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<sst xmlns="http://schemas.openxmlformats.org/spreadsheetml/2006/main" count="15543" uniqueCount="761">
  <si>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</si>
  <si>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</si>
  <si>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</si>
  <si>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</si>
  <si>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</si>
  <si>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</si>
  <si>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</si>
  <si>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</si>
  <si>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</si>
  <si>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</si>
  <si>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</si>
  <si>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</si>
  <si>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</si>
  <si>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</si>
  <si>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</si>
  <si>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</si>
  <si>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</si>
  <si>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RTKMP</t>
  </si>
  <si>
    <t>share</t>
  </si>
  <si>
    <t>Ростел -ап</t>
  </si>
  <si>
    <t>RUR</t>
  </si>
  <si>
    <t>Путь к финансовой свободе: 180 шт.</t>
  </si>
  <si>
    <t>AMD</t>
  </si>
  <si>
    <t>MTSS</t>
  </si>
  <si>
    <t>МТС-ао</t>
  </si>
  <si>
    <t>Путь к финансовой свободе: 50 шт.</t>
  </si>
  <si>
    <t>BYN</t>
  </si>
  <si>
    <t>TRNFP</t>
  </si>
  <si>
    <t>Транснф ап</t>
  </si>
  <si>
    <t>Путь к финансовой свободе: 6 шт.</t>
  </si>
  <si>
    <t>CAD</t>
  </si>
  <si>
    <t>BSPB</t>
  </si>
  <si>
    <t>БСП ао</t>
  </si>
  <si>
    <t>Путь к финансовой свободе: 20 шт.</t>
  </si>
  <si>
    <t>CHF</t>
  </si>
  <si>
    <t>NVTK</t>
  </si>
  <si>
    <t>Новатэк ао</t>
  </si>
  <si>
    <t>CNY</t>
  </si>
  <si>
    <t>PMSB</t>
  </si>
  <si>
    <t>ПермьЭнСб</t>
  </si>
  <si>
    <t>EUR</t>
  </si>
  <si>
    <t>NLMK</t>
  </si>
  <si>
    <t>НЛМК ао</t>
  </si>
  <si>
    <t>Путь к финансовой свободе: 60 шт.</t>
  </si>
  <si>
    <t>GBP</t>
  </si>
  <si>
    <t>MGNT</t>
  </si>
  <si>
    <t>Магнит ао</t>
  </si>
  <si>
    <t>Путь к финансовой свободе: 2 шт.</t>
  </si>
  <si>
    <t>GLD</t>
  </si>
  <si>
    <t>SBERP</t>
  </si>
  <si>
    <t>Сбербанк-п</t>
  </si>
  <si>
    <t>HKD</t>
  </si>
  <si>
    <t>ROSN</t>
  </si>
  <si>
    <t>Роснефть</t>
  </si>
  <si>
    <t>Путь к финансовой свободе: 15 шт.</t>
  </si>
  <si>
    <t>JPY</t>
  </si>
  <si>
    <t>TATNP</t>
  </si>
  <si>
    <t>Татнфт 3ап</t>
  </si>
  <si>
    <t>Путь к финансовой свободе: 11 шт.</t>
  </si>
  <si>
    <t>KZT</t>
  </si>
  <si>
    <t>LKOH</t>
  </si>
  <si>
    <t>ЛУКОЙЛ</t>
  </si>
  <si>
    <t>Путь к финансовой свободе: 1 шт.</t>
  </si>
  <si>
    <t>CHMF</t>
  </si>
  <si>
    <t>СевСт-ао</t>
  </si>
  <si>
    <t>SLV</t>
  </si>
  <si>
    <t>ALRS</t>
  </si>
  <si>
    <t>АЛРОСА ао</t>
  </si>
  <si>
    <t>Путь к финансовой свободе: 130 шт.</t>
  </si>
  <si>
    <t>TRY</t>
  </si>
  <si>
    <t>X5</t>
  </si>
  <si>
    <t>КЦ ИКС 5</t>
  </si>
  <si>
    <t>UAH</t>
  </si>
  <si>
    <t>LSNGP</t>
  </si>
  <si>
    <t>РСетиЛЭ-п</t>
  </si>
  <si>
    <t>USD</t>
  </si>
  <si>
    <t>ASTR</t>
  </si>
  <si>
    <t>Астра ао</t>
  </si>
  <si>
    <t>Путь к финансовой свободе: 17 шт.</t>
  </si>
  <si>
    <t>MOEX</t>
  </si>
  <si>
    <t>МосБиржа</t>
  </si>
  <si>
    <t>Путь к финансовой свободе: 30 шт.</t>
  </si>
  <si>
    <t>MAGN</t>
  </si>
  <si>
    <t>ММК</t>
  </si>
  <si>
    <t>Путь к финансовой свободе: 170 шт.</t>
  </si>
  <si>
    <t>DELI</t>
  </si>
  <si>
    <t>iКаршеринг</t>
  </si>
  <si>
    <t>Путь к финансовой свободе: 35 шт.</t>
  </si>
  <si>
    <t>SNGSP</t>
  </si>
  <si>
    <t>Сургнфгз-п</t>
  </si>
  <si>
    <t>Путь к финансовой свободе: 110 шт.</t>
  </si>
  <si>
    <t>OZON</t>
  </si>
  <si>
    <t>OZON-адр</t>
  </si>
  <si>
    <t>MRKC</t>
  </si>
  <si>
    <t>РоссЦентр</t>
  </si>
  <si>
    <t>Путь к финансовой свободе: 6000 шт.</t>
  </si>
  <si>
    <t>YDEX</t>
  </si>
  <si>
    <t>ЯНДЕКС</t>
  </si>
  <si>
    <t>AQUA</t>
  </si>
  <si>
    <t>ИНАРКТИКА</t>
  </si>
  <si>
    <t>Путь к финансовой свободе: 8 шт.</t>
  </si>
  <si>
    <t>AFKS</t>
  </si>
  <si>
    <t>Система ао</t>
  </si>
  <si>
    <t>Путь к финансовой свободе: 300 шт.</t>
  </si>
  <si>
    <t>MSNG</t>
  </si>
  <si>
    <t>+МосЭнерго</t>
  </si>
  <si>
    <t>Путь к финансовой свободе: 2000 шт.</t>
  </si>
  <si>
    <t>IRAO</t>
  </si>
  <si>
    <t>ИнтерРАОао</t>
  </si>
  <si>
    <t>Путь к финансовой свободе: 1300 шт.</t>
  </si>
  <si>
    <t>AFLT</t>
  </si>
  <si>
    <t>Аэрофлот</t>
  </si>
  <si>
    <t>Путь к финансовой свободе: 70 шт.</t>
  </si>
  <si>
    <t>HYDR</t>
  </si>
  <si>
    <t>РусГидро</t>
  </si>
  <si>
    <t>Путь к финансовой свободе: 9000 шт.</t>
  </si>
  <si>
    <t>TTLK</t>
  </si>
  <si>
    <t>Таттел. ао</t>
  </si>
  <si>
    <t>SOFL</t>
  </si>
  <si>
    <t>iСофтлайн</t>
  </si>
  <si>
    <t>POSI</t>
  </si>
  <si>
    <t>iПозитив</t>
  </si>
  <si>
    <t>DIAS</t>
  </si>
  <si>
    <t>iДиасофт</t>
  </si>
  <si>
    <t>Сумма по акциям:</t>
  </si>
  <si>
    <t>TPAY</t>
  </si>
  <si>
    <t>etf</t>
  </si>
  <si>
    <t>TPAY ETF</t>
  </si>
  <si>
    <t>Путь к финансовой свободе: 100 шт.</t>
  </si>
  <si>
    <t>TMON</t>
  </si>
  <si>
    <t>TMON ETF</t>
  </si>
  <si>
    <t>Путь к финансовой свободе: 52 шт.
Инвесткопилка: 17 шт.</t>
  </si>
  <si>
    <t>TGLD</t>
  </si>
  <si>
    <t>TGLD ETF</t>
  </si>
  <si>
    <t>Путь к финансовой свободе: 753 шт.</t>
  </si>
  <si>
    <t>TMOS</t>
  </si>
  <si>
    <t>TMOS ETF</t>
  </si>
  <si>
    <t>Путь к финансовой свободе: 1397 шт.</t>
  </si>
  <si>
    <t>Сумма по фондам:</t>
  </si>
  <si>
    <t>SU26241RMFS8</t>
  </si>
  <si>
    <t>bond</t>
  </si>
  <si>
    <t>ОФЗ 26241</t>
  </si>
  <si>
    <t>2032-11-17</t>
  </si>
  <si>
    <t>SU26237RMFS6</t>
  </si>
  <si>
    <t>ОФЗ 26237</t>
  </si>
  <si>
    <t>2029-03-14</t>
  </si>
  <si>
    <t>SU26238RMFS4</t>
  </si>
  <si>
    <t>ОФЗ 26238</t>
  </si>
  <si>
    <t>Путь к финансовой свободе: 13 шт.</t>
  </si>
  <si>
    <t>2041-05-15</t>
  </si>
  <si>
    <t>SU26230RMFS1</t>
  </si>
  <si>
    <t>ОФЗ 26230</t>
  </si>
  <si>
    <t>Путь к финансовой свободе: 12 шт.</t>
  </si>
  <si>
    <t>2039-03-16</t>
  </si>
  <si>
    <t>RU000A106UW3</t>
  </si>
  <si>
    <t>iКарРус1P3</t>
  </si>
  <si>
    <t>Путь к финансовой свободе: 5 шт.</t>
  </si>
  <si>
    <t>2027-08-18</t>
  </si>
  <si>
    <t>RU000A1070X5</t>
  </si>
  <si>
    <t>АБЗ-1 1Р05</t>
  </si>
  <si>
    <t>2026-09-30</t>
  </si>
  <si>
    <t>RU000A10C7C2</t>
  </si>
  <si>
    <t>Эдьюкейшн1</t>
  </si>
  <si>
    <t>Путь к финансовой свободе: 3 шт.</t>
  </si>
  <si>
    <t>2028-07-14</t>
  </si>
  <si>
    <t>RU000A1097T6</t>
  </si>
  <si>
    <t>СБ СекьюрА</t>
  </si>
  <si>
    <t>2033-08-26</t>
  </si>
  <si>
    <t>RU000A106A86</t>
  </si>
  <si>
    <t>iКарРус1P2</t>
  </si>
  <si>
    <t>2026-05-22</t>
  </si>
  <si>
    <t>RU000A1082G5</t>
  </si>
  <si>
    <t>ЕвТранс2P1</t>
  </si>
  <si>
    <t>2031-02-11</t>
  </si>
  <si>
    <t>RU000A10AV98</t>
  </si>
  <si>
    <t>МТС 1P-28</t>
  </si>
  <si>
    <t>2028-01-30</t>
  </si>
  <si>
    <t>RU000A107AW3</t>
  </si>
  <si>
    <t>Аэрфью2Р02</t>
  </si>
  <si>
    <t>2026-11-27</t>
  </si>
  <si>
    <t>RU000A1066A1</t>
  </si>
  <si>
    <t>УралСт1Р02</t>
  </si>
  <si>
    <t>2026-04-24</t>
  </si>
  <si>
    <t>RU000A106ZP6</t>
  </si>
  <si>
    <t>РКСЭталон3</t>
  </si>
  <si>
    <t>2032-12-03</t>
  </si>
  <si>
    <t>RU000A1032P1</t>
  </si>
  <si>
    <t>ВТБРКС01</t>
  </si>
  <si>
    <t>2030-12-01</t>
  </si>
  <si>
    <t>RU000A103QH9</t>
  </si>
  <si>
    <t>ЭталФинП03</t>
  </si>
  <si>
    <t>2026-09-15</t>
  </si>
  <si>
    <t>RU000A103G00</t>
  </si>
  <si>
    <t>СТМ 1P2</t>
  </si>
  <si>
    <t>2026-07-22</t>
  </si>
  <si>
    <t>RU000A1074N8</t>
  </si>
  <si>
    <t>ПрактЛК1Р2</t>
  </si>
  <si>
    <t>2026-11-14</t>
  </si>
  <si>
    <t>Сумма по облигациям: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</si>
  <si>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</si>
  <si>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</si>
  <si>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</si>
  <si>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</si>
  <si>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</si>
  <si>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</si>
  <si>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</si>
  <si>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</si>
  <si>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</si>
  <si>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</si>
  <si>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брокерского счёта</t>
  </si>
  <si>
    <t>Вывод денежных средств</t>
  </si>
  <si>
    <t>Амортизация Сбер Sb15R: 1 шт. по 1000 RUR.  (данные из БД)</t>
  </si>
  <si>
    <t>Полное погашение облигаций по RU000A101C89 - Сбер Sb15R (данные из сделок)</t>
  </si>
  <si>
    <t>Амортизация АЛЬФАБ2Р10: 2 шт. по 1000 RUR.  (данные из БД)</t>
  </si>
  <si>
    <t>Амортизация БизНед 1Р1: 3 шт. по 200 RUR.  (данные из БД)</t>
  </si>
  <si>
    <t>Полное погашение облигаций по RU000A102S80 - АЛЬФАБ2Р10 (данные из сделок)</t>
  </si>
  <si>
    <t>Амортизация ОФЗ 26223: 2 шт. по 1000 RUR.  (данные из БД)</t>
  </si>
  <si>
    <t>Частичное погашение облигаций по RU000A1022G1 - БизНед 1Р1 (данные из сделок)</t>
  </si>
  <si>
    <t>Полное погашение облигаций по SU26223RMFS6 - ОФЗ 26223 (данные из сделок)</t>
  </si>
  <si>
    <t>Амортизация Пионер 1P5: 5 шт. по 165 RUR.  (данные из БД)</t>
  </si>
  <si>
    <t>Частичное погашение облигаций по RU000A102KG6 - Пионер 1P5 (данные из сделок)</t>
  </si>
  <si>
    <t>Амортизация МВ ФИН 1Р1: 2 шт. по 1000 RUR.  (данные из БД)</t>
  </si>
  <si>
    <t>Полное погашение облигаций по RU000A103117 - МВ ФИН 1Р1 (данные из сделок)</t>
  </si>
  <si>
    <t>Амортизация ТАЛАНФБ1P3: 1 шт. по 150 RUR.  (данные из БД)</t>
  </si>
  <si>
    <t>Частичное погашение облигаций по RU000A1043B8 - ТАЛАНФБ1P3 (данные из сделок)</t>
  </si>
  <si>
    <t>Амортизация МВ ФИН 1Р2: 1 шт. по 1000 RUR.  (данные из БД)</t>
  </si>
  <si>
    <t>Полное погашение облигаций по RU000A103HT3 - МВ ФИН 1Р2 (данные из сделок)</t>
  </si>
  <si>
    <t>Амортизация ТАЛАНФБ1P3: 1 шт. по 200 RUR.  (данные из БД)</t>
  </si>
  <si>
    <t>Амортизация БизНед 1Р1: 3 шт. по 400 RUR.  (данные из БД)</t>
  </si>
  <si>
    <t>Полное погашение облигаций по RU000A1022G1 - БизНед 1Р1 (данные из сделок)</t>
  </si>
  <si>
    <t>Амортизация ЭталФинП03: 3 шт. по 110 RUR.  (данные из БД)</t>
  </si>
  <si>
    <t>Частичное погашение облигаций по RU000A103QH9 - ЭталФинП03 (данные из сделок)</t>
  </si>
  <si>
    <t>Амортизация ЛСР БО 1Р4: 5 шт. по 400 RUR.  (данные из БД)</t>
  </si>
  <si>
    <t>Полное погашение облигаций по RU000A100WA8 - ЛСР БО 1Р4 (данные из сделок)</t>
  </si>
  <si>
    <t>Амортизация ИнфрОблP1: 2 шт. по 1000 RUR.  (данные из БД)</t>
  </si>
  <si>
    <t>Амортизация ТАЛАНФБ1P3: 1 шт. по 250 RUR.  (данные из БД)</t>
  </si>
  <si>
    <t>Полное погашение облигаций по RU000A103RD6 - ИнфрОблP1 (данные из сделок)</t>
  </si>
  <si>
    <t>Амортизация Пионер 1P5: 5 шт. по 175 RUR.  (данные из БД)</t>
  </si>
  <si>
    <t>Полное погашение облигаций по RU000A102KG6 - Пионер 1P5 (данные из сделок)</t>
  </si>
  <si>
    <t>Амортизация АВТОДОМ1Р1: 1 шт. по 1000 RUR.  (данные из БД)</t>
  </si>
  <si>
    <t>Полное погашение облигаций по RU000A104CJ3 - АВТОДОМ1Р1 (данные из сделок)</t>
  </si>
  <si>
    <t>Амортизация ВТБРКС01: 3 шт. по 42.57 RUR.  (данные из БД)</t>
  </si>
  <si>
    <t>Частичное погашение облигаций по RU000A1032P1 - ВТБРКС01 (данные из сделок)</t>
  </si>
  <si>
    <t>Амортизация ВТБРКС01: 3 шт. по 39.07 RUR.  (данные из БД)</t>
  </si>
  <si>
    <t>Амортизация ВТБРКС01: 3 шт. по 36.56 RUR.  (данные из БД)</t>
  </si>
  <si>
    <t>Амортизация ВТБРКС01: 3 шт. по 36.26 RUR.  (данные из БД)</t>
  </si>
  <si>
    <t>Амортизация ПрактЛК1Р2: 1 шт. по 30 RUR.  (данные из БД)</t>
  </si>
  <si>
    <t>Частичное погашение облигаций по RU000A1074N8 - ПрактЛК1Р2 (данные из сделок)</t>
  </si>
  <si>
    <t>Полное погашение облигаций по RU000A1043B8 - ТАЛАНФБ1P3 (данные из сделок)</t>
  </si>
  <si>
    <t>Амортизация ВТБРКС01: 5 шт. по 34.96 RUR.  (данные из БД)</t>
  </si>
  <si>
    <t>Амортизация МТС 1P-10: 2 шт. по 1000 RUR.  (данные из БД)</t>
  </si>
  <si>
    <t>Амортизация СБ СекьюрА: 6 шт. по 37.16 RUR.  (данные из БД)</t>
  </si>
  <si>
    <t>Полное погашение облигаций по RU000A100HU7 - МТС 1P-10 (данные из сделок)</t>
  </si>
  <si>
    <t>Частичное погашение облигаций по RU000A1097T6 - СБ СекьюрА (данные из сделок)</t>
  </si>
  <si>
    <t>Амортизация ВТБРКС01: 5 шт. по 32.45 RUR.  (данные из БД)</t>
  </si>
  <si>
    <t>Вывод денежных средств со счета</t>
  </si>
  <si>
    <t>Пополнение денежных средств со счета</t>
  </si>
  <si>
    <t>Амортизация РКСЭталон3: 3 шт. по 36.32 RUR.  (данные из БД)</t>
  </si>
  <si>
    <t>Частичное погашение облигаций по RU000A106ZP6 - РКСЭталон3 (данные из сделок)</t>
  </si>
  <si>
    <t>Амортизация АБЗ-1 1Р05: 5 шт. по 165 RUR.  (данные из БД)</t>
  </si>
  <si>
    <t>Частичное погашение облигаций по RU000A1070X5 - АБЗ-1 1Р05 (данные из сделок)</t>
  </si>
  <si>
    <t>Амортизация СБ СекьюрА: 6 шт. по 37.37 RUR.  (данные из БД)</t>
  </si>
  <si>
    <t>Амортизация ВТБРКС01: 5 шт. по 32.8 RUR.  (данные из БД)</t>
  </si>
  <si>
    <t>Амортизация РКСЭталон3: 3 шт. по 35.67 RUR.  (данные из БД)</t>
  </si>
  <si>
    <t>Амортизация СБ СекьюрА: 6 шт. по 38.4 RUR.  (данные из БД)</t>
  </si>
  <si>
    <t>Дивиденд по TMON - TMON ETF 3шт. по 1.43 RUR - налог 1 RUR (данные из БД)</t>
  </si>
  <si>
    <t>Амортизация ВТБРКС01: 5 шт. по 31.64 RUR.  (данные из БД)</t>
  </si>
  <si>
    <t>Амортизация РКСЭталон3: 3 шт. по 35.29 RUR.  (данные из БД)</t>
  </si>
  <si>
    <t>Амортизация СБ СекьюрА: 6 шт. по 38.27 RUR.  (данные из БД)</t>
  </si>
  <si>
    <t>Амортизация ВТБРКС01: 5 шт. по 28.87 RUR.  (данные из БД)</t>
  </si>
  <si>
    <t>Амортизация РКСЭталон3: 3 шт. по 34.51 RUR.  (данные из БД)</t>
  </si>
  <si>
    <t>Амортизация СБ СекьюрА: 6 шт. по 33.89 RUR. 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</si>
  <si>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</si>
  <si>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</si>
  <si>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</si>
  <si>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</si>
  <si>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</si>
  <si>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</si>
  <si>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Дивиденд по BSPB - БСП ао 10шт. по 29.72 RUR (данные из БД)</t>
  </si>
  <si>
    <t>Дивиденд по NVTK - Новатэк ао 1шт. по 34.5 RUR (данные из БД)</t>
  </si>
  <si>
    <t>Дивиденд по PMSB - ПермьЭнСб 10шт. по 37 RUR (данные из БД)</t>
  </si>
  <si>
    <t>Дивиденд по SBERP - Сбербанк-п 10шт. по 33.3 RUR (данные из БД)</t>
  </si>
  <si>
    <t>Дивиденд по LKOH - ЛУКОЙЛ 1шт. по 541 RUR (данные из БД)</t>
  </si>
  <si>
    <t>Дивиденд по X5 - КЦ ИКС 5 1шт. по 648 RUR (данные из БД)</t>
  </si>
  <si>
    <t>Дивиденд по LSNGP - РСетиЛЭ-п 10шт. по 22.25 RUR (данные из БД)</t>
  </si>
  <si>
    <t>Дивиденд по MOEX - МосБиржа 30шт. по 17.35 RUR (данные из БД)</t>
  </si>
  <si>
    <t>Стоимость сейчас</t>
  </si>
  <si>
    <t>Дивиденд по YDEX - ЯНДЕКС 1шт. по 80 RUR (данные из БД)</t>
  </si>
  <si>
    <t>Дивиденд по AFKS - Система ао 100шт. по 0.52 RUR (данные из БД)</t>
  </si>
  <si>
    <t>Дивиденд по MSNG - +МосЭнерго 1000шт. по 0.16 RUR (данные из БД)</t>
  </si>
  <si>
    <t>Дивиденд по IRAO - ИнтерРАОао 400шт. по 0.33 RUR (данные из БД)</t>
  </si>
  <si>
    <t>Дивиденд по TPAY - TPAY ETF 37шт. по 1.43 RUR (данные из БД)</t>
  </si>
  <si>
    <t>Купон по RU000A106UW3 - iКарРус1P3 1шт. по 11.26 RUR (данные из БД)</t>
  </si>
  <si>
    <t>Купон по RU000A1070X5 - АБЗ-1 1Р05 3шт. по 12.33 RUR (данные из БД)</t>
  </si>
  <si>
    <t>Купон по RU000A10C7C2 - Эдьюкейшн1 3шт. по 16.23 RUR (данные из БД)</t>
  </si>
  <si>
    <t>Купон по RU000A1082G5 - ЕвТранс2P1 3шт. по 13.97 RUR (данные из БД)</t>
  </si>
  <si>
    <t>Купон по RU000A10AV98 - МТС 1P-28 2шт. по 17.88 RUR (данные из БД)</t>
  </si>
  <si>
    <t>Купон по RU000A1066A1 - УралСт1Р02 2шт. по 26.43 RUR (данные из БД)</t>
  </si>
  <si>
    <t>Купон по RU000A103QH9 - ЭталФинП03 3шт. по 22.69 RUR (данные из БД)</t>
  </si>
  <si>
    <t>Купон по RU000A103G00 - СТМ 1P2 1шт. по 43.38 RUR (данные из БД)</t>
  </si>
  <si>
    <t>Дивиденд по MTSS - МТС-ао 20шт. по 35 RUR (данные из БД)</t>
  </si>
  <si>
    <t>Дивиденд по NLMK - НЛМК ао 20шт. по 25.43 RUR (данные из БД)</t>
  </si>
  <si>
    <t>Дивиденд по ROSN - Роснефть 5шт. по 30.77 RUR (данные из БД)</t>
  </si>
  <si>
    <t>Дивиденд по CHMF - СевСт-ао 2шт. по 38.3 RUR (данные из БД)</t>
  </si>
  <si>
    <t>Дивиденд по LSNGP - РСетиЛЭ-п 10шт. по 25.95 RUR (данные из БД)</t>
  </si>
  <si>
    <t>Дивиденд по MOEX - МосБиржа 30шт. по 26.11 RUR (данные из БД)</t>
  </si>
  <si>
    <t>Дивиденд по MRKC - РоссЦентр 4000шт. по 0.07 RUR (данные из БД)</t>
  </si>
  <si>
    <t>Дивиденд по AQUA - ИНАРКТИКА 2шт. по 10 RUR (данные из БД)</t>
  </si>
  <si>
    <t>Купон по SU26237RMFS6 - ОФЗ 26237 3шт. по 33.41 RUR (данные из БД)</t>
  </si>
  <si>
    <t>Купон по SU26238RMFS4 - ОФЗ 26238 7шт. по 35.4 RUR (данные из БД)</t>
  </si>
  <si>
    <t>Купон по RU000A1097T6 - СБ СекьюрА 6шт. по 11.42 RUR (данные из БД)</t>
  </si>
  <si>
    <t>Купон по RU000A106A86 - iКарРус1P2 2шт. по 31.66 RUR (данные из БД)</t>
  </si>
  <si>
    <t>Купон по RU000A1082G5 - ЕвТранс2P1 3шт. по 13.56 RUR (данные из БД)</t>
  </si>
  <si>
    <t>Купон по RU000A107AW3 - Аэрфью2Р02 2шт. по 39.89 RUR (данные из БД)</t>
  </si>
  <si>
    <t>Купон по RU000A106ZP6 - РКСЭталон3 3шт. по 7.99 RUR (данные из БД)</t>
  </si>
  <si>
    <t>Купон по RU000A1032P1 - ВТБРКС01 3шт. по 4.41 RUR (данные из БД)</t>
  </si>
  <si>
    <t>Купон по RU000A1074N8 - ПрактЛК1Р2 1шт. по 7.73 RUR (данные из БД)</t>
  </si>
  <si>
    <t>Дивиденд по TRNFP - Транснф ап 3шт. по 177.2 RUR (данные из БД)</t>
  </si>
  <si>
    <t>Дивиденд по BSPB - БСП ао 20шт. по 16.61 RUR (данные из БД)</t>
  </si>
  <si>
    <t>Дивиденд по NVTK - Новатэк ао 2шт. по 44.09 RUR (данные из БД)</t>
  </si>
  <si>
    <t>Дивиденд по SBERP - Сбербанк-п 20шт. по 34.84 RUR (данные из БД)</t>
  </si>
  <si>
    <t>Дивиденд по TATNP - Татнфт 3ап 5шт. по 35.17 RUR (данные из БД)</t>
  </si>
  <si>
    <t>Дивиденд по CHMF - СевСт-ао 2шт. по 191.51 RUR (данные из БД)</t>
  </si>
  <si>
    <t>Дивиденд по ALRS - АЛРОСА ао 30шт. по 3.77 RUR (данные из БД)</t>
  </si>
  <si>
    <t>Дивиденд по ASTR - Астра ао 4шт. по 7.89 RUR (данные из БД)</t>
  </si>
  <si>
    <t>Дивиденд по MAGN - ММК 40шт. по 2.75 RUR (данные из БД)</t>
  </si>
  <si>
    <t>Полный доход</t>
  </si>
  <si>
    <t>Купон по SU26230RMFS1 - ОФЗ 26230 11шт. по 38.39 RUR (данные из БД)</t>
  </si>
  <si>
    <t>Купон по RU000A106UW3 - iКарРус1P3 2шт. по 11.26 RUR (данные из БД)</t>
  </si>
  <si>
    <t>Купон по RU000A1070X5 - АБЗ-1 1Р05 3шт. по 11.51 RUR (данные из БД)</t>
  </si>
  <si>
    <t>Дивиденд по RTKMP - Ростел -ап 40шт. по 5.45 RUR (данные из БД)</t>
  </si>
  <si>
    <t>sell</t>
  </si>
  <si>
    <t>Дивиденд по ROSN - Роснефть 6шт. по 29.01 RUR (данные из БД)</t>
  </si>
  <si>
    <t>Дивиденд по TATNP - Татнфт 3ап 5шт. по 25.17 RUR (данные из БД)</t>
  </si>
  <si>
    <t>Дивиденд по CHMF - СевСт-ао 2шт. по 31.06 RUR (данные из БД)</t>
  </si>
  <si>
    <t>Дивиденд по TPAY - TPAY ETF 100шт. по 17.97 RUR (данные из БД)</t>
  </si>
  <si>
    <t>Купон по SU26241RMFS8 - ОФЗ 26241 5шт. по 47.37 RUR (данные из БД)</t>
  </si>
  <si>
    <t>Купон по RU000A1097T6 - СБ СекьюрА 6шт. по 10.44 RUR (данные из БД)</t>
  </si>
  <si>
    <t>Купон по RU000A106A86 - iКарРус1P2 3шт. по 31.66 RUR (данные из БД)</t>
  </si>
  <si>
    <t>Купон по RU000A106ZP6 - РКСЭталон3 3шт. по 7.84 RUR (данные из БД)</t>
  </si>
  <si>
    <t>Купон по RU000A1032P1 - ВТБРКС01 3шт. по 3.72 RUR (данные из БД)</t>
  </si>
  <si>
    <t>Купон по RU000A1074N8 - ПрактЛК1Р2 1шт. по 7.33 RUR (данные из БД)</t>
  </si>
  <si>
    <t>Дивиденд по CHMF - СевСт-ао 2шт. по 49.06 RUR (данные из БД)</t>
  </si>
  <si>
    <t>Дивиденд по ALRS - АЛРОСА ао 40шт. по 2.02 RUR (данные из БД)</t>
  </si>
  <si>
    <t>Дивиденд по IRAO - ИнтерРАОао 1200шт. по 0.35 RUR (данные из БД)</t>
  </si>
  <si>
    <t>Дивиденд по AFLT - Аэрофлот 50шт. по 5.27 RUR (данные из БД)</t>
  </si>
  <si>
    <t>Купон по SU26230RMFS1 - ОФЗ 26230 12шт. по 38.39 RUR (данные из БД)</t>
  </si>
  <si>
    <t>Купон по RU000A106UW3 - iКарРус1P3 3шт. по 11.26 RUR (данные из БД)</t>
  </si>
  <si>
    <t>Купон по RU000A1070X5 - АБЗ-1 1Р05 5шт. по 11.51 RUR (данные из БД)</t>
  </si>
  <si>
    <t>Дивиденд по RTKMP - Ростел -ап 70шт. по 6.06 RUR (данные из БД)</t>
  </si>
  <si>
    <t>Дивиденд по MTSS - МТС-ао 40шт. по 35 RUR (данные из БД)</t>
  </si>
  <si>
    <t>Дивиденд по NVTK - Новатэк ао 4шт. по 35.5 RUR (данные из БД)</t>
  </si>
  <si>
    <t>Дивиденд по TATNP - Татнфт 3ап 8шт. по 38.2 RUR (данные из БД)</t>
  </si>
  <si>
    <t>Дивиденд по MAGN - ММК 60шт. по 2.49 RUR (данные из БД)</t>
  </si>
  <si>
    <t>Купон по SU26238RMFS4 - ОФЗ 26238 13шт. по 35.4 RUR (данные из БД)</t>
  </si>
  <si>
    <t>Купон по RU000A1097T6 - СБ СекьюрА 6шт. по 10.16 RUR (данные из БД)</t>
  </si>
  <si>
    <t>Купон по RU000A106ZP6 - РКСЭталон3 3шт. по 7.43 RUR (данные из БД)</t>
  </si>
  <si>
    <t>Купон по RU000A1032P1 - ВТБРКС01 3шт. по 3.85 RUR (данные из БД)</t>
  </si>
  <si>
    <t>Купон по RU000A103QH9 - ЭталФинП03 3шт. по 20.19 RUR (данные из БД)</t>
  </si>
  <si>
    <t>Купон по RU000A1074N8 - ПрактЛК1Р2 1шт. по 6.93 RUR (данные из БД)</t>
  </si>
  <si>
    <t>Дивиденд по TRNFP - Транснф ап 6шт. по 198.25 RUR (данные из БД)</t>
  </si>
  <si>
    <t>Дивиденд по TATNP - Татнфт 3ап 8шт. по 17.39 RUR (данные из БД)</t>
  </si>
  <si>
    <t>Дивиденд по ALRS - АЛРОСА ао 50шт. по 2.49 RUR (данные из БД)</t>
  </si>
  <si>
    <t>Дивиденд по ASTR - Астра ао 7шт. по 2.64 RUR (данные из БД)</t>
  </si>
  <si>
    <t>Дивиденд по AQUA - ИНАРКТИКА 5шт. по 10 RUR (данные из БД)</t>
  </si>
  <si>
    <t>Дивиденд по NVTK - Новатэк ао 5шт. по 46.65 RUR (данные из БД)</t>
  </si>
  <si>
    <t>Дивиденд по ROSN - Роснефть 10шт. по 36.47 RUR (данные из БД)</t>
  </si>
  <si>
    <t>Дивиденд по AQUA - ИНАРКТИКА 5шт. по 20 RUR (данные из БД)</t>
  </si>
  <si>
    <t>Купон по SU26237RMFS6 - ОФЗ 26237 8шт. по 33.41 RUR (данные из БД)</t>
  </si>
  <si>
    <t>Купон по RU000A1070X5 - АБЗ-1 1Р05 5шт. по 11.1 RUR (данные из БД)</t>
  </si>
  <si>
    <t>Купон по RU000A1097T6 - СБ СекьюрА 6шт. по 9.51 RUR (данные из БД)</t>
  </si>
  <si>
    <t>Купон по RU000A1082G5 - ЕвТранс2P1 3шт. по 13.15 RUR (данные из БД)</t>
  </si>
  <si>
    <t>Купон по RU000A106ZP6 - РКСЭталон3 3шт. по 6.8 RUR (данные из БД)</t>
  </si>
  <si>
    <t>Купон по RU000A1032P1 - ВТБРКС01 3шт. по 3.49 RUR (данные из БД)</t>
  </si>
  <si>
    <t>Купон по RU000A103QH9 - ЭталФинП03 3шт. по 17.7 RUR (данные из БД)</t>
  </si>
  <si>
    <t>Купон по RU000A1074N8 - ПрактЛК1Р2 1шт. по 6.53 RUR (данные из БД)</t>
  </si>
  <si>
    <t>Дивиденд по TATNP - Татнфт 3ап 10шт. по 43.11 RUR (данные из БД)</t>
  </si>
  <si>
    <t>Купон по SU26241RMFS8 - ОФЗ 26241 9шт. по 47.37 RUR (данные из БД)</t>
  </si>
  <si>
    <t>Дивиденд по RTKMP - Ростел -ап 180шт. по 6.25 RUR (данные из БД)</t>
  </si>
  <si>
    <t>Дивиденд по NVTK - Новатэк ао 6шт. по 35.5 RUR (данные из БД)</t>
  </si>
  <si>
    <t>Купон по RU000A1097T6 - СБ СекьюрА 6шт. по 8.57 RUR (данные из БД)</t>
  </si>
  <si>
    <t>Купон по RU000A103QH9 - ЭталФинП03 3шт. по 15.2 RUR (данные из БД)</t>
  </si>
  <si>
    <t>Купон по RU000A1074N8 - ПрактЛК1Р2 1шт. по 6.13 RUR (данные из БД)</t>
  </si>
  <si>
    <t>Дивиденд по TATNP - Татнфт 3ап 11шт. по 14.35 RUR (данные из БД)</t>
  </si>
  <si>
    <t>Дивиденд по AQUA - ИНАРКТИКА 7шт. по 10 RUR (данные из БД)</t>
  </si>
  <si>
    <t>Купон по SU26241RMFS8 - ОФЗ 26241 11шт. по 47.37 RUR (данные из БД)</t>
  </si>
  <si>
    <t>Купон по SU26237RMFS6 - ОФЗ 26237 11шт. по 33.41 RUR (данные из БД)</t>
  </si>
  <si>
    <t>Купон по RU000A1070X5 - АБЗ-1 1Р05 5шт. по 9.27 RUR (данные из БД)</t>
  </si>
  <si>
    <t>Дивиденд по ROSN - Роснефть 15шт. по 14.68 RUR (данные из БД)</t>
  </si>
  <si>
    <t>Купон по RU000A1070X5 - АБЗ-1 1Р05 5шт. по 8.92 RUR (данные из БД)</t>
  </si>
  <si>
    <t>Купон по RU000A1032P1 - ВТБРКС01 5шт. по 3.36 RUR (данные из БД)</t>
  </si>
  <si>
    <t>Купон по RU000A103QH9 - ЭталФинП03 3шт. по 12.71 RUR (данные из БД)</t>
  </si>
  <si>
    <t>Купон по RU000A1074N8 - ПрактЛК1Р2 1шт. по 5.73 RUR (данные из БД)</t>
  </si>
  <si>
    <t>Дивиденд по ASTR - Астра ао 17шт. по 3.15 RUR (данные из БД)</t>
  </si>
  <si>
    <t>Купон по RU000A1032P1 - ВТБРКС01 5шт. по 3.02 RUR (данные из БД)</t>
  </si>
  <si>
    <t>Купон по RU000A106UW3 - iКарРус1P3 5шт. по 11.26 RUR (данные из БД)</t>
  </si>
  <si>
    <t>Купон по RU000A1032P1 - ВТБРКС01 5шт. по 2.9 RUR (данные из БД)</t>
  </si>
  <si>
    <t>Купон по RU000A1032P1 - ВТБРКС01 5шт. по 2.67 RUR (данные из БД)</t>
  </si>
  <si>
    <t>Купон по RU000A1032P1 - ВТБРКС01 5шт. по 2.38 RUR (данные из БД)</t>
  </si>
  <si>
    <t>Дивиденд по TMON - TMON ETF 81шт. по 1.43 RUR (данные из БД)</t>
  </si>
  <si>
    <t>RU000A103HT3</t>
  </si>
  <si>
    <t>RU000A103RD6</t>
  </si>
  <si>
    <t>RU000A100HU7</t>
  </si>
  <si>
    <t>RU000A102S80</t>
  </si>
  <si>
    <t>RU000A1043B8</t>
  </si>
  <si>
    <t>TBRU</t>
  </si>
  <si>
    <t>RU000A104CJ3</t>
  </si>
  <si>
    <t>RU000A103117</t>
  </si>
  <si>
    <t>RU000A101C89</t>
  </si>
  <si>
    <t>SU26223RMFS6</t>
  </si>
  <si>
    <t>RU000A1022G1</t>
  </si>
  <si>
    <t>RU000A102KG6</t>
  </si>
  <si>
    <t>RU000A100WA8</t>
  </si>
  <si>
    <t>EQMX</t>
  </si>
  <si>
    <t>LQDT</t>
  </si>
  <si>
    <t>TRUR</t>
  </si>
  <si>
    <t>Купон по RU000A103HT3 - МВ ФИН 1Р2 1шт. по 20.19 RUR (данные из БД)</t>
  </si>
  <si>
    <t>Купон по RU000A103RD6 - ИнфрОблP1 2шт. по 40.33 RUR (данные из БД)</t>
  </si>
  <si>
    <t>Купон по RU000A100HU7 - МТС 1P-10 2шт. по 19.95 RUR (данные из БД)</t>
  </si>
  <si>
    <t>Купон по RU000A102S80 - АЛЬФАБ2Р10 2шт. по 31.08 RUR (данные из БД)</t>
  </si>
  <si>
    <t>Купон по RU000A1043B8 - ТАЛАНФБ1P3 1шт. по 32.41 RUR (данные из БД)</t>
  </si>
  <si>
    <t>Купон по RU000A104CJ3 - АВТОДОМ1Р1 1шт. по 30.54 RUR (данные из БД)</t>
  </si>
  <si>
    <t>Купон по RU000A101C89 - Сбер Sb15R 1шт. по 31.41 RUR (данные из БД)</t>
  </si>
  <si>
    <t>Купон по SU26223RMFS6 - ОФЗ 26223 2шт. по 32.41 RUR (данные из БД)</t>
  </si>
  <si>
    <t>Купон по RU000A1022G1 - БизНед 1Р1 3шт. по 15.63 RUR (данные из БД)</t>
  </si>
  <si>
    <t>Купон по RU000A100WA8 - ЛСР БО 1Р4 5шт. по 8.48 RUR (данные из БД)</t>
  </si>
  <si>
    <t>Купон по RU000A103RD6 - ИнфрОблP1 2шт. по 39.89 RUR (данные из БД)</t>
  </si>
  <si>
    <t>Купон по RU000A103117 - МВ ФИН 1Р1 2шт. по 54.85 RUR (данные из БД)</t>
  </si>
  <si>
    <t>Купон по RU000A102KG6 - Пионер 1P5 5шт. по 16.29 RUR (данные из БД)</t>
  </si>
  <si>
    <t>Купон по RU000A1022G1 - БизНед 1Р1 3шт. по 10.42 RUR (данные из БД)</t>
  </si>
  <si>
    <t>Купон по RU000A102KG6 - Пионер 1P5 5шт. по 12.28 RUR (данные из БД)</t>
  </si>
  <si>
    <t>Купон по RU000A1043B8 - ТАЛАНФБ1P3 1шт. по 27.55 RUR (данные из БД)</t>
  </si>
  <si>
    <t>Купон по RU000A102KG6 - Пионер 1P5 5шт. по 8.26 RUR (данные из БД)</t>
  </si>
  <si>
    <t>Купон по RU000A1043B8 - ТАЛАНФБ1P3 1шт. по 21.07 RUR (данные из БД)</t>
  </si>
  <si>
    <t>Купон по RU000A102KG6 - Пионер 1P5 5шт. по 4.25 RUR (данные из БД)</t>
  </si>
  <si>
    <t>Купон по RU000A1043B8 - ТАЛАНФБ1P3 1шт. по 12.96 RUR (данные из БД)</t>
  </si>
  <si>
    <t>Купон по RU000A1043B8 - ТАЛАНФБ1P3 1шт. по 6.48 RUR (данные из БД)</t>
  </si>
  <si>
    <t>RTKMP
Ростел -ап</t>
  </si>
  <si>
    <t>MTSS
МТС-ао</t>
  </si>
  <si>
    <t>TRNFP
Транснф ап</t>
  </si>
  <si>
    <t>BSPB
БСП ао</t>
  </si>
  <si>
    <t>NVTK
Новатэк ао</t>
  </si>
  <si>
    <t>PMSB
ПермьЭнСб</t>
  </si>
  <si>
    <t>NLMK
НЛМК ао</t>
  </si>
  <si>
    <t>MGNT
Магнит ао</t>
  </si>
  <si>
    <t>SBERP
Сбербанк-п</t>
  </si>
  <si>
    <t>ROSN
Роснефть</t>
  </si>
  <si>
    <t>TATNP
Татнфт 3ап</t>
  </si>
  <si>
    <t>LKOH
ЛУКОЙЛ</t>
  </si>
  <si>
    <t>CHMF
СевСт-ао</t>
  </si>
  <si>
    <t>ALRS
АЛРОСА ао</t>
  </si>
  <si>
    <t>X5
КЦ ИКС 5</t>
  </si>
  <si>
    <t>LSNGP
РСетиЛЭ-п</t>
  </si>
  <si>
    <t>ASTR
Астра ао</t>
  </si>
  <si>
    <t>MOEX
МосБиржа</t>
  </si>
  <si>
    <t>MAGN
ММК</t>
  </si>
  <si>
    <t>DELI
iКаршеринг</t>
  </si>
  <si>
    <t>SNGSP
Сургнфгз-п</t>
  </si>
  <si>
    <t>OZON
OZON-адр</t>
  </si>
  <si>
    <t>MRKC
РоссЦентр</t>
  </si>
  <si>
    <t>YDEX
ЯНДЕКС</t>
  </si>
  <si>
    <t>AQUA
ИНАРКТИКА</t>
  </si>
  <si>
    <t>AFKS
Система ао</t>
  </si>
  <si>
    <t>MSNG
+МосЭнерго</t>
  </si>
  <si>
    <t>IRAO
ИнтерРАОао</t>
  </si>
  <si>
    <t>AFLT
Аэрофлот</t>
  </si>
  <si>
    <t>HYDR
РусГидро</t>
  </si>
  <si>
    <t>TTLK
Таттел. ао</t>
  </si>
  <si>
    <t>SOFL
iСофтлайн</t>
  </si>
  <si>
    <t>POSI
iПозитив</t>
  </si>
  <si>
    <t>DIAS
iДиасофт</t>
  </si>
  <si>
    <t>TPAY
TPAY ETF</t>
  </si>
  <si>
    <t>TMON
TMON ETF</t>
  </si>
  <si>
    <t>TGLD
TGLD ETF</t>
  </si>
  <si>
    <t>TMOS
TMOS ETF</t>
  </si>
  <si>
    <t>SU26241RMFS8
ОФЗ 26241</t>
  </si>
  <si>
    <t>SU26237RMFS6
ОФЗ 26237</t>
  </si>
  <si>
    <t>SU26238RMFS4
ОФЗ 26238</t>
  </si>
  <si>
    <t>SU26230RMFS1
ОФЗ 26230</t>
  </si>
  <si>
    <t>RU000A106UW3
iКарРус1P3</t>
  </si>
  <si>
    <t>RU000A1070X5
АБЗ-1 1Р05</t>
  </si>
  <si>
    <t>RU000A10C7C2
Эдьюкейшн1</t>
  </si>
  <si>
    <t>RU000A1097T6
СБ СекьюрА</t>
  </si>
  <si>
    <t>RU000A106A86
iКарРус1P2</t>
  </si>
  <si>
    <t>RU000A1082G5
ЕвТранс2P1</t>
  </si>
  <si>
    <t>RU000A10AV98
МТС 1P-28</t>
  </si>
  <si>
    <t>RU000A107AW3
Аэрфью2Р02</t>
  </si>
  <si>
    <t>RU000A1066A1
УралСт1Р02</t>
  </si>
  <si>
    <t>RU000A106ZP6
РКСЭталон3</t>
  </si>
  <si>
    <t>RU000A1032P1
ВТБРКС01</t>
  </si>
  <si>
    <t>RU000A103QH9
ЭталФинП03</t>
  </si>
  <si>
    <t>RU000A103G00
СТМ 1P2</t>
  </si>
  <si>
    <t>RU000A1074N8
ПрактЛК1Р2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</si>
  <si>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</si>
  <si>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</si>
  <si>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</si>
  <si>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</si>
  <si>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</si>
  <si>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</si>
  <si>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</si>
  <si>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</si>
  <si>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</si>
  <si>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Путь к финансовой свободе</t>
  </si>
  <si>
    <t>БПИФ ТИНЬКОФФ ИНДЕКС МОСБИРЖИ</t>
  </si>
  <si>
    <t>МВ ФИНАНС 001Р-02</t>
  </si>
  <si>
    <t>СОПФ Инфраструктурные обл 1</t>
  </si>
  <si>
    <t>Каршеринг Руссия 001P-02</t>
  </si>
  <si>
    <t>Мобильные ТелеСистемы 001P-10</t>
  </si>
  <si>
    <t>АЛЬФА-БАНК Б2Р10</t>
  </si>
  <si>
    <t>ТАЛАН-ФИНАНС БО 001Р-03</t>
  </si>
  <si>
    <t>ПАО Московская Биржа</t>
  </si>
  <si>
    <t>ПАО "НОВАТЭК" ао</t>
  </si>
  <si>
    <t>output</t>
  </si>
  <si>
    <t>Мобильные ТелеСистемы ПАО ао</t>
  </si>
  <si>
    <t>ПАО НК Роснефть</t>
  </si>
  <si>
    <t>nalog</t>
  </si>
  <si>
    <t>Удержание налога</t>
  </si>
  <si>
    <t>БПИФ ТИНЬКОФФ ЗОЛОТО</t>
  </si>
  <si>
    <t>INPUT</t>
  </si>
  <si>
    <t>Пользовательская бумага</t>
  </si>
  <si>
    <t>Экспирация</t>
  </si>
  <si>
    <t>АЛРОСА ПАО ао</t>
  </si>
  <si>
    <t>БПИФ ТИНЬКОФФ ОБЛИГАЦИИ</t>
  </si>
  <si>
    <t>Ростелеком (ПАО) ап.</t>
  </si>
  <si>
    <t>dohod</t>
  </si>
  <si>
    <t>Выплата купонов по RU000A103HT3 - МВ ФИН 1Р2</t>
  </si>
  <si>
    <t>АВТОДОМ АО 001P-01</t>
  </si>
  <si>
    <t>ПАО "НЛМК" ао</t>
  </si>
  <si>
    <t>Выплата купонов по RU000A1043B8 - ТАЛАНФБ1P3</t>
  </si>
  <si>
    <t>Выплата купонов по RU000A102S80 - АЛЬФАБ2Р10</t>
  </si>
  <si>
    <t>Выплата купонов по RU000A106A86 - iКарРус1P2</t>
  </si>
  <si>
    <t>МВ ФИНАНС 001Р-01</t>
  </si>
  <si>
    <t>Сбербанк России ПАО ап</t>
  </si>
  <si>
    <t>Северсталь (ПАО)ао</t>
  </si>
  <si>
    <t>Выплата купонов по RU000A104CJ3 - АВТОДОМ1Р1</t>
  </si>
  <si>
    <t>Выплата купонов по RU000A100HU7 - МТС 1P-10</t>
  </si>
  <si>
    <t>ПАО "Татнефть" ап 3 вып.</t>
  </si>
  <si>
    <t>commission</t>
  </si>
  <si>
    <t>Удержание комиссии за операцию по TATNP - Татнфт 3ап</t>
  </si>
  <si>
    <t>Сбербанк ПАО 001Р-SBER15</t>
  </si>
  <si>
    <t>Выплата купонов по RU000A103117 - МВ ФИН 1Р1</t>
  </si>
  <si>
    <t>Удержание налога по дивидендам по NVTK - Новатэк ао</t>
  </si>
  <si>
    <t>Выплата дивидендов по NVTK - Новатэк ао</t>
  </si>
  <si>
    <t>"Магнитогорск.мет.комб" ПАО ао</t>
  </si>
  <si>
    <t>Выплата дивидендов по ALRS - АЛРОСА ао</t>
  </si>
  <si>
    <t>Удержание налога по дивидендам по ALRS - АЛРОСА ао</t>
  </si>
  <si>
    <t>ОФЗ-ПД 26223 28/02/24</t>
  </si>
  <si>
    <t>Удержание комиссии за операцию по NLMK - НЛМК ао</t>
  </si>
  <si>
    <t>Удержание комиссии за операцию по MAGN - ММК</t>
  </si>
  <si>
    <t>Выплата купонов по RU000A103RD6 - ИнфрОблP1</t>
  </si>
  <si>
    <t>Выплата дивидендов по RTKMP - Ростел -ап</t>
  </si>
  <si>
    <t>Удержание налога по дивидендам по RTKMP - Ростел -ап</t>
  </si>
  <si>
    <t>Бизнес-Недвижимость 001Р-01</t>
  </si>
  <si>
    <t>ГК Пионер БО 001P-05</t>
  </si>
  <si>
    <t>Группа ЛСР ПАО БО 001Р-04</t>
  </si>
  <si>
    <t>Удержание комиссии за операцию по RTKMP - Ростел -ап</t>
  </si>
  <si>
    <t>	Эталон-Финанс АО БО-П03	</t>
  </si>
  <si>
    <t>ОФЗ-ПД 26241 17/11/32</t>
  </si>
  <si>
    <t>Выплата купонов по RU000A101C89 - Сбер Sb15R</t>
  </si>
  <si>
    <t>amort</t>
  </si>
  <si>
    <t>Полное погашение облигаций по RU000A101C89 - Сбер Sb15R</t>
  </si>
  <si>
    <t>ОФЗ-ПД 26237 14/03/2029</t>
  </si>
  <si>
    <t>Выплата дивидендов по TATNP - Татнфт 3ап</t>
  </si>
  <si>
    <t>Удержание налога по дивидендам по TATNP - Татнфт 3ап</t>
  </si>
  <si>
    <t>БПИФ Индекс МосБиржи УК ВИМ</t>
  </si>
  <si>
    <t>БПИФ Ликвидность УК ВИМ</t>
  </si>
  <si>
    <t>Удержание налога по дивидендам по ROSN - Роснефть</t>
  </si>
  <si>
    <t>Выплата дивидендов по ROSN - Роснефть</t>
  </si>
  <si>
    <t>ПАО "РусГидро"</t>
  </si>
  <si>
    <t>Удержание комиссии за операцию по HYDR - РусГидро</t>
  </si>
  <si>
    <t>Группа Астра ао</t>
  </si>
  <si>
    <t>АДР Ozon Holdings PLC ORD SHS</t>
  </si>
  <si>
    <t>Аэрофлот-росс.авиалин(ПАО)ао</t>
  </si>
  <si>
    <t>ПАО ИНАРКТИКА</t>
  </si>
  <si>
    <t>Транснефть ПАО акц.пр.</t>
  </si>
  <si>
    <t>Полное погашение облигаций по RU000A102S80 - АЛЬФАБ2Р10</t>
  </si>
  <si>
    <t>АФК "Система" ПАО ао</t>
  </si>
  <si>
    <t>Удержание комиссии за операцию по AFKS - Система ао</t>
  </si>
  <si>
    <t>Частичное погашение облигаций по RU000A1022G1 - БизНед 1Р1</t>
  </si>
  <si>
    <t>Выплата купонов по RU000A1022G1 - БизНед 1Р1</t>
  </si>
  <si>
    <t>Выплата купонов по SU26223RMFS6 - ОФЗ 26223</t>
  </si>
  <si>
    <t>Полное погашение облигаций по SU26223RMFS6 - ОФЗ 26223</t>
  </si>
  <si>
    <t>Россети Ленэнерго ПАО-ап</t>
  </si>
  <si>
    <t>Каршеринг Руссия 001P-03</t>
  </si>
  <si>
    <t>МосЭнерго акции обыкн.</t>
  </si>
  <si>
    <t>Частичное погашение облигаций по RU000A102KG6 - Пионер 1P5</t>
  </si>
  <si>
    <t>Выплата купонов по RU000A102KG6 - Пионер 1P5</t>
  </si>
  <si>
    <t>Выплата купонов по RU000A103QH9 - ЭталФинП03</t>
  </si>
  <si>
    <t>Выплата купонов по SU26237RMFS6 - ОФЗ 26237</t>
  </si>
  <si>
    <t>Выплата купонов</t>
  </si>
  <si>
    <t>Удержание комиссии за операцию по AQUA - ИНАРКТИКА</t>
  </si>
  <si>
    <t>Выплата купонов по RU000A100WA8 - ЛСР БО 1Р4</t>
  </si>
  <si>
    <t>"Интер РАО" ПАО ао</t>
  </si>
  <si>
    <t>Выплата купонов по RU000A106UW3 - iКарРус1P3</t>
  </si>
  <si>
    <t>Удержание комиссии за операцию по ASTR - Астра ао</t>
  </si>
  <si>
    <t>Полное погашение облигаций по RU000A103117 - МВ ФИН 1Р1</t>
  </si>
  <si>
    <t>Частичное погашение облигаций по RU000A1043B8 - ТАЛАНФБ1P3</t>
  </si>
  <si>
    <t>Удержание комиссии за операцию по NVTK - Новатэк ао</t>
  </si>
  <si>
    <t>Выплата купонов по SU26241RMFS8 - ОФЗ 26241</t>
  </si>
  <si>
    <t>Выплата дивидендов по NLMK - НЛМК ао</t>
  </si>
  <si>
    <t>Удержание налога по дивидендам по NLMK - НЛМК ао</t>
  </si>
  <si>
    <t>Выплата дивидендов по IRAO - ИнтерРАОао</t>
  </si>
  <si>
    <t>Удержание налога по дивидендам по IRAO - ИнтерРАОао</t>
  </si>
  <si>
    <t>Выплата дивидендов по MAGN - ММК</t>
  </si>
  <si>
    <t>Удержание налога по дивидендам по MAGN - ММК</t>
  </si>
  <si>
    <t>Выплата дивидендов по CHMF - СевСт-ао</t>
  </si>
  <si>
    <t>Удержание налога по дивидендам по CHMF - СевСт-ао</t>
  </si>
  <si>
    <t>Выплата дивидендов по MOEX - МосБиржа</t>
  </si>
  <si>
    <t>Удержание налога по дивидендам по MOEX - МосБиржа</t>
  </si>
  <si>
    <t>Выплата дивидендов по AQUA - ИНАРКТИКА</t>
  </si>
  <si>
    <t>Удержание налога по дивидендам по AQUA - ИНАРКТИКА</t>
  </si>
  <si>
    <t>Выплата дивидендов по LSNGP - РСетиЛЭ-п</t>
  </si>
  <si>
    <t>Удержание налога по дивидендам по LSNGP - РСетиЛЭ-п</t>
  </si>
  <si>
    <t>Выплата дивидендов по ASTR - Астра ао</t>
  </si>
  <si>
    <t>Удержание налога по дивидендам по ASTR - Астра ао</t>
  </si>
  <si>
    <t>МКПАО ЯНДЕКС</t>
  </si>
  <si>
    <t>Выплата дивидендов по MSNG - +МосЭнерго</t>
  </si>
  <si>
    <t>Удержание налога по дивидендам по MSNG - +МосЭнерго</t>
  </si>
  <si>
    <t>Выплата дивидендов по SBERP - Сбербанк-п</t>
  </si>
  <si>
    <t>Удержание налога по дивидендам по SBERP - Сбербанк-п</t>
  </si>
  <si>
    <t>Удержание комиссии за операцию по AFLT - Аэрофлот</t>
  </si>
  <si>
    <t>Удержание налога по дивидендам по MTSS - МТС-ао</t>
  </si>
  <si>
    <t>Выплата дивидендов по MTSS - МТС-ао</t>
  </si>
  <si>
    <t>Каршеринг Руссия ао</t>
  </si>
  <si>
    <t>Инвесткопилка</t>
  </si>
  <si>
    <t>Выплата дивидендов по AFKS - Система ао</t>
  </si>
  <si>
    <t>Корректировка налога</t>
  </si>
  <si>
    <t>Удержание налога по дивидендам по TRNFP - Транснф ап</t>
  </si>
  <si>
    <t>Выплата дивидендов по TRNFP - Транснф ап</t>
  </si>
  <si>
    <t>T-КАПИТАЛ ДЕНЕЖНЫЙ РЫНОК</t>
  </si>
  <si>
    <t>Полное погашение облигаций по RU000A103HT3 - МВ ФИН 1Р2</t>
  </si>
  <si>
    <t>Полное погашение облигаций по RU000A1022G1 - БизНед 1Р1</t>
  </si>
  <si>
    <t>Удержание комиссии за операцию по MTSS - МТС-ао</t>
  </si>
  <si>
    <t>Удержание комиссии за операцию по MSNG - +МосЭнерго</t>
  </si>
  <si>
    <t>Частичное погашение облигаций по RU000A103QH9 - ЭталФинП03</t>
  </si>
  <si>
    <t>Синара Транспортные Машины 1P2</t>
  </si>
  <si>
    <t>Выплата дивидендов по YDEX - ЯНДЕКС</t>
  </si>
  <si>
    <t>Удержание налога по дивидендам по YDEX - ЯНДЕКС</t>
  </si>
  <si>
    <t>Полное погашение облигаций по RU000A100WA8 - ЛСР БО 1Р4</t>
  </si>
  <si>
    <t>Выплата дивидендов по DELI - iКаршеринг</t>
  </si>
  <si>
    <t>Удержание налога по дивидендам по DELI - iКаршеринг</t>
  </si>
  <si>
    <t>Выплата дивидендов по NVTK.IL - PAO NOVATEK</t>
  </si>
  <si>
    <t>Удержание налога по дивидендам по NVTK.IL - PAO NOVATEK</t>
  </si>
  <si>
    <t>Удержание комиссии за операцию по DELI - iКаршеринг</t>
  </si>
  <si>
    <t>Удержание комиссии за операцию по ALRS - АЛРОСА ао</t>
  </si>
  <si>
    <t>ОФЗ-ПД 26230 16/03/39</t>
  </si>
  <si>
    <t>ОФЗ-ПД 26238 15/05/2041</t>
  </si>
  <si>
    <t>Полное погашение облигаций по RU000A103RD6 - ИнфрОблP1</t>
  </si>
  <si>
    <t>АБЗ-1 001P-05</t>
  </si>
  <si>
    <t>"Магнит" ПАО ао</t>
  </si>
  <si>
    <t>Выплата купонов по SU26238RMFS4 - ОФЗ 26238</t>
  </si>
  <si>
    <t>Выплата купонов по RU000A1070X5 - АБЗ-1 1Р05</t>
  </si>
  <si>
    <t>БПИФ Т-КАПИТАЛ ИНДЕКС МОСБИРЖИ</t>
  </si>
  <si>
    <t>Полное погашение облигаций по RU000A102KG6 - Пионер 1P5</t>
  </si>
  <si>
    <t>Удержание комиссии за операцию по TRNFP - Транснф ап</t>
  </si>
  <si>
    <t>Полное погашение облигаций по RU000A104CJ3 - АВТОДОМ1Р1</t>
  </si>
  <si>
    <t>Аэрофьюэлз-002Р-02</t>
  </si>
  <si>
    <t>Уральская Сталь БО-001Р-02</t>
  </si>
  <si>
    <t>ООО «СФО ВТБ РКС-1 »</t>
  </si>
  <si>
    <t>Корпоративный центр ИКС 5</t>
  </si>
  <si>
    <t>Удержание комиссии за операцию по X5 - КЦ ИКС 5</t>
  </si>
  <si>
    <t>НК ЛУКОЙЛ (ПАО) - ао</t>
  </si>
  <si>
    <t>БПИФ Т-Капитал ОБЛИГАЦИИ</t>
  </si>
  <si>
    <t>Выплата купонов по RU000A103G00 - СТМ 1P2</t>
  </si>
  <si>
    <t>Выплата дивидендов</t>
  </si>
  <si>
    <t>Удержание налога по дивидендам</t>
  </si>
  <si>
    <t>Выплата купонов по RU000A1066A1 - УралСт1Р02</t>
  </si>
  <si>
    <t>Выплата купонов по RU000A1032P1 - ВТБРКС01</t>
  </si>
  <si>
    <t>Частичное погашение облигаций по RU000A1032P1 - ВТБРКС01</t>
  </si>
  <si>
    <t>Мобильные ТелеСистемы 001P-28</t>
  </si>
  <si>
    <t>ЕвроТранс 002Р-01</t>
  </si>
  <si>
    <t>Выплата купонов по RU000A107AW3 - Аэрфью2Р02</t>
  </si>
  <si>
    <t>Удержание комиссии за операцию по ROSN - Роснефть</t>
  </si>
  <si>
    <t>Выплата купонов по RU000A1082G5 - ЕвТранс2P1</t>
  </si>
  <si>
    <t>Выплата купонов по RU000A10AV98 - МТС 1P-28</t>
  </si>
  <si>
    <t>Выплата купонов по SU26230RMFS1 - ОФЗ 26230</t>
  </si>
  <si>
    <t>Практика ЛК 001Р-02</t>
  </si>
  <si>
    <t>ПАО "Банк "Санкт-Петербург" ао</t>
  </si>
  <si>
    <t>Удержание комиссии за операцию по BSPB - БСП ао</t>
  </si>
  <si>
    <t>Удержание комиссии за операцию по CHMF - СевСт-ао</t>
  </si>
  <si>
    <t>Выплата купонов по RU000A1074N8 - ПрактЛК1Р2</t>
  </si>
  <si>
    <t>Частичное погашение облигаций по RU000A1074N8 - ПрактЛК1Р2</t>
  </si>
  <si>
    <t>"Пермэнергосбыт" ПАО ао</t>
  </si>
  <si>
    <t>Выплата дивидендов по BSPB - БСП ао</t>
  </si>
  <si>
    <t>Удержание налога по дивидендам по BSPB - БСП ао</t>
  </si>
  <si>
    <t>Полное погашение облигаций по RU000A1043B8 - ТАЛАНФБ1P3</t>
  </si>
  <si>
    <t>СФО СБ Секьюритизация класс А</t>
  </si>
  <si>
    <t>PAO NOVATEK</t>
  </si>
  <si>
    <t>Удержание комиссии за операцию по NVTK.IL - PAO NOVATEK</t>
  </si>
  <si>
    <t>ПАО "Россети Центр" ао</t>
  </si>
  <si>
    <t>Выплата дивидендов по PMSB - ПермьЭнСб</t>
  </si>
  <si>
    <t>Удержание налога по дивидендам по PMSB - ПермьЭнСб</t>
  </si>
  <si>
    <t>Удержание налога по дивидендам по LKOH - ЛУКОЙЛ</t>
  </si>
  <si>
    <t>Выплата дивидендов по LKOH - ЛУКОЙЛ</t>
  </si>
  <si>
    <t>БПИФ Т-Кап ВЕЧНЫЙ ПОРТФ РУБ</t>
  </si>
  <si>
    <t>Полное погашение облигаций по RU000A100HU7 - МТС 1P-10</t>
  </si>
  <si>
    <t>СФО ВТБ РКС Эталон 03</t>
  </si>
  <si>
    <t>Выплата купонов по RU000A1097T6 - СБ СекьюрА</t>
  </si>
  <si>
    <t>Частичное погашение облигаций по RU000A1097T6 - СБ СекьюрА</t>
  </si>
  <si>
    <t>Частичное погашение облигаций по RU000A106ZP6 - РКСЭталон3</t>
  </si>
  <si>
    <t>Выплата купонов по RU000A106ZP6 - РКСЭталон3</t>
  </si>
  <si>
    <t>Частичное погашение облигаций по RU000A1070X5 - АБЗ-1 1Р05</t>
  </si>
  <si>
    <t>Выплата дивидендов по MRKC - РоссЦентр</t>
  </si>
  <si>
    <t>Удержание налога по дивидендам по MRKC - РоссЦентр</t>
  </si>
  <si>
    <t>Удержание налога по дивидендам по X5 - КЦ ИКС 5</t>
  </si>
  <si>
    <t>Выплата дивидендов по X5 - КЦ ИКС 5</t>
  </si>
  <si>
    <t>Удержание налога по дивидендам по AFLT - Аэрофлот</t>
  </si>
  <si>
    <t>Выплата дивидендов по AFLT - Аэрофлот</t>
  </si>
  <si>
    <t>Т-Капитал Пассивный Доход</t>
  </si>
  <si>
    <t>Сургутнефтегаз ПАО ап</t>
  </si>
  <si>
    <t>Выплата дивидендов по TPAY - TPAY ETF</t>
  </si>
  <si>
    <t>"Таттелеком" ПАО ао</t>
  </si>
  <si>
    <t>Диасофт ао</t>
  </si>
  <si>
    <t>Софтлайн ао</t>
  </si>
  <si>
    <t>Группа Позитив ао</t>
  </si>
  <si>
    <t>Удержание комиссии за операцию по POSI - iПозитив</t>
  </si>
  <si>
    <t>Алтимейт Эдьюкейшн БО-П01</t>
  </si>
  <si>
    <t>Выплата купонов по RU000A10C7C2 - Эдьюкейшн1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</si>
  <si>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</si>
  <si>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</si>
  <si>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</si>
  <si>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</si>
  <si>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</si>
  <si>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</si>
  <si>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</si>
  <si>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</si>
  <si>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</si>
  <si>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</si>
  <si>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Купон</t>
  </si>
  <si>
    <t>МВ ФИН 1Р2</t>
  </si>
  <si>
    <t>ТАЛАНФБ1P3</t>
  </si>
  <si>
    <t>АЛЬФАБ2Р10</t>
  </si>
  <si>
    <t>АВТОДОМ1Р1</t>
  </si>
  <si>
    <t>МТС 1P-10</t>
  </si>
  <si>
    <t>МВ ФИН 1Р1</t>
  </si>
  <si>
    <t>ИнфрОблP1</t>
  </si>
  <si>
    <t>Сбер Sb15R</t>
  </si>
  <si>
    <t>БизНед 1Р1</t>
  </si>
  <si>
    <t>ОФЗ 26223</t>
  </si>
  <si>
    <t>Пионер 1P5</t>
  </si>
  <si>
    <t>ЛСР БО 1Р4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</si>
  <si>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</si>
  <si>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</si>
  <si>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</si>
  <si>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</si>
  <si>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</si>
  <si>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</si>
  <si>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</si>
  <si>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</si>
  <si>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</si>
  <si>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</si>
  <si>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</si>
  <si>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</si>
  <si>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</si>
  <si>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</si>
  <si>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</si>
  <si>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</si>
  <si>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TBRU ETF</t>
  </si>
  <si>
    <t>EQMX ETF</t>
  </si>
  <si>
    <t>LQDT ETF</t>
  </si>
  <si>
    <t>TRUR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</si>
</sst>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6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180</v>
      </c>
      <c r="G2" s="6" t="n">
        <v>57.8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0.0724</v>
      </c>
      <c r="M2" s="6" t="n">
        <v>62.38</v>
      </c>
      <c r="N2" s="18" t="n">
        <v>0.2138</v>
      </c>
      <c r="O2" s="17"/>
      <c r="P2" s="17" t="s">
        <v>22</v>
      </c>
      <c r="Q2" s="18" t="n">
        <v>0.2138</v>
      </c>
      <c r="R2" s="6" t="s">
        <f>=Q2/$Q$13</f>
      </c>
    </row>
    <row collapsed="false" customFormat="false" customHeight="false" hidden="false" ht="12.1" outlineLevel="0" r="3">
      <c r="A3" s="17" t="s">
        <v>23</v>
      </c>
      <c r="B3" s="17" t="s">
        <v>18</v>
      </c>
      <c r="C3" s="17" t="s">
        <v>24</v>
      </c>
      <c r="D3" s="17" t="s">
        <v>20</v>
      </c>
      <c r="E3" s="2" t="s">
        <v>25</v>
      </c>
      <c r="F3" s="7" t="n">
        <v>50</v>
      </c>
      <c r="G3" s="6" t="n">
        <v>204.6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0.0136</v>
      </c>
      <c r="M3" s="6" t="n">
        <v>231.84</v>
      </c>
      <c r="N3" s="18" t="n">
        <v>27.015</v>
      </c>
      <c r="O3" s="17"/>
      <c r="P3" s="17" t="s">
        <v>26</v>
      </c>
      <c r="Q3" s="18" t="n">
        <v>27.015</v>
      </c>
      <c r="R3" s="6" t="s">
        <f>=Q3/$Q$13</f>
      </c>
    </row>
    <row collapsed="false" customFormat="false" customHeight="false" hidden="false" ht="12.1" outlineLevel="0" r="4">
      <c r="A4" s="17" t="s">
        <v>27</v>
      </c>
      <c r="B4" s="17" t="s">
        <v>18</v>
      </c>
      <c r="C4" s="17" t="s">
        <v>28</v>
      </c>
      <c r="D4" s="17" t="s">
        <v>20</v>
      </c>
      <c r="E4" s="2" t="s">
        <v>29</v>
      </c>
      <c r="F4" s="7" t="n">
        <v>6</v>
      </c>
      <c r="G4" s="6" t="n">
        <v>1233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0.13</v>
      </c>
      <c r="M4" s="6" t="n">
        <v>1318.22</v>
      </c>
      <c r="N4" s="18" t="n">
        <v>56.834370306801</v>
      </c>
      <c r="O4" s="17"/>
      <c r="P4" s="17" t="s">
        <v>30</v>
      </c>
      <c r="Q4" s="18" t="n">
        <v>56.834370306801</v>
      </c>
      <c r="R4" s="6" t="s">
        <f>=Q4/$Q$13</f>
      </c>
    </row>
    <row collapsed="false" customFormat="false" customHeight="false" hidden="false" ht="12.1" outlineLevel="0" r="5">
      <c r="A5" s="17" t="s">
        <v>31</v>
      </c>
      <c r="B5" s="17" t="s">
        <v>18</v>
      </c>
      <c r="C5" s="17" t="s">
        <v>32</v>
      </c>
      <c r="D5" s="17" t="s">
        <v>20</v>
      </c>
      <c r="E5" s="2" t="s">
        <v>33</v>
      </c>
      <c r="F5" s="7" t="n">
        <v>20</v>
      </c>
      <c r="G5" s="6" t="n">
        <v>332.34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-0.0258</v>
      </c>
      <c r="M5" s="6" t="n">
        <v>372.03</v>
      </c>
      <c r="N5" s="18" t="n">
        <v>99.826</v>
      </c>
      <c r="O5" s="17"/>
      <c r="P5" s="17" t="s">
        <v>34</v>
      </c>
      <c r="Q5" s="18" t="n">
        <v>99.826</v>
      </c>
      <c r="R5" s="6" t="s">
        <f>=Q5/$Q$13</f>
      </c>
    </row>
    <row collapsed="false" customFormat="false" customHeight="false" hidden="false" ht="12.1" outlineLevel="0" r="6">
      <c r="A6" s="17" t="s">
        <v>35</v>
      </c>
      <c r="B6" s="17" t="s">
        <v>18</v>
      </c>
      <c r="C6" s="17" t="s">
        <v>36</v>
      </c>
      <c r="D6" s="17" t="s">
        <v>20</v>
      </c>
      <c r="E6" s="2" t="s">
        <v>29</v>
      </c>
      <c r="F6" s="7" t="n">
        <v>6</v>
      </c>
      <c r="G6" s="6" t="n">
        <v>1067.2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-0.0088</v>
      </c>
      <c r="M6" s="6" t="n">
        <v>1200.55</v>
      </c>
      <c r="N6" s="18" t="n">
        <v>11.1707</v>
      </c>
      <c r="O6" s="17"/>
      <c r="P6" s="17" t="s">
        <v>37</v>
      </c>
      <c r="Q6" s="18" t="n">
        <v>11.1707</v>
      </c>
      <c r="R6" s="6" t="s">
        <f>=Q6/$Q$13</f>
      </c>
    </row>
    <row collapsed="false" customFormat="false" customHeight="false" hidden="false" ht="12.1" outlineLevel="0" r="7">
      <c r="A7" s="17" t="s">
        <v>38</v>
      </c>
      <c r="B7" s="17" t="s">
        <v>18</v>
      </c>
      <c r="C7" s="17" t="s">
        <v>39</v>
      </c>
      <c r="D7" s="17" t="s">
        <v>20</v>
      </c>
      <c r="E7" s="2" t="s">
        <v>33</v>
      </c>
      <c r="F7" s="7" t="n">
        <v>20</v>
      </c>
      <c r="G7" s="6" t="n">
        <v>316.2</v>
      </c>
      <c r="H7" s="18" t="n">
        <v>0</v>
      </c>
      <c r="I7" s="6" t="n">
        <v>0</v>
      </c>
      <c r="J7" s="17"/>
      <c r="K7" s="6" t="s">
        <f>=F7*G7*Портфель!$R$13</f>
      </c>
      <c r="L7" s="9" t="n">
        <v>0.2281</v>
      </c>
      <c r="M7" s="6" t="n">
        <v>278.18</v>
      </c>
      <c r="N7" s="18" t="n">
        <v>92.2466</v>
      </c>
      <c r="O7" s="17"/>
      <c r="P7" s="17" t="s">
        <v>40</v>
      </c>
      <c r="Q7" s="18" t="n">
        <v>92.2466</v>
      </c>
      <c r="R7" s="6" t="s">
        <f>=Q7/$Q$13</f>
      </c>
    </row>
    <row collapsed="false" customFormat="false" customHeight="false" hidden="false" ht="12.1" outlineLevel="0" r="8">
      <c r="A8" s="17" t="s">
        <v>41</v>
      </c>
      <c r="B8" s="17" t="s">
        <v>18</v>
      </c>
      <c r="C8" s="17" t="s">
        <v>42</v>
      </c>
      <c r="D8" s="17" t="s">
        <v>20</v>
      </c>
      <c r="E8" s="2" t="s">
        <v>43</v>
      </c>
      <c r="F8" s="7" t="n">
        <v>60</v>
      </c>
      <c r="G8" s="6" t="n">
        <v>99.54</v>
      </c>
      <c r="H8" s="18" t="n">
        <v>0</v>
      </c>
      <c r="I8" s="6" t="n">
        <v>0</v>
      </c>
      <c r="J8" s="17"/>
      <c r="K8" s="6" t="s">
        <f>=F8*G8*Портфель!$R$13</f>
      </c>
      <c r="L8" s="9" t="n">
        <v>-0.2843</v>
      </c>
      <c r="M8" s="6" t="n">
        <v>157.86</v>
      </c>
      <c r="N8" s="18" t="n">
        <v>105.5223</v>
      </c>
      <c r="O8" s="17"/>
      <c r="P8" s="17" t="s">
        <v>44</v>
      </c>
      <c r="Q8" s="18" t="n">
        <v>105.5223</v>
      </c>
      <c r="R8" s="6" t="s">
        <f>=Q8/$Q$13</f>
      </c>
    </row>
    <row collapsed="false" customFormat="false" customHeight="false" hidden="false" ht="12.1" outlineLevel="0" r="9">
      <c r="A9" s="17" t="s">
        <v>45</v>
      </c>
      <c r="B9" s="17" t="s">
        <v>18</v>
      </c>
      <c r="C9" s="17" t="s">
        <v>46</v>
      </c>
      <c r="D9" s="17" t="s">
        <v>20</v>
      </c>
      <c r="E9" s="2" t="s">
        <v>47</v>
      </c>
      <c r="F9" s="7" t="n">
        <v>2</v>
      </c>
      <c r="G9" s="6" t="n">
        <v>2926.5</v>
      </c>
      <c r="H9" s="18" t="n">
        <v>0</v>
      </c>
      <c r="I9" s="6" t="n">
        <v>0</v>
      </c>
      <c r="J9" s="17"/>
      <c r="K9" s="6" t="s">
        <f>=F9*G9*Портфель!$R$13</f>
      </c>
      <c r="L9" s="9" t="n">
        <v>-0.3831</v>
      </c>
      <c r="M9" s="6" t="n">
        <v>3929</v>
      </c>
      <c r="N9" s="18" t="n">
        <v>10354.9</v>
      </c>
      <c r="O9" s="17"/>
      <c r="P9" s="17" t="s">
        <v>48</v>
      </c>
      <c r="Q9" s="18" t="n">
        <v>10354.9</v>
      </c>
      <c r="R9" s="6" t="s">
        <f>=Q9/$Q$13</f>
      </c>
    </row>
    <row collapsed="false" customFormat="false" customHeight="false" hidden="false" ht="12.1" outlineLevel="0" r="10">
      <c r="A10" s="17" t="s">
        <v>49</v>
      </c>
      <c r="B10" s="17" t="s">
        <v>18</v>
      </c>
      <c r="C10" s="17" t="s">
        <v>50</v>
      </c>
      <c r="D10" s="17" t="s">
        <v>20</v>
      </c>
      <c r="E10" s="2" t="s">
        <v>33</v>
      </c>
      <c r="F10" s="7" t="n">
        <v>20</v>
      </c>
      <c r="G10" s="6" t="n">
        <v>292.92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0.2267</v>
      </c>
      <c r="M10" s="6" t="n">
        <v>252.41</v>
      </c>
      <c r="N10" s="18" t="n">
        <v>10.369</v>
      </c>
      <c r="O10" s="17"/>
      <c r="P10" s="17" t="s">
        <v>51</v>
      </c>
      <c r="Q10" s="18" t="n">
        <v>10.369</v>
      </c>
      <c r="R10" s="6" t="s">
        <f>=Q10/$Q$13</f>
      </c>
    </row>
    <row collapsed="false" customFormat="false" customHeight="false" hidden="false" ht="12.1" outlineLevel="0" r="11">
      <c r="A11" s="17" t="s">
        <v>52</v>
      </c>
      <c r="B11" s="17" t="s">
        <v>18</v>
      </c>
      <c r="C11" s="17" t="s">
        <v>53</v>
      </c>
      <c r="D11" s="17" t="s">
        <v>20</v>
      </c>
      <c r="E11" s="2" t="s">
        <v>54</v>
      </c>
      <c r="F11" s="7" t="n">
        <v>15</v>
      </c>
      <c r="G11" s="6" t="n">
        <v>387.5</v>
      </c>
      <c r="H11" s="18" t="n">
        <v>0</v>
      </c>
      <c r="I11" s="6" t="n">
        <v>0</v>
      </c>
      <c r="J11" s="17"/>
      <c r="K11" s="6" t="s">
        <f>=F11*G11*Портфель!$R$13</f>
      </c>
      <c r="L11" s="9" t="n">
        <v>-0.0911</v>
      </c>
      <c r="M11" s="6" t="n">
        <v>505.49</v>
      </c>
      <c r="N11" s="18" t="n">
        <v>0.44</v>
      </c>
      <c r="O11" s="17"/>
      <c r="P11" s="17" t="s">
        <v>55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56</v>
      </c>
      <c r="B12" s="17" t="s">
        <v>18</v>
      </c>
      <c r="C12" s="17" t="s">
        <v>57</v>
      </c>
      <c r="D12" s="17" t="s">
        <v>20</v>
      </c>
      <c r="E12" s="2" t="s">
        <v>58</v>
      </c>
      <c r="F12" s="7" t="n">
        <v>11</v>
      </c>
      <c r="G12" s="6" t="n">
        <v>513.7</v>
      </c>
      <c r="H12" s="18" t="n">
        <v>0</v>
      </c>
      <c r="I12" s="6" t="n">
        <v>0</v>
      </c>
      <c r="J12" s="17"/>
      <c r="K12" s="6" t="s">
        <f>=F12*G12*Портфель!$R$13</f>
      </c>
      <c r="L12" s="9" t="n">
        <v>0.0144</v>
      </c>
      <c r="M12" s="6" t="n">
        <v>624.07</v>
      </c>
      <c r="N12" s="18" t="n">
        <v>0.147</v>
      </c>
      <c r="O12" s="17"/>
      <c r="P12" s="17" t="s">
        <v>59</v>
      </c>
      <c r="Q12" s="18" t="n">
        <v>0.147</v>
      </c>
      <c r="R12" s="6" t="s">
        <f>=Q12/$Q$13</f>
      </c>
    </row>
    <row collapsed="false" customFormat="false" customHeight="false" hidden="false" ht="12.1" outlineLevel="0" r="13">
      <c r="A13" s="17" t="s">
        <v>60</v>
      </c>
      <c r="B13" s="17" t="s">
        <v>18</v>
      </c>
      <c r="C13" s="17" t="s">
        <v>61</v>
      </c>
      <c r="D13" s="17" t="s">
        <v>20</v>
      </c>
      <c r="E13" s="2" t="s">
        <v>62</v>
      </c>
      <c r="F13" s="7" t="n">
        <v>1</v>
      </c>
      <c r="G13" s="6" t="n">
        <v>5508</v>
      </c>
      <c r="H13" s="18" t="n">
        <v>0</v>
      </c>
      <c r="I13" s="6" t="n">
        <v>0</v>
      </c>
      <c r="J13" s="17"/>
      <c r="K13" s="6" t="s">
        <f>=F13*G13*Портфель!$R$13</f>
      </c>
      <c r="L13" s="9" t="n">
        <v>-0.1462</v>
      </c>
      <c r="M13" s="6" t="n">
        <v>7026.02</v>
      </c>
      <c r="N13" s="18" t="n">
        <v>1</v>
      </c>
      <c r="O13" s="17"/>
      <c r="P13" s="17" t="s">
        <v>20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63</v>
      </c>
      <c r="B14" s="17" t="s">
        <v>18</v>
      </c>
      <c r="C14" s="17" t="s">
        <v>64</v>
      </c>
      <c r="D14" s="17" t="s">
        <v>20</v>
      </c>
      <c r="E14" s="2" t="s">
        <v>29</v>
      </c>
      <c r="F14" s="7" t="n">
        <v>6</v>
      </c>
      <c r="G14" s="6" t="n">
        <v>878</v>
      </c>
      <c r="H14" s="18" t="n">
        <v>0</v>
      </c>
      <c r="I14" s="6" t="n">
        <v>0</v>
      </c>
      <c r="J14" s="17"/>
      <c r="K14" s="6" t="s">
        <f>=F14*G14*Портфель!$R$13</f>
      </c>
      <c r="L14" s="9" t="n">
        <v>-0.2105</v>
      </c>
      <c r="M14" s="6" t="n">
        <v>1199.92</v>
      </c>
      <c r="N14" s="18" t="n">
        <v>153.09</v>
      </c>
      <c r="O14" s="17"/>
      <c r="P14" s="17" t="s">
        <v>65</v>
      </c>
      <c r="Q14" s="18" t="n">
        <v>153.09</v>
      </c>
      <c r="R14" s="6" t="s">
        <f>=Q14/$Q$13</f>
      </c>
    </row>
    <row collapsed="false" customFormat="false" customHeight="false" hidden="false" ht="12.1" outlineLevel="0" r="15">
      <c r="A15" s="17" t="s">
        <v>66</v>
      </c>
      <c r="B15" s="17" t="s">
        <v>18</v>
      </c>
      <c r="C15" s="17" t="s">
        <v>67</v>
      </c>
      <c r="D15" s="17" t="s">
        <v>20</v>
      </c>
      <c r="E15" s="2" t="s">
        <v>68</v>
      </c>
      <c r="F15" s="7" t="n">
        <v>130</v>
      </c>
      <c r="G15" s="6" t="n">
        <v>39.71</v>
      </c>
      <c r="H15" s="18" t="n">
        <v>0</v>
      </c>
      <c r="I15" s="6" t="n">
        <v>0</v>
      </c>
      <c r="J15" s="17"/>
      <c r="K15" s="6" t="s">
        <f>=F15*G15*Портфель!$R$13</f>
      </c>
      <c r="L15" s="9" t="n">
        <v>-0.2906</v>
      </c>
      <c r="M15" s="6" t="n">
        <v>61.01</v>
      </c>
      <c r="N15" s="18" t="n">
        <v>1.848</v>
      </c>
      <c r="O15" s="17"/>
      <c r="P15" s="17" t="s">
        <v>69</v>
      </c>
      <c r="Q15" s="18" t="n">
        <v>1.848</v>
      </c>
      <c r="R15" s="6" t="s">
        <f>=Q15/$Q$13</f>
      </c>
    </row>
    <row collapsed="false" customFormat="false" customHeight="false" hidden="false" ht="12.1" outlineLevel="0" r="16">
      <c r="A16" s="17" t="s">
        <v>70</v>
      </c>
      <c r="B16" s="17" t="s">
        <v>18</v>
      </c>
      <c r="C16" s="17" t="s">
        <v>71</v>
      </c>
      <c r="D16" s="17" t="s">
        <v>20</v>
      </c>
      <c r="E16" s="2" t="s">
        <v>47</v>
      </c>
      <c r="F16" s="7" t="n">
        <v>2</v>
      </c>
      <c r="G16" s="6" t="n">
        <v>2532</v>
      </c>
      <c r="H16" s="18" t="n">
        <v>0</v>
      </c>
      <c r="I16" s="6" t="n">
        <v>0</v>
      </c>
      <c r="J16" s="17"/>
      <c r="K16" s="6" t="s">
        <f>=F16*G16*Портфель!$R$13</f>
      </c>
      <c r="L16" s="9" t="n">
        <v>-0.0208</v>
      </c>
      <c r="M16" s="6" t="n">
        <v>2898.1</v>
      </c>
      <c r="N16" s="18" t="n">
        <v>2.11125</v>
      </c>
      <c r="O16" s="17"/>
      <c r="P16" s="17" t="s">
        <v>72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 t="s">
        <v>73</v>
      </c>
      <c r="B17" s="17" t="s">
        <v>18</v>
      </c>
      <c r="C17" s="17" t="s">
        <v>74</v>
      </c>
      <c r="D17" s="17" t="s">
        <v>20</v>
      </c>
      <c r="E17" s="2" t="s">
        <v>33</v>
      </c>
      <c r="F17" s="7" t="n">
        <v>20</v>
      </c>
      <c r="G17" s="6" t="n">
        <v>250</v>
      </c>
      <c r="H17" s="18" t="n">
        <v>0</v>
      </c>
      <c r="I17" s="6" t="n">
        <v>0</v>
      </c>
      <c r="J17" s="17"/>
      <c r="K17" s="6" t="s">
        <f>=F17*G17*Портфель!$R$13</f>
      </c>
      <c r="L17" s="9" t="n">
        <v>0.339</v>
      </c>
      <c r="M17" s="6" t="n">
        <v>207.5</v>
      </c>
      <c r="N17" s="18" t="n">
        <v>79.4715</v>
      </c>
      <c r="O17" s="17"/>
      <c r="P17" s="17" t="s">
        <v>75</v>
      </c>
      <c r="Q17" s="18" t="n">
        <v>79.4715</v>
      </c>
      <c r="R17" s="6" t="s">
        <f>=Q17/$Q$13</f>
      </c>
    </row>
    <row collapsed="false" customFormat="false" customHeight="false" hidden="false" ht="12.1" outlineLevel="0" r="18">
      <c r="A18" s="17" t="s">
        <v>76</v>
      </c>
      <c r="B18" s="17" t="s">
        <v>18</v>
      </c>
      <c r="C18" s="17" t="s">
        <v>77</v>
      </c>
      <c r="D18" s="17" t="s">
        <v>20</v>
      </c>
      <c r="E18" s="2" t="s">
        <v>78</v>
      </c>
      <c r="F18" s="7" t="n">
        <v>17</v>
      </c>
      <c r="G18" s="6" t="n">
        <v>288.5</v>
      </c>
      <c r="H18" s="18" t="n">
        <v>0</v>
      </c>
      <c r="I18" s="6" t="n">
        <v>0</v>
      </c>
      <c r="J18" s="17"/>
      <c r="K18" s="6" t="s">
        <f>=F18*G18*Портфель!$R$13</f>
      </c>
      <c r="L18" s="9" t="n">
        <v>-0.4057</v>
      </c>
      <c r="M18" s="6" t="n">
        <v>474.7</v>
      </c>
      <c r="N18" s="18"/>
      <c r="O18" s="17"/>
      <c r="P18" s="17"/>
      <c r="Q18" s="18"/>
      <c r="R18" s="18"/>
    </row>
    <row collapsed="false" customFormat="false" customHeight="false" hidden="false" ht="12.1" outlineLevel="0" r="19">
      <c r="A19" s="17" t="s">
        <v>79</v>
      </c>
      <c r="B19" s="17" t="s">
        <v>18</v>
      </c>
      <c r="C19" s="17" t="s">
        <v>80</v>
      </c>
      <c r="D19" s="17" t="s">
        <v>20</v>
      </c>
      <c r="E19" s="2" t="s">
        <v>81</v>
      </c>
      <c r="F19" s="7" t="n">
        <v>30</v>
      </c>
      <c r="G19" s="6" t="n">
        <v>163.35</v>
      </c>
      <c r="H19" s="18" t="n">
        <v>0</v>
      </c>
      <c r="I19" s="6" t="n">
        <v>0</v>
      </c>
      <c r="J19" s="17"/>
      <c r="K19" s="6" t="s">
        <f>=F19*G19*Портфель!$R$13</f>
      </c>
      <c r="L19" s="9" t="n">
        <v>0.2741</v>
      </c>
      <c r="M19" s="6" t="n">
        <v>122.96</v>
      </c>
      <c r="N19" s="18"/>
      <c r="O19" s="17"/>
      <c r="P19" s="17"/>
      <c r="Q19" s="18"/>
      <c r="R19" s="18"/>
    </row>
    <row collapsed="false" customFormat="false" customHeight="false" hidden="false" ht="12.1" outlineLevel="0" r="20">
      <c r="A20" s="17" t="s">
        <v>82</v>
      </c>
      <c r="B20" s="17" t="s">
        <v>18</v>
      </c>
      <c r="C20" s="17" t="s">
        <v>83</v>
      </c>
      <c r="D20" s="17" t="s">
        <v>20</v>
      </c>
      <c r="E20" s="2" t="s">
        <v>84</v>
      </c>
      <c r="F20" s="7" t="n">
        <v>170</v>
      </c>
      <c r="G20" s="6" t="n">
        <v>25.29</v>
      </c>
      <c r="H20" s="18" t="n">
        <v>0</v>
      </c>
      <c r="I20" s="6" t="n">
        <v>0</v>
      </c>
      <c r="J20" s="17"/>
      <c r="K20" s="6" t="s">
        <f>=F20*G20*Портфель!$R$13</f>
      </c>
      <c r="L20" s="9" t="n">
        <v>-0.3372</v>
      </c>
      <c r="M20" s="6" t="n">
        <v>41.17</v>
      </c>
      <c r="N20" s="18"/>
      <c r="O20" s="17"/>
      <c r="P20" s="17"/>
      <c r="Q20" s="18"/>
      <c r="R20" s="18"/>
    </row>
    <row collapsed="false" customFormat="false" customHeight="false" hidden="false" ht="12.1" outlineLevel="0" r="21">
      <c r="A21" s="17" t="s">
        <v>85</v>
      </c>
      <c r="B21" s="17" t="s">
        <v>18</v>
      </c>
      <c r="C21" s="17" t="s">
        <v>86</v>
      </c>
      <c r="D21" s="17" t="s">
        <v>20</v>
      </c>
      <c r="E21" s="2" t="s">
        <v>87</v>
      </c>
      <c r="F21" s="7" t="n">
        <v>35</v>
      </c>
      <c r="G21" s="6" t="n">
        <v>121.95</v>
      </c>
      <c r="H21" s="18" t="n">
        <v>0</v>
      </c>
      <c r="I21" s="6" t="n">
        <v>0</v>
      </c>
      <c r="J21" s="17"/>
      <c r="K21" s="6" t="s">
        <f>=F21*G21*Портфель!$R$13</f>
      </c>
      <c r="L21" s="9" t="n">
        <v>-0.4544</v>
      </c>
      <c r="M21" s="6" t="n">
        <v>195.69</v>
      </c>
      <c r="N21" s="18"/>
      <c r="O21" s="17"/>
      <c r="P21" s="17"/>
      <c r="Q21" s="18"/>
      <c r="R21" s="18"/>
    </row>
    <row collapsed="false" customFormat="false" customHeight="false" hidden="false" ht="12.1" outlineLevel="0" r="22">
      <c r="A22" s="17" t="s">
        <v>88</v>
      </c>
      <c r="B22" s="17" t="s">
        <v>18</v>
      </c>
      <c r="C22" s="17" t="s">
        <v>89</v>
      </c>
      <c r="D22" s="17" t="s">
        <v>20</v>
      </c>
      <c r="E22" s="2" t="s">
        <v>90</v>
      </c>
      <c r="F22" s="7" t="n">
        <v>110</v>
      </c>
      <c r="G22" s="6" t="n">
        <v>38.12</v>
      </c>
      <c r="H22" s="18" t="n">
        <v>0</v>
      </c>
      <c r="I22" s="6" t="n">
        <v>0</v>
      </c>
      <c r="J22" s="17"/>
      <c r="K22" s="6" t="s">
        <f>=F22*G22*Портфель!$R$13</f>
      </c>
      <c r="L22" s="9" t="n">
        <v>-0.1312</v>
      </c>
      <c r="M22" s="6" t="n">
        <v>43.65</v>
      </c>
      <c r="N22" s="18"/>
      <c r="O22" s="17"/>
      <c r="P22" s="17"/>
      <c r="Q22" s="18"/>
      <c r="R22" s="18"/>
    </row>
    <row collapsed="false" customFormat="false" customHeight="false" hidden="false" ht="12.1" outlineLevel="0" r="23">
      <c r="A23" s="17" t="s">
        <v>91</v>
      </c>
      <c r="B23" s="17" t="s">
        <v>18</v>
      </c>
      <c r="C23" s="17" t="s">
        <v>92</v>
      </c>
      <c r="D23" s="17" t="s">
        <v>20</v>
      </c>
      <c r="E23" s="2" t="s">
        <v>62</v>
      </c>
      <c r="F23" s="7" t="n">
        <v>1</v>
      </c>
      <c r="G23" s="6" t="n">
        <v>4135</v>
      </c>
      <c r="H23" s="18" t="n">
        <v>0</v>
      </c>
      <c r="I23" s="6" t="n">
        <v>0</v>
      </c>
      <c r="J23" s="17"/>
      <c r="K23" s="6" t="s">
        <f>=F23*G23*Портфель!$R$13</f>
      </c>
      <c r="L23" s="9" t="n">
        <v>0.2232</v>
      </c>
      <c r="M23" s="6" t="n">
        <v>2989.94</v>
      </c>
      <c r="N23" s="18"/>
      <c r="O23" s="17"/>
      <c r="P23" s="17"/>
      <c r="Q23" s="18"/>
      <c r="R23" s="18"/>
    </row>
    <row collapsed="false" customFormat="false" customHeight="false" hidden="false" ht="12.1" outlineLevel="0" r="24">
      <c r="A24" s="17" t="s">
        <v>93</v>
      </c>
      <c r="B24" s="17" t="s">
        <v>18</v>
      </c>
      <c r="C24" s="17" t="s">
        <v>94</v>
      </c>
      <c r="D24" s="17" t="s">
        <v>20</v>
      </c>
      <c r="E24" s="2" t="s">
        <v>95</v>
      </c>
      <c r="F24" s="7" t="n">
        <v>6000</v>
      </c>
      <c r="G24" s="6" t="n">
        <v>0.69</v>
      </c>
      <c r="H24" s="18" t="n">
        <v>0</v>
      </c>
      <c r="I24" s="6" t="n">
        <v>0</v>
      </c>
      <c r="J24" s="17"/>
      <c r="K24" s="6" t="s">
        <f>=F24*G24*Портфель!$R$13</f>
      </c>
      <c r="L24" s="9" t="n">
        <v>0.2024</v>
      </c>
      <c r="M24" s="6" t="n">
        <v>0.62</v>
      </c>
      <c r="N24" s="18"/>
      <c r="O24" s="17"/>
      <c r="P24" s="17"/>
      <c r="Q24" s="18"/>
      <c r="R24" s="18"/>
    </row>
    <row collapsed="false" customFormat="false" customHeight="false" hidden="false" ht="12.1" outlineLevel="0" r="25">
      <c r="A25" s="17" t="s">
        <v>96</v>
      </c>
      <c r="B25" s="17" t="s">
        <v>18</v>
      </c>
      <c r="C25" s="17" t="s">
        <v>97</v>
      </c>
      <c r="D25" s="17" t="s">
        <v>20</v>
      </c>
      <c r="E25" s="2" t="s">
        <v>62</v>
      </c>
      <c r="F25" s="7" t="n">
        <v>1</v>
      </c>
      <c r="G25" s="6" t="n">
        <v>4055.5</v>
      </c>
      <c r="H25" s="18" t="n">
        <v>0</v>
      </c>
      <c r="I25" s="6" t="n">
        <v>0</v>
      </c>
      <c r="J25" s="17"/>
      <c r="K25" s="6" t="s">
        <f>=F25*G25*Портфель!$R$13</f>
      </c>
      <c r="L25" s="9" t="n">
        <v>0.0354</v>
      </c>
      <c r="M25" s="6" t="n">
        <v>4114.5</v>
      </c>
      <c r="N25" s="18"/>
      <c r="O25" s="17"/>
      <c r="P25" s="17"/>
      <c r="Q25" s="18"/>
      <c r="R25" s="18"/>
    </row>
    <row collapsed="false" customFormat="false" customHeight="false" hidden="false" ht="12.1" outlineLevel="0" r="26">
      <c r="A26" s="17" t="s">
        <v>98</v>
      </c>
      <c r="B26" s="17" t="s">
        <v>18</v>
      </c>
      <c r="C26" s="17" t="s">
        <v>99</v>
      </c>
      <c r="D26" s="17" t="s">
        <v>20</v>
      </c>
      <c r="E26" s="2" t="s">
        <v>100</v>
      </c>
      <c r="F26" s="7" t="n">
        <v>8</v>
      </c>
      <c r="G26" s="6" t="n">
        <v>497</v>
      </c>
      <c r="H26" s="18" t="n">
        <v>0</v>
      </c>
      <c r="I26" s="6" t="n">
        <v>0</v>
      </c>
      <c r="J26" s="17"/>
      <c r="K26" s="6" t="s">
        <f>=F26*G26*Портфель!$R$13</f>
      </c>
      <c r="L26" s="9" t="n">
        <v>-0.272</v>
      </c>
      <c r="M26" s="6" t="n">
        <v>739.5</v>
      </c>
      <c r="N26" s="18"/>
      <c r="O26" s="17"/>
      <c r="P26" s="17"/>
      <c r="Q26" s="18"/>
      <c r="R26" s="18"/>
    </row>
    <row collapsed="false" customFormat="false" customHeight="false" hidden="false" ht="12.1" outlineLevel="0" r="27">
      <c r="A27" s="17" t="s">
        <v>101</v>
      </c>
      <c r="B27" s="17" t="s">
        <v>18</v>
      </c>
      <c r="C27" s="17" t="s">
        <v>102</v>
      </c>
      <c r="D27" s="17" t="s">
        <v>20</v>
      </c>
      <c r="E27" s="2" t="s">
        <v>103</v>
      </c>
      <c r="F27" s="7" t="n">
        <v>300</v>
      </c>
      <c r="G27" s="6" t="n">
        <v>12.606</v>
      </c>
      <c r="H27" s="18" t="n">
        <v>0</v>
      </c>
      <c r="I27" s="6" t="n">
        <v>0</v>
      </c>
      <c r="J27" s="17"/>
      <c r="K27" s="6" t="s">
        <f>=F27*G27*Портфель!$R$13</f>
      </c>
      <c r="L27" s="9" t="n">
        <v>-0.2033</v>
      </c>
      <c r="M27" s="6" t="n">
        <v>17.21</v>
      </c>
      <c r="N27" s="18"/>
      <c r="O27" s="17"/>
      <c r="P27" s="17"/>
      <c r="Q27" s="18"/>
      <c r="R27" s="18"/>
    </row>
    <row collapsed="false" customFormat="false" customHeight="false" hidden="false" ht="12.1" outlineLevel="0" r="28">
      <c r="A28" s="17" t="s">
        <v>104</v>
      </c>
      <c r="B28" s="17" t="s">
        <v>18</v>
      </c>
      <c r="C28" s="17" t="s">
        <v>105</v>
      </c>
      <c r="D28" s="17" t="s">
        <v>20</v>
      </c>
      <c r="E28" s="2" t="s">
        <v>106</v>
      </c>
      <c r="F28" s="7" t="n">
        <v>2000</v>
      </c>
      <c r="G28" s="6" t="n">
        <v>1.886</v>
      </c>
      <c r="H28" s="18" t="n">
        <v>0</v>
      </c>
      <c r="I28" s="6" t="n">
        <v>0</v>
      </c>
      <c r="J28" s="17"/>
      <c r="K28" s="6" t="s">
        <f>=F28*G28*Портфель!$R$13</f>
      </c>
      <c r="L28" s="9" t="n">
        <v>-0.2419</v>
      </c>
      <c r="M28" s="6" t="n">
        <v>2.89</v>
      </c>
      <c r="N28" s="18"/>
      <c r="O28" s="17"/>
      <c r="P28" s="17"/>
      <c r="Q28" s="18"/>
      <c r="R28" s="18"/>
    </row>
    <row collapsed="false" customFormat="false" customHeight="false" hidden="false" ht="12.1" outlineLevel="0" r="29">
      <c r="A29" s="17" t="s">
        <v>107</v>
      </c>
      <c r="B29" s="17" t="s">
        <v>18</v>
      </c>
      <c r="C29" s="17" t="s">
        <v>108</v>
      </c>
      <c r="D29" s="17" t="s">
        <v>20</v>
      </c>
      <c r="E29" s="2" t="s">
        <v>109</v>
      </c>
      <c r="F29" s="7" t="n">
        <v>1300</v>
      </c>
      <c r="G29" s="6" t="n">
        <v>2.7745</v>
      </c>
      <c r="H29" s="18" t="n">
        <v>0</v>
      </c>
      <c r="I29" s="6" t="n">
        <v>0</v>
      </c>
      <c r="J29" s="17"/>
      <c r="K29" s="6" t="s">
        <f>=F29*G29*Портфель!$R$13</f>
      </c>
      <c r="L29" s="9" t="n">
        <v>-0.1622</v>
      </c>
      <c r="M29" s="6" t="n">
        <v>3.81</v>
      </c>
      <c r="N29" s="18"/>
      <c r="O29" s="17"/>
      <c r="P29" s="17"/>
      <c r="Q29" s="18"/>
      <c r="R29" s="18"/>
    </row>
    <row collapsed="false" customFormat="false" customHeight="false" hidden="false" ht="12.1" outlineLevel="0" r="30">
      <c r="A30" s="17" t="s">
        <v>110</v>
      </c>
      <c r="B30" s="17" t="s">
        <v>18</v>
      </c>
      <c r="C30" s="17" t="s">
        <v>111</v>
      </c>
      <c r="D30" s="17" t="s">
        <v>20</v>
      </c>
      <c r="E30" s="2" t="s">
        <v>112</v>
      </c>
      <c r="F30" s="7" t="n">
        <v>70</v>
      </c>
      <c r="G30" s="6" t="n">
        <v>51.2</v>
      </c>
      <c r="H30" s="18" t="n">
        <v>0</v>
      </c>
      <c r="I30" s="6" t="n">
        <v>0</v>
      </c>
      <c r="J30" s="17"/>
      <c r="K30" s="6" t="s">
        <f>=F30*G30*Портфель!$R$13</f>
      </c>
      <c r="L30" s="9" t="n">
        <v>0.1098</v>
      </c>
      <c r="M30" s="6" t="n">
        <v>49.32</v>
      </c>
      <c r="N30" s="18"/>
      <c r="O30" s="17"/>
      <c r="P30" s="17"/>
      <c r="Q30" s="18"/>
      <c r="R30" s="18"/>
    </row>
    <row collapsed="false" customFormat="false" customHeight="false" hidden="false" ht="12.1" outlineLevel="0" r="31">
      <c r="A31" s="17" t="s">
        <v>113</v>
      </c>
      <c r="B31" s="17" t="s">
        <v>18</v>
      </c>
      <c r="C31" s="17" t="s">
        <v>114</v>
      </c>
      <c r="D31" s="17" t="s">
        <v>20</v>
      </c>
      <c r="E31" s="2" t="s">
        <v>115</v>
      </c>
      <c r="F31" s="7" t="n">
        <v>9000</v>
      </c>
      <c r="G31" s="6" t="n">
        <v>0.3876</v>
      </c>
      <c r="H31" s="18" t="n">
        <v>0</v>
      </c>
      <c r="I31" s="6" t="n">
        <v>0</v>
      </c>
      <c r="J31" s="17"/>
      <c r="K31" s="6" t="s">
        <f>=F31*G31*Портфель!$R$13</f>
      </c>
      <c r="L31" s="9" t="n">
        <v>-0.3521</v>
      </c>
      <c r="M31" s="6" t="n">
        <v>0.49</v>
      </c>
      <c r="N31" s="18"/>
      <c r="O31" s="17"/>
      <c r="P31" s="17"/>
      <c r="Q31" s="18"/>
      <c r="R31" s="18"/>
    </row>
    <row collapsed="false" customFormat="false" customHeight="false" hidden="false" ht="12.1" outlineLevel="0" r="32">
      <c r="A32" s="17" t="s">
        <v>116</v>
      </c>
      <c r="B32" s="17" t="s">
        <v>18</v>
      </c>
      <c r="C32" s="17" t="s">
        <v>117</v>
      </c>
      <c r="D32" s="17" t="s">
        <v>20</v>
      </c>
      <c r="E32" s="2" t="s">
        <v>95</v>
      </c>
      <c r="F32" s="7" t="n">
        <v>6000</v>
      </c>
      <c r="G32" s="6" t="n">
        <v>0.571</v>
      </c>
      <c r="H32" s="18" t="n">
        <v>0</v>
      </c>
      <c r="I32" s="6" t="n">
        <v>0</v>
      </c>
      <c r="J32" s="17"/>
      <c r="K32" s="6" t="s">
        <f>=F32*G32*Портфель!$R$13</f>
      </c>
      <c r="L32" s="9" t="n">
        <v>-0.1006</v>
      </c>
      <c r="M32" s="6" t="n">
        <v>0.63</v>
      </c>
      <c r="N32" s="18"/>
      <c r="O32" s="17"/>
      <c r="P32" s="17"/>
      <c r="Q32" s="18"/>
      <c r="R32" s="18"/>
    </row>
    <row collapsed="false" customFormat="false" customHeight="false" hidden="false" ht="12.1" outlineLevel="0" r="33">
      <c r="A33" s="17" t="s">
        <v>118</v>
      </c>
      <c r="B33" s="17" t="s">
        <v>18</v>
      </c>
      <c r="C33" s="17" t="s">
        <v>119</v>
      </c>
      <c r="D33" s="17" t="s">
        <v>20</v>
      </c>
      <c r="E33" s="2" t="s">
        <v>81</v>
      </c>
      <c r="F33" s="7" t="n">
        <v>30</v>
      </c>
      <c r="G33" s="6" t="n">
        <v>79.46</v>
      </c>
      <c r="H33" s="18" t="n">
        <v>0</v>
      </c>
      <c r="I33" s="6" t="n">
        <v>0</v>
      </c>
      <c r="J33" s="17"/>
      <c r="K33" s="6" t="s">
        <f>=F33*G33*Портфель!$R$13</f>
      </c>
      <c r="L33" s="9" t="n">
        <v>-0.2137</v>
      </c>
      <c r="M33" s="6" t="n">
        <v>101</v>
      </c>
      <c r="N33" s="18"/>
      <c r="O33" s="17"/>
      <c r="P33" s="17"/>
      <c r="Q33" s="18"/>
      <c r="R33" s="18"/>
    </row>
    <row collapsed="false" customFormat="false" customHeight="false" hidden="false" ht="12.1" outlineLevel="0" r="34">
      <c r="A34" s="17" t="s">
        <v>120</v>
      </c>
      <c r="B34" s="17" t="s">
        <v>18</v>
      </c>
      <c r="C34" s="17" t="s">
        <v>121</v>
      </c>
      <c r="D34" s="17" t="s">
        <v>20</v>
      </c>
      <c r="E34" s="2" t="s">
        <v>47</v>
      </c>
      <c r="F34" s="7" t="n">
        <v>2</v>
      </c>
      <c r="G34" s="6" t="n">
        <v>1119.8</v>
      </c>
      <c r="H34" s="18" t="n">
        <v>0</v>
      </c>
      <c r="I34" s="6" t="n">
        <v>0</v>
      </c>
      <c r="J34" s="17"/>
      <c r="K34" s="6" t="s">
        <f>=F34*G34*Портфель!$R$13</f>
      </c>
      <c r="L34" s="9" t="n">
        <v>-0.0693</v>
      </c>
      <c r="M34" s="6" t="n">
        <v>1202.95</v>
      </c>
      <c r="N34" s="18"/>
      <c r="O34" s="17"/>
      <c r="P34" s="17"/>
      <c r="Q34" s="18"/>
      <c r="R34" s="18"/>
    </row>
    <row collapsed="false" customFormat="false" customHeight="false" hidden="false" ht="12.1" outlineLevel="0" r="35">
      <c r="A35" s="17" t="s">
        <v>122</v>
      </c>
      <c r="B35" s="17" t="s">
        <v>18</v>
      </c>
      <c r="C35" s="17" t="s">
        <v>123</v>
      </c>
      <c r="D35" s="17" t="s">
        <v>20</v>
      </c>
      <c r="E35" s="2" t="s">
        <v>62</v>
      </c>
      <c r="F35" s="7" t="n">
        <v>1</v>
      </c>
      <c r="G35" s="6" t="n">
        <v>2028</v>
      </c>
      <c r="H35" s="18" t="n">
        <v>0</v>
      </c>
      <c r="I35" s="6" t="n">
        <v>0</v>
      </c>
      <c r="J35" s="17"/>
      <c r="K35" s="6" t="s">
        <f>=F35*G35*Портфель!$R$13</f>
      </c>
      <c r="L35" s="9" t="n">
        <v>-0.1248</v>
      </c>
      <c r="M35" s="6" t="n">
        <v>2316.43</v>
      </c>
      <c r="N35" s="18"/>
      <c r="O35" s="17"/>
      <c r="P35" s="17"/>
      <c r="Q35" s="18"/>
      <c r="R35" s="18"/>
    </row>
    <row collapsed="false" customFormat="false" customHeight="false" hidden="false" ht="12.1" outlineLevel="0" r="36">
      <c r="A36" s="17"/>
      <c r="B36" s="17"/>
      <c r="C36" s="17"/>
      <c r="D36" s="17"/>
      <c r="E36" s="17"/>
      <c r="F36" s="7"/>
      <c r="G36" s="6"/>
      <c r="H36" s="4"/>
      <c r="I36" s="4" t="s">
        <v>124</v>
      </c>
      <c r="J36" s="4"/>
      <c r="K36" s="5" t="s">
        <f>=SUM(K2:K35)</f>
      </c>
      <c r="L36" s="4"/>
      <c r="M36" s="4"/>
      <c r="N36" s="18"/>
      <c r="O36" s="17"/>
      <c r="P36" s="17"/>
      <c r="Q36" s="18"/>
      <c r="R36" s="18"/>
    </row>
    <row collapsed="false" customFormat="false" customHeight="false" hidden="false" ht="12.1" outlineLevel="0" r="37">
      <c r="A37" s="17" t="s">
        <v>125</v>
      </c>
      <c r="B37" s="17" t="s">
        <v>126</v>
      </c>
      <c r="C37" s="17" t="s">
        <v>127</v>
      </c>
      <c r="D37" s="17" t="s">
        <v>20</v>
      </c>
      <c r="E37" s="2" t="s">
        <v>128</v>
      </c>
      <c r="F37" s="7" t="n">
        <v>100</v>
      </c>
      <c r="G37" s="6" t="n">
        <v>101.1</v>
      </c>
      <c r="H37" s="18" t="n">
        <v>0</v>
      </c>
      <c r="I37" s="6" t="n">
        <v>0</v>
      </c>
      <c r="J37" s="17"/>
      <c r="K37" s="6" t="s">
        <f>=F37*G37*Портфель!$R$13</f>
      </c>
      <c r="L37" s="9" t="n">
        <v>0.2319</v>
      </c>
      <c r="M37" s="6" t="n">
        <v>100.66</v>
      </c>
      <c r="N37" s="18"/>
      <c r="O37" s="17"/>
      <c r="P37" s="17"/>
      <c r="Q37" s="18"/>
      <c r="R37" s="18"/>
    </row>
    <row collapsed="false" customFormat="false" customHeight="false" hidden="false" ht="12.1" outlineLevel="0" r="38">
      <c r="A38" s="17" t="s">
        <v>129</v>
      </c>
      <c r="B38" s="17" t="s">
        <v>126</v>
      </c>
      <c r="C38" s="17" t="s">
        <v>130</v>
      </c>
      <c r="D38" s="17" t="s">
        <v>20</v>
      </c>
      <c r="E38" s="2" t="s">
        <v>131</v>
      </c>
      <c r="F38" s="7" t="n">
        <v>69</v>
      </c>
      <c r="G38" s="6" t="n">
        <v>145.74</v>
      </c>
      <c r="H38" s="18" t="n">
        <v>0</v>
      </c>
      <c r="I38" s="6" t="n">
        <v>0</v>
      </c>
      <c r="J38" s="17"/>
      <c r="K38" s="6" t="s">
        <f>=F38*G38*Портфель!$R$13</f>
      </c>
      <c r="L38" s="9" t="n">
        <v>0.2197</v>
      </c>
      <c r="M38" s="6" t="n">
        <v>144.45</v>
      </c>
      <c r="N38" s="18"/>
      <c r="O38" s="17"/>
      <c r="P38" s="17"/>
      <c r="Q38" s="18"/>
      <c r="R38" s="18"/>
    </row>
    <row collapsed="false" customFormat="false" customHeight="false" hidden="false" ht="12.1" outlineLevel="0" r="39">
      <c r="A39" s="17" t="s">
        <v>132</v>
      </c>
      <c r="B39" s="17" t="s">
        <v>126</v>
      </c>
      <c r="C39" s="17" t="s">
        <v>133</v>
      </c>
      <c r="D39" s="17" t="s">
        <v>20</v>
      </c>
      <c r="E39" s="2" t="s">
        <v>134</v>
      </c>
      <c r="F39" s="7" t="n">
        <v>753</v>
      </c>
      <c r="G39" s="6" t="n">
        <v>12.89</v>
      </c>
      <c r="H39" s="18" t="n">
        <v>0</v>
      </c>
      <c r="I39" s="6" t="n">
        <v>0</v>
      </c>
      <c r="J39" s="17"/>
      <c r="K39" s="6" t="s">
        <f>=F39*G39*Портфель!$R$13</f>
      </c>
      <c r="L39" s="9" t="n">
        <v>0.2714</v>
      </c>
      <c r="M39" s="6" t="n">
        <v>7.8</v>
      </c>
      <c r="N39" s="18"/>
      <c r="O39" s="17"/>
      <c r="P39" s="17"/>
      <c r="Q39" s="18"/>
      <c r="R39" s="18"/>
    </row>
    <row collapsed="false" customFormat="false" customHeight="false" hidden="false" ht="12.1" outlineLevel="0" r="40">
      <c r="A40" s="17" t="s">
        <v>135</v>
      </c>
      <c r="B40" s="17" t="s">
        <v>126</v>
      </c>
      <c r="C40" s="17" t="s">
        <v>136</v>
      </c>
      <c r="D40" s="17" t="s">
        <v>20</v>
      </c>
      <c r="E40" s="2" t="s">
        <v>137</v>
      </c>
      <c r="F40" s="7" t="n">
        <v>1397</v>
      </c>
      <c r="G40" s="6" t="n">
        <v>5.96</v>
      </c>
      <c r="H40" s="18" t="n">
        <v>0</v>
      </c>
      <c r="I40" s="6" t="n">
        <v>0</v>
      </c>
      <c r="J40" s="17"/>
      <c r="K40" s="6" t="s">
        <f>=F40*G40*Портфель!$R$13</f>
      </c>
      <c r="L40" s="9" t="n">
        <v>-0.0251</v>
      </c>
      <c r="M40" s="6" t="n">
        <v>6.14</v>
      </c>
      <c r="N40" s="18"/>
      <c r="O40" s="17"/>
      <c r="P40" s="17"/>
      <c r="Q40" s="18"/>
      <c r="R40" s="18"/>
    </row>
    <row collapsed="false" customFormat="false" customHeight="false" hidden="false" ht="12.1" outlineLevel="0" r="41">
      <c r="A41" s="17"/>
      <c r="B41" s="17"/>
      <c r="C41" s="17"/>
      <c r="D41" s="17"/>
      <c r="E41" s="17"/>
      <c r="F41" s="7"/>
      <c r="G41" s="6"/>
      <c r="H41" s="4"/>
      <c r="I41" s="4" t="s">
        <v>138</v>
      </c>
      <c r="J41" s="4"/>
      <c r="K41" s="5" t="s">
        <f>=SUM(K37:K40)</f>
      </c>
      <c r="L41" s="4"/>
      <c r="M41" s="4"/>
      <c r="N41" s="18"/>
      <c r="O41" s="17"/>
      <c r="P41" s="17"/>
      <c r="Q41" s="18"/>
      <c r="R41" s="18"/>
    </row>
    <row collapsed="false" customFormat="false" customHeight="false" hidden="false" ht="12.1" outlineLevel="0" r="42">
      <c r="A42" s="17" t="s">
        <v>139</v>
      </c>
      <c r="B42" s="17" t="s">
        <v>140</v>
      </c>
      <c r="C42" s="17" t="s">
        <v>141</v>
      </c>
      <c r="D42" s="17" t="s">
        <v>20</v>
      </c>
      <c r="E42" s="2" t="s">
        <v>58</v>
      </c>
      <c r="F42" s="7" t="n">
        <v>11</v>
      </c>
      <c r="G42" s="6" t="n">
        <v>78.776</v>
      </c>
      <c r="H42" s="18" t="n">
        <v>1000</v>
      </c>
      <c r="I42" s="6" t="n">
        <v>40.6</v>
      </c>
      <c r="J42" s="17" t="s">
        <v>142</v>
      </c>
      <c r="K42" s="6" t="s">
        <f>=F42*((G42/100*H42)*Портфель!$R$13 + I42*Портфель!$R$13) </f>
      </c>
      <c r="L42" s="9" t="n">
        <v>0.1157</v>
      </c>
      <c r="M42" s="6" t="n">
        <v>814.52</v>
      </c>
      <c r="N42" s="18"/>
      <c r="O42" s="17"/>
      <c r="P42" s="17"/>
      <c r="Q42" s="18"/>
      <c r="R42" s="18"/>
    </row>
    <row collapsed="false" customFormat="false" customHeight="false" hidden="false" ht="12.1" outlineLevel="0" r="43">
      <c r="A43" s="17" t="s">
        <v>143</v>
      </c>
      <c r="B43" s="17" t="s">
        <v>140</v>
      </c>
      <c r="C43" s="17" t="s">
        <v>144</v>
      </c>
      <c r="D43" s="17" t="s">
        <v>20</v>
      </c>
      <c r="E43" s="2" t="s">
        <v>58</v>
      </c>
      <c r="F43" s="7" t="n">
        <v>11</v>
      </c>
      <c r="G43" s="6" t="n">
        <v>80.894</v>
      </c>
      <c r="H43" s="18" t="n">
        <v>1000</v>
      </c>
      <c r="I43" s="6" t="n">
        <v>8.08</v>
      </c>
      <c r="J43" s="17" t="s">
        <v>145</v>
      </c>
      <c r="K43" s="6" t="s">
        <f>=F43*((G43/100*H43)*Портфель!$R$13 + I43*Портфель!$R$13) </f>
      </c>
      <c r="L43" s="9" t="n">
        <v>0.1408</v>
      </c>
      <c r="M43" s="6" t="n">
        <v>777.61</v>
      </c>
      <c r="N43" s="18"/>
      <c r="O43" s="17"/>
      <c r="P43" s="17"/>
      <c r="Q43" s="18"/>
      <c r="R43" s="18"/>
    </row>
    <row collapsed="false" customFormat="false" customHeight="false" hidden="false" ht="12.1" outlineLevel="0" r="44">
      <c r="A44" s="17" t="s">
        <v>146</v>
      </c>
      <c r="B44" s="17" t="s">
        <v>140</v>
      </c>
      <c r="C44" s="17" t="s">
        <v>147</v>
      </c>
      <c r="D44" s="17" t="s">
        <v>20</v>
      </c>
      <c r="E44" s="2" t="s">
        <v>148</v>
      </c>
      <c r="F44" s="7" t="n">
        <v>13</v>
      </c>
      <c r="G44" s="6" t="n">
        <v>57.468</v>
      </c>
      <c r="H44" s="18" t="n">
        <v>1000</v>
      </c>
      <c r="I44" s="6" t="n">
        <v>28.98</v>
      </c>
      <c r="J44" s="17" t="s">
        <v>149</v>
      </c>
      <c r="K44" s="6" t="s">
        <f>=F44*((G44/100*H44)*Портфель!$R$13 + I44*Портфель!$R$13) </f>
      </c>
      <c r="L44" s="9" t="n">
        <v>0.2798</v>
      </c>
      <c r="M44" s="6" t="n">
        <v>535.14</v>
      </c>
      <c r="N44" s="18"/>
      <c r="O44" s="17"/>
      <c r="P44" s="17"/>
      <c r="Q44" s="18"/>
      <c r="R44" s="18"/>
    </row>
    <row collapsed="false" customFormat="false" customHeight="false" hidden="false" ht="12.1" outlineLevel="0" r="45">
      <c r="A45" s="17" t="s">
        <v>150</v>
      </c>
      <c r="B45" s="17" t="s">
        <v>140</v>
      </c>
      <c r="C45" s="17" t="s">
        <v>151</v>
      </c>
      <c r="D45" s="17" t="s">
        <v>20</v>
      </c>
      <c r="E45" s="2" t="s">
        <v>152</v>
      </c>
      <c r="F45" s="7" t="n">
        <v>12</v>
      </c>
      <c r="G45" s="6" t="n">
        <v>61.358</v>
      </c>
      <c r="H45" s="18" t="n">
        <v>1000</v>
      </c>
      <c r="I45" s="6" t="n">
        <v>6.33</v>
      </c>
      <c r="J45" s="17" t="s">
        <v>153</v>
      </c>
      <c r="K45" s="6" t="s">
        <f>=F45*((G45/100*H45)*Портфель!$R$13 + I45*Портфель!$R$13) </f>
      </c>
      <c r="L45" s="9" t="n">
        <v>0.2871</v>
      </c>
      <c r="M45" s="6" t="n">
        <v>558.82</v>
      </c>
      <c r="N45" s="18"/>
      <c r="O45" s="17"/>
      <c r="P45" s="17"/>
      <c r="Q45" s="18"/>
      <c r="R45" s="18"/>
    </row>
    <row collapsed="false" customFormat="false" customHeight="false" hidden="false" ht="12.1" outlineLevel="0" r="46">
      <c r="A46" s="17" t="s">
        <v>154</v>
      </c>
      <c r="B46" s="17" t="s">
        <v>140</v>
      </c>
      <c r="C46" s="17" t="s">
        <v>155</v>
      </c>
      <c r="D46" s="17" t="s">
        <v>20</v>
      </c>
      <c r="E46" s="2" t="s">
        <v>156</v>
      </c>
      <c r="F46" s="7" t="n">
        <v>5</v>
      </c>
      <c r="G46" s="6" t="n">
        <v>86.6</v>
      </c>
      <c r="H46" s="18" t="n">
        <v>1000</v>
      </c>
      <c r="I46" s="6" t="n">
        <v>1.5</v>
      </c>
      <c r="J46" s="17" t="s">
        <v>157</v>
      </c>
      <c r="K46" s="6" t="s">
        <f>=F46*((G46/100*H46)*Портфель!$R$13 + I46*Портфель!$R$13) </f>
      </c>
      <c r="L46" s="9" t="n">
        <v>0.1127</v>
      </c>
      <c r="M46" s="6" t="n">
        <v>916.85</v>
      </c>
      <c r="N46" s="18"/>
      <c r="O46" s="17"/>
      <c r="P46" s="17"/>
      <c r="Q46" s="18"/>
      <c r="R46" s="18"/>
    </row>
    <row collapsed="false" customFormat="false" customHeight="false" hidden="false" ht="12.1" outlineLevel="0" r="47">
      <c r="A47" s="17" t="s">
        <v>158</v>
      </c>
      <c r="B47" s="17" t="s">
        <v>140</v>
      </c>
      <c r="C47" s="17" t="s">
        <v>159</v>
      </c>
      <c r="D47" s="17" t="s">
        <v>20</v>
      </c>
      <c r="E47" s="2" t="s">
        <v>156</v>
      </c>
      <c r="F47" s="7" t="n">
        <v>5</v>
      </c>
      <c r="G47" s="6" t="n">
        <v>95.92</v>
      </c>
      <c r="H47" s="18" t="n">
        <v>670</v>
      </c>
      <c r="I47" s="6" t="n">
        <v>6.2</v>
      </c>
      <c r="J47" s="17" t="s">
        <v>160</v>
      </c>
      <c r="K47" s="6" t="s">
        <f>=F47*((G47/100*H47)*Портфель!$R$13 + I47*Портфель!$R$13) </f>
      </c>
      <c r="L47" s="9" t="n">
        <v>0.3918</v>
      </c>
      <c r="M47" s="6" t="n">
        <v>841.08</v>
      </c>
      <c r="N47" s="18"/>
      <c r="O47" s="17"/>
      <c r="P47" s="17"/>
      <c r="Q47" s="18"/>
      <c r="R47" s="18"/>
    </row>
    <row collapsed="false" customFormat="false" customHeight="false" hidden="false" ht="12.1" outlineLevel="0" r="48">
      <c r="A48" s="17" t="s">
        <v>161</v>
      </c>
      <c r="B48" s="17" t="s">
        <v>140</v>
      </c>
      <c r="C48" s="17" t="s">
        <v>162</v>
      </c>
      <c r="D48" s="17" t="s">
        <v>20</v>
      </c>
      <c r="E48" s="2" t="s">
        <v>163</v>
      </c>
      <c r="F48" s="7" t="n">
        <v>3</v>
      </c>
      <c r="G48" s="6" t="n">
        <v>100.03</v>
      </c>
      <c r="H48" s="18" t="n">
        <v>1000</v>
      </c>
      <c r="I48" s="6" t="n">
        <v>1.62</v>
      </c>
      <c r="J48" s="17" t="s">
        <v>164</v>
      </c>
      <c r="K48" s="6" t="s">
        <f>=F48*((G48/100*H48)*Портфель!$R$13 + I48*Портфель!$R$13) </f>
      </c>
      <c r="L48" s="9" t="n">
        <v>0.0112</v>
      </c>
      <c r="M48" s="6" t="n">
        <v>1007.05</v>
      </c>
      <c r="N48" s="18"/>
      <c r="O48" s="17"/>
      <c r="P48" s="17"/>
      <c r="Q48" s="18"/>
      <c r="R48" s="18"/>
    </row>
    <row collapsed="false" customFormat="false" customHeight="false" hidden="false" ht="12.1" outlineLevel="0" r="49">
      <c r="A49" s="17" t="s">
        <v>165</v>
      </c>
      <c r="B49" s="17" t="s">
        <v>140</v>
      </c>
      <c r="C49" s="17" t="s">
        <v>166</v>
      </c>
      <c r="D49" s="17" t="s">
        <v>20</v>
      </c>
      <c r="E49" s="2" t="s">
        <v>29</v>
      </c>
      <c r="F49" s="7" t="n">
        <v>6</v>
      </c>
      <c r="G49" s="6" t="n">
        <v>102.54</v>
      </c>
      <c r="H49" s="18" t="n">
        <v>487.47</v>
      </c>
      <c r="I49" s="6" t="n">
        <v>1.34</v>
      </c>
      <c r="J49" s="17" t="s">
        <v>167</v>
      </c>
      <c r="K49" s="6" t="s">
        <f>=F49*((G49/100*H49)*Портфель!$R$13 + I49*Портфель!$R$13) </f>
      </c>
      <c r="L49" s="9" t="n">
        <v>0.1229</v>
      </c>
      <c r="M49" s="6" t="n">
        <v>674.95</v>
      </c>
      <c r="N49" s="18"/>
      <c r="O49" s="17"/>
      <c r="P49" s="17"/>
      <c r="Q49" s="18"/>
      <c r="R49" s="18"/>
    </row>
    <row collapsed="false" customFormat="false" customHeight="false" hidden="false" ht="12.1" outlineLevel="0" r="50">
      <c r="A50" s="17" t="s">
        <v>168</v>
      </c>
      <c r="B50" s="17" t="s">
        <v>140</v>
      </c>
      <c r="C50" s="17" t="s">
        <v>169</v>
      </c>
      <c r="D50" s="17" t="s">
        <v>20</v>
      </c>
      <c r="E50" s="2" t="s">
        <v>163</v>
      </c>
      <c r="F50" s="7" t="n">
        <v>3</v>
      </c>
      <c r="G50" s="6" t="n">
        <v>94.58</v>
      </c>
      <c r="H50" s="18" t="n">
        <v>1000</v>
      </c>
      <c r="I50" s="6" t="n">
        <v>24.36</v>
      </c>
      <c r="J50" s="17" t="s">
        <v>170</v>
      </c>
      <c r="K50" s="6" t="s">
        <f>=F50*((G50/100*H50)*Портфель!$R$13 + I50*Портфель!$R$13) </f>
      </c>
      <c r="L50" s="9" t="n">
        <v>0.1086</v>
      </c>
      <c r="M50" s="6" t="n">
        <v>1011.24</v>
      </c>
      <c r="N50" s="18"/>
      <c r="O50" s="17"/>
      <c r="P50" s="17"/>
      <c r="Q50" s="18"/>
      <c r="R50" s="18"/>
    </row>
    <row collapsed="false" customFormat="false" customHeight="false" hidden="false" ht="12.1" outlineLevel="0" r="51">
      <c r="A51" s="17" t="s">
        <v>171</v>
      </c>
      <c r="B51" s="17" t="s">
        <v>140</v>
      </c>
      <c r="C51" s="17" t="s">
        <v>172</v>
      </c>
      <c r="D51" s="17" t="s">
        <v>20</v>
      </c>
      <c r="E51" s="2" t="s">
        <v>163</v>
      </c>
      <c r="F51" s="7" t="n">
        <v>3</v>
      </c>
      <c r="G51" s="6" t="n">
        <v>84.7</v>
      </c>
      <c r="H51" s="18" t="n">
        <v>1000</v>
      </c>
      <c r="I51" s="6" t="n">
        <v>9.21</v>
      </c>
      <c r="J51" s="17" t="s">
        <v>173</v>
      </c>
      <c r="K51" s="6" t="s">
        <f>=F51*((G51/100*H51)*Портфель!$R$13 + I51*Портфель!$R$13) </f>
      </c>
      <c r="L51" s="9" t="n">
        <v>0.2982</v>
      </c>
      <c r="M51" s="6" t="n">
        <v>758.84</v>
      </c>
      <c r="N51" s="18"/>
      <c r="O51" s="17"/>
      <c r="P51" s="17"/>
      <c r="Q51" s="18"/>
      <c r="R51" s="18"/>
    </row>
    <row collapsed="false" customFormat="false" customHeight="false" hidden="false" ht="12.1" outlineLevel="0" r="52">
      <c r="A52" s="17" t="s">
        <v>174</v>
      </c>
      <c r="B52" s="17" t="s">
        <v>140</v>
      </c>
      <c r="C52" s="17" t="s">
        <v>175</v>
      </c>
      <c r="D52" s="17" t="s">
        <v>20</v>
      </c>
      <c r="E52" s="2" t="s">
        <v>47</v>
      </c>
      <c r="F52" s="7" t="n">
        <v>2</v>
      </c>
      <c r="G52" s="6" t="n">
        <v>103.86</v>
      </c>
      <c r="H52" s="18" t="n">
        <v>1000</v>
      </c>
      <c r="I52" s="6" t="n">
        <v>11.32</v>
      </c>
      <c r="J52" s="17" t="s">
        <v>176</v>
      </c>
      <c r="K52" s="6" t="s">
        <f>=F52*((G52/100*H52)*Портфель!$R$13 + I52*Портфель!$R$13) </f>
      </c>
      <c r="L52" s="9" t="n">
        <v>0.2053</v>
      </c>
      <c r="M52" s="6" t="n">
        <v>1004.88</v>
      </c>
      <c r="N52" s="18"/>
      <c r="O52" s="17"/>
      <c r="P52" s="17"/>
      <c r="Q52" s="18"/>
      <c r="R52" s="18"/>
    </row>
    <row collapsed="false" customFormat="false" customHeight="false" hidden="false" ht="12.1" outlineLevel="0" r="53">
      <c r="A53" s="17" t="s">
        <v>177</v>
      </c>
      <c r="B53" s="17" t="s">
        <v>140</v>
      </c>
      <c r="C53" s="17" t="s">
        <v>178</v>
      </c>
      <c r="D53" s="17" t="s">
        <v>20</v>
      </c>
      <c r="E53" s="2" t="s">
        <v>47</v>
      </c>
      <c r="F53" s="7" t="n">
        <v>2</v>
      </c>
      <c r="G53" s="6" t="n">
        <v>97.6</v>
      </c>
      <c r="H53" s="18" t="n">
        <v>1000</v>
      </c>
      <c r="I53" s="6" t="n">
        <v>27.62</v>
      </c>
      <c r="J53" s="17" t="s">
        <v>179</v>
      </c>
      <c r="K53" s="6" t="s">
        <f>=F53*((G53/100*H53)*Портфель!$R$13 + I53*Портфель!$R$13) </f>
      </c>
      <c r="L53" s="9" t="n">
        <v>0.2651</v>
      </c>
      <c r="M53" s="6" t="n">
        <v>905.27</v>
      </c>
      <c r="N53" s="18"/>
      <c r="O53" s="17"/>
      <c r="P53" s="17"/>
      <c r="Q53" s="18"/>
      <c r="R53" s="18"/>
    </row>
    <row collapsed="false" customFormat="false" customHeight="false" hidden="false" ht="12.1" outlineLevel="0" r="54">
      <c r="A54" s="17" t="s">
        <v>180</v>
      </c>
      <c r="B54" s="17" t="s">
        <v>140</v>
      </c>
      <c r="C54" s="17" t="s">
        <v>181</v>
      </c>
      <c r="D54" s="17" t="s">
        <v>20</v>
      </c>
      <c r="E54" s="2" t="s">
        <v>47</v>
      </c>
      <c r="F54" s="7" t="n">
        <v>2</v>
      </c>
      <c r="G54" s="6" t="n">
        <v>93.9</v>
      </c>
      <c r="H54" s="18" t="n">
        <v>1000</v>
      </c>
      <c r="I54" s="6" t="n">
        <v>2.03</v>
      </c>
      <c r="J54" s="17" t="s">
        <v>182</v>
      </c>
      <c r="K54" s="6" t="s">
        <f>=F54*((G54/100*H54)*Портфель!$R$13 + I54*Портфель!$R$13) </f>
      </c>
      <c r="L54" s="9" t="n">
        <v>0.2741</v>
      </c>
      <c r="M54" s="6" t="n">
        <v>834.21</v>
      </c>
      <c r="N54" s="18"/>
      <c r="O54" s="17"/>
      <c r="P54" s="17"/>
      <c r="Q54" s="18"/>
      <c r="R54" s="18"/>
    </row>
    <row collapsed="false" customFormat="false" customHeight="false" hidden="false" ht="12.1" outlineLevel="0" r="55">
      <c r="A55" s="17" t="s">
        <v>183</v>
      </c>
      <c r="B55" s="17" t="s">
        <v>140</v>
      </c>
      <c r="C55" s="17" t="s">
        <v>184</v>
      </c>
      <c r="D55" s="17" t="s">
        <v>20</v>
      </c>
      <c r="E55" s="2" t="s">
        <v>163</v>
      </c>
      <c r="F55" s="7" t="n">
        <v>3</v>
      </c>
      <c r="G55" s="6" t="n">
        <v>97.2</v>
      </c>
      <c r="H55" s="18" t="n">
        <v>577.92</v>
      </c>
      <c r="I55" s="6" t="n">
        <v>5.99</v>
      </c>
      <c r="J55" s="17" t="s">
        <v>185</v>
      </c>
      <c r="K55" s="6" t="s">
        <f>=F55*((G55/100*H55)*Портфель!$R$13 + I55*Портфель!$R$13) </f>
      </c>
      <c r="L55" s="9" t="n">
        <v>0.1259</v>
      </c>
      <c r="M55" s="6" t="n">
        <v>673.25</v>
      </c>
      <c r="N55" s="18"/>
      <c r="O55" s="17"/>
      <c r="P55" s="17"/>
      <c r="Q55" s="18"/>
      <c r="R55" s="18"/>
    </row>
    <row collapsed="false" customFormat="false" customHeight="false" hidden="false" ht="12.1" outlineLevel="0" r="56">
      <c r="A56" s="17" t="s">
        <v>186</v>
      </c>
      <c r="B56" s="17" t="s">
        <v>140</v>
      </c>
      <c r="C56" s="17" t="s">
        <v>187</v>
      </c>
      <c r="D56" s="17" t="s">
        <v>20</v>
      </c>
      <c r="E56" s="2" t="s">
        <v>156</v>
      </c>
      <c r="F56" s="7" t="n">
        <v>5</v>
      </c>
      <c r="G56" s="6" t="n">
        <v>94.98</v>
      </c>
      <c r="H56" s="18" t="n">
        <v>333.15</v>
      </c>
      <c r="I56" s="6" t="n">
        <v>2.19</v>
      </c>
      <c r="J56" s="17" t="s">
        <v>188</v>
      </c>
      <c r="K56" s="6" t="s">
        <f>=F56*((G56/100*H56)*Портфель!$R$13 + I56*Портфель!$R$13) </f>
      </c>
      <c r="L56" s="9" t="n">
        <v>0.2236</v>
      </c>
      <c r="M56" s="6" t="n">
        <v>527.6</v>
      </c>
      <c r="N56" s="18"/>
      <c r="O56" s="17"/>
      <c r="P56" s="17"/>
      <c r="Q56" s="18"/>
      <c r="R56" s="18"/>
    </row>
    <row collapsed="false" customFormat="false" customHeight="false" hidden="false" ht="12.1" outlineLevel="0" r="57">
      <c r="A57" s="17" t="s">
        <v>189</v>
      </c>
      <c r="B57" s="17" t="s">
        <v>140</v>
      </c>
      <c r="C57" s="17" t="s">
        <v>190</v>
      </c>
      <c r="D57" s="17" t="s">
        <v>20</v>
      </c>
      <c r="E57" s="2" t="s">
        <v>163</v>
      </c>
      <c r="F57" s="7" t="n">
        <v>3</v>
      </c>
      <c r="G57" s="6" t="n">
        <v>93.59</v>
      </c>
      <c r="H57" s="18" t="n">
        <v>450</v>
      </c>
      <c r="I57" s="6" t="n">
        <v>5.05</v>
      </c>
      <c r="J57" s="17" t="s">
        <v>191</v>
      </c>
      <c r="K57" s="6" t="s">
        <f>=F57*((G57/100*H57)*Портфель!$R$13 + I57*Портфель!$R$13) </f>
      </c>
      <c r="L57" s="9" t="n">
        <v>0.1642</v>
      </c>
      <c r="M57" s="6" t="n">
        <v>899.27</v>
      </c>
      <c r="N57" s="18"/>
      <c r="O57" s="17"/>
      <c r="P57" s="17"/>
      <c r="Q57" s="18"/>
      <c r="R57" s="18"/>
    </row>
    <row collapsed="false" customFormat="false" customHeight="false" hidden="false" ht="12.1" outlineLevel="0" r="58">
      <c r="A58" s="17" t="s">
        <v>192</v>
      </c>
      <c r="B58" s="17" t="s">
        <v>140</v>
      </c>
      <c r="C58" s="17" t="s">
        <v>193</v>
      </c>
      <c r="D58" s="17" t="s">
        <v>20</v>
      </c>
      <c r="E58" s="2" t="s">
        <v>62</v>
      </c>
      <c r="F58" s="7" t="n">
        <v>1</v>
      </c>
      <c r="G58" s="6" t="n">
        <v>93.69</v>
      </c>
      <c r="H58" s="18" t="n">
        <v>1000</v>
      </c>
      <c r="I58" s="6" t="n">
        <v>23.84</v>
      </c>
      <c r="J58" s="17" t="s">
        <v>194</v>
      </c>
      <c r="K58" s="6" t="s">
        <f>=F58*((G58/100*H58)*Портфель!$R$13 + I58*Портфель!$R$13) </f>
      </c>
      <c r="L58" s="9" t="n">
        <v>0.261</v>
      </c>
      <c r="M58" s="6" t="n">
        <v>821.2</v>
      </c>
      <c r="N58" s="18"/>
      <c r="O58" s="17"/>
      <c r="P58" s="17"/>
      <c r="Q58" s="18"/>
      <c r="R58" s="18"/>
    </row>
    <row collapsed="false" customFormat="false" customHeight="false" hidden="false" ht="12.1" outlineLevel="0" r="59">
      <c r="A59" s="17" t="s">
        <v>195</v>
      </c>
      <c r="B59" s="17" t="s">
        <v>140</v>
      </c>
      <c r="C59" s="17" t="s">
        <v>196</v>
      </c>
      <c r="D59" s="17" t="s">
        <v>20</v>
      </c>
      <c r="E59" s="2" t="s">
        <v>62</v>
      </c>
      <c r="F59" s="7" t="n">
        <v>1</v>
      </c>
      <c r="G59" s="6" t="n">
        <v>98</v>
      </c>
      <c r="H59" s="18" t="n">
        <v>400</v>
      </c>
      <c r="I59" s="6" t="n">
        <v>4.13</v>
      </c>
      <c r="J59" s="17" t="s">
        <v>197</v>
      </c>
      <c r="K59" s="6" t="s">
        <f>=F59*((G59/100*H59)*Портфель!$R$13 + I59*Портфель!$R$13) </f>
      </c>
      <c r="L59" s="9" t="n">
        <v>0.2036</v>
      </c>
      <c r="M59" s="6" t="n">
        <v>538.37</v>
      </c>
      <c r="N59" s="18"/>
      <c r="O59" s="17"/>
      <c r="P59" s="17"/>
      <c r="Q59" s="18"/>
      <c r="R59" s="18"/>
    </row>
    <row collapsed="false" customFormat="false" customHeight="false" hidden="false" ht="12.1" outlineLevel="0" r="60">
      <c r="A60" s="17"/>
      <c r="B60" s="17"/>
      <c r="C60" s="17"/>
      <c r="D60" s="17"/>
      <c r="E60" s="17"/>
      <c r="F60" s="7"/>
      <c r="G60" s="6"/>
      <c r="H60" s="4"/>
      <c r="I60" s="4" t="s">
        <v>198</v>
      </c>
      <c r="J60" s="4"/>
      <c r="K60" s="5" t="s">
        <f>=SUM(K42:K59)</f>
      </c>
      <c r="L60" s="4"/>
      <c r="M60" s="4"/>
      <c r="N60" s="18"/>
      <c r="O60" s="17"/>
      <c r="P60" s="17"/>
      <c r="Q60" s="18"/>
      <c r="R60" s="18"/>
    </row>
    <row collapsed="false" customFormat="false" customHeight="false" hidden="false" ht="12.1" outlineLevel="0" r="61">
      <c r="A61" s="17" t="s">
        <v>20</v>
      </c>
      <c r="B61" s="17" t="s">
        <v>3</v>
      </c>
      <c r="C61" s="17" t="s">
        <v>199</v>
      </c>
      <c r="D61" s="17" t="s">
        <v>20</v>
      </c>
      <c r="E61" s="17"/>
      <c r="F61" s="7" t="n">
        <v>2418.5264</v>
      </c>
      <c r="G61" s="6" t="n">
        <v>1</v>
      </c>
      <c r="H61" s="18" t="n">
        <v>0</v>
      </c>
      <c r="I61" s="6" t="n">
        <v>0</v>
      </c>
      <c r="J61" s="17"/>
      <c r="K61" s="6" t="s">
        <f>=F61*G61</f>
      </c>
      <c r="L61" s="18"/>
      <c r="M61" s="6"/>
      <c r="N61" s="18"/>
      <c r="O61" s="17"/>
      <c r="P61" s="17"/>
      <c r="Q61" s="18"/>
      <c r="R61" s="18"/>
    </row>
    <row collapsed="false" customFormat="false" customHeight="false" hidden="false" ht="12.1" outlineLevel="0" r="62">
      <c r="A62" s="17"/>
      <c r="B62" s="17"/>
      <c r="C62" s="17"/>
      <c r="D62" s="17"/>
      <c r="E62" s="17"/>
      <c r="F62" s="7"/>
      <c r="G62" s="6"/>
      <c r="H62" s="4"/>
      <c r="I62" s="4" t="s">
        <v>200</v>
      </c>
      <c r="J62" s="4"/>
      <c r="K62" s="5" t="s">
        <f>=SUM(K61:K61)</f>
      </c>
      <c r="L62" s="4"/>
      <c r="M62" s="4"/>
      <c r="N62" s="18"/>
      <c r="O62" s="17"/>
      <c r="P62" s="17"/>
      <c r="Q62" s="18"/>
      <c r="R62" s="18"/>
    </row>
    <row collapsed="false" customFormat="false" customHeight="false" hidden="false" ht="12.1" outlineLevel="0" r="63">
      <c r="A63" s="17"/>
      <c r="B63" s="17"/>
      <c r="C63" s="17"/>
      <c r="D63" s="17"/>
      <c r="E63" s="17"/>
      <c r="F63" s="7"/>
      <c r="G63" s="6"/>
      <c r="H63" s="4"/>
      <c r="I63" s="4" t="s">
        <v>201</v>
      </c>
      <c r="J63" s="4"/>
      <c r="K63" s="5" t="s">
        <f>=K36+K41+K60+K62</f>
      </c>
      <c r="L63" s="18"/>
      <c r="M63" s="6"/>
      <c r="N63" s="18"/>
      <c r="O63" s="17"/>
      <c r="P63" s="17"/>
      <c r="Q63" s="18"/>
      <c r="R63" s="18"/>
    </row>
  </sheetData>
  <mergeCells>
    <mergeCell ref="I36:J36"/>
    <mergeCell ref="I41:J41"/>
    <mergeCell ref="I60:J60"/>
    <mergeCell ref="I62:J6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7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750</v>
      </c>
      <c r="D1" s="39" t="s">
        <v>751</v>
      </c>
      <c r="E1" s="39" t="s">
        <v>722</v>
      </c>
      <c r="F1" s="39" t="s">
        <v>752</v>
      </c>
      <c r="G1" s="39" t="s">
        <v>719</v>
      </c>
      <c r="H1" s="39" t="s">
        <v>753</v>
      </c>
      <c r="I1" s="39" t="s">
        <v>754</v>
      </c>
      <c r="J1" s="39" t="s">
        <v>755</v>
      </c>
      <c r="K1" s="39" t="s">
        <v>756</v>
      </c>
    </row>
    <row collapsed="false" customFormat="false" customHeight="false" hidden="false" ht="12.1" outlineLevel="0" r="2">
      <c r="A2" s="17" t="s">
        <v>23</v>
      </c>
      <c r="B2" s="17" t="s">
        <v>24</v>
      </c>
      <c r="C2" s="42" t="n">
        <v>45117</v>
      </c>
      <c r="D2" s="43" t="n">
        <v>45729</v>
      </c>
      <c r="E2" s="18" t="n">
        <v>299.596</v>
      </c>
      <c r="F2" s="18" t="n">
        <v>246.359</v>
      </c>
      <c r="G2" s="18" t="n">
        <v>10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405</v>
      </c>
      <c r="B3" s="17" t="s">
        <v>757</v>
      </c>
      <c r="C3" s="42" t="n">
        <v>45135</v>
      </c>
      <c r="D3" s="43" t="n">
        <v>45898</v>
      </c>
      <c r="E3" s="18" t="n">
        <v>5.57</v>
      </c>
      <c r="F3" s="18" t="n">
        <v>7.39</v>
      </c>
      <c r="G3" s="18" t="n">
        <v>115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405</v>
      </c>
      <c r="B4" s="17" t="s">
        <v>757</v>
      </c>
      <c r="C4" s="42" t="n">
        <v>45149</v>
      </c>
      <c r="D4" s="43" t="n">
        <v>45898</v>
      </c>
      <c r="E4" s="18" t="n">
        <v>5.62</v>
      </c>
      <c r="F4" s="18" t="n">
        <v>7.39</v>
      </c>
      <c r="G4" s="18" t="n">
        <v>330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405</v>
      </c>
      <c r="B5" s="17" t="s">
        <v>757</v>
      </c>
      <c r="C5" s="42" t="n">
        <v>45450</v>
      </c>
      <c r="D5" s="43" t="n">
        <v>45898</v>
      </c>
      <c r="E5" s="18" t="n">
        <v>5.8</v>
      </c>
      <c r="F5" s="18" t="n">
        <v>7.39</v>
      </c>
      <c r="G5" s="18" t="n">
        <v>16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405</v>
      </c>
      <c r="B6" s="17" t="s">
        <v>757</v>
      </c>
      <c r="C6" s="42" t="n">
        <v>45671</v>
      </c>
      <c r="D6" s="43" t="n">
        <v>45898</v>
      </c>
      <c r="E6" s="18" t="n">
        <v>6.05</v>
      </c>
      <c r="F6" s="18" t="n">
        <v>7.39</v>
      </c>
      <c r="G6" s="18" t="n">
        <v>73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413</v>
      </c>
      <c r="B7" s="17" t="s">
        <v>758</v>
      </c>
      <c r="C7" s="42" t="n">
        <v>45316</v>
      </c>
      <c r="D7" s="43" t="n">
        <v>45701</v>
      </c>
      <c r="E7" s="18" t="n">
        <v>141.62</v>
      </c>
      <c r="F7" s="18" t="n">
        <v>153.0394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413</v>
      </c>
      <c r="B8" s="17" t="s">
        <v>758</v>
      </c>
      <c r="C8" s="42" t="n">
        <v>45349</v>
      </c>
      <c r="D8" s="43" t="n">
        <v>45701</v>
      </c>
      <c r="E8" s="18" t="n">
        <v>144.03</v>
      </c>
      <c r="F8" s="18" t="n">
        <v>153.0394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413</v>
      </c>
      <c r="B9" s="17" t="s">
        <v>758</v>
      </c>
      <c r="C9" s="42" t="n">
        <v>45356</v>
      </c>
      <c r="D9" s="43" t="n">
        <v>45701</v>
      </c>
      <c r="E9" s="18" t="n">
        <v>147.99</v>
      </c>
      <c r="F9" s="18" t="n">
        <v>153.0394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413</v>
      </c>
      <c r="B10" s="17" t="s">
        <v>758</v>
      </c>
      <c r="C10" s="42" t="n">
        <v>45371</v>
      </c>
      <c r="D10" s="43" t="n">
        <v>45701</v>
      </c>
      <c r="E10" s="18" t="n">
        <v>146.4383</v>
      </c>
      <c r="F10" s="18" t="n">
        <v>153.0394</v>
      </c>
      <c r="G10" s="18" t="n">
        <v>6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413</v>
      </c>
      <c r="B11" s="17" t="s">
        <v>758</v>
      </c>
      <c r="C11" s="42" t="n">
        <v>45385</v>
      </c>
      <c r="D11" s="43" t="n">
        <v>45701</v>
      </c>
      <c r="E11" s="18" t="n">
        <v>152</v>
      </c>
      <c r="F11" s="18" t="n">
        <v>153.0394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413</v>
      </c>
      <c r="B12" s="17" t="s">
        <v>758</v>
      </c>
      <c r="C12" s="42" t="n">
        <v>45399</v>
      </c>
      <c r="D12" s="43" t="n">
        <v>45701</v>
      </c>
      <c r="E12" s="18" t="n">
        <v>155.1643</v>
      </c>
      <c r="F12" s="18" t="n">
        <v>153.0394</v>
      </c>
      <c r="G12" s="18" t="n">
        <v>7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414</v>
      </c>
      <c r="B13" s="17" t="s">
        <v>759</v>
      </c>
      <c r="C13" s="42" t="n">
        <v>45317</v>
      </c>
      <c r="D13" s="43" t="n">
        <v>45497</v>
      </c>
      <c r="E13" s="18" t="n">
        <v>1.341</v>
      </c>
      <c r="F13" s="18" t="n">
        <v>1.436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414</v>
      </c>
      <c r="B14" s="17" t="s">
        <v>759</v>
      </c>
      <c r="C14" s="42" t="n">
        <v>45317</v>
      </c>
      <c r="D14" s="43" t="n">
        <v>45497</v>
      </c>
      <c r="E14" s="18" t="n">
        <v>1.3405</v>
      </c>
      <c r="F14" s="18" t="n">
        <v>1.436</v>
      </c>
      <c r="G14" s="18" t="n">
        <v>99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414</v>
      </c>
      <c r="B15" s="17" t="s">
        <v>759</v>
      </c>
      <c r="C15" s="42" t="n">
        <v>45324</v>
      </c>
      <c r="D15" s="43" t="n">
        <v>45497</v>
      </c>
      <c r="E15" s="18" t="n">
        <v>1.3441</v>
      </c>
      <c r="F15" s="18" t="n">
        <v>1.436</v>
      </c>
      <c r="G15" s="18" t="n">
        <v>91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414</v>
      </c>
      <c r="B16" s="17" t="s">
        <v>759</v>
      </c>
      <c r="C16" s="42" t="n">
        <v>45327</v>
      </c>
      <c r="D16" s="43" t="n">
        <v>45497</v>
      </c>
      <c r="E16" s="18" t="n">
        <v>1.3441</v>
      </c>
      <c r="F16" s="18" t="n">
        <v>1.436</v>
      </c>
      <c r="G16" s="18" t="n">
        <v>78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414</v>
      </c>
      <c r="B17" s="17" t="s">
        <v>759</v>
      </c>
      <c r="C17" s="42" t="n">
        <v>45330</v>
      </c>
      <c r="D17" s="43" t="n">
        <v>45497</v>
      </c>
      <c r="E17" s="18" t="n">
        <v>1.346</v>
      </c>
      <c r="F17" s="18" t="n">
        <v>1.436</v>
      </c>
      <c r="G17" s="18" t="n">
        <v>15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414</v>
      </c>
      <c r="B18" s="17" t="s">
        <v>759</v>
      </c>
      <c r="C18" s="42" t="n">
        <v>45334</v>
      </c>
      <c r="D18" s="43" t="n">
        <v>45497</v>
      </c>
      <c r="E18" s="18" t="n">
        <v>1.3479</v>
      </c>
      <c r="F18" s="18" t="n">
        <v>1.436</v>
      </c>
      <c r="G18" s="18" t="n">
        <v>28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414</v>
      </c>
      <c r="B19" s="17" t="s">
        <v>759</v>
      </c>
      <c r="C19" s="42" t="n">
        <v>45334</v>
      </c>
      <c r="D19" s="43" t="n">
        <v>45497</v>
      </c>
      <c r="E19" s="18" t="n">
        <v>1.3481</v>
      </c>
      <c r="F19" s="18" t="n">
        <v>1.436</v>
      </c>
      <c r="G19" s="18" t="n">
        <v>32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414</v>
      </c>
      <c r="B20" s="17" t="s">
        <v>759</v>
      </c>
      <c r="C20" s="42" t="n">
        <v>45334</v>
      </c>
      <c r="D20" s="43" t="n">
        <v>45497</v>
      </c>
      <c r="E20" s="18" t="n">
        <v>1.35</v>
      </c>
      <c r="F20" s="18" t="n">
        <v>1.436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414</v>
      </c>
      <c r="B21" s="17" t="s">
        <v>759</v>
      </c>
      <c r="C21" s="42" t="n">
        <v>45338</v>
      </c>
      <c r="D21" s="43" t="n">
        <v>45497</v>
      </c>
      <c r="E21" s="18" t="n">
        <v>1.352</v>
      </c>
      <c r="F21" s="18" t="n">
        <v>1.436</v>
      </c>
      <c r="G21" s="18" t="n">
        <v>527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414</v>
      </c>
      <c r="B22" s="17" t="s">
        <v>759</v>
      </c>
      <c r="C22" s="42" t="n">
        <v>45349</v>
      </c>
      <c r="D22" s="43" t="n">
        <v>45497</v>
      </c>
      <c r="E22" s="18" t="n">
        <v>1.3571</v>
      </c>
      <c r="F22" s="18" t="n">
        <v>1.436</v>
      </c>
      <c r="G22" s="18" t="n">
        <v>94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414</v>
      </c>
      <c r="B23" s="17" t="s">
        <v>759</v>
      </c>
      <c r="C23" s="42" t="n">
        <v>45351</v>
      </c>
      <c r="D23" s="43" t="n">
        <v>45497</v>
      </c>
      <c r="E23" s="18" t="n">
        <v>1.3584</v>
      </c>
      <c r="F23" s="18" t="n">
        <v>1.436</v>
      </c>
      <c r="G23" s="18" t="n">
        <v>49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414</v>
      </c>
      <c r="B24" s="17" t="s">
        <v>759</v>
      </c>
      <c r="C24" s="42" t="n">
        <v>45356</v>
      </c>
      <c r="D24" s="43" t="n">
        <v>45497</v>
      </c>
      <c r="E24" s="18" t="n">
        <v>1.3613</v>
      </c>
      <c r="F24" s="18" t="n">
        <v>1.436</v>
      </c>
      <c r="G24" s="18" t="n">
        <v>86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414</v>
      </c>
      <c r="B25" s="17" t="s">
        <v>759</v>
      </c>
      <c r="C25" s="42" t="n">
        <v>45363</v>
      </c>
      <c r="D25" s="43" t="n">
        <v>45497</v>
      </c>
      <c r="E25" s="18" t="n">
        <v>1.3652</v>
      </c>
      <c r="F25" s="18" t="n">
        <v>1.436</v>
      </c>
      <c r="G25" s="18" t="n">
        <v>474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414</v>
      </c>
      <c r="B26" s="17" t="s">
        <v>759</v>
      </c>
      <c r="C26" s="42" t="n">
        <v>45371</v>
      </c>
      <c r="D26" s="43" t="n">
        <v>45497</v>
      </c>
      <c r="E26" s="18" t="n">
        <v>1.37</v>
      </c>
      <c r="F26" s="18" t="n">
        <v>1.436</v>
      </c>
      <c r="G26" s="18" t="n">
        <v>22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414</v>
      </c>
      <c r="B27" s="17" t="s">
        <v>759</v>
      </c>
      <c r="C27" s="42" t="n">
        <v>45371</v>
      </c>
      <c r="D27" s="43" t="n">
        <v>45497</v>
      </c>
      <c r="E27" s="18" t="n">
        <v>1.3698</v>
      </c>
      <c r="F27" s="18" t="n">
        <v>1.436</v>
      </c>
      <c r="G27" s="18" t="n">
        <v>50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414</v>
      </c>
      <c r="B28" s="17" t="s">
        <v>759</v>
      </c>
      <c r="C28" s="42" t="n">
        <v>45372</v>
      </c>
      <c r="D28" s="43" t="n">
        <v>45497</v>
      </c>
      <c r="E28" s="18" t="n">
        <v>1.3703</v>
      </c>
      <c r="F28" s="18" t="n">
        <v>1.436</v>
      </c>
      <c r="G28" s="18" t="n">
        <v>73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414</v>
      </c>
      <c r="B29" s="17" t="s">
        <v>759</v>
      </c>
      <c r="C29" s="42" t="n">
        <v>45379</v>
      </c>
      <c r="D29" s="43" t="n">
        <v>45497</v>
      </c>
      <c r="E29" s="18" t="n">
        <v>1.3743</v>
      </c>
      <c r="F29" s="18" t="n">
        <v>1.436</v>
      </c>
      <c r="G29" s="18" t="n">
        <v>51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414</v>
      </c>
      <c r="B30" s="17" t="s">
        <v>759</v>
      </c>
      <c r="C30" s="42" t="n">
        <v>45380</v>
      </c>
      <c r="D30" s="43" t="n">
        <v>45497</v>
      </c>
      <c r="E30" s="18" t="n">
        <v>1.3761</v>
      </c>
      <c r="F30" s="18" t="n">
        <v>1.436</v>
      </c>
      <c r="G30" s="18" t="n">
        <v>61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414</v>
      </c>
      <c r="B31" s="17" t="s">
        <v>759</v>
      </c>
      <c r="C31" s="42" t="n">
        <v>45383</v>
      </c>
      <c r="D31" s="43" t="n">
        <v>45497</v>
      </c>
      <c r="E31" s="18" t="n">
        <v>1.3768</v>
      </c>
      <c r="F31" s="18" t="n">
        <v>1.436</v>
      </c>
      <c r="G31" s="18" t="n">
        <v>31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113</v>
      </c>
      <c r="B32" s="17" t="s">
        <v>114</v>
      </c>
      <c r="C32" s="42" t="n">
        <v>45324</v>
      </c>
      <c r="D32" s="43" t="n">
        <v>45805</v>
      </c>
      <c r="E32" s="18" t="n">
        <v>0.7735</v>
      </c>
      <c r="F32" s="18" t="n">
        <v>0.4527</v>
      </c>
      <c r="G32" s="18" t="n">
        <v>1000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113</v>
      </c>
      <c r="B33" s="17" t="s">
        <v>114</v>
      </c>
      <c r="C33" s="42" t="n">
        <v>45334</v>
      </c>
      <c r="D33" s="43" t="n">
        <v>45805</v>
      </c>
      <c r="E33" s="18" t="n">
        <v>0.7605</v>
      </c>
      <c r="F33" s="18" t="n">
        <v>0.4527</v>
      </c>
      <c r="G33" s="18" t="n">
        <v>1000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113</v>
      </c>
      <c r="B34" s="17" t="s">
        <v>114</v>
      </c>
      <c r="C34" s="42" t="n">
        <v>45428</v>
      </c>
      <c r="D34" s="43" t="n">
        <v>45805</v>
      </c>
      <c r="E34" s="18" t="n">
        <v>0.7354</v>
      </c>
      <c r="F34" s="18" t="n">
        <v>0.4527</v>
      </c>
      <c r="G34" s="18" t="n">
        <v>1000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113</v>
      </c>
      <c r="B35" s="17" t="s">
        <v>114</v>
      </c>
      <c r="C35" s="42" t="n">
        <v>45504</v>
      </c>
      <c r="D35" s="43" t="n">
        <v>45805</v>
      </c>
      <c r="E35" s="18" t="n">
        <v>0.597</v>
      </c>
      <c r="F35" s="18" t="n">
        <v>0.4527</v>
      </c>
      <c r="G35" s="18" t="n">
        <v>1000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113</v>
      </c>
      <c r="B36" s="17" t="s">
        <v>114</v>
      </c>
      <c r="C36" s="42" t="n">
        <v>45506</v>
      </c>
      <c r="D36" s="43" t="n">
        <v>45805</v>
      </c>
      <c r="E36" s="18" t="n">
        <v>0.6045</v>
      </c>
      <c r="F36" s="18" t="n">
        <v>0.4527</v>
      </c>
      <c r="G36" s="18" t="n">
        <v>1000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129</v>
      </c>
      <c r="B37" s="17" t="s">
        <v>130</v>
      </c>
      <c r="C37" s="42" t="n">
        <v>45826</v>
      </c>
      <c r="D37" s="43" t="n">
        <v>45838</v>
      </c>
      <c r="E37" s="18" t="n">
        <v>137.09</v>
      </c>
      <c r="F37" s="18" t="n">
        <v>137.92</v>
      </c>
      <c r="G37" s="18" t="n">
        <v>7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129</v>
      </c>
      <c r="B38" s="17" t="s">
        <v>130</v>
      </c>
      <c r="C38" s="42" t="n">
        <v>45827</v>
      </c>
      <c r="D38" s="43" t="n">
        <v>45838</v>
      </c>
      <c r="E38" s="18" t="n">
        <v>137.16</v>
      </c>
      <c r="F38" s="18" t="n">
        <v>137.92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129</v>
      </c>
      <c r="B39" s="17" t="s">
        <v>130</v>
      </c>
      <c r="C39" s="42" t="n">
        <v>45827</v>
      </c>
      <c r="D39" s="43" t="n">
        <v>45846</v>
      </c>
      <c r="E39" s="18" t="n">
        <v>137.16</v>
      </c>
      <c r="F39" s="18" t="n">
        <v>138.49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129</v>
      </c>
      <c r="B40" s="17" t="s">
        <v>130</v>
      </c>
      <c r="C40" s="42" t="n">
        <v>45828</v>
      </c>
      <c r="D40" s="43" t="n">
        <v>45846</v>
      </c>
      <c r="E40" s="18" t="n">
        <v>137.24</v>
      </c>
      <c r="F40" s="18" t="n">
        <v>138.49</v>
      </c>
      <c r="G40" s="18" t="n">
        <v>3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129</v>
      </c>
      <c r="B41" s="17" t="s">
        <v>130</v>
      </c>
      <c r="C41" s="42" t="n">
        <v>45834</v>
      </c>
      <c r="D41" s="43" t="n">
        <v>45846</v>
      </c>
      <c r="E41" s="18" t="n">
        <v>137.65</v>
      </c>
      <c r="F41" s="18" t="n">
        <v>138.49</v>
      </c>
      <c r="G41" s="18" t="n">
        <v>2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129</v>
      </c>
      <c r="B42" s="17" t="s">
        <v>130</v>
      </c>
      <c r="C42" s="42" t="n">
        <v>45835</v>
      </c>
      <c r="D42" s="43" t="n">
        <v>45846</v>
      </c>
      <c r="E42" s="18" t="n">
        <v>137.75</v>
      </c>
      <c r="F42" s="18" t="n">
        <v>138.49</v>
      </c>
      <c r="G42" s="18" t="n">
        <v>2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129</v>
      </c>
      <c r="B43" s="17" t="s">
        <v>130</v>
      </c>
      <c r="C43" s="42" t="n">
        <v>45838</v>
      </c>
      <c r="D43" s="43" t="n">
        <v>45846</v>
      </c>
      <c r="E43" s="18" t="n">
        <v>137.93</v>
      </c>
      <c r="F43" s="18" t="n">
        <v>138.49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129</v>
      </c>
      <c r="B44" s="17" t="s">
        <v>130</v>
      </c>
      <c r="C44" s="42" t="n">
        <v>45838</v>
      </c>
      <c r="D44" s="43" t="n">
        <v>45848</v>
      </c>
      <c r="E44" s="18" t="n">
        <v>137.93</v>
      </c>
      <c r="F44" s="18" t="n">
        <v>138.62</v>
      </c>
      <c r="G44" s="18" t="n">
        <v>19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129</v>
      </c>
      <c r="B45" s="17" t="s">
        <v>130</v>
      </c>
      <c r="C45" s="42" t="n">
        <v>45839</v>
      </c>
      <c r="D45" s="43" t="n">
        <v>45848</v>
      </c>
      <c r="E45" s="18" t="n">
        <v>138</v>
      </c>
      <c r="F45" s="18" t="n">
        <v>138.62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129</v>
      </c>
      <c r="B46" s="17" t="s">
        <v>130</v>
      </c>
      <c r="C46" s="42" t="n">
        <v>45840</v>
      </c>
      <c r="D46" s="43" t="n">
        <v>45848</v>
      </c>
      <c r="E46" s="18" t="n">
        <v>138.07</v>
      </c>
      <c r="F46" s="18" t="n">
        <v>138.62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129</v>
      </c>
      <c r="B47" s="17" t="s">
        <v>130</v>
      </c>
      <c r="C47" s="42" t="n">
        <v>45842</v>
      </c>
      <c r="D47" s="43" t="n">
        <v>45854</v>
      </c>
      <c r="E47" s="18" t="n">
        <v>138.24</v>
      </c>
      <c r="F47" s="18" t="n">
        <v>139.03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129</v>
      </c>
      <c r="B48" s="17" t="s">
        <v>130</v>
      </c>
      <c r="C48" s="42" t="n">
        <v>45846</v>
      </c>
      <c r="D48" s="43" t="n">
        <v>45854</v>
      </c>
      <c r="E48" s="18" t="n">
        <v>138.5</v>
      </c>
      <c r="F48" s="18" t="n">
        <v>139.03</v>
      </c>
      <c r="G48" s="18" t="n">
        <v>2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129</v>
      </c>
      <c r="B49" s="17" t="s">
        <v>130</v>
      </c>
      <c r="C49" s="42" t="n">
        <v>45852</v>
      </c>
      <c r="D49" s="43" t="n">
        <v>45854</v>
      </c>
      <c r="E49" s="18" t="n">
        <v>138.9</v>
      </c>
      <c r="F49" s="18" t="n">
        <v>139.03</v>
      </c>
      <c r="G49" s="18" t="n">
        <v>13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129</v>
      </c>
      <c r="B50" s="17" t="s">
        <v>130</v>
      </c>
      <c r="C50" s="42" t="n">
        <v>45852</v>
      </c>
      <c r="D50" s="43" t="n">
        <v>45854</v>
      </c>
      <c r="E50" s="18" t="n">
        <v>138.9</v>
      </c>
      <c r="F50" s="18" t="n">
        <v>139.03</v>
      </c>
      <c r="G50" s="18" t="n">
        <v>10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129</v>
      </c>
      <c r="B51" s="17" t="s">
        <v>130</v>
      </c>
      <c r="C51" s="42" t="n">
        <v>45852</v>
      </c>
      <c r="D51" s="43" t="n">
        <v>45856</v>
      </c>
      <c r="E51" s="18" t="n">
        <v>138.9</v>
      </c>
      <c r="F51" s="18" t="n">
        <v>139.21</v>
      </c>
      <c r="G51" s="18" t="n">
        <v>1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129</v>
      </c>
      <c r="B52" s="17" t="s">
        <v>130</v>
      </c>
      <c r="C52" s="42" t="n">
        <v>45853</v>
      </c>
      <c r="D52" s="43" t="n">
        <v>45856</v>
      </c>
      <c r="E52" s="18" t="n">
        <v>138.97</v>
      </c>
      <c r="F52" s="18" t="n">
        <v>139.21</v>
      </c>
      <c r="G52" s="18" t="n">
        <v>4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129</v>
      </c>
      <c r="B53" s="17" t="s">
        <v>130</v>
      </c>
      <c r="C53" s="42" t="n">
        <v>45854</v>
      </c>
      <c r="D53" s="43" t="n">
        <v>45856</v>
      </c>
      <c r="E53" s="18" t="n">
        <v>139.04</v>
      </c>
      <c r="F53" s="18" t="n">
        <v>139.21</v>
      </c>
      <c r="G53" s="18" t="n">
        <v>4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129</v>
      </c>
      <c r="B54" s="17" t="s">
        <v>130</v>
      </c>
      <c r="C54" s="42" t="n">
        <v>45856</v>
      </c>
      <c r="D54" s="43" t="n">
        <v>45897</v>
      </c>
      <c r="E54" s="18" t="n">
        <v>139.25</v>
      </c>
      <c r="F54" s="18" t="n">
        <v>141.83</v>
      </c>
      <c r="G54" s="18" t="n">
        <v>2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129</v>
      </c>
      <c r="B55" s="17" t="s">
        <v>130</v>
      </c>
      <c r="C55" s="42" t="n">
        <v>45860</v>
      </c>
      <c r="D55" s="43" t="n">
        <v>45897</v>
      </c>
      <c r="E55" s="18" t="n">
        <v>139.45</v>
      </c>
      <c r="F55" s="18" t="n">
        <v>141.83</v>
      </c>
      <c r="G55" s="18" t="n">
        <v>9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129</v>
      </c>
      <c r="B56" s="17" t="s">
        <v>130</v>
      </c>
      <c r="C56" s="42" t="n">
        <v>45863</v>
      </c>
      <c r="D56" s="43" t="n">
        <v>45897</v>
      </c>
      <c r="E56" s="18" t="n">
        <v>139.73</v>
      </c>
      <c r="F56" s="18" t="n">
        <v>141.83</v>
      </c>
      <c r="G56" s="18" t="n">
        <v>2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129</v>
      </c>
      <c r="B57" s="17" t="s">
        <v>130</v>
      </c>
      <c r="C57" s="42" t="n">
        <v>45863</v>
      </c>
      <c r="D57" s="43" t="n">
        <v>45898</v>
      </c>
      <c r="E57" s="18" t="n">
        <v>139.73</v>
      </c>
      <c r="F57" s="18" t="n">
        <v>141.89</v>
      </c>
      <c r="G57" s="18" t="n">
        <v>3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129</v>
      </c>
      <c r="B58" s="17" t="s">
        <v>130</v>
      </c>
      <c r="C58" s="42" t="n">
        <v>45867</v>
      </c>
      <c r="D58" s="43" t="n">
        <v>45898</v>
      </c>
      <c r="E58" s="18" t="n">
        <v>139.92</v>
      </c>
      <c r="F58" s="18" t="n">
        <v>141.89</v>
      </c>
      <c r="G58" s="18" t="n">
        <v>2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129</v>
      </c>
      <c r="B59" s="17" t="s">
        <v>130</v>
      </c>
      <c r="C59" s="42" t="n">
        <v>45868</v>
      </c>
      <c r="D59" s="43" t="n">
        <v>45898</v>
      </c>
      <c r="E59" s="18" t="n">
        <v>139.98</v>
      </c>
      <c r="F59" s="18" t="n">
        <v>141.89</v>
      </c>
      <c r="G59" s="18" t="n">
        <v>1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129</v>
      </c>
      <c r="B60" s="17" t="s">
        <v>130</v>
      </c>
      <c r="C60" s="42" t="n">
        <v>45869</v>
      </c>
      <c r="D60" s="43" t="n">
        <v>45898</v>
      </c>
      <c r="E60" s="18" t="n">
        <v>140.05</v>
      </c>
      <c r="F60" s="18" t="n">
        <v>141.89</v>
      </c>
      <c r="G60" s="18" t="n">
        <v>2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129</v>
      </c>
      <c r="B61" s="17" t="s">
        <v>130</v>
      </c>
      <c r="C61" s="42" t="n">
        <v>45870</v>
      </c>
      <c r="D61" s="43" t="n">
        <v>45898</v>
      </c>
      <c r="E61" s="18" t="n">
        <v>140.18</v>
      </c>
      <c r="F61" s="18" t="n">
        <v>141.89</v>
      </c>
      <c r="G61" s="18" t="n">
        <v>1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129</v>
      </c>
      <c r="B62" s="17" t="s">
        <v>130</v>
      </c>
      <c r="C62" s="42" t="n">
        <v>45870</v>
      </c>
      <c r="D62" s="43" t="n">
        <v>45924</v>
      </c>
      <c r="E62" s="18" t="n">
        <v>140.18</v>
      </c>
      <c r="F62" s="18" t="n">
        <v>143.52</v>
      </c>
      <c r="G62" s="18" t="n">
        <v>6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129</v>
      </c>
      <c r="B63" s="17" t="s">
        <v>130</v>
      </c>
      <c r="C63" s="42" t="n">
        <v>45873</v>
      </c>
      <c r="D63" s="43" t="n">
        <v>45924</v>
      </c>
      <c r="E63" s="18" t="n">
        <v>140.31</v>
      </c>
      <c r="F63" s="18" t="n">
        <v>143.52</v>
      </c>
      <c r="G63" s="18" t="n">
        <v>6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129</v>
      </c>
      <c r="B64" s="17" t="s">
        <v>130</v>
      </c>
      <c r="C64" s="42" t="n">
        <v>45873</v>
      </c>
      <c r="D64" s="43" t="n">
        <v>45924</v>
      </c>
      <c r="E64" s="18" t="n">
        <v>140.31</v>
      </c>
      <c r="F64" s="18" t="n">
        <v>143.52</v>
      </c>
      <c r="G64" s="18" t="n">
        <v>1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129</v>
      </c>
      <c r="B65" s="17" t="s">
        <v>130</v>
      </c>
      <c r="C65" s="42" t="n">
        <v>45874</v>
      </c>
      <c r="D65" s="43" t="n">
        <v>45924</v>
      </c>
      <c r="E65" s="18" t="n">
        <v>140.37</v>
      </c>
      <c r="F65" s="18" t="n">
        <v>143.52</v>
      </c>
      <c r="G65" s="18" t="n">
        <v>1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129</v>
      </c>
      <c r="B66" s="17" t="s">
        <v>130</v>
      </c>
      <c r="C66" s="42" t="n">
        <v>45880</v>
      </c>
      <c r="D66" s="43" t="n">
        <v>45924</v>
      </c>
      <c r="E66" s="18" t="n">
        <v>140.75</v>
      </c>
      <c r="F66" s="18" t="n">
        <v>143.52</v>
      </c>
      <c r="G66" s="18" t="n">
        <v>11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129</v>
      </c>
      <c r="B67" s="17" t="s">
        <v>130</v>
      </c>
      <c r="C67" s="42" t="n">
        <v>45880</v>
      </c>
      <c r="D67" s="43" t="n">
        <v>45924</v>
      </c>
      <c r="E67" s="18" t="n">
        <v>140.75</v>
      </c>
      <c r="F67" s="18" t="n">
        <v>143.52</v>
      </c>
      <c r="G67" s="18" t="n">
        <v>9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129</v>
      </c>
      <c r="B68" s="17" t="s">
        <v>130</v>
      </c>
      <c r="C68" s="42" t="n">
        <v>45882</v>
      </c>
      <c r="D68" s="43" t="n">
        <v>45924</v>
      </c>
      <c r="E68" s="18" t="n">
        <v>140.87</v>
      </c>
      <c r="F68" s="18" t="n">
        <v>143.52</v>
      </c>
      <c r="G68" s="18" t="n">
        <v>11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129</v>
      </c>
      <c r="B69" s="17" t="s">
        <v>130</v>
      </c>
      <c r="C69" s="42" t="n">
        <v>45882</v>
      </c>
      <c r="D69" s="43" t="n">
        <v>45926</v>
      </c>
      <c r="E69" s="18" t="n">
        <v>140.87</v>
      </c>
      <c r="F69" s="18" t="n">
        <v>143.68</v>
      </c>
      <c r="G69" s="18" t="n">
        <v>24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129</v>
      </c>
      <c r="B70" s="17" t="s">
        <v>130</v>
      </c>
      <c r="C70" s="42" t="n">
        <v>45894</v>
      </c>
      <c r="D70" s="43" t="n">
        <v>45926</v>
      </c>
      <c r="E70" s="18" t="n">
        <v>141.65</v>
      </c>
      <c r="F70" s="18" t="n">
        <v>143.68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129</v>
      </c>
      <c r="B71" s="17" t="s">
        <v>130</v>
      </c>
      <c r="C71" s="42" t="n">
        <v>45895</v>
      </c>
      <c r="D71" s="43" t="n">
        <v>45926</v>
      </c>
      <c r="E71" s="18" t="n">
        <v>141.71</v>
      </c>
      <c r="F71" s="18" t="n">
        <v>143.68</v>
      </c>
      <c r="G71" s="18" t="n">
        <v>2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129</v>
      </c>
      <c r="B72" s="17" t="s">
        <v>130</v>
      </c>
      <c r="C72" s="42" t="n">
        <v>45902</v>
      </c>
      <c r="D72" s="43" t="n">
        <v>45926</v>
      </c>
      <c r="E72" s="18" t="n">
        <v>142.16</v>
      </c>
      <c r="F72" s="18" t="n">
        <v>143.68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415</v>
      </c>
      <c r="B73" s="17" t="s">
        <v>760</v>
      </c>
      <c r="C73" s="42" t="n">
        <v>45827</v>
      </c>
      <c r="D73" s="43" t="n">
        <v>45827</v>
      </c>
      <c r="E73" s="18" t="n">
        <v>8.84</v>
      </c>
      <c r="F73" s="18" t="n">
        <v>8.82</v>
      </c>
      <c r="G73" s="18" t="n">
        <v>20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129</v>
      </c>
      <c r="B74" s="17" t="s">
        <v>130</v>
      </c>
      <c r="C74" s="42" t="n">
        <v>45506</v>
      </c>
      <c r="D74" s="43" t="n">
        <v>45656</v>
      </c>
      <c r="E74" s="18" t="n">
        <v>115.97</v>
      </c>
      <c r="F74" s="18" t="n">
        <v>125.02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129</v>
      </c>
      <c r="B75" s="17" t="s">
        <v>130</v>
      </c>
      <c r="C75" s="42" t="n">
        <v>45509</v>
      </c>
      <c r="D75" s="43" t="n">
        <v>45656</v>
      </c>
      <c r="E75" s="18" t="n">
        <v>116.13</v>
      </c>
      <c r="F75" s="18" t="n">
        <v>125.02</v>
      </c>
      <c r="G75" s="18" t="n">
        <v>3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129</v>
      </c>
      <c r="B76" s="17" t="s">
        <v>130</v>
      </c>
      <c r="C76" s="42" t="n">
        <v>45509</v>
      </c>
      <c r="D76" s="43" t="n">
        <v>45656</v>
      </c>
      <c r="E76" s="18" t="n">
        <v>116.13</v>
      </c>
      <c r="F76" s="18" t="n">
        <v>125.02</v>
      </c>
      <c r="G76" s="18" t="n">
        <v>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129</v>
      </c>
      <c r="B77" s="17" t="s">
        <v>130</v>
      </c>
      <c r="C77" s="42" t="n">
        <v>45512</v>
      </c>
      <c r="D77" s="43" t="n">
        <v>45656</v>
      </c>
      <c r="E77" s="18" t="n">
        <v>116.28</v>
      </c>
      <c r="F77" s="18" t="n">
        <v>125.02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129</v>
      </c>
      <c r="B78" s="17" t="s">
        <v>130</v>
      </c>
      <c r="C78" s="42" t="n">
        <v>45520</v>
      </c>
      <c r="D78" s="43" t="n">
        <v>45656</v>
      </c>
      <c r="E78" s="18" t="n">
        <v>116.71</v>
      </c>
      <c r="F78" s="18" t="n">
        <v>125.02</v>
      </c>
      <c r="G78" s="18" t="n">
        <v>1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129</v>
      </c>
      <c r="B79" s="17" t="s">
        <v>130</v>
      </c>
      <c r="C79" s="42" t="n">
        <v>45526</v>
      </c>
      <c r="D79" s="43" t="n">
        <v>45656</v>
      </c>
      <c r="E79" s="18" t="n">
        <v>117.03</v>
      </c>
      <c r="F79" s="18" t="n">
        <v>125.02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129</v>
      </c>
      <c r="B80" s="17" t="s">
        <v>130</v>
      </c>
      <c r="C80" s="42" t="n">
        <v>45528</v>
      </c>
      <c r="D80" s="43" t="n">
        <v>45656</v>
      </c>
      <c r="E80" s="18" t="n">
        <v>117.14</v>
      </c>
      <c r="F80" s="18" t="n">
        <v>125.02</v>
      </c>
      <c r="G80" s="18" t="n">
        <v>1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129</v>
      </c>
      <c r="B81" s="17" t="s">
        <v>130</v>
      </c>
      <c r="C81" s="42" t="n">
        <v>45529</v>
      </c>
      <c r="D81" s="43" t="n">
        <v>45656</v>
      </c>
      <c r="E81" s="18" t="n">
        <v>117.2</v>
      </c>
      <c r="F81" s="18" t="n">
        <v>125.02</v>
      </c>
      <c r="G81" s="18" t="n">
        <v>1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129</v>
      </c>
      <c r="B82" s="17" t="s">
        <v>130</v>
      </c>
      <c r="C82" s="42" t="n">
        <v>45531</v>
      </c>
      <c r="D82" s="43" t="n">
        <v>45656</v>
      </c>
      <c r="E82" s="18" t="n">
        <v>117.31</v>
      </c>
      <c r="F82" s="18" t="n">
        <v>125.02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129</v>
      </c>
      <c r="B83" s="17" t="s">
        <v>130</v>
      </c>
      <c r="C83" s="42" t="n">
        <v>45533</v>
      </c>
      <c r="D83" s="43" t="n">
        <v>45656</v>
      </c>
      <c r="E83" s="18" t="n">
        <v>117.42</v>
      </c>
      <c r="F83" s="18" t="n">
        <v>125.02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129</v>
      </c>
      <c r="B84" s="17" t="s">
        <v>130</v>
      </c>
      <c r="C84" s="42" t="n">
        <v>45535</v>
      </c>
      <c r="D84" s="43" t="n">
        <v>45656</v>
      </c>
      <c r="E84" s="18" t="n">
        <v>117.53</v>
      </c>
      <c r="F84" s="18" t="n">
        <v>125.02</v>
      </c>
      <c r="G84" s="18" t="n">
        <v>1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129</v>
      </c>
      <c r="B85" s="17" t="s">
        <v>130</v>
      </c>
      <c r="C85" s="42" t="n">
        <v>45538</v>
      </c>
      <c r="D85" s="43" t="n">
        <v>45656</v>
      </c>
      <c r="E85" s="18" t="n">
        <v>117.71</v>
      </c>
      <c r="F85" s="18" t="n">
        <v>125.02</v>
      </c>
      <c r="G85" s="18" t="n">
        <v>1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129</v>
      </c>
      <c r="B86" s="17" t="s">
        <v>130</v>
      </c>
      <c r="C86" s="42" t="n">
        <v>45539</v>
      </c>
      <c r="D86" s="43" t="n">
        <v>45656</v>
      </c>
      <c r="E86" s="18" t="n">
        <v>117.76</v>
      </c>
      <c r="F86" s="18" t="n">
        <v>125.02</v>
      </c>
      <c r="G86" s="18" t="n">
        <v>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129</v>
      </c>
      <c r="B87" s="17" t="s">
        <v>130</v>
      </c>
      <c r="C87" s="42" t="n">
        <v>45540</v>
      </c>
      <c r="D87" s="43" t="n">
        <v>45656</v>
      </c>
      <c r="E87" s="18" t="n">
        <v>117.82</v>
      </c>
      <c r="F87" s="18" t="n">
        <v>125.02</v>
      </c>
      <c r="G87" s="18" t="n">
        <v>3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129</v>
      </c>
      <c r="B88" s="17" t="s">
        <v>130</v>
      </c>
      <c r="C88" s="42" t="n">
        <v>45550</v>
      </c>
      <c r="D88" s="43" t="n">
        <v>45656</v>
      </c>
      <c r="E88" s="18" t="n">
        <v>118.38</v>
      </c>
      <c r="F88" s="18" t="n">
        <v>125.02</v>
      </c>
      <c r="G88" s="18" t="n">
        <v>1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129</v>
      </c>
      <c r="B89" s="17" t="s">
        <v>130</v>
      </c>
      <c r="C89" s="42" t="n">
        <v>45552</v>
      </c>
      <c r="D89" s="43" t="n">
        <v>45656</v>
      </c>
      <c r="E89" s="18" t="n">
        <v>118.5</v>
      </c>
      <c r="F89" s="18" t="n">
        <v>125.02</v>
      </c>
      <c r="G89" s="18" t="n">
        <v>1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129</v>
      </c>
      <c r="B90" s="17" t="s">
        <v>130</v>
      </c>
      <c r="C90" s="42" t="n">
        <v>45557</v>
      </c>
      <c r="D90" s="43" t="n">
        <v>45656</v>
      </c>
      <c r="E90" s="18" t="n">
        <v>118.78</v>
      </c>
      <c r="F90" s="18" t="n">
        <v>125.02</v>
      </c>
      <c r="G90" s="18" t="n">
        <v>1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129</v>
      </c>
      <c r="B91" s="17" t="s">
        <v>130</v>
      </c>
      <c r="C91" s="42" t="n">
        <v>45558</v>
      </c>
      <c r="D91" s="43" t="n">
        <v>45656</v>
      </c>
      <c r="E91" s="18" t="n">
        <v>118.84</v>
      </c>
      <c r="F91" s="18" t="n">
        <v>125.02</v>
      </c>
      <c r="G91" s="18" t="n">
        <v>1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129</v>
      </c>
      <c r="B92" s="17" t="s">
        <v>130</v>
      </c>
      <c r="C92" s="42" t="n">
        <v>45560</v>
      </c>
      <c r="D92" s="43" t="n">
        <v>45656</v>
      </c>
      <c r="E92" s="18" t="n">
        <v>118.95</v>
      </c>
      <c r="F92" s="18" t="n">
        <v>125.02</v>
      </c>
      <c r="G92" s="18" t="n">
        <v>1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129</v>
      </c>
      <c r="B93" s="17" t="s">
        <v>130</v>
      </c>
      <c r="C93" s="42" t="n">
        <v>45562</v>
      </c>
      <c r="D93" s="43" t="n">
        <v>45656</v>
      </c>
      <c r="E93" s="18" t="n">
        <v>119.07</v>
      </c>
      <c r="F93" s="18" t="n">
        <v>125.02</v>
      </c>
      <c r="G93" s="18" t="n">
        <v>1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129</v>
      </c>
      <c r="B94" s="17" t="s">
        <v>130</v>
      </c>
      <c r="C94" s="42" t="n">
        <v>45563</v>
      </c>
      <c r="D94" s="43" t="n">
        <v>45656</v>
      </c>
      <c r="E94" s="18" t="n">
        <v>119.12</v>
      </c>
      <c r="F94" s="18" t="n">
        <v>125.02</v>
      </c>
      <c r="G94" s="18" t="n">
        <v>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129</v>
      </c>
      <c r="B95" s="17" t="s">
        <v>130</v>
      </c>
      <c r="C95" s="42" t="n">
        <v>45565</v>
      </c>
      <c r="D95" s="43" t="n">
        <v>45656</v>
      </c>
      <c r="E95" s="18" t="n">
        <v>119.24</v>
      </c>
      <c r="F95" s="18" t="n">
        <v>125.02</v>
      </c>
      <c r="G95" s="18" t="n">
        <v>1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129</v>
      </c>
      <c r="B96" s="17" t="s">
        <v>130</v>
      </c>
      <c r="C96" s="42" t="n">
        <v>45567</v>
      </c>
      <c r="D96" s="43" t="n">
        <v>45656</v>
      </c>
      <c r="E96" s="18" t="n">
        <v>119.35</v>
      </c>
      <c r="F96" s="18" t="n">
        <v>125.02</v>
      </c>
      <c r="G96" s="18" t="n">
        <v>1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129</v>
      </c>
      <c r="B97" s="17" t="s">
        <v>130</v>
      </c>
      <c r="C97" s="42" t="n">
        <v>45570</v>
      </c>
      <c r="D97" s="43" t="n">
        <v>45656</v>
      </c>
      <c r="E97" s="18" t="n">
        <v>119.51</v>
      </c>
      <c r="F97" s="18" t="n">
        <v>125.02</v>
      </c>
      <c r="G97" s="18" t="n">
        <v>4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129</v>
      </c>
      <c r="B98" s="17" t="s">
        <v>130</v>
      </c>
      <c r="C98" s="42" t="n">
        <v>45579</v>
      </c>
      <c r="D98" s="43" t="n">
        <v>45656</v>
      </c>
      <c r="E98" s="18" t="n">
        <v>120.03</v>
      </c>
      <c r="F98" s="18" t="n">
        <v>125.02</v>
      </c>
      <c r="G98" s="18" t="n">
        <v>1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129</v>
      </c>
      <c r="B99" s="17" t="s">
        <v>130</v>
      </c>
      <c r="C99" s="42" t="n">
        <v>45580</v>
      </c>
      <c r="D99" s="43" t="n">
        <v>45656</v>
      </c>
      <c r="E99" s="18" t="n">
        <v>120.09</v>
      </c>
      <c r="F99" s="18" t="n">
        <v>125.02</v>
      </c>
      <c r="G99" s="18" t="n">
        <v>1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129</v>
      </c>
      <c r="B100" s="17" t="s">
        <v>130</v>
      </c>
      <c r="C100" s="42" t="n">
        <v>45582</v>
      </c>
      <c r="D100" s="43" t="n">
        <v>45656</v>
      </c>
      <c r="E100" s="18" t="n">
        <v>120.21</v>
      </c>
      <c r="F100" s="18" t="n">
        <v>125.02</v>
      </c>
      <c r="G100" s="18" t="n">
        <v>1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129</v>
      </c>
      <c r="B101" s="17" t="s">
        <v>130</v>
      </c>
      <c r="C101" s="42" t="n">
        <v>45587</v>
      </c>
      <c r="D101" s="43" t="n">
        <v>45656</v>
      </c>
      <c r="E101" s="18" t="n">
        <v>120.5</v>
      </c>
      <c r="F101" s="18" t="n">
        <v>125.02</v>
      </c>
      <c r="G101" s="18" t="n">
        <v>1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129</v>
      </c>
      <c r="B102" s="17" t="s">
        <v>130</v>
      </c>
      <c r="C102" s="42" t="n">
        <v>45589</v>
      </c>
      <c r="D102" s="43" t="n">
        <v>45656</v>
      </c>
      <c r="E102" s="18" t="n">
        <v>120.62</v>
      </c>
      <c r="F102" s="18" t="n">
        <v>125.02</v>
      </c>
      <c r="G102" s="18" t="n">
        <v>1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129</v>
      </c>
      <c r="B103" s="17" t="s">
        <v>130</v>
      </c>
      <c r="C103" s="42" t="n">
        <v>45592</v>
      </c>
      <c r="D103" s="43" t="n">
        <v>45656</v>
      </c>
      <c r="E103" s="18" t="n">
        <v>120.79</v>
      </c>
      <c r="F103" s="18" t="n">
        <v>125.02</v>
      </c>
      <c r="G103" s="18" t="n">
        <v>1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129</v>
      </c>
      <c r="B104" s="17" t="s">
        <v>130</v>
      </c>
      <c r="C104" s="42" t="n">
        <v>45594</v>
      </c>
      <c r="D104" s="43" t="n">
        <v>45656</v>
      </c>
      <c r="E104" s="18" t="n">
        <v>120.92</v>
      </c>
      <c r="F104" s="18" t="n">
        <v>125.02</v>
      </c>
      <c r="G104" s="18" t="n">
        <v>1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129</v>
      </c>
      <c r="B105" s="17" t="s">
        <v>130</v>
      </c>
      <c r="C105" s="42" t="n">
        <v>45599</v>
      </c>
      <c r="D105" s="43" t="n">
        <v>45656</v>
      </c>
      <c r="E105" s="18" t="n">
        <v>121.24</v>
      </c>
      <c r="F105" s="18" t="n">
        <v>125.02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129</v>
      </c>
      <c r="B106" s="17" t="s">
        <v>130</v>
      </c>
      <c r="C106" s="42" t="n">
        <v>45601</v>
      </c>
      <c r="D106" s="43" t="n">
        <v>45708</v>
      </c>
      <c r="E106" s="18" t="n">
        <v>121.37</v>
      </c>
      <c r="F106" s="18" t="n">
        <v>128.6071</v>
      </c>
      <c r="G106" s="18" t="n">
        <v>5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129</v>
      </c>
      <c r="B107" s="17" t="s">
        <v>130</v>
      </c>
      <c r="C107" s="42" t="n">
        <v>45602</v>
      </c>
      <c r="D107" s="43" t="n">
        <v>45708</v>
      </c>
      <c r="E107" s="18" t="n">
        <v>121.43</v>
      </c>
      <c r="F107" s="18" t="n">
        <v>128.6071</v>
      </c>
      <c r="G107" s="18" t="n">
        <v>1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129</v>
      </c>
      <c r="B108" s="17" t="s">
        <v>130</v>
      </c>
      <c r="C108" s="42" t="n">
        <v>45605</v>
      </c>
      <c r="D108" s="43" t="n">
        <v>45708</v>
      </c>
      <c r="E108" s="18" t="n">
        <v>121.63</v>
      </c>
      <c r="F108" s="18" t="n">
        <v>128.6071</v>
      </c>
      <c r="G108" s="18" t="n">
        <v>1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129</v>
      </c>
      <c r="B109" s="17" t="s">
        <v>130</v>
      </c>
      <c r="C109" s="42" t="n">
        <v>45608</v>
      </c>
      <c r="D109" s="43" t="n">
        <v>45708</v>
      </c>
      <c r="E109" s="18" t="n">
        <v>121.82</v>
      </c>
      <c r="F109" s="18" t="n">
        <v>128.6071</v>
      </c>
      <c r="G109" s="18" t="n">
        <v>1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129</v>
      </c>
      <c r="B110" s="17" t="s">
        <v>130</v>
      </c>
      <c r="C110" s="42" t="n">
        <v>45614</v>
      </c>
      <c r="D110" s="43" t="n">
        <v>45708</v>
      </c>
      <c r="E110" s="18" t="n">
        <v>122.22</v>
      </c>
      <c r="F110" s="18" t="n">
        <v>128.6071</v>
      </c>
      <c r="G110" s="18" t="n">
        <v>1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129</v>
      </c>
      <c r="B111" s="17" t="s">
        <v>130</v>
      </c>
      <c r="C111" s="42" t="n">
        <v>45617</v>
      </c>
      <c r="D111" s="43" t="n">
        <v>45708</v>
      </c>
      <c r="E111" s="18" t="n">
        <v>122.42</v>
      </c>
      <c r="F111" s="18" t="n">
        <v>128.6071</v>
      </c>
      <c r="G111" s="18" t="n">
        <v>1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129</v>
      </c>
      <c r="B112" s="17" t="s">
        <v>130</v>
      </c>
      <c r="C112" s="42" t="n">
        <v>45620</v>
      </c>
      <c r="D112" s="43" t="n">
        <v>45708</v>
      </c>
      <c r="E112" s="18" t="n">
        <v>122.61</v>
      </c>
      <c r="F112" s="18" t="n">
        <v>128.6071</v>
      </c>
      <c r="G112" s="18" t="n">
        <v>1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129</v>
      </c>
      <c r="B113" s="17" t="s">
        <v>130</v>
      </c>
      <c r="C113" s="42" t="n">
        <v>45623</v>
      </c>
      <c r="D113" s="43" t="n">
        <v>45708</v>
      </c>
      <c r="E113" s="18" t="n">
        <v>122.81</v>
      </c>
      <c r="F113" s="18" t="n">
        <v>128.6071</v>
      </c>
      <c r="G113" s="18" t="n">
        <v>1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129</v>
      </c>
      <c r="B114" s="17" t="s">
        <v>130</v>
      </c>
      <c r="C114" s="42" t="n">
        <v>45628</v>
      </c>
      <c r="D114" s="43" t="n">
        <v>45708</v>
      </c>
      <c r="E114" s="18" t="n">
        <v>123.14</v>
      </c>
      <c r="F114" s="18" t="n">
        <v>128.6071</v>
      </c>
      <c r="G114" s="18" t="n">
        <v>1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129</v>
      </c>
      <c r="B115" s="17" t="s">
        <v>130</v>
      </c>
      <c r="C115" s="42" t="n">
        <v>45631</v>
      </c>
      <c r="D115" s="43" t="n">
        <v>45708</v>
      </c>
      <c r="E115" s="18" t="n">
        <v>123.34</v>
      </c>
      <c r="F115" s="18" t="n">
        <v>128.6071</v>
      </c>
      <c r="G115" s="18" t="n">
        <v>21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129</v>
      </c>
      <c r="B116" s="17" t="s">
        <v>130</v>
      </c>
      <c r="C116" s="42" t="n">
        <v>45632</v>
      </c>
      <c r="D116" s="43" t="n">
        <v>45708</v>
      </c>
      <c r="E116" s="18" t="n">
        <v>123.41</v>
      </c>
      <c r="F116" s="18" t="n">
        <v>128.6071</v>
      </c>
      <c r="G116" s="18" t="n">
        <v>1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129</v>
      </c>
      <c r="B117" s="17" t="s">
        <v>130</v>
      </c>
      <c r="C117" s="42" t="n">
        <v>45639</v>
      </c>
      <c r="D117" s="43" t="n">
        <v>45708</v>
      </c>
      <c r="E117" s="18" t="n">
        <v>123.87</v>
      </c>
      <c r="F117" s="18" t="n">
        <v>128.6071</v>
      </c>
      <c r="G117" s="18" t="n">
        <v>1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129</v>
      </c>
      <c r="B118" s="17" t="s">
        <v>130</v>
      </c>
      <c r="C118" s="42" t="n">
        <v>45643</v>
      </c>
      <c r="D118" s="43" t="n">
        <v>45708</v>
      </c>
      <c r="E118" s="18" t="n">
        <v>124.15</v>
      </c>
      <c r="F118" s="18" t="n">
        <v>128.6071</v>
      </c>
      <c r="G118" s="18" t="n">
        <v>1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129</v>
      </c>
      <c r="B119" s="17" t="s">
        <v>130</v>
      </c>
      <c r="C119" s="42" t="n">
        <v>45649</v>
      </c>
      <c r="D119" s="43" t="n">
        <v>45708</v>
      </c>
      <c r="E119" s="18" t="n">
        <v>124.55</v>
      </c>
      <c r="F119" s="18" t="n">
        <v>128.6071</v>
      </c>
      <c r="G119" s="18" t="n">
        <v>1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129</v>
      </c>
      <c r="B120" s="17" t="s">
        <v>130</v>
      </c>
      <c r="C120" s="42" t="n">
        <v>45653</v>
      </c>
      <c r="D120" s="43" t="n">
        <v>45758</v>
      </c>
      <c r="E120" s="18" t="n">
        <v>124.81</v>
      </c>
      <c r="F120" s="18" t="n">
        <v>132.1935</v>
      </c>
      <c r="G120" s="18" t="n">
        <v>1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129</v>
      </c>
      <c r="B121" s="17" t="s">
        <v>130</v>
      </c>
      <c r="C121" s="42" t="n">
        <v>45657</v>
      </c>
      <c r="D121" s="43" t="n">
        <v>45758</v>
      </c>
      <c r="E121" s="18" t="n">
        <v>125.09</v>
      </c>
      <c r="F121" s="18" t="n">
        <v>132.1935</v>
      </c>
      <c r="G121" s="18" t="n">
        <v>1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129</v>
      </c>
      <c r="B122" s="17" t="s">
        <v>130</v>
      </c>
      <c r="C122" s="42" t="n">
        <v>45662</v>
      </c>
      <c r="D122" s="43" t="n">
        <v>45758</v>
      </c>
      <c r="E122" s="18" t="n">
        <v>125.44</v>
      </c>
      <c r="F122" s="18" t="n">
        <v>132.1935</v>
      </c>
      <c r="G122" s="18" t="n">
        <v>3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129</v>
      </c>
      <c r="B123" s="17" t="s">
        <v>130</v>
      </c>
      <c r="C123" s="42" t="n">
        <v>45670</v>
      </c>
      <c r="D123" s="43" t="n">
        <v>45758</v>
      </c>
      <c r="E123" s="18" t="n">
        <v>126.04</v>
      </c>
      <c r="F123" s="18" t="n">
        <v>132.1935</v>
      </c>
      <c r="G123" s="18" t="n">
        <v>1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129</v>
      </c>
      <c r="B124" s="17" t="s">
        <v>130</v>
      </c>
      <c r="C124" s="42" t="n">
        <v>45673</v>
      </c>
      <c r="D124" s="43" t="n">
        <v>45758</v>
      </c>
      <c r="E124" s="18" t="n">
        <v>126.24</v>
      </c>
      <c r="F124" s="18" t="n">
        <v>132.1935</v>
      </c>
      <c r="G124" s="18" t="n">
        <v>1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129</v>
      </c>
      <c r="B125" s="17" t="s">
        <v>130</v>
      </c>
      <c r="C125" s="42" t="n">
        <v>45678</v>
      </c>
      <c r="D125" s="43" t="n">
        <v>45758</v>
      </c>
      <c r="E125" s="18" t="n">
        <v>126.57</v>
      </c>
      <c r="F125" s="18" t="n">
        <v>132.1935</v>
      </c>
      <c r="G125" s="18" t="n">
        <v>1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129</v>
      </c>
      <c r="B126" s="17" t="s">
        <v>130</v>
      </c>
      <c r="C126" s="42" t="n">
        <v>45680</v>
      </c>
      <c r="D126" s="43" t="n">
        <v>45758</v>
      </c>
      <c r="E126" s="18" t="n">
        <v>126.72</v>
      </c>
      <c r="F126" s="18" t="n">
        <v>132.1935</v>
      </c>
      <c r="G126" s="18" t="n">
        <v>1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129</v>
      </c>
      <c r="B127" s="17" t="s">
        <v>130</v>
      </c>
      <c r="C127" s="42" t="n">
        <v>45687</v>
      </c>
      <c r="D127" s="43" t="n">
        <v>45758</v>
      </c>
      <c r="E127" s="18" t="n">
        <v>127.19</v>
      </c>
      <c r="F127" s="18" t="n">
        <v>132.1935</v>
      </c>
      <c r="G127" s="18" t="n">
        <v>1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129</v>
      </c>
      <c r="B128" s="17" t="s">
        <v>130</v>
      </c>
      <c r="C128" s="42" t="n">
        <v>45691</v>
      </c>
      <c r="D128" s="43" t="n">
        <v>45758</v>
      </c>
      <c r="E128" s="18" t="n">
        <v>127.45</v>
      </c>
      <c r="F128" s="18" t="n">
        <v>132.1935</v>
      </c>
      <c r="G128" s="18" t="n">
        <v>1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129</v>
      </c>
      <c r="B129" s="17" t="s">
        <v>130</v>
      </c>
      <c r="C129" s="42" t="n">
        <v>45693</v>
      </c>
      <c r="D129" s="43" t="n">
        <v>45758</v>
      </c>
      <c r="E129" s="18" t="n">
        <v>127.59</v>
      </c>
      <c r="F129" s="18" t="n">
        <v>132.1935</v>
      </c>
      <c r="G129" s="18" t="n">
        <v>3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129</v>
      </c>
      <c r="B130" s="17" t="s">
        <v>130</v>
      </c>
      <c r="C130" s="42" t="n">
        <v>45697</v>
      </c>
      <c r="D130" s="43" t="n">
        <v>45758</v>
      </c>
      <c r="E130" s="18" t="n">
        <v>127.88</v>
      </c>
      <c r="F130" s="18" t="n">
        <v>132.1935</v>
      </c>
      <c r="G130" s="18" t="n">
        <v>1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129</v>
      </c>
      <c r="B131" s="17" t="s">
        <v>130</v>
      </c>
      <c r="C131" s="42" t="n">
        <v>45700</v>
      </c>
      <c r="D131" s="43" t="n">
        <v>45758</v>
      </c>
      <c r="E131" s="18" t="n">
        <v>128.06</v>
      </c>
      <c r="F131" s="18" t="n">
        <v>132.1935</v>
      </c>
      <c r="G131" s="18" t="n">
        <v>1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129</v>
      </c>
      <c r="B132" s="17" t="s">
        <v>130</v>
      </c>
      <c r="C132" s="42" t="n">
        <v>45700</v>
      </c>
      <c r="D132" s="43" t="n">
        <v>45758</v>
      </c>
      <c r="E132" s="18" t="n">
        <v>128.06</v>
      </c>
      <c r="F132" s="18" t="n">
        <v>132.1935</v>
      </c>
      <c r="G132" s="18" t="n">
        <v>1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129</v>
      </c>
      <c r="B133" s="17" t="s">
        <v>130</v>
      </c>
      <c r="C133" s="42" t="n">
        <v>45702</v>
      </c>
      <c r="D133" s="43" t="n">
        <v>45758</v>
      </c>
      <c r="E133" s="18" t="n">
        <v>128.19</v>
      </c>
      <c r="F133" s="18" t="n">
        <v>132.1935</v>
      </c>
      <c r="G133" s="18" t="n">
        <v>1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129</v>
      </c>
      <c r="B134" s="17" t="s">
        <v>130</v>
      </c>
      <c r="C134" s="42" t="n">
        <v>45708</v>
      </c>
      <c r="D134" s="43" t="n">
        <v>45758</v>
      </c>
      <c r="E134" s="18" t="n">
        <v>128.61</v>
      </c>
      <c r="F134" s="18" t="n">
        <v>132.1935</v>
      </c>
      <c r="G134" s="18" t="n">
        <v>1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129</v>
      </c>
      <c r="B135" s="17" t="s">
        <v>130</v>
      </c>
      <c r="C135" s="42" t="n">
        <v>45719</v>
      </c>
      <c r="D135" s="43" t="n">
        <v>45758</v>
      </c>
      <c r="E135" s="18" t="n">
        <v>129.37</v>
      </c>
      <c r="F135" s="18" t="n">
        <v>132.1935</v>
      </c>
      <c r="G135" s="18" t="n">
        <v>1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129</v>
      </c>
      <c r="B136" s="17" t="s">
        <v>130</v>
      </c>
      <c r="C136" s="42" t="n">
        <v>45721</v>
      </c>
      <c r="D136" s="43" t="n">
        <v>45758</v>
      </c>
      <c r="E136" s="18" t="n">
        <v>129.5186</v>
      </c>
      <c r="F136" s="18" t="n">
        <v>132.1935</v>
      </c>
      <c r="G136" s="18" t="n">
        <v>7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129</v>
      </c>
      <c r="B137" s="17" t="s">
        <v>130</v>
      </c>
      <c r="C137" s="42" t="n">
        <v>45726</v>
      </c>
      <c r="D137" s="43" t="n">
        <v>45758</v>
      </c>
      <c r="E137" s="18" t="n">
        <v>129.86</v>
      </c>
      <c r="F137" s="18" t="n">
        <v>132.1935</v>
      </c>
      <c r="G137" s="18" t="n">
        <v>1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129</v>
      </c>
      <c r="B138" s="17" t="s">
        <v>130</v>
      </c>
      <c r="C138" s="42" t="n">
        <v>45728</v>
      </c>
      <c r="D138" s="43" t="n">
        <v>45758</v>
      </c>
      <c r="E138" s="18" t="n">
        <v>130.01</v>
      </c>
      <c r="F138" s="18" t="n">
        <v>132.1935</v>
      </c>
      <c r="G138" s="18" t="n">
        <v>1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129</v>
      </c>
      <c r="B139" s="17" t="s">
        <v>130</v>
      </c>
      <c r="C139" s="42" t="n">
        <v>45733</v>
      </c>
      <c r="D139" s="43" t="n">
        <v>45758</v>
      </c>
      <c r="E139" s="18" t="n">
        <v>130.37</v>
      </c>
      <c r="F139" s="18" t="n">
        <v>132.1935</v>
      </c>
      <c r="G139" s="18" t="n">
        <v>1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129</v>
      </c>
      <c r="B140" s="17" t="s">
        <v>130</v>
      </c>
      <c r="C140" s="42" t="n">
        <v>45739</v>
      </c>
      <c r="D140" s="43" t="n">
        <v>45758</v>
      </c>
      <c r="E140" s="18" t="n">
        <v>130.81</v>
      </c>
      <c r="F140" s="18" t="n">
        <v>132.1935</v>
      </c>
      <c r="G140" s="18" t="n">
        <v>1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129</v>
      </c>
      <c r="B141" s="17" t="s">
        <v>130</v>
      </c>
      <c r="C141" s="42" t="n">
        <v>45746</v>
      </c>
      <c r="D141" s="43" t="n">
        <v>45758</v>
      </c>
      <c r="E141" s="18" t="n">
        <v>131.31</v>
      </c>
      <c r="F141" s="18" t="n">
        <v>132.1935</v>
      </c>
      <c r="G141" s="18" t="n">
        <v>1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129</v>
      </c>
      <c r="B142" s="17" t="s">
        <v>130</v>
      </c>
      <c r="C142" s="42" t="n">
        <v>45750</v>
      </c>
      <c r="D142" s="43" t="n">
        <v>45758</v>
      </c>
      <c r="E142" s="18" t="n">
        <v>131.61</v>
      </c>
      <c r="F142" s="18" t="n">
        <v>132.1935</v>
      </c>
      <c r="G142" s="18" t="n">
        <v>1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129</v>
      </c>
      <c r="B143" s="17" t="s">
        <v>130</v>
      </c>
      <c r="C143" s="42" t="n">
        <v>45751</v>
      </c>
      <c r="D143" s="43" t="n">
        <v>45758</v>
      </c>
      <c r="E143" s="18" t="n">
        <v>131.6833</v>
      </c>
      <c r="F143" s="18" t="n">
        <v>132.1935</v>
      </c>
      <c r="G143" s="18" t="n">
        <v>6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129</v>
      </c>
      <c r="B144" s="17" t="s">
        <v>130</v>
      </c>
      <c r="C144" s="42" t="n">
        <v>45756</v>
      </c>
      <c r="D144" s="43" t="n">
        <v>45758</v>
      </c>
      <c r="E144" s="18" t="n">
        <v>132.05</v>
      </c>
      <c r="F144" s="18" t="n">
        <v>132.1935</v>
      </c>
      <c r="G144" s="18" t="n">
        <v>1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129</v>
      </c>
      <c r="B145" s="17" t="s">
        <v>130</v>
      </c>
      <c r="C145" s="42" t="n">
        <v>45760</v>
      </c>
      <c r="D145" s="43" t="n">
        <v>45838</v>
      </c>
      <c r="E145" s="18" t="n">
        <v>132.34</v>
      </c>
      <c r="F145" s="18" t="n">
        <v>137.9265</v>
      </c>
      <c r="G145" s="18" t="n">
        <v>1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129</v>
      </c>
      <c r="B146" s="17" t="s">
        <v>130</v>
      </c>
      <c r="C146" s="42" t="n">
        <v>45762</v>
      </c>
      <c r="D146" s="43" t="n">
        <v>45838</v>
      </c>
      <c r="E146" s="18" t="n">
        <v>132.48</v>
      </c>
      <c r="F146" s="18" t="n">
        <v>137.9265</v>
      </c>
      <c r="G146" s="18" t="n">
        <v>1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129</v>
      </c>
      <c r="B147" s="17" t="s">
        <v>130</v>
      </c>
      <c r="C147" s="42" t="n">
        <v>45767</v>
      </c>
      <c r="D147" s="43" t="n">
        <v>45838</v>
      </c>
      <c r="E147" s="18" t="n">
        <v>132.83</v>
      </c>
      <c r="F147" s="18" t="n">
        <v>137.9265</v>
      </c>
      <c r="G147" s="18" t="n">
        <v>1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129</v>
      </c>
      <c r="B148" s="17" t="s">
        <v>130</v>
      </c>
      <c r="C148" s="42" t="n">
        <v>45773</v>
      </c>
      <c r="D148" s="43" t="n">
        <v>45838</v>
      </c>
      <c r="E148" s="18" t="n">
        <v>133.26</v>
      </c>
      <c r="F148" s="18" t="n">
        <v>137.9265</v>
      </c>
      <c r="G148" s="18" t="n">
        <v>1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129</v>
      </c>
      <c r="B149" s="17" t="s">
        <v>130</v>
      </c>
      <c r="C149" s="42" t="n">
        <v>45781</v>
      </c>
      <c r="D149" s="43" t="n">
        <v>45838</v>
      </c>
      <c r="E149" s="18" t="n">
        <v>133.835</v>
      </c>
      <c r="F149" s="18" t="n">
        <v>137.9265</v>
      </c>
      <c r="G149" s="18" t="n">
        <v>4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129</v>
      </c>
      <c r="B150" s="17" t="s">
        <v>130</v>
      </c>
      <c r="C150" s="42" t="n">
        <v>45785</v>
      </c>
      <c r="D150" s="43" t="n">
        <v>45838</v>
      </c>
      <c r="E150" s="18" t="n">
        <v>134.13</v>
      </c>
      <c r="F150" s="18" t="n">
        <v>137.9265</v>
      </c>
      <c r="G150" s="18" t="n">
        <v>1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129</v>
      </c>
      <c r="B151" s="17" t="s">
        <v>130</v>
      </c>
      <c r="C151" s="42" t="n">
        <v>45791</v>
      </c>
      <c r="D151" s="43" t="n">
        <v>45838</v>
      </c>
      <c r="E151" s="18" t="n">
        <v>134.56</v>
      </c>
      <c r="F151" s="18" t="n">
        <v>137.9265</v>
      </c>
      <c r="G151" s="18" t="n">
        <v>1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129</v>
      </c>
      <c r="B152" s="17" t="s">
        <v>130</v>
      </c>
      <c r="C152" s="42" t="n">
        <v>45791</v>
      </c>
      <c r="D152" s="43" t="n">
        <v>45838</v>
      </c>
      <c r="E152" s="18" t="n">
        <v>134.56</v>
      </c>
      <c r="F152" s="18" t="n">
        <v>137.9265</v>
      </c>
      <c r="G152" s="18" t="n">
        <v>1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129</v>
      </c>
      <c r="B153" s="17" t="s">
        <v>130</v>
      </c>
      <c r="C153" s="42" t="n">
        <v>45798</v>
      </c>
      <c r="D153" s="43" t="n">
        <v>45838</v>
      </c>
      <c r="E153" s="18" t="n">
        <v>135.07</v>
      </c>
      <c r="F153" s="18" t="n">
        <v>137.9265</v>
      </c>
      <c r="G153" s="18" t="n">
        <v>1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129</v>
      </c>
      <c r="B154" s="17" t="s">
        <v>130</v>
      </c>
      <c r="C154" s="42" t="n">
        <v>45802</v>
      </c>
      <c r="D154" s="43" t="n">
        <v>45838</v>
      </c>
      <c r="E154" s="18" t="n">
        <v>135.36</v>
      </c>
      <c r="F154" s="18" t="n">
        <v>137.9265</v>
      </c>
      <c r="G154" s="18" t="n">
        <v>1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129</v>
      </c>
      <c r="B155" s="17" t="s">
        <v>130</v>
      </c>
      <c r="C155" s="42" t="n">
        <v>45808</v>
      </c>
      <c r="D155" s="43" t="n">
        <v>45838</v>
      </c>
      <c r="E155" s="18" t="n">
        <v>135.8</v>
      </c>
      <c r="F155" s="18" t="n">
        <v>137.9265</v>
      </c>
      <c r="G155" s="18" t="n">
        <v>1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129</v>
      </c>
      <c r="B156" s="17" t="s">
        <v>130</v>
      </c>
      <c r="C156" s="42" t="n">
        <v>45812</v>
      </c>
      <c r="D156" s="43" t="n">
        <v>45838</v>
      </c>
      <c r="E156" s="18" t="n">
        <v>136.1033</v>
      </c>
      <c r="F156" s="18" t="n">
        <v>137.9265</v>
      </c>
      <c r="G156" s="18" t="n">
        <v>3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129</v>
      </c>
      <c r="B157" s="17" t="s">
        <v>130</v>
      </c>
      <c r="C157" s="42" t="n">
        <v>45824</v>
      </c>
      <c r="D157" s="43" t="n">
        <v>45838</v>
      </c>
      <c r="E157" s="18" t="n">
        <v>136.94</v>
      </c>
      <c r="F157" s="18" t="n">
        <v>137.9265</v>
      </c>
      <c r="G157" s="18" t="n">
        <v>1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129</v>
      </c>
      <c r="B158" s="17" t="s">
        <v>130</v>
      </c>
      <c r="C158" s="42" t="n">
        <v>45831</v>
      </c>
      <c r="D158" s="43" t="n">
        <v>45838</v>
      </c>
      <c r="E158" s="18" t="n">
        <v>137.43</v>
      </c>
      <c r="F158" s="18" t="n">
        <v>137.9265</v>
      </c>
      <c r="G158" s="18" t="n">
        <v>1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129</v>
      </c>
      <c r="B159" s="17" t="s">
        <v>130</v>
      </c>
      <c r="C159" s="42" t="n">
        <v>45835</v>
      </c>
      <c r="D159" s="43" t="n">
        <v>45838</v>
      </c>
      <c r="E159" s="18" t="n">
        <v>137.71</v>
      </c>
      <c r="F159" s="18" t="n">
        <v>137.9265</v>
      </c>
      <c r="G159" s="18" t="n">
        <v>1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129</v>
      </c>
      <c r="B160" s="17" t="s">
        <v>130</v>
      </c>
      <c r="C160" s="42" t="n">
        <v>45842</v>
      </c>
      <c r="D160" s="43" t="n">
        <v>45882</v>
      </c>
      <c r="E160" s="18" t="n">
        <v>138.2075</v>
      </c>
      <c r="F160" s="18" t="n">
        <v>140.8665</v>
      </c>
      <c r="G160" s="18" t="n">
        <v>4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129</v>
      </c>
      <c r="B161" s="17" t="s">
        <v>130</v>
      </c>
      <c r="C161" s="42" t="n">
        <v>45850</v>
      </c>
      <c r="D161" s="43" t="n">
        <v>45882</v>
      </c>
      <c r="E161" s="18" t="n">
        <v>138.76</v>
      </c>
      <c r="F161" s="18" t="n">
        <v>140.8665</v>
      </c>
      <c r="G161" s="18" t="n">
        <v>1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129</v>
      </c>
      <c r="B162" s="17" t="s">
        <v>130</v>
      </c>
      <c r="C162" s="42" t="n">
        <v>45852</v>
      </c>
      <c r="D162" s="43" t="n">
        <v>45882</v>
      </c>
      <c r="E162" s="18" t="n">
        <v>138.9</v>
      </c>
      <c r="F162" s="18" t="n">
        <v>140.8665</v>
      </c>
      <c r="G162" s="18" t="n">
        <v>1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129</v>
      </c>
      <c r="B163" s="17" t="s">
        <v>130</v>
      </c>
      <c r="C163" s="42" t="n">
        <v>45856</v>
      </c>
      <c r="D163" s="43" t="n">
        <v>45882</v>
      </c>
      <c r="E163" s="18" t="n">
        <v>139.17</v>
      </c>
      <c r="F163" s="18" t="n">
        <v>140.8665</v>
      </c>
      <c r="G163" s="18" t="n">
        <v>1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129</v>
      </c>
      <c r="B164" s="17" t="s">
        <v>130</v>
      </c>
      <c r="C164" s="42" t="n">
        <v>45857</v>
      </c>
      <c r="D164" s="43" t="n">
        <v>45882</v>
      </c>
      <c r="E164" s="18" t="n">
        <v>139.24</v>
      </c>
      <c r="F164" s="18" t="n">
        <v>140.8665</v>
      </c>
      <c r="G164" s="18" t="n">
        <v>1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129</v>
      </c>
      <c r="B165" s="17" t="s">
        <v>130</v>
      </c>
      <c r="C165" s="42" t="n">
        <v>45866</v>
      </c>
      <c r="D165" s="43" t="n">
        <v>45882</v>
      </c>
      <c r="E165" s="18" t="n">
        <v>139.85</v>
      </c>
      <c r="F165" s="18" t="n">
        <v>140.8665</v>
      </c>
      <c r="G165" s="18" t="n">
        <v>1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129</v>
      </c>
      <c r="B166" s="17" t="s">
        <v>130</v>
      </c>
      <c r="C166" s="42" t="n">
        <v>45870</v>
      </c>
      <c r="D166" s="43" t="n">
        <v>45882</v>
      </c>
      <c r="E166" s="18" t="n">
        <v>140.11</v>
      </c>
      <c r="F166" s="18" t="n">
        <v>140.8665</v>
      </c>
      <c r="G166" s="18" t="n">
        <v>1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129</v>
      </c>
      <c r="B167" s="17" t="s">
        <v>130</v>
      </c>
      <c r="C167" s="42" t="n">
        <v>45873</v>
      </c>
      <c r="D167" s="43" t="n">
        <v>45882</v>
      </c>
      <c r="E167" s="18" t="n">
        <v>140.3</v>
      </c>
      <c r="F167" s="18" t="n">
        <v>140.8665</v>
      </c>
      <c r="G167" s="18" t="n">
        <v>1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129</v>
      </c>
      <c r="B168" s="17" t="s">
        <v>130</v>
      </c>
      <c r="C168" s="42" t="n">
        <v>45873</v>
      </c>
      <c r="D168" s="43" t="n">
        <v>45882</v>
      </c>
      <c r="E168" s="18" t="n">
        <v>140.3029</v>
      </c>
      <c r="F168" s="18" t="n">
        <v>140.8665</v>
      </c>
      <c r="G168" s="18" t="n">
        <v>7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129</v>
      </c>
      <c r="B169" s="17" t="s">
        <v>130</v>
      </c>
      <c r="C169" s="42" t="n">
        <v>45874</v>
      </c>
      <c r="D169" s="43" t="n">
        <v>45882</v>
      </c>
      <c r="E169" s="18" t="n">
        <v>140.37</v>
      </c>
      <c r="F169" s="18" t="n">
        <v>140.8665</v>
      </c>
      <c r="G169" s="18" t="n">
        <v>1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129</v>
      </c>
      <c r="B170" s="17" t="s">
        <v>130</v>
      </c>
      <c r="C170" s="42" t="n">
        <v>45878</v>
      </c>
      <c r="D170" s="43" t="n">
        <v>45882</v>
      </c>
      <c r="E170" s="18" t="n">
        <v>140.62</v>
      </c>
      <c r="F170" s="18" t="n">
        <v>140.8665</v>
      </c>
      <c r="G170" s="18" t="n">
        <v>1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129</v>
      </c>
      <c r="B171" s="17" t="s">
        <v>130</v>
      </c>
      <c r="C171" s="42" t="n">
        <v>45883</v>
      </c>
      <c r="D171" s="43" t="n">
        <v>45909</v>
      </c>
      <c r="E171" s="18" t="n">
        <v>140.93</v>
      </c>
      <c r="F171" s="18" t="n">
        <v>142.6</v>
      </c>
      <c r="G171" s="18" t="n">
        <v>1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129</v>
      </c>
      <c r="B172" s="17" t="s">
        <v>130</v>
      </c>
      <c r="C172" s="42" t="n">
        <v>45883</v>
      </c>
      <c r="D172" s="43" t="n">
        <v>45909</v>
      </c>
      <c r="E172" s="18" t="n">
        <v>140.93</v>
      </c>
      <c r="F172" s="18" t="n">
        <v>142.6</v>
      </c>
      <c r="G172" s="18" t="n">
        <v>1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129</v>
      </c>
      <c r="B173" s="17" t="s">
        <v>130</v>
      </c>
      <c r="C173" s="42" t="n">
        <v>45892</v>
      </c>
      <c r="D173" s="43" t="n">
        <v>45909</v>
      </c>
      <c r="E173" s="18" t="n">
        <v>141.51</v>
      </c>
      <c r="F173" s="18" t="n">
        <v>142.6</v>
      </c>
      <c r="G173" s="18" t="n">
        <v>1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129</v>
      </c>
      <c r="B174" s="17" t="s">
        <v>130</v>
      </c>
      <c r="C174" s="42" t="n">
        <v>45899</v>
      </c>
      <c r="D174" s="43" t="n">
        <v>45909</v>
      </c>
      <c r="E174" s="18" t="n">
        <v>141.95</v>
      </c>
      <c r="F174" s="18" t="n">
        <v>142.6</v>
      </c>
      <c r="G174" s="18" t="n">
        <v>1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129</v>
      </c>
      <c r="B175" s="17" t="s">
        <v>130</v>
      </c>
      <c r="C175" s="42" t="n">
        <v>45901</v>
      </c>
      <c r="D175" s="43" t="n">
        <v>45909</v>
      </c>
      <c r="E175" s="18" t="n">
        <v>142.08</v>
      </c>
      <c r="F175" s="18" t="n">
        <v>142.6</v>
      </c>
      <c r="G175" s="18" t="n">
        <v>1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129</v>
      </c>
      <c r="B176" s="17" t="s">
        <v>130</v>
      </c>
      <c r="C176" s="42" t="n">
        <v>45904</v>
      </c>
      <c r="D176" s="43" t="n">
        <v>45909</v>
      </c>
      <c r="E176" s="18" t="n">
        <v>142.279</v>
      </c>
      <c r="F176" s="18" t="n">
        <v>142.6</v>
      </c>
      <c r="G176" s="18" t="n">
        <v>20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129</v>
      </c>
      <c r="B177" s="17" t="s">
        <v>130</v>
      </c>
      <c r="C177" s="42" t="n">
        <v>45907</v>
      </c>
      <c r="D177" s="43" t="n">
        <v>45909</v>
      </c>
      <c r="E177" s="18" t="n">
        <v>142.47</v>
      </c>
      <c r="F177" s="18" t="n">
        <v>142.6</v>
      </c>
      <c r="G177" s="18" t="n">
        <v>1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129</v>
      </c>
      <c r="B178" s="17" t="s">
        <v>130</v>
      </c>
      <c r="C178" s="42" t="n">
        <v>45908</v>
      </c>
      <c r="D178" s="43" t="n">
        <v>45909</v>
      </c>
      <c r="E178" s="18" t="n">
        <v>142.54</v>
      </c>
      <c r="F178" s="18" t="n">
        <v>142.6</v>
      </c>
      <c r="G178" s="18" t="n">
        <v>1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92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202</v>
      </c>
      <c r="B1" s="19" t="s">
        <v>10</v>
      </c>
      <c r="C1" s="19" t="s">
        <v>203</v>
      </c>
      <c r="D1" s="19" t="s">
        <v>204</v>
      </c>
      <c r="E1" s="19" t="s">
        <v>205</v>
      </c>
      <c r="F1" s="19" t="s">
        <v>206</v>
      </c>
      <c r="G1" s="19" t="s">
        <v>207</v>
      </c>
      <c r="H1" s="19" t="s">
        <v>208</v>
      </c>
    </row>
    <row collapsed="false" customFormat="false" customHeight="false" hidden="false" ht="12.1" outlineLevel="0" r="2">
      <c r="A2" s="14" t="n">
        <v>45106.849652778</v>
      </c>
      <c r="B2" s="6" t="n">
        <v>1000</v>
      </c>
      <c r="C2" s="17" t="s">
        <v>209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45110.539675926</v>
      </c>
      <c r="B3" s="6" t="n">
        <v>964.96</v>
      </c>
      <c r="C3" s="17" t="s">
        <v>209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45110.544143519</v>
      </c>
      <c r="B4" s="6" t="n">
        <v>2003.85</v>
      </c>
      <c r="C4" s="17" t="s">
        <v>209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45110.549108796</v>
      </c>
      <c r="B5" s="6" t="n">
        <v>1019.08</v>
      </c>
      <c r="C5" s="17" t="s">
        <v>209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45110.551678241</v>
      </c>
      <c r="B6" s="6" t="n">
        <v>1977.55</v>
      </c>
      <c r="C6" s="17" t="s">
        <v>209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45110.55568287</v>
      </c>
      <c r="B7" s="6" t="n">
        <v>1020.09</v>
      </c>
      <c r="C7" s="17" t="s">
        <v>209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45110.571365741</v>
      </c>
      <c r="B8" s="6" t="n">
        <v>2020.09</v>
      </c>
      <c r="C8" s="17" t="s">
        <v>209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45111.5440625</v>
      </c>
      <c r="B9" s="6" t="n">
        <v>1017.93</v>
      </c>
      <c r="C9" s="17" t="s">
        <v>209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45114.421030093</v>
      </c>
      <c r="B10" s="6" t="n">
        <v>3688.74</v>
      </c>
      <c r="C10" s="17" t="s">
        <v>209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45114.425520833</v>
      </c>
      <c r="B11" s="6" t="n">
        <v>1919.5</v>
      </c>
      <c r="C11" s="17" t="s">
        <v>209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45117.423333333</v>
      </c>
      <c r="B12" s="6" t="n">
        <v>500</v>
      </c>
      <c r="C12" s="17" t="s">
        <v>209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45117.426701389</v>
      </c>
      <c r="B13" s="6" t="n">
        <v>-1053</v>
      </c>
      <c r="C13" s="17" t="s">
        <v>210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45117.427662037</v>
      </c>
      <c r="B14" s="6" t="n">
        <v>2958.85</v>
      </c>
      <c r="C14" s="17" t="s">
        <v>209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45117.446122685</v>
      </c>
      <c r="B15" s="6" t="n">
        <v>300</v>
      </c>
      <c r="C15" s="17" t="s">
        <v>209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45119.562430556</v>
      </c>
      <c r="B16" s="6" t="n">
        <v>1996.65</v>
      </c>
      <c r="C16" s="17" t="s">
        <v>209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45119.624479167</v>
      </c>
      <c r="B17" s="6" t="n">
        <v>-316</v>
      </c>
      <c r="C17" s="17" t="s">
        <v>210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45119.693148148</v>
      </c>
      <c r="B18" s="6" t="n">
        <v>1428</v>
      </c>
      <c r="C18" s="17" t="s">
        <v>209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45134.649525463</v>
      </c>
      <c r="B19" s="6" t="n">
        <v>1500</v>
      </c>
      <c r="C19" s="17" t="s">
        <v>209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45139.70130787</v>
      </c>
      <c r="B20" s="6" t="n">
        <v>1500</v>
      </c>
      <c r="C20" s="17" t="s">
        <v>209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45149.675671296</v>
      </c>
      <c r="B21" s="6" t="n">
        <v>6000</v>
      </c>
      <c r="C21" s="17" t="s">
        <v>209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45149.728356481</v>
      </c>
      <c r="B22" s="6" t="n">
        <v>1000</v>
      </c>
      <c r="C22" s="17" t="s">
        <v>209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45155.820462963</v>
      </c>
      <c r="B23" s="6" t="n">
        <v>2000</v>
      </c>
      <c r="C23" s="17" t="s">
        <v>209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45168.617951389</v>
      </c>
      <c r="B24" s="6" t="n">
        <v>817.05</v>
      </c>
      <c r="C24" s="17" t="s">
        <v>209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45181.787604167</v>
      </c>
      <c r="B25" s="6" t="n">
        <v>5000</v>
      </c>
      <c r="C25" s="17" t="s">
        <v>209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45186.97005787</v>
      </c>
      <c r="B26" s="6" t="n">
        <v>1500</v>
      </c>
      <c r="C26" s="17" t="s">
        <v>209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45196.747280093</v>
      </c>
      <c r="B27" s="6" t="n">
        <v>1000</v>
      </c>
      <c r="C27" s="17" t="s">
        <v>209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45211.680208333</v>
      </c>
      <c r="B28" s="6" t="n">
        <v>4000</v>
      </c>
      <c r="C28" s="17" t="s">
        <v>209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45227.8953125</v>
      </c>
      <c r="B29" s="6" t="n">
        <v>2000</v>
      </c>
      <c r="C29" s="17" t="s">
        <v>209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45240.831990741</v>
      </c>
      <c r="B30" s="6" t="n">
        <v>5000</v>
      </c>
      <c r="C30" s="17" t="s">
        <v>209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45248.551215278</v>
      </c>
      <c r="B31" s="6" t="n">
        <v>1000</v>
      </c>
      <c r="C31" s="17" t="s">
        <v>209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45254.661053241</v>
      </c>
      <c r="B32" s="6" t="n">
        <v>1600</v>
      </c>
      <c r="C32" s="17" t="s">
        <v>209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45267.610856481</v>
      </c>
      <c r="B33" s="6" t="n">
        <v>1400</v>
      </c>
      <c r="C33" s="17" t="s">
        <v>209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45272.721203704</v>
      </c>
      <c r="B34" s="6" t="n">
        <v>4000</v>
      </c>
      <c r="C34" s="17" t="s">
        <v>209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45274.847430556</v>
      </c>
      <c r="B35" s="6" t="n">
        <v>257.83</v>
      </c>
      <c r="C35" s="17" t="s">
        <v>209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45287.631400463</v>
      </c>
      <c r="B36" s="6" t="n">
        <v>10000</v>
      </c>
      <c r="C36" s="17" t="s">
        <v>209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45292.68349537</v>
      </c>
      <c r="B37" s="6" t="n">
        <v>7</v>
      </c>
      <c r="C37" s="17" t="s">
        <v>209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45303.838923611</v>
      </c>
      <c r="B38" s="6" t="n">
        <v>2000</v>
      </c>
      <c r="C38" s="17" t="s">
        <v>209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45312</v>
      </c>
      <c r="B39" s="6" t="n">
        <v>-1000</v>
      </c>
      <c r="C39" s="17" t="s">
        <v>211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45314.44349537</v>
      </c>
      <c r="B40" s="6" t="n">
        <v>1000</v>
      </c>
      <c r="C40" s="17" t="s">
        <v>212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45324.561134259</v>
      </c>
      <c r="B41" s="6" t="n">
        <v>1000</v>
      </c>
      <c r="C41" s="17" t="s">
        <v>209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45334.498946759</v>
      </c>
      <c r="B42" s="6" t="n">
        <v>1700</v>
      </c>
      <c r="C42" s="17" t="s">
        <v>209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45334.784293981</v>
      </c>
      <c r="B43" s="6" t="n">
        <v>4000</v>
      </c>
      <c r="C43" s="17" t="s">
        <v>209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45337</v>
      </c>
      <c r="B44" s="6" t="n">
        <v>2005.49</v>
      </c>
      <c r="C44" s="17" t="s">
        <v>209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45343</v>
      </c>
      <c r="B45" s="6" t="n">
        <v>-2000</v>
      </c>
      <c r="C45" s="17" t="s">
        <v>213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45343.442511574</v>
      </c>
      <c r="B46" s="6" t="n">
        <v>1700</v>
      </c>
      <c r="C46" s="17" t="s">
        <v>209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45344</v>
      </c>
      <c r="B47" s="6" t="n">
        <v>-600</v>
      </c>
      <c r="C47" s="17" t="s">
        <v>214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45348.44537037</v>
      </c>
      <c r="B48" s="6" t="n">
        <v>2000</v>
      </c>
      <c r="C48" s="17" t="s">
        <v>215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45349</v>
      </c>
      <c r="B49" s="6" t="n">
        <v>-2000</v>
      </c>
      <c r="C49" s="17" t="s">
        <v>216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45349.523055556</v>
      </c>
      <c r="B50" s="6" t="n">
        <v>600</v>
      </c>
      <c r="C50" s="17" t="s">
        <v>217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45351.517824074</v>
      </c>
      <c r="B51" s="6" t="n">
        <v>2000</v>
      </c>
      <c r="C51" s="17" t="s">
        <v>218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45356.562604167</v>
      </c>
      <c r="B52" s="6" t="n">
        <v>2847</v>
      </c>
      <c r="C52" s="17" t="s">
        <v>209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45363.816689815</v>
      </c>
      <c r="B53" s="6" t="n">
        <v>7000</v>
      </c>
      <c r="C53" s="17" t="s">
        <v>209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45369</v>
      </c>
      <c r="B54" s="6" t="n">
        <v>-825</v>
      </c>
      <c r="C54" s="17" t="s">
        <v>219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45371</v>
      </c>
      <c r="B55" s="6" t="n">
        <v>825</v>
      </c>
      <c r="C55" s="17" t="s">
        <v>220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45380.649791667</v>
      </c>
      <c r="B56" s="6" t="n">
        <v>1000</v>
      </c>
      <c r="C56" s="17" t="s">
        <v>209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45384.450694444</v>
      </c>
      <c r="B57" s="6" t="n">
        <v>2000</v>
      </c>
      <c r="C57" s="17" t="s">
        <v>209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45394.711157407</v>
      </c>
      <c r="B58" s="6" t="n">
        <v>5000</v>
      </c>
      <c r="C58" s="17" t="s">
        <v>209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45399</v>
      </c>
      <c r="B59" s="6" t="n">
        <v>-2000</v>
      </c>
      <c r="C59" s="17" t="s">
        <v>221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45401.634895833</v>
      </c>
      <c r="B60" s="6" t="n">
        <v>2000</v>
      </c>
      <c r="C60" s="17" t="s">
        <v>222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45420.987662037</v>
      </c>
      <c r="B61" s="6" t="n">
        <v>5000</v>
      </c>
      <c r="C61" s="17" t="s">
        <v>209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45431</v>
      </c>
      <c r="B62" s="6" t="n">
        <v>-150</v>
      </c>
      <c r="C62" s="17" t="s">
        <v>223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45433.579780093</v>
      </c>
      <c r="B63" s="6" t="n">
        <v>150</v>
      </c>
      <c r="C63" s="17" t="s">
        <v>224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45454.655706019</v>
      </c>
      <c r="B64" s="6" t="n">
        <v>5000</v>
      </c>
      <c r="C64" s="17" t="s">
        <v>209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45460</v>
      </c>
      <c r="B65" s="6" t="n">
        <v>-825</v>
      </c>
      <c r="C65" s="17" t="s">
        <v>219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45463</v>
      </c>
      <c r="B66" s="6" t="n">
        <v>825</v>
      </c>
      <c r="C66" s="17" t="s">
        <v>220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45485.7428125</v>
      </c>
      <c r="B67" s="6" t="n">
        <v>5000</v>
      </c>
      <c r="C67" s="17" t="s">
        <v>209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45504.449386574</v>
      </c>
      <c r="B68" s="6" t="n">
        <v>5100</v>
      </c>
      <c r="C68" s="17" t="s">
        <v>209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45505.522337963</v>
      </c>
      <c r="B69" s="6" t="n">
        <v>41</v>
      </c>
      <c r="C69" s="17" t="s">
        <v>209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45505.668356481</v>
      </c>
      <c r="B70" s="6" t="n">
        <v>5</v>
      </c>
      <c r="C70" s="17" t="s">
        <v>209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45506</v>
      </c>
      <c r="B71" s="6" t="n">
        <v>26</v>
      </c>
      <c r="C71" s="17" t="s">
        <v>209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45506.450324074</v>
      </c>
      <c r="B72" s="6" t="n">
        <v>20.02</v>
      </c>
      <c r="C72" s="17" t="s">
        <v>209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45506.612881944</v>
      </c>
      <c r="B73" s="6" t="n">
        <v>41</v>
      </c>
      <c r="C73" s="17" t="s">
        <v>209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45506.811759259</v>
      </c>
      <c r="B74" s="6" t="n">
        <v>5000</v>
      </c>
      <c r="C74" s="17" t="s">
        <v>209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45507.507534722</v>
      </c>
      <c r="B75" s="6" t="n">
        <v>40</v>
      </c>
      <c r="C75" s="17" t="s">
        <v>209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45508.947465278</v>
      </c>
      <c r="B76" s="6" t="n">
        <v>382</v>
      </c>
      <c r="C76" s="17" t="s">
        <v>209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45509</v>
      </c>
      <c r="B77" s="6" t="n">
        <v>14.05</v>
      </c>
      <c r="C77" s="17" t="s">
        <v>209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45509.528032407</v>
      </c>
      <c r="B78" s="6" t="n">
        <v>41</v>
      </c>
      <c r="C78" s="17" t="s">
        <v>209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45510</v>
      </c>
      <c r="B79" s="6" t="n">
        <v>-1000</v>
      </c>
      <c r="C79" s="17" t="s">
        <v>225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45510.452060185</v>
      </c>
      <c r="B80" s="6" t="n">
        <v>5</v>
      </c>
      <c r="C80" s="17" t="s">
        <v>209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45510.542592593</v>
      </c>
      <c r="B81" s="6" t="n">
        <v>42</v>
      </c>
      <c r="C81" s="17" t="s">
        <v>209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45511.45943287</v>
      </c>
      <c r="B82" s="6" t="n">
        <v>5</v>
      </c>
      <c r="C82" s="17" t="s">
        <v>209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45511.785405093</v>
      </c>
      <c r="B83" s="6" t="n">
        <v>34.21</v>
      </c>
      <c r="C83" s="17" t="s">
        <v>209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45512.664525463</v>
      </c>
      <c r="B84" s="6" t="n">
        <v>1000</v>
      </c>
      <c r="C84" s="17" t="s">
        <v>226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45512.669293981</v>
      </c>
      <c r="B85" s="6" t="n">
        <v>20.03</v>
      </c>
      <c r="C85" s="17" t="s">
        <v>209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45512.74619213</v>
      </c>
      <c r="B86" s="6" t="n">
        <v>41</v>
      </c>
      <c r="C86" s="17" t="s">
        <v>209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45515</v>
      </c>
      <c r="B87" s="6" t="n">
        <v>15</v>
      </c>
      <c r="C87" s="17" t="s">
        <v>209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45520</v>
      </c>
      <c r="B88" s="6" t="n">
        <v>13</v>
      </c>
      <c r="C88" s="17" t="s">
        <v>209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45520.471215278</v>
      </c>
      <c r="B89" s="6" t="n">
        <v>5</v>
      </c>
      <c r="C89" s="17" t="s">
        <v>209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45520.775069444</v>
      </c>
      <c r="B90" s="6" t="n">
        <v>27.22</v>
      </c>
      <c r="C90" s="17" t="s">
        <v>209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45520.776574074</v>
      </c>
      <c r="B91" s="6" t="n">
        <v>4.93</v>
      </c>
      <c r="C91" s="17" t="s">
        <v>209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45521.736458333</v>
      </c>
      <c r="B92" s="6" t="n">
        <v>8</v>
      </c>
      <c r="C92" s="17" t="s">
        <v>209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45522</v>
      </c>
      <c r="B93" s="6" t="n">
        <v>-200</v>
      </c>
      <c r="C93" s="17" t="s">
        <v>227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45523</v>
      </c>
      <c r="B94" s="6" t="n">
        <v>29</v>
      </c>
      <c r="C94" s="17" t="s">
        <v>209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45523.783298611</v>
      </c>
      <c r="B95" s="6" t="n">
        <v>44</v>
      </c>
      <c r="C95" s="17" t="s">
        <v>209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45524</v>
      </c>
      <c r="B96" s="6" t="n">
        <v>200</v>
      </c>
      <c r="C96" s="17" t="s">
        <v>224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45524.670023148</v>
      </c>
      <c r="B97" s="6" t="n">
        <v>10</v>
      </c>
      <c r="C97" s="17" t="s">
        <v>209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45526</v>
      </c>
      <c r="B98" s="6" t="n">
        <v>-1200</v>
      </c>
      <c r="C98" s="17" t="s">
        <v>228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45526.520173611</v>
      </c>
      <c r="B99" s="6" t="n">
        <v>46</v>
      </c>
      <c r="C99" s="17" t="s">
        <v>209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45527.518530093</v>
      </c>
      <c r="B100" s="6" t="n">
        <v>46</v>
      </c>
      <c r="C100" s="17" t="s">
        <v>209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45528.420300926</v>
      </c>
      <c r="B101" s="6" t="n">
        <v>20</v>
      </c>
      <c r="C101" s="17" t="s">
        <v>209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45528.423229167</v>
      </c>
      <c r="B102" s="6" t="n">
        <v>30.03</v>
      </c>
      <c r="C102" s="17" t="s">
        <v>209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45528.457824074</v>
      </c>
      <c r="B103" s="6" t="n">
        <v>14.06</v>
      </c>
      <c r="C103" s="17" t="s">
        <v>209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45528.459340278</v>
      </c>
      <c r="B104" s="6" t="n">
        <v>25</v>
      </c>
      <c r="C104" s="17" t="s">
        <v>209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45529</v>
      </c>
      <c r="B105" s="6" t="n">
        <v>49.91</v>
      </c>
      <c r="C105" s="17" t="s">
        <v>209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45529</v>
      </c>
      <c r="B106" s="6" t="n">
        <v>10</v>
      </c>
      <c r="C106" s="17" t="s">
        <v>209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45529.556053241</v>
      </c>
      <c r="B107" s="6" t="n">
        <v>43</v>
      </c>
      <c r="C107" s="17" t="s">
        <v>209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45530.488946759</v>
      </c>
      <c r="B108" s="6" t="n">
        <v>1200</v>
      </c>
      <c r="C108" s="17" t="s">
        <v>229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45530.535</v>
      </c>
      <c r="B109" s="6" t="n">
        <v>46</v>
      </c>
      <c r="C109" s="17" t="s">
        <v>209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45530.771898148</v>
      </c>
      <c r="B110" s="6" t="n">
        <v>18.55</v>
      </c>
      <c r="C110" s="17" t="s">
        <v>209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45531.517546296</v>
      </c>
      <c r="B111" s="6" t="n">
        <v>41</v>
      </c>
      <c r="C111" s="17" t="s">
        <v>209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45531.80150463</v>
      </c>
      <c r="B112" s="6" t="n">
        <v>27.05</v>
      </c>
      <c r="C112" s="17" t="s">
        <v>209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45532.521759259</v>
      </c>
      <c r="B113" s="6" t="n">
        <v>41</v>
      </c>
      <c r="C113" s="17" t="s">
        <v>209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45533.532280093</v>
      </c>
      <c r="B114" s="6" t="n">
        <v>47</v>
      </c>
      <c r="C114" s="17" t="s">
        <v>209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45533.762199074</v>
      </c>
      <c r="B115" s="6" t="n">
        <v>13.04</v>
      </c>
      <c r="C115" s="17" t="s">
        <v>209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45534</v>
      </c>
      <c r="B116" s="6" t="n">
        <v>28</v>
      </c>
      <c r="C116" s="17" t="s">
        <v>209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45534.524675926</v>
      </c>
      <c r="B117" s="6" t="n">
        <v>41</v>
      </c>
      <c r="C117" s="17" t="s">
        <v>209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45535</v>
      </c>
      <c r="B118" s="6" t="n">
        <v>30</v>
      </c>
      <c r="C118" s="17" t="s">
        <v>209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45537.523842593</v>
      </c>
      <c r="B119" s="6" t="n">
        <v>35.02</v>
      </c>
      <c r="C119" s="17" t="s">
        <v>209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45538</v>
      </c>
      <c r="B120" s="6" t="n">
        <v>45.01</v>
      </c>
      <c r="C120" s="17" t="s">
        <v>209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45538</v>
      </c>
      <c r="B121" s="6" t="n">
        <v>45</v>
      </c>
      <c r="C121" s="17" t="s">
        <v>209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45538</v>
      </c>
      <c r="B122" s="6" t="n">
        <v>1</v>
      </c>
      <c r="C122" s="17" t="s">
        <v>209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45538.473506944</v>
      </c>
      <c r="B123" s="6" t="n">
        <v>10</v>
      </c>
      <c r="C123" s="17" t="s">
        <v>209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45538.520127315</v>
      </c>
      <c r="B124" s="6" t="n">
        <v>30</v>
      </c>
      <c r="C124" s="17" t="s">
        <v>209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45538.522708333</v>
      </c>
      <c r="B125" s="6" t="n">
        <v>5.04</v>
      </c>
      <c r="C125" s="17" t="s">
        <v>209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45539</v>
      </c>
      <c r="B126" s="6" t="n">
        <v>40</v>
      </c>
      <c r="C126" s="17" t="s">
        <v>209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45539</v>
      </c>
      <c r="B127" s="6" t="n">
        <v>20</v>
      </c>
      <c r="C127" s="17" t="s">
        <v>209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45539</v>
      </c>
      <c r="B128" s="6" t="n">
        <v>18.1</v>
      </c>
      <c r="C128" s="17" t="s">
        <v>209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45539.537731481</v>
      </c>
      <c r="B129" s="6" t="n">
        <v>20</v>
      </c>
      <c r="C129" s="17" t="s">
        <v>209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45539.950416667</v>
      </c>
      <c r="B130" s="6" t="n">
        <v>362</v>
      </c>
      <c r="C130" s="17" t="s">
        <v>209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45540</v>
      </c>
      <c r="B131" s="6" t="n">
        <v>49</v>
      </c>
      <c r="C131" s="17" t="s">
        <v>209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45549.620717593</v>
      </c>
      <c r="B132" s="6" t="n">
        <v>5000</v>
      </c>
      <c r="C132" s="17" t="s">
        <v>209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45550</v>
      </c>
      <c r="B133" s="6" t="n">
        <v>28</v>
      </c>
      <c r="C133" s="17" t="s">
        <v>209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45550.488506944</v>
      </c>
      <c r="B134" s="6" t="n">
        <v>42</v>
      </c>
      <c r="C134" s="17" t="s">
        <v>209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45551</v>
      </c>
      <c r="B135" s="6" t="n">
        <v>-825</v>
      </c>
      <c r="C135" s="17" t="s">
        <v>219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45551</v>
      </c>
      <c r="B136" s="6" t="n">
        <v>-330</v>
      </c>
      <c r="C136" s="17" t="s">
        <v>230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45551</v>
      </c>
      <c r="B137" s="6" t="n">
        <v>17</v>
      </c>
      <c r="C137" s="17" t="s">
        <v>209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45552</v>
      </c>
      <c r="B138" s="6" t="n">
        <v>38</v>
      </c>
      <c r="C138" s="17" t="s">
        <v>209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45552</v>
      </c>
      <c r="B139" s="6" t="n">
        <v>27</v>
      </c>
      <c r="C139" s="17" t="s">
        <v>209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45552</v>
      </c>
      <c r="B140" s="6" t="n">
        <v>33</v>
      </c>
      <c r="C140" s="17" t="s">
        <v>209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45552.572916667</v>
      </c>
      <c r="B141" s="6" t="n">
        <v>1000</v>
      </c>
      <c r="C141" s="17" t="s">
        <v>209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45553</v>
      </c>
      <c r="B142" s="6" t="n">
        <v>825</v>
      </c>
      <c r="C142" s="17" t="s">
        <v>220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45553</v>
      </c>
      <c r="B143" s="6" t="n">
        <v>330</v>
      </c>
      <c r="C143" s="17" t="s">
        <v>231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45556</v>
      </c>
      <c r="B144" s="6" t="n">
        <v>8.4</v>
      </c>
      <c r="C144" s="17" t="s">
        <v>209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45556.459537037</v>
      </c>
      <c r="B145" s="6" t="n">
        <v>18.25</v>
      </c>
      <c r="C145" s="17" t="s">
        <v>209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45557</v>
      </c>
      <c r="B146" s="6" t="n">
        <v>5</v>
      </c>
      <c r="C146" s="17" t="s">
        <v>209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45557</v>
      </c>
      <c r="B147" s="6" t="n">
        <v>6.75</v>
      </c>
      <c r="C147" s="17" t="s">
        <v>209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45557</v>
      </c>
      <c r="B148" s="6" t="n">
        <v>36</v>
      </c>
      <c r="C148" s="17" t="s">
        <v>209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45557.567777778</v>
      </c>
      <c r="B149" s="6" t="n">
        <v>48</v>
      </c>
      <c r="C149" s="17" t="s">
        <v>209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45558</v>
      </c>
      <c r="B150" s="6" t="n">
        <v>31</v>
      </c>
      <c r="C150" s="17" t="s">
        <v>209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45558</v>
      </c>
      <c r="B151" s="6" t="n">
        <v>20.53</v>
      </c>
      <c r="C151" s="17" t="s">
        <v>209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45558.500532407</v>
      </c>
      <c r="B152" s="6" t="n">
        <v>29</v>
      </c>
      <c r="C152" s="17" t="s">
        <v>209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45558.501076389</v>
      </c>
      <c r="B153" s="6" t="n">
        <v>38</v>
      </c>
      <c r="C153" s="17" t="s">
        <v>209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45558.57537037</v>
      </c>
      <c r="B154" s="6" t="n">
        <v>34.69</v>
      </c>
      <c r="C154" s="17" t="s">
        <v>209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45559.472256944</v>
      </c>
      <c r="B155" s="6" t="n">
        <v>13.5</v>
      </c>
      <c r="C155" s="17" t="s">
        <v>209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45560</v>
      </c>
      <c r="B156" s="6" t="n">
        <v>10</v>
      </c>
      <c r="C156" s="17" t="s">
        <v>209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45560</v>
      </c>
      <c r="B157" s="6" t="n">
        <v>10</v>
      </c>
      <c r="C157" s="17" t="s">
        <v>209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45560.751215278</v>
      </c>
      <c r="B158" s="6" t="n">
        <v>36.05</v>
      </c>
      <c r="C158" s="17" t="s">
        <v>209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45560.754409722</v>
      </c>
      <c r="B159" s="6" t="n">
        <v>41</v>
      </c>
      <c r="C159" s="17" t="s">
        <v>209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45561</v>
      </c>
      <c r="B160" s="6" t="n">
        <v>-2000</v>
      </c>
      <c r="C160" s="17" t="s">
        <v>232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45561.450266204</v>
      </c>
      <c r="B161" s="6" t="n">
        <v>5</v>
      </c>
      <c r="C161" s="17" t="s">
        <v>209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45561.451168981</v>
      </c>
      <c r="B162" s="6" t="n">
        <v>10</v>
      </c>
      <c r="C162" s="17" t="s">
        <v>209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45562.559699074</v>
      </c>
      <c r="B163" s="6" t="n">
        <v>41</v>
      </c>
      <c r="C163" s="17" t="s">
        <v>209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45563</v>
      </c>
      <c r="B164" s="6" t="n">
        <v>33.06</v>
      </c>
      <c r="C164" s="17" t="s">
        <v>209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45563.514201389</v>
      </c>
      <c r="B165" s="6" t="n">
        <v>48.09</v>
      </c>
      <c r="C165" s="17" t="s">
        <v>209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45563.745555556</v>
      </c>
      <c r="B166" s="6" t="n">
        <v>0.11</v>
      </c>
      <c r="C166" s="17" t="s">
        <v>209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45563.753576389</v>
      </c>
      <c r="B167" s="6" t="n">
        <v>35</v>
      </c>
      <c r="C167" s="17" t="s">
        <v>209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45564.44974537</v>
      </c>
      <c r="B168" s="6" t="n">
        <v>29.09</v>
      </c>
      <c r="C168" s="17" t="s">
        <v>209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45564.796701389</v>
      </c>
      <c r="B169" s="6" t="n">
        <v>41</v>
      </c>
      <c r="C169" s="17" t="s">
        <v>209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45564.867013889</v>
      </c>
      <c r="B170" s="6" t="n">
        <v>33.06</v>
      </c>
      <c r="C170" s="17" t="s">
        <v>209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45565</v>
      </c>
      <c r="B171" s="6" t="n">
        <v>2000</v>
      </c>
      <c r="C171" s="17" t="s">
        <v>233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45565.529803241</v>
      </c>
      <c r="B172" s="6" t="n">
        <v>46</v>
      </c>
      <c r="C172" s="17" t="s">
        <v>209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45565.802615741</v>
      </c>
      <c r="B173" s="6" t="n">
        <v>45</v>
      </c>
      <c r="C173" s="17" t="s">
        <v>209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45566.543958333</v>
      </c>
      <c r="B174" s="6" t="n">
        <v>6</v>
      </c>
      <c r="C174" s="17" t="s">
        <v>209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45566.824722222</v>
      </c>
      <c r="B175" s="6" t="n">
        <v>26</v>
      </c>
      <c r="C175" s="17" t="s">
        <v>209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45567</v>
      </c>
      <c r="B176" s="6" t="n">
        <v>24</v>
      </c>
      <c r="C176" s="17" t="s">
        <v>209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45569</v>
      </c>
      <c r="B177" s="6" t="n">
        <v>5</v>
      </c>
      <c r="C177" s="17" t="s">
        <v>209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45569.520520833</v>
      </c>
      <c r="B178" s="6" t="n">
        <v>41</v>
      </c>
      <c r="C178" s="17" t="s">
        <v>209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45569.619907407</v>
      </c>
      <c r="B179" s="6" t="n">
        <v>10</v>
      </c>
      <c r="C179" s="17" t="s">
        <v>209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45569.955428241</v>
      </c>
      <c r="B180" s="6" t="n">
        <v>435</v>
      </c>
      <c r="C180" s="17" t="s">
        <v>209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45571</v>
      </c>
      <c r="B181" s="6" t="n">
        <v>20.2</v>
      </c>
      <c r="C181" s="17" t="s">
        <v>209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45574</v>
      </c>
      <c r="B182" s="6" t="n">
        <v>10</v>
      </c>
      <c r="C182" s="17" t="s">
        <v>209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45575.531180556</v>
      </c>
      <c r="B183" s="6" t="n">
        <v>5000</v>
      </c>
      <c r="C183" s="17" t="s">
        <v>209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45577.565046296</v>
      </c>
      <c r="B184" s="6" t="n">
        <v>2</v>
      </c>
      <c r="C184" s="17" t="s">
        <v>209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45578.871979167</v>
      </c>
      <c r="B185" s="6" t="n">
        <v>19.96</v>
      </c>
      <c r="C185" s="17" t="s">
        <v>209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45578.874305556</v>
      </c>
      <c r="B186" s="6" t="n">
        <v>14.83</v>
      </c>
      <c r="C186" s="17" t="s">
        <v>209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45579</v>
      </c>
      <c r="B187" s="6" t="n">
        <v>27.65</v>
      </c>
      <c r="C187" s="17" t="s">
        <v>209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45579.523831019</v>
      </c>
      <c r="B188" s="6" t="n">
        <v>41</v>
      </c>
      <c r="C188" s="17" t="s">
        <v>209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45579.77568287</v>
      </c>
      <c r="B189" s="6" t="n">
        <v>30.02</v>
      </c>
      <c r="C189" s="17" t="s">
        <v>209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45580.515300926</v>
      </c>
      <c r="B190" s="6" t="n">
        <v>41</v>
      </c>
      <c r="C190" s="17" t="s">
        <v>209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45580.769375</v>
      </c>
      <c r="B191" s="6" t="n">
        <v>13</v>
      </c>
      <c r="C191" s="17" t="s">
        <v>209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45581.512743056</v>
      </c>
      <c r="B192" s="6" t="n">
        <v>46</v>
      </c>
      <c r="C192" s="17" t="s">
        <v>209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45582.517858796</v>
      </c>
      <c r="B193" s="6" t="n">
        <v>6</v>
      </c>
      <c r="C193" s="17" t="s">
        <v>209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45582.58849537</v>
      </c>
      <c r="B194" s="6" t="n">
        <v>46.49</v>
      </c>
      <c r="C194" s="17" t="s">
        <v>209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45582.767523148</v>
      </c>
      <c r="B195" s="6" t="n">
        <v>33.07</v>
      </c>
      <c r="C195" s="17" t="s">
        <v>209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45583.5225</v>
      </c>
      <c r="B196" s="6" t="n">
        <v>6</v>
      </c>
      <c r="C196" s="17" t="s">
        <v>209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45585.458101852</v>
      </c>
      <c r="B197" s="6" t="n">
        <v>46</v>
      </c>
      <c r="C197" s="17" t="s">
        <v>209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45586.517013889</v>
      </c>
      <c r="B198" s="6" t="n">
        <v>41</v>
      </c>
      <c r="C198" s="17" t="s">
        <v>209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45587</v>
      </c>
      <c r="B199" s="6" t="n">
        <v>46.31</v>
      </c>
      <c r="C199" s="17" t="s">
        <v>209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45587.53224537</v>
      </c>
      <c r="B200" s="6" t="n">
        <v>5</v>
      </c>
      <c r="C200" s="17" t="s">
        <v>209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45587.532349537</v>
      </c>
      <c r="B201" s="6" t="n">
        <v>41</v>
      </c>
      <c r="C201" s="17" t="s">
        <v>209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45589.534571759</v>
      </c>
      <c r="B202" s="6" t="n">
        <v>41</v>
      </c>
      <c r="C202" s="17" t="s">
        <v>209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45589.77724537</v>
      </c>
      <c r="B203" s="6" t="n">
        <v>36.59</v>
      </c>
      <c r="C203" s="17" t="s">
        <v>209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45590</v>
      </c>
      <c r="B204" s="6" t="n">
        <v>10</v>
      </c>
      <c r="C204" s="17" t="s">
        <v>209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45590</v>
      </c>
      <c r="B205" s="6" t="n">
        <v>1</v>
      </c>
      <c r="C205" s="17" t="s">
        <v>209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45590.535856481</v>
      </c>
      <c r="B206" s="6" t="n">
        <v>41</v>
      </c>
      <c r="C206" s="17" t="s">
        <v>209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45591.559166667</v>
      </c>
      <c r="B207" s="6" t="n">
        <v>1</v>
      </c>
      <c r="C207" s="17" t="s">
        <v>209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45591.723888889</v>
      </c>
      <c r="B208" s="6" t="n">
        <v>13.22</v>
      </c>
      <c r="C208" s="17" t="s">
        <v>209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45592</v>
      </c>
      <c r="B209" s="6" t="n">
        <v>20</v>
      </c>
      <c r="C209" s="17" t="s">
        <v>209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45592.525138889</v>
      </c>
      <c r="B210" s="6" t="n">
        <v>24.02</v>
      </c>
      <c r="C210" s="17" t="s">
        <v>209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45592.527106481</v>
      </c>
      <c r="B211" s="6" t="n">
        <v>0.01</v>
      </c>
      <c r="C211" s="17" t="s">
        <v>209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45593.569618056</v>
      </c>
      <c r="B212" s="6" t="n">
        <v>35.02</v>
      </c>
      <c r="C212" s="17" t="s">
        <v>209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45593.803576389</v>
      </c>
      <c r="B213" s="6" t="n">
        <v>36.08</v>
      </c>
      <c r="C213" s="17" t="s">
        <v>209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45594.562673611</v>
      </c>
      <c r="B214" s="6" t="n">
        <v>36.07</v>
      </c>
      <c r="C214" s="17" t="s">
        <v>209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45594.834664352</v>
      </c>
      <c r="B215" s="6" t="n">
        <v>5000</v>
      </c>
      <c r="C215" s="17" t="s">
        <v>209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45595.563356481</v>
      </c>
      <c r="B216" s="6" t="n">
        <v>31.11</v>
      </c>
      <c r="C216" s="17" t="s">
        <v>209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45596.798657407</v>
      </c>
      <c r="B217" s="6" t="n">
        <v>40.24</v>
      </c>
      <c r="C217" s="17" t="s">
        <v>209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45597.560983796</v>
      </c>
      <c r="B218" s="6" t="n">
        <v>20.03</v>
      </c>
      <c r="C218" s="17" t="s">
        <v>209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45598.549039352</v>
      </c>
      <c r="B219" s="6" t="n">
        <v>0.03</v>
      </c>
      <c r="C219" s="17" t="s">
        <v>209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45599</v>
      </c>
      <c r="B220" s="6" t="n">
        <v>15.03</v>
      </c>
      <c r="C220" s="17" t="s">
        <v>209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45599</v>
      </c>
      <c r="B221" s="6" t="n">
        <v>21</v>
      </c>
      <c r="C221" s="17" t="s">
        <v>209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45600.5378125</v>
      </c>
      <c r="B222" s="6" t="n">
        <v>1</v>
      </c>
      <c r="C222" s="17" t="s">
        <v>209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45600.841134259</v>
      </c>
      <c r="B223" s="6" t="n">
        <v>42.1</v>
      </c>
      <c r="C223" s="17" t="s">
        <v>209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45600.952824074</v>
      </c>
      <c r="B224" s="6" t="n">
        <v>602</v>
      </c>
      <c r="C224" s="17" t="s">
        <v>209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45601.523368056</v>
      </c>
      <c r="B225" s="6" t="n">
        <v>17</v>
      </c>
      <c r="C225" s="17" t="s">
        <v>209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45602</v>
      </c>
      <c r="B226" s="6" t="n">
        <v>1</v>
      </c>
      <c r="C226" s="17" t="s">
        <v>209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45602</v>
      </c>
      <c r="B227" s="6" t="n">
        <v>10.03</v>
      </c>
      <c r="C227" s="17" t="s">
        <v>209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45602.524965278</v>
      </c>
      <c r="B228" s="6" t="n">
        <v>37</v>
      </c>
      <c r="C228" s="17" t="s">
        <v>209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45602.803460648</v>
      </c>
      <c r="B229" s="6" t="n">
        <v>11</v>
      </c>
      <c r="C229" s="17" t="s">
        <v>209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45602.806111111</v>
      </c>
      <c r="B230" s="6" t="n">
        <v>25.02</v>
      </c>
      <c r="C230" s="17" t="s">
        <v>209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45603.515011574</v>
      </c>
      <c r="B231" s="6" t="n">
        <v>6</v>
      </c>
      <c r="C231" s="17" t="s">
        <v>209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45604</v>
      </c>
      <c r="B232" s="6" t="n">
        <v>10</v>
      </c>
      <c r="C232" s="17" t="s">
        <v>209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45604.524918981</v>
      </c>
      <c r="B233" s="6" t="n">
        <v>6</v>
      </c>
      <c r="C233" s="17" t="s">
        <v>209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45604.855277778</v>
      </c>
      <c r="B234" s="6" t="n">
        <v>10</v>
      </c>
      <c r="C234" s="17" t="s">
        <v>209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45604.870798611</v>
      </c>
      <c r="B235" s="6" t="n">
        <v>30.01</v>
      </c>
      <c r="C235" s="17" t="s">
        <v>209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45605.512800926</v>
      </c>
      <c r="B236" s="6" t="n">
        <v>32</v>
      </c>
      <c r="C236" s="17" t="s">
        <v>209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45605.606354167</v>
      </c>
      <c r="B237" s="6" t="n">
        <v>39.33</v>
      </c>
      <c r="C237" s="17" t="s">
        <v>209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45605.612627315</v>
      </c>
      <c r="B238" s="6" t="n">
        <v>26.1</v>
      </c>
      <c r="C238" s="17" t="s">
        <v>209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45606.754618056</v>
      </c>
      <c r="B239" s="6" t="n">
        <v>13</v>
      </c>
      <c r="C239" s="17" t="s">
        <v>209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45607.5165625</v>
      </c>
      <c r="B240" s="6" t="n">
        <v>1</v>
      </c>
      <c r="C240" s="17" t="s">
        <v>209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45607.799247685</v>
      </c>
      <c r="B241" s="6" t="n">
        <v>15.04</v>
      </c>
      <c r="C241" s="17" t="s">
        <v>209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45608.53</v>
      </c>
      <c r="B242" s="6" t="n">
        <v>1</v>
      </c>
      <c r="C242" s="17" t="s">
        <v>209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45608.533206019</v>
      </c>
      <c r="B243" s="6" t="n">
        <v>10</v>
      </c>
      <c r="C243" s="17" t="s">
        <v>209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45609.754965278</v>
      </c>
      <c r="B244" s="6" t="n">
        <v>1</v>
      </c>
      <c r="C244" s="17" t="s">
        <v>209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45609.757291667</v>
      </c>
      <c r="B245" s="6" t="n">
        <v>20.03</v>
      </c>
      <c r="C245" s="17" t="s">
        <v>209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45610</v>
      </c>
      <c r="B246" s="6" t="n">
        <v>-2000</v>
      </c>
      <c r="C246" s="17" t="s">
        <v>234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45611.593854167</v>
      </c>
      <c r="B247" s="6" t="n">
        <v>2</v>
      </c>
      <c r="C247" s="17" t="s">
        <v>209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45611.802777778</v>
      </c>
      <c r="B248" s="6" t="n">
        <v>44.63</v>
      </c>
      <c r="C248" s="17" t="s">
        <v>209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45612.569340278</v>
      </c>
      <c r="B249" s="6" t="n">
        <v>38</v>
      </c>
      <c r="C249" s="17" t="s">
        <v>209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45612.576203704</v>
      </c>
      <c r="B250" s="6" t="n">
        <v>10.08</v>
      </c>
      <c r="C250" s="17" t="s">
        <v>209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45612.834849537</v>
      </c>
      <c r="B251" s="6" t="n">
        <v>1</v>
      </c>
      <c r="C251" s="17" t="s">
        <v>209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45613</v>
      </c>
      <c r="B252" s="6" t="n">
        <v>-250</v>
      </c>
      <c r="C252" s="17" t="s">
        <v>235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45613</v>
      </c>
      <c r="B253" s="6" t="n">
        <v>1295</v>
      </c>
      <c r="C253" s="17" t="s">
        <v>209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45613.8009375</v>
      </c>
      <c r="B254" s="6" t="n">
        <v>3.31</v>
      </c>
      <c r="C254" s="17" t="s">
        <v>209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45614.531909722</v>
      </c>
      <c r="B255" s="6" t="n">
        <v>41</v>
      </c>
      <c r="C255" s="17" t="s">
        <v>209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45615</v>
      </c>
      <c r="B256" s="6" t="n">
        <v>250</v>
      </c>
      <c r="C256" s="17" t="s">
        <v>224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45615.461828704</v>
      </c>
      <c r="B257" s="6" t="n">
        <v>2000</v>
      </c>
      <c r="C257" s="17" t="s">
        <v>236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45615.529282407</v>
      </c>
      <c r="B258" s="6" t="n">
        <v>46</v>
      </c>
      <c r="C258" s="17" t="s">
        <v>209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45616</v>
      </c>
      <c r="B259" s="6" t="n">
        <v>5</v>
      </c>
      <c r="C259" s="17" t="s">
        <v>209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45616.798310185</v>
      </c>
      <c r="B260" s="6" t="n">
        <v>26</v>
      </c>
      <c r="C260" s="17" t="s">
        <v>209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45617.528726852</v>
      </c>
      <c r="B261" s="6" t="n">
        <v>41</v>
      </c>
      <c r="C261" s="17" t="s">
        <v>209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45617.802986111</v>
      </c>
      <c r="B262" s="6" t="n">
        <v>17.06</v>
      </c>
      <c r="C262" s="17" t="s">
        <v>209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45618.812962963</v>
      </c>
      <c r="B263" s="6" t="n">
        <v>30.01</v>
      </c>
      <c r="C263" s="17" t="s">
        <v>209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45618.81443287</v>
      </c>
      <c r="B264" s="6" t="n">
        <v>36.45</v>
      </c>
      <c r="C264" s="17" t="s">
        <v>209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45620.77087963</v>
      </c>
      <c r="B265" s="6" t="n">
        <v>34.78</v>
      </c>
      <c r="C265" s="17" t="s">
        <v>209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45621</v>
      </c>
      <c r="B266" s="6" t="n">
        <v>10</v>
      </c>
      <c r="C266" s="17" t="s">
        <v>209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45621</v>
      </c>
      <c r="B267" s="6" t="n">
        <v>1</v>
      </c>
      <c r="C267" s="17" t="s">
        <v>209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45621.540219907</v>
      </c>
      <c r="B268" s="6" t="n">
        <v>1</v>
      </c>
      <c r="C268" s="17" t="s">
        <v>209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45621.7925</v>
      </c>
      <c r="B269" s="6" t="n">
        <v>0.06</v>
      </c>
      <c r="C269" s="17" t="s">
        <v>209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45621.868078704</v>
      </c>
      <c r="B270" s="6" t="n">
        <v>30</v>
      </c>
      <c r="C270" s="17" t="s">
        <v>209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45622</v>
      </c>
      <c r="B271" s="6" t="n">
        <v>1</v>
      </c>
      <c r="C271" s="17" t="s">
        <v>209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45622.522083333</v>
      </c>
      <c r="B272" s="6" t="n">
        <v>36</v>
      </c>
      <c r="C272" s="17" t="s">
        <v>209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45623</v>
      </c>
      <c r="B273" s="6" t="n">
        <v>1</v>
      </c>
      <c r="C273" s="17" t="s">
        <v>209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45623.526585648</v>
      </c>
      <c r="B274" s="6" t="n">
        <v>36</v>
      </c>
      <c r="C274" s="17" t="s">
        <v>209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45623.84619213</v>
      </c>
      <c r="B275" s="6" t="n">
        <v>1</v>
      </c>
      <c r="C275" s="17" t="s">
        <v>209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45623.848819444</v>
      </c>
      <c r="B276" s="6" t="n">
        <v>3.01</v>
      </c>
      <c r="C276" s="17" t="s">
        <v>209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45623.852604167</v>
      </c>
      <c r="B277" s="6" t="n">
        <v>44.1</v>
      </c>
      <c r="C277" s="17" t="s">
        <v>209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45624</v>
      </c>
      <c r="B278" s="6" t="n">
        <v>7</v>
      </c>
      <c r="C278" s="17" t="s">
        <v>209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45624</v>
      </c>
      <c r="B279" s="6" t="n">
        <v>10.02</v>
      </c>
      <c r="C279" s="17" t="s">
        <v>209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45625.595196759</v>
      </c>
      <c r="B280" s="6" t="n">
        <v>5000</v>
      </c>
      <c r="C280" s="17" t="s">
        <v>209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45628</v>
      </c>
      <c r="B281" s="6" t="n">
        <v>20</v>
      </c>
      <c r="C281" s="17" t="s">
        <v>209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45628</v>
      </c>
      <c r="B282" s="6" t="n">
        <v>40</v>
      </c>
      <c r="C282" s="17" t="s">
        <v>209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45630.948402778</v>
      </c>
      <c r="B283" s="6" t="n">
        <v>2602</v>
      </c>
      <c r="C283" s="17" t="s">
        <v>209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45631.669710648</v>
      </c>
      <c r="B284" s="6" t="n">
        <v>25</v>
      </c>
      <c r="C284" s="17" t="s">
        <v>209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45631.674814815</v>
      </c>
      <c r="B285" s="6" t="n">
        <v>44</v>
      </c>
      <c r="C285" s="17" t="s">
        <v>209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45631.674895833</v>
      </c>
      <c r="B286" s="6" t="n">
        <v>8</v>
      </c>
      <c r="C286" s="17" t="s">
        <v>209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45632.70875</v>
      </c>
      <c r="B287" s="6" t="n">
        <v>20</v>
      </c>
      <c r="C287" s="17" t="s">
        <v>209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45633.560532407</v>
      </c>
      <c r="B288" s="6" t="n">
        <v>20</v>
      </c>
      <c r="C288" s="17" t="s">
        <v>209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45634.564363426</v>
      </c>
      <c r="B289" s="6" t="n">
        <v>1</v>
      </c>
      <c r="C289" s="17" t="s">
        <v>209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45635.51443287</v>
      </c>
      <c r="B290" s="6" t="n">
        <v>36</v>
      </c>
      <c r="C290" s="17" t="s">
        <v>209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45637</v>
      </c>
      <c r="B291" s="6" t="n">
        <v>1</v>
      </c>
      <c r="C291" s="17" t="s">
        <v>209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45637</v>
      </c>
      <c r="B292" s="6" t="n">
        <v>10</v>
      </c>
      <c r="C292" s="17" t="s">
        <v>209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45638</v>
      </c>
      <c r="B293" s="6" t="n">
        <v>1</v>
      </c>
      <c r="C293" s="17" t="s">
        <v>209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45638.513009259</v>
      </c>
      <c r="B294" s="6" t="n">
        <v>36</v>
      </c>
      <c r="C294" s="17" t="s">
        <v>209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45638.785520833</v>
      </c>
      <c r="B295" s="6" t="n">
        <v>1</v>
      </c>
      <c r="C295" s="17" t="s">
        <v>209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45638.916493056</v>
      </c>
      <c r="B296" s="6" t="n">
        <v>8000</v>
      </c>
      <c r="C296" s="17" t="s">
        <v>209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45639.518541667</v>
      </c>
      <c r="B297" s="6" t="n">
        <v>36</v>
      </c>
      <c r="C297" s="17" t="s">
        <v>209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45640</v>
      </c>
      <c r="B298" s="6" t="n">
        <v>1.11</v>
      </c>
      <c r="C298" s="17" t="s">
        <v>209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45640</v>
      </c>
      <c r="B299" s="6" t="n">
        <v>30.01</v>
      </c>
      <c r="C299" s="17" t="s">
        <v>209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45640.833275463</v>
      </c>
      <c r="B300" s="6" t="n">
        <v>3.31</v>
      </c>
      <c r="C300" s="17" t="s">
        <v>209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45640.835381944</v>
      </c>
      <c r="B301" s="6" t="n">
        <v>14.47</v>
      </c>
      <c r="C301" s="17" t="s">
        <v>209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45640.860509259</v>
      </c>
      <c r="B302" s="6" t="n">
        <v>1.54</v>
      </c>
      <c r="C302" s="17" t="s">
        <v>209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45642</v>
      </c>
      <c r="B303" s="6" t="n">
        <v>-875</v>
      </c>
      <c r="C303" s="17" t="s">
        <v>237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45642</v>
      </c>
      <c r="B304" s="6" t="n">
        <v>-330</v>
      </c>
      <c r="C304" s="17" t="s">
        <v>230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45642</v>
      </c>
      <c r="B305" s="6" t="n">
        <v>1</v>
      </c>
      <c r="C305" s="17" t="s">
        <v>209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45642.551886574</v>
      </c>
      <c r="B306" s="6" t="n">
        <v>1</v>
      </c>
      <c r="C306" s="17" t="s">
        <v>209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45642.7859375</v>
      </c>
      <c r="B307" s="6" t="n">
        <v>40.04</v>
      </c>
      <c r="C307" s="17" t="s">
        <v>209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45643</v>
      </c>
      <c r="B308" s="6" t="n">
        <v>1</v>
      </c>
      <c r="C308" s="17" t="s">
        <v>209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45643.523564815</v>
      </c>
      <c r="B309" s="6" t="n">
        <v>1</v>
      </c>
      <c r="C309" s="17" t="s">
        <v>209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45643.792638889</v>
      </c>
      <c r="B310" s="6" t="n">
        <v>10.08</v>
      </c>
      <c r="C310" s="17" t="s">
        <v>209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45644.479409722</v>
      </c>
      <c r="B311" s="6" t="n">
        <v>875</v>
      </c>
      <c r="C311" s="17" t="s">
        <v>238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45644.513391204</v>
      </c>
      <c r="B312" s="6" t="n">
        <v>330</v>
      </c>
      <c r="C312" s="17" t="s">
        <v>231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45644.538506944</v>
      </c>
      <c r="B313" s="6" t="n">
        <v>1</v>
      </c>
      <c r="C313" s="17" t="s">
        <v>209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45644.785868056</v>
      </c>
      <c r="B314" s="6" t="n">
        <v>11.22</v>
      </c>
      <c r="C314" s="17" t="s">
        <v>209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45645</v>
      </c>
      <c r="B315" s="6" t="n">
        <v>1</v>
      </c>
      <c r="C315" s="17" t="s">
        <v>209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45645.514861111</v>
      </c>
      <c r="B316" s="6" t="n">
        <v>1</v>
      </c>
      <c r="C316" s="17" t="s">
        <v>209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45645.783287037</v>
      </c>
      <c r="B317" s="6" t="n">
        <v>29.06</v>
      </c>
      <c r="C317" s="17" t="s">
        <v>209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45646.421516204</v>
      </c>
      <c r="B318" s="6" t="n">
        <v>1</v>
      </c>
      <c r="C318" s="17" t="s">
        <v>209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45646.542418981</v>
      </c>
      <c r="B319" s="6" t="n">
        <v>1</v>
      </c>
      <c r="C319" s="17" t="s">
        <v>209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45647.750335648</v>
      </c>
      <c r="B320" s="6" t="n">
        <v>41</v>
      </c>
      <c r="C320" s="17" t="s">
        <v>209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45649</v>
      </c>
      <c r="B321" s="6" t="n">
        <v>1</v>
      </c>
      <c r="C321" s="17" t="s">
        <v>209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45649.519016204</v>
      </c>
      <c r="B322" s="6" t="n">
        <v>32</v>
      </c>
      <c r="C322" s="17" t="s">
        <v>209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45649.761643519</v>
      </c>
      <c r="B323" s="6" t="n">
        <v>21</v>
      </c>
      <c r="C323" s="17" t="s">
        <v>209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45650</v>
      </c>
      <c r="B324" s="6" t="n">
        <v>-1000</v>
      </c>
      <c r="C324" s="17" t="s">
        <v>239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45651</v>
      </c>
      <c r="B325" s="6" t="n">
        <v>24.09</v>
      </c>
      <c r="C325" s="17" t="s">
        <v>209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45651</v>
      </c>
      <c r="B326" s="6" t="n">
        <v>10</v>
      </c>
      <c r="C326" s="17" t="s">
        <v>209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45651.514710648</v>
      </c>
      <c r="B327" s="6" t="n">
        <v>12</v>
      </c>
      <c r="C327" s="17" t="s">
        <v>209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45651.764918981</v>
      </c>
      <c r="B328" s="6" t="n">
        <v>32</v>
      </c>
      <c r="C328" s="17" t="s">
        <v>209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45652</v>
      </c>
      <c r="B329" s="6" t="n">
        <v>1</v>
      </c>
      <c r="C329" s="17" t="s">
        <v>209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45652.43662037</v>
      </c>
      <c r="B330" s="6" t="n">
        <v>1000</v>
      </c>
      <c r="C330" s="17" t="s">
        <v>240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45652.570011574</v>
      </c>
      <c r="B331" s="6" t="n">
        <v>1</v>
      </c>
      <c r="C331" s="17" t="s">
        <v>209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45653</v>
      </c>
      <c r="B332" s="6" t="n">
        <v>20</v>
      </c>
      <c r="C332" s="17" t="s">
        <v>209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45656.502835648</v>
      </c>
      <c r="B333" s="6" t="n">
        <v>21</v>
      </c>
      <c r="C333" s="17" t="s">
        <v>209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45656.646701389</v>
      </c>
      <c r="B334" s="6" t="n">
        <v>42</v>
      </c>
      <c r="C334" s="17" t="s">
        <v>209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45656.67505787</v>
      </c>
      <c r="B335" s="6" t="n">
        <v>34.08</v>
      </c>
      <c r="C335" s="17" t="s">
        <v>209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45656.872592593</v>
      </c>
      <c r="B336" s="6" t="n">
        <v>-4523</v>
      </c>
      <c r="C336" s="17" t="s">
        <v>210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45656.873865741</v>
      </c>
      <c r="B337" s="6" t="n">
        <v>4600</v>
      </c>
      <c r="C337" s="17" t="s">
        <v>209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45661</v>
      </c>
      <c r="B338" s="6" t="n">
        <v>11</v>
      </c>
      <c r="C338" s="17" t="s">
        <v>209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45661.946678241</v>
      </c>
      <c r="B339" s="6" t="n">
        <v>389</v>
      </c>
      <c r="C339" s="17" t="s">
        <v>209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45666.536956019</v>
      </c>
      <c r="B340" s="6" t="n">
        <v>1</v>
      </c>
      <c r="C340" s="17" t="s">
        <v>209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45666.770787037</v>
      </c>
      <c r="B341" s="6" t="n">
        <v>2.06</v>
      </c>
      <c r="C341" s="17" t="s">
        <v>209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45667.529699074</v>
      </c>
      <c r="B342" s="6" t="n">
        <v>1</v>
      </c>
      <c r="C342" s="17" t="s">
        <v>209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45667.789108796</v>
      </c>
      <c r="B343" s="6" t="n">
        <v>10000</v>
      </c>
      <c r="C343" s="17" t="s">
        <v>209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45668.56806713</v>
      </c>
      <c r="B344" s="6" t="n">
        <v>3</v>
      </c>
      <c r="C344" s="17" t="s">
        <v>209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45669</v>
      </c>
      <c r="B345" s="6" t="n">
        <v>30</v>
      </c>
      <c r="C345" s="17" t="s">
        <v>209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45670.787546296</v>
      </c>
      <c r="B346" s="6" t="n">
        <v>15.11</v>
      </c>
      <c r="C346" s="17" t="s">
        <v>209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45671</v>
      </c>
      <c r="B347" s="6" t="n">
        <v>1</v>
      </c>
      <c r="C347" s="17" t="s">
        <v>209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45671.589085648</v>
      </c>
      <c r="B348" s="6" t="n">
        <v>40</v>
      </c>
      <c r="C348" s="17" t="s">
        <v>209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45672.420289352</v>
      </c>
      <c r="B349" s="6" t="n">
        <v>1</v>
      </c>
      <c r="C349" s="17" t="s">
        <v>209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45672.529502315</v>
      </c>
      <c r="B350" s="6" t="n">
        <v>1</v>
      </c>
      <c r="C350" s="17" t="s">
        <v>209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45673</v>
      </c>
      <c r="B351" s="6" t="n">
        <v>1</v>
      </c>
      <c r="C351" s="17" t="s">
        <v>209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45673.609212963</v>
      </c>
      <c r="B352" s="6" t="n">
        <v>5</v>
      </c>
      <c r="C352" s="17" t="s">
        <v>209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45673.777141204</v>
      </c>
      <c r="B353" s="6" t="n">
        <v>24.55</v>
      </c>
      <c r="C353" s="17" t="s">
        <v>209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45673.778831019</v>
      </c>
      <c r="B354" s="6" t="n">
        <v>18.12</v>
      </c>
      <c r="C354" s="17" t="s">
        <v>209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45673.784861111</v>
      </c>
      <c r="B355" s="6" t="n">
        <v>45.39</v>
      </c>
      <c r="C355" s="17" t="s">
        <v>209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45674.555393519</v>
      </c>
      <c r="B356" s="6" t="n">
        <v>5</v>
      </c>
      <c r="C356" s="17" t="s">
        <v>209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45675</v>
      </c>
      <c r="B357" s="6" t="n">
        <v>29.06</v>
      </c>
      <c r="C357" s="17" t="s">
        <v>209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45675.601122685</v>
      </c>
      <c r="B358" s="6" t="n">
        <v>1</v>
      </c>
      <c r="C358" s="17" t="s">
        <v>209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45676.614282407</v>
      </c>
      <c r="B359" s="6" t="n">
        <v>1.11</v>
      </c>
      <c r="C359" s="17" t="s">
        <v>209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45677</v>
      </c>
      <c r="B360" s="6" t="n">
        <v>1</v>
      </c>
      <c r="C360" s="17" t="s">
        <v>209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45677.557326389</v>
      </c>
      <c r="B361" s="6" t="n">
        <v>1</v>
      </c>
      <c r="C361" s="17" t="s">
        <v>209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45677.76431713</v>
      </c>
      <c r="B362" s="6" t="n">
        <v>21</v>
      </c>
      <c r="C362" s="17" t="s">
        <v>209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45678</v>
      </c>
      <c r="B363" s="6" t="n">
        <v>19.01</v>
      </c>
      <c r="C363" s="17" t="s">
        <v>209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45678</v>
      </c>
      <c r="B364" s="6" t="n">
        <v>17</v>
      </c>
      <c r="C364" s="17" t="s">
        <v>209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45678.637905093</v>
      </c>
      <c r="B365" s="6" t="n">
        <v>39.14</v>
      </c>
      <c r="C365" s="17" t="s">
        <v>209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45679</v>
      </c>
      <c r="B366" s="6" t="n">
        <v>32</v>
      </c>
      <c r="C366" s="17" t="s">
        <v>209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45679.513344907</v>
      </c>
      <c r="B367" s="6" t="n">
        <v>22</v>
      </c>
      <c r="C367" s="17" t="s">
        <v>209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45680</v>
      </c>
      <c r="B368" s="6" t="n">
        <v>48.01</v>
      </c>
      <c r="C368" s="17" t="s">
        <v>209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45681.552708333</v>
      </c>
      <c r="B369" s="6" t="n">
        <v>5</v>
      </c>
      <c r="C369" s="17" t="s">
        <v>209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45681.851516204</v>
      </c>
      <c r="B370" s="6" t="n">
        <v>10</v>
      </c>
      <c r="C370" s="17" t="s">
        <v>209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45681.862546296</v>
      </c>
      <c r="B371" s="6" t="n">
        <v>0.02</v>
      </c>
      <c r="C371" s="17" t="s">
        <v>209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45682.71056713</v>
      </c>
      <c r="B372" s="6" t="n">
        <v>3.6</v>
      </c>
      <c r="C372" s="17" t="s">
        <v>209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45683.623368056</v>
      </c>
      <c r="B373" s="6" t="n">
        <v>22.07</v>
      </c>
      <c r="C373" s="17" t="s">
        <v>209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45684</v>
      </c>
      <c r="B374" s="6" t="n">
        <v>1</v>
      </c>
      <c r="C374" s="17" t="s">
        <v>209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45686.531215278</v>
      </c>
      <c r="B375" s="6" t="n">
        <v>1</v>
      </c>
      <c r="C375" s="17" t="s">
        <v>209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45686.732314815</v>
      </c>
      <c r="B376" s="6" t="n">
        <v>40</v>
      </c>
      <c r="C376" s="17" t="s">
        <v>209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45687</v>
      </c>
      <c r="B377" s="6" t="n">
        <v>16.57</v>
      </c>
      <c r="C377" s="17" t="s">
        <v>209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45687.4515625</v>
      </c>
      <c r="B378" s="6" t="n">
        <v>34.21</v>
      </c>
      <c r="C378" s="17" t="s">
        <v>209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45687.460659722</v>
      </c>
      <c r="B379" s="6" t="n">
        <v>31</v>
      </c>
      <c r="C379" s="17" t="s">
        <v>209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45688</v>
      </c>
      <c r="B380" s="6" t="n">
        <v>-127.71</v>
      </c>
      <c r="C380" s="17" t="s">
        <v>241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45688.532025463</v>
      </c>
      <c r="B381" s="6" t="n">
        <v>1</v>
      </c>
      <c r="C381" s="17" t="s">
        <v>209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45689</v>
      </c>
      <c r="B382" s="6" t="n">
        <v>7.03</v>
      </c>
      <c r="C382" s="17" t="s">
        <v>209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45691.480856481</v>
      </c>
      <c r="B383" s="6" t="n">
        <v>45</v>
      </c>
      <c r="C383" s="17" t="s">
        <v>209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45691.53875</v>
      </c>
      <c r="B384" s="6" t="n">
        <v>12</v>
      </c>
      <c r="C384" s="17" t="s">
        <v>209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45691.766840278</v>
      </c>
      <c r="B385" s="6" t="n">
        <v>48.55</v>
      </c>
      <c r="C385" s="17" t="s">
        <v>209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45692.479178241</v>
      </c>
      <c r="B386" s="6" t="n">
        <v>127.71</v>
      </c>
      <c r="C386" s="17" t="s">
        <v>242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45692.536018519</v>
      </c>
      <c r="B387" s="6" t="n">
        <v>2</v>
      </c>
      <c r="C387" s="17" t="s">
        <v>209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45692.761493056</v>
      </c>
      <c r="B388" s="6" t="n">
        <v>41</v>
      </c>
      <c r="C388" s="17" t="s">
        <v>209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45692.945173611</v>
      </c>
      <c r="B389" s="6" t="n">
        <v>342</v>
      </c>
      <c r="C389" s="17" t="s">
        <v>209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45693</v>
      </c>
      <c r="B390" s="6" t="n">
        <v>1</v>
      </c>
      <c r="C390" s="17" t="s">
        <v>209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45693</v>
      </c>
      <c r="B391" s="6" t="n">
        <v>40</v>
      </c>
      <c r="C391" s="17" t="s">
        <v>209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45693.532280093</v>
      </c>
      <c r="B392" s="6" t="n">
        <v>1</v>
      </c>
      <c r="C392" s="17" t="s">
        <v>209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45693.873148148</v>
      </c>
      <c r="B393" s="6" t="n">
        <v>15.08</v>
      </c>
      <c r="C393" s="17" t="s">
        <v>209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45694.555150463</v>
      </c>
      <c r="B394" s="6" t="n">
        <v>5</v>
      </c>
      <c r="C394" s="17" t="s">
        <v>209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45695</v>
      </c>
      <c r="B395" s="6" t="n">
        <v>1</v>
      </c>
      <c r="C395" s="17" t="s">
        <v>209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45695.530798611</v>
      </c>
      <c r="B396" s="6" t="n">
        <v>5</v>
      </c>
      <c r="C396" s="17" t="s">
        <v>209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45697.74162037</v>
      </c>
      <c r="B397" s="6" t="n">
        <v>45.03</v>
      </c>
      <c r="C397" s="17" t="s">
        <v>209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45698</v>
      </c>
      <c r="B398" s="6" t="n">
        <v>40</v>
      </c>
      <c r="C398" s="17" t="s">
        <v>209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45699.827488426</v>
      </c>
      <c r="B399" s="6" t="n">
        <v>46.04</v>
      </c>
      <c r="C399" s="17" t="s">
        <v>209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45700.656550926</v>
      </c>
      <c r="B400" s="6" t="n">
        <v>30.01</v>
      </c>
      <c r="C400" s="17" t="s">
        <v>209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45700.833101852</v>
      </c>
      <c r="B401" s="6" t="n">
        <v>40.01</v>
      </c>
      <c r="C401" s="17" t="s">
        <v>209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45700.841076389</v>
      </c>
      <c r="B402" s="6" t="n">
        <v>26</v>
      </c>
      <c r="C402" s="17" t="s">
        <v>209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45700.857002315</v>
      </c>
      <c r="B403" s="6" t="n">
        <v>5000</v>
      </c>
      <c r="C403" s="17" t="s">
        <v>209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45700.865740741</v>
      </c>
      <c r="B404" s="6" t="n">
        <v>42.92</v>
      </c>
      <c r="C404" s="17" t="s">
        <v>209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45700.8721875</v>
      </c>
      <c r="B405" s="6" t="n">
        <v>49.07</v>
      </c>
      <c r="C405" s="17" t="s">
        <v>209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45700.874791667</v>
      </c>
      <c r="B406" s="6" t="n">
        <v>12.65</v>
      </c>
      <c r="C406" s="17" t="s">
        <v>209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45701</v>
      </c>
      <c r="B407" s="6" t="n">
        <v>2.73</v>
      </c>
      <c r="C407" s="17" t="s">
        <v>209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45701</v>
      </c>
      <c r="B408" s="6" t="n">
        <v>4.46</v>
      </c>
      <c r="C408" s="17" t="s">
        <v>209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45701</v>
      </c>
      <c r="B409" s="6" t="n">
        <v>1</v>
      </c>
      <c r="C409" s="17" t="s">
        <v>209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45701.532962963</v>
      </c>
      <c r="B410" s="6" t="n">
        <v>41</v>
      </c>
      <c r="C410" s="17" t="s">
        <v>209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45701.578090278</v>
      </c>
      <c r="B411" s="6" t="n">
        <v>5</v>
      </c>
      <c r="C411" s="17" t="s">
        <v>209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45702.858796296</v>
      </c>
      <c r="B412" s="6" t="n">
        <v>47.54</v>
      </c>
      <c r="C412" s="17" t="s">
        <v>209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45702.860659722</v>
      </c>
      <c r="B413" s="6" t="n">
        <v>41.21</v>
      </c>
      <c r="C413" s="17" t="s">
        <v>209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45704</v>
      </c>
      <c r="B414" s="6" t="n">
        <v>-200</v>
      </c>
      <c r="C414" s="17" t="s">
        <v>227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45704.628333333</v>
      </c>
      <c r="B415" s="6" t="n">
        <v>5.05</v>
      </c>
      <c r="C415" s="17" t="s">
        <v>209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45705</v>
      </c>
      <c r="B416" s="6" t="n">
        <v>13</v>
      </c>
      <c r="C416" s="17" t="s">
        <v>209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45705.51693287</v>
      </c>
      <c r="B417" s="6" t="n">
        <v>1</v>
      </c>
      <c r="C417" s="17" t="s">
        <v>209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45706</v>
      </c>
      <c r="B418" s="6" t="n">
        <v>1</v>
      </c>
      <c r="C418" s="17" t="s">
        <v>209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45706.433206019</v>
      </c>
      <c r="B419" s="6" t="n">
        <v>200</v>
      </c>
      <c r="C419" s="17" t="s">
        <v>224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45706.562326389</v>
      </c>
      <c r="B420" s="6" t="n">
        <v>5</v>
      </c>
      <c r="C420" s="17" t="s">
        <v>209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45706.770127315</v>
      </c>
      <c r="B421" s="6" t="n">
        <v>21</v>
      </c>
      <c r="C421" s="17" t="s">
        <v>209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45706.777083333</v>
      </c>
      <c r="B422" s="6" t="n">
        <v>10.05</v>
      </c>
      <c r="C422" s="17" t="s">
        <v>209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45707.517222222</v>
      </c>
      <c r="B423" s="6" t="n">
        <v>5</v>
      </c>
      <c r="C423" s="17" t="s">
        <v>209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45707.768599537</v>
      </c>
      <c r="B424" s="6" t="n">
        <v>1</v>
      </c>
      <c r="C424" s="17" t="s">
        <v>209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45707.868217593</v>
      </c>
      <c r="B425" s="6" t="n">
        <v>1</v>
      </c>
      <c r="C425" s="17" t="s">
        <v>209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45708</v>
      </c>
      <c r="B426" s="6" t="n">
        <v>2</v>
      </c>
      <c r="C426" s="17" t="s">
        <v>209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45708.733888889</v>
      </c>
      <c r="B427" s="6" t="n">
        <v>10</v>
      </c>
      <c r="C427" s="17" t="s">
        <v>209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45708.781793981</v>
      </c>
      <c r="B428" s="6" t="n">
        <v>10.02</v>
      </c>
      <c r="C428" s="17" t="s">
        <v>209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45708.951354167</v>
      </c>
      <c r="B429" s="6" t="n">
        <v>-4794</v>
      </c>
      <c r="C429" s="17" t="s">
        <v>210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45708.951689815</v>
      </c>
      <c r="B430" s="6" t="n">
        <v>4830</v>
      </c>
      <c r="C430" s="17" t="s">
        <v>209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45709</v>
      </c>
      <c r="B431" s="6" t="n">
        <v>1</v>
      </c>
      <c r="C431" s="17" t="s">
        <v>209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45709.782569444</v>
      </c>
      <c r="B432" s="6" t="n">
        <v>15.07</v>
      </c>
      <c r="C432" s="17" t="s">
        <v>209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45713</v>
      </c>
      <c r="B433" s="6" t="n">
        <v>10</v>
      </c>
      <c r="C433" s="17" t="s">
        <v>209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45714.561990741</v>
      </c>
      <c r="B434" s="6" t="n">
        <v>5</v>
      </c>
      <c r="C434" s="17" t="s">
        <v>209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45714.83443287</v>
      </c>
      <c r="B435" s="6" t="n">
        <v>5.06</v>
      </c>
      <c r="C435" s="17" t="s">
        <v>209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45715.527719907</v>
      </c>
      <c r="B436" s="6" t="n">
        <v>5</v>
      </c>
      <c r="C436" s="17" t="s">
        <v>209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45716</v>
      </c>
      <c r="B437" s="6" t="n">
        <v>-117.21</v>
      </c>
      <c r="C437" s="17" t="s">
        <v>243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45716.550092593</v>
      </c>
      <c r="B438" s="6" t="n">
        <v>5</v>
      </c>
      <c r="C438" s="17" t="s">
        <v>209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45718</v>
      </c>
      <c r="B439" s="6" t="n">
        <v>22</v>
      </c>
      <c r="C439" s="17" t="s">
        <v>209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45718.554826389</v>
      </c>
      <c r="B440" s="6" t="n">
        <v>10</v>
      </c>
      <c r="C440" s="17" t="s">
        <v>209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45719.528923611</v>
      </c>
      <c r="B441" s="6" t="n">
        <v>5</v>
      </c>
      <c r="C441" s="17" t="s">
        <v>209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45720.423946759</v>
      </c>
      <c r="B442" s="6" t="n">
        <v>117.21</v>
      </c>
      <c r="C442" s="17" t="s">
        <v>242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45720.538831019</v>
      </c>
      <c r="B443" s="6" t="n">
        <v>2</v>
      </c>
      <c r="C443" s="17" t="s">
        <v>209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45720.803796296</v>
      </c>
      <c r="B444" s="6" t="n">
        <v>41.22</v>
      </c>
      <c r="C444" s="17" t="s">
        <v>209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45720.947337963</v>
      </c>
      <c r="B445" s="6" t="n">
        <v>872</v>
      </c>
      <c r="C445" s="17" t="s">
        <v>209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45721.51974537</v>
      </c>
      <c r="B446" s="6" t="n">
        <v>5</v>
      </c>
      <c r="C446" s="17" t="s">
        <v>209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45722</v>
      </c>
      <c r="B447" s="6" t="n">
        <v>0.02</v>
      </c>
      <c r="C447" s="17" t="s">
        <v>209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45722.531666667</v>
      </c>
      <c r="B448" s="6" t="n">
        <v>5</v>
      </c>
      <c r="C448" s="17" t="s">
        <v>209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45723</v>
      </c>
      <c r="B449" s="6" t="n">
        <v>12</v>
      </c>
      <c r="C449" s="17" t="s">
        <v>209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45724.830787037</v>
      </c>
      <c r="B450" s="6" t="n">
        <v>20</v>
      </c>
      <c r="C450" s="17" t="s">
        <v>209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45725</v>
      </c>
      <c r="B451" s="6" t="n">
        <v>33</v>
      </c>
      <c r="C451" s="17" t="s">
        <v>209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45726</v>
      </c>
      <c r="B452" s="6" t="n">
        <v>23</v>
      </c>
      <c r="C452" s="17" t="s">
        <v>209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45726</v>
      </c>
      <c r="B453" s="6" t="n">
        <v>20</v>
      </c>
      <c r="C453" s="17" t="s">
        <v>209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45726.530891204</v>
      </c>
      <c r="B454" s="6" t="n">
        <v>5</v>
      </c>
      <c r="C454" s="17" t="s">
        <v>209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45726.653368056</v>
      </c>
      <c r="B455" s="6" t="n">
        <v>10</v>
      </c>
      <c r="C455" s="17" t="s">
        <v>209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45727</v>
      </c>
      <c r="B456" s="6" t="n">
        <v>40</v>
      </c>
      <c r="C456" s="17" t="s">
        <v>209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45727</v>
      </c>
      <c r="B457" s="6" t="n">
        <v>1</v>
      </c>
      <c r="C457" s="17" t="s">
        <v>209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45727.70099537</v>
      </c>
      <c r="B458" s="6" t="n">
        <v>5</v>
      </c>
      <c r="C458" s="17" t="s">
        <v>209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45727.763923611</v>
      </c>
      <c r="B459" s="6" t="n">
        <v>15.03</v>
      </c>
      <c r="C459" s="17" t="s">
        <v>209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45728</v>
      </c>
      <c r="B460" s="6" t="n">
        <v>40</v>
      </c>
      <c r="C460" s="17" t="s">
        <v>209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45728</v>
      </c>
      <c r="B461" s="6" t="n">
        <v>22.72</v>
      </c>
      <c r="C461" s="17" t="s">
        <v>209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45728</v>
      </c>
      <c r="B462" s="6" t="n">
        <v>3.18</v>
      </c>
      <c r="C462" s="17" t="s">
        <v>209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45728</v>
      </c>
      <c r="B463" s="6" t="n">
        <v>35.39</v>
      </c>
      <c r="C463" s="17" t="s">
        <v>209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45728</v>
      </c>
      <c r="B464" s="6" t="n">
        <v>45</v>
      </c>
      <c r="C464" s="17" t="s">
        <v>209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45728.996215278</v>
      </c>
      <c r="B465" s="6" t="n">
        <v>17000</v>
      </c>
      <c r="C465" s="17" t="s">
        <v>209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45729.514236111</v>
      </c>
      <c r="B466" s="6" t="n">
        <v>5</v>
      </c>
      <c r="C466" s="17" t="s">
        <v>209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45729.767569444</v>
      </c>
      <c r="B467" s="6" t="n">
        <v>20.03</v>
      </c>
      <c r="C467" s="17" t="s">
        <v>209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45730.524606481</v>
      </c>
      <c r="B468" s="6" t="n">
        <v>5</v>
      </c>
      <c r="C468" s="17" t="s">
        <v>209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45733</v>
      </c>
      <c r="B469" s="6" t="n">
        <v>-330</v>
      </c>
      <c r="C469" s="17" t="s">
        <v>230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45733.766875</v>
      </c>
      <c r="B470" s="6" t="n">
        <v>21.08</v>
      </c>
      <c r="C470" s="17" t="s">
        <v>209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45734.519756944</v>
      </c>
      <c r="B471" s="6" t="n">
        <v>5</v>
      </c>
      <c r="C471" s="17" t="s">
        <v>209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45734.765833333</v>
      </c>
      <c r="B472" s="6" t="n">
        <v>16.72</v>
      </c>
      <c r="C472" s="17" t="s">
        <v>209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45734.768611111</v>
      </c>
      <c r="B473" s="6" t="n">
        <v>14.83</v>
      </c>
      <c r="C473" s="17" t="s">
        <v>209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45735</v>
      </c>
      <c r="B474" s="6" t="n">
        <v>1</v>
      </c>
      <c r="C474" s="17" t="s">
        <v>209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45735.486215278</v>
      </c>
      <c r="B475" s="6" t="n">
        <v>330</v>
      </c>
      <c r="C475" s="17" t="s">
        <v>231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45735.560428241</v>
      </c>
      <c r="B476" s="6" t="n">
        <v>1</v>
      </c>
      <c r="C476" s="17" t="s">
        <v>209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45736</v>
      </c>
      <c r="B477" s="6" t="n">
        <v>1</v>
      </c>
      <c r="C477" s="17" t="s">
        <v>209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45736</v>
      </c>
      <c r="B478" s="6" t="n">
        <v>1</v>
      </c>
      <c r="C478" s="17" t="s">
        <v>209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45736.768726852</v>
      </c>
      <c r="B479" s="6" t="n">
        <v>40.06</v>
      </c>
      <c r="C479" s="17" t="s">
        <v>209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45737.547766204</v>
      </c>
      <c r="B480" s="6" t="n">
        <v>5</v>
      </c>
      <c r="C480" s="17" t="s">
        <v>209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45738</v>
      </c>
      <c r="B481" s="6" t="n">
        <v>1</v>
      </c>
      <c r="C481" s="17" t="s">
        <v>209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45739.553368056</v>
      </c>
      <c r="B482" s="6" t="n">
        <v>40</v>
      </c>
      <c r="C482" s="17" t="s">
        <v>209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45739.74412037</v>
      </c>
      <c r="B483" s="6" t="n">
        <v>11.28</v>
      </c>
      <c r="C483" s="17" t="s">
        <v>209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45740.528553241</v>
      </c>
      <c r="B484" s="6" t="n">
        <v>5</v>
      </c>
      <c r="C484" s="17" t="s">
        <v>209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4" t="n">
        <v>45741</v>
      </c>
      <c r="B485" s="6" t="n">
        <v>10</v>
      </c>
      <c r="C485" s="17" t="s">
        <v>209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 t="n">
        <v>45741.514826389</v>
      </c>
      <c r="B486" s="6" t="n">
        <v>2</v>
      </c>
      <c r="C486" s="17" t="s">
        <v>209</v>
      </c>
      <c r="D486" s="17"/>
      <c r="E486" s="17"/>
      <c r="F486" s="6" t="s">
        <f>=A486-A485</f>
      </c>
      <c r="G486" s="6" t="s">
        <f>=B486+G485</f>
      </c>
      <c r="H486" s="6" t="s">
        <f>=F486*G485</f>
      </c>
    </row>
    <row collapsed="false" customFormat="false" customHeight="false" hidden="false" ht="12.1" outlineLevel="0" r="487">
      <c r="A487" s="14" t="n">
        <v>45742</v>
      </c>
      <c r="B487" s="6" t="n">
        <v>1</v>
      </c>
      <c r="C487" s="17" t="s">
        <v>209</v>
      </c>
      <c r="D487" s="17"/>
      <c r="E487" s="17"/>
      <c r="F487" s="6" t="s">
        <f>=A487-A486</f>
      </c>
      <c r="G487" s="6" t="s">
        <f>=B487+G486</f>
      </c>
      <c r="H487" s="6" t="s">
        <f>=F487*G486</f>
      </c>
    </row>
    <row collapsed="false" customFormat="false" customHeight="false" hidden="false" ht="12.1" outlineLevel="0" r="488">
      <c r="A488" s="14" t="n">
        <v>45742</v>
      </c>
      <c r="B488" s="6" t="n">
        <v>40</v>
      </c>
      <c r="C488" s="17" t="s">
        <v>209</v>
      </c>
      <c r="D488" s="17"/>
      <c r="E488" s="17"/>
      <c r="F488" s="6" t="s">
        <f>=A488-A487</f>
      </c>
      <c r="G488" s="6" t="s">
        <f>=B488+G487</f>
      </c>
      <c r="H488" s="6" t="s">
        <f>=F488*G487</f>
      </c>
    </row>
    <row collapsed="false" customFormat="false" customHeight="false" hidden="false" ht="12.1" outlineLevel="0" r="489">
      <c r="A489" s="14" t="n">
        <v>45742.770590278</v>
      </c>
      <c r="B489" s="6" t="n">
        <v>0.04</v>
      </c>
      <c r="C489" s="17" t="s">
        <v>209</v>
      </c>
      <c r="D489" s="17"/>
      <c r="E489" s="17"/>
      <c r="F489" s="6" t="s">
        <f>=A489-A488</f>
      </c>
      <c r="G489" s="6" t="s">
        <f>=B489+G488</f>
      </c>
      <c r="H489" s="6" t="s">
        <f>=F489*G488</f>
      </c>
    </row>
    <row collapsed="false" customFormat="false" customHeight="false" hidden="false" ht="12.1" outlineLevel="0" r="490">
      <c r="A490" s="14" t="n">
        <v>45743.564479167</v>
      </c>
      <c r="B490" s="6" t="n">
        <v>5</v>
      </c>
      <c r="C490" s="17" t="s">
        <v>209</v>
      </c>
      <c r="D490" s="17"/>
      <c r="E490" s="17"/>
      <c r="F490" s="6" t="s">
        <f>=A490-A489</f>
      </c>
      <c r="G490" s="6" t="s">
        <f>=B490+G489</f>
      </c>
      <c r="H490" s="6" t="s">
        <f>=F490*G489</f>
      </c>
    </row>
    <row collapsed="false" customFormat="false" customHeight="false" hidden="false" ht="12.1" outlineLevel="0" r="491">
      <c r="A491" s="14" t="n">
        <v>45744</v>
      </c>
      <c r="B491" s="6" t="n">
        <v>1</v>
      </c>
      <c r="C491" s="17" t="s">
        <v>209</v>
      </c>
      <c r="D491" s="17"/>
      <c r="E491" s="17"/>
      <c r="F491" s="6" t="s">
        <f>=A491-A490</f>
      </c>
      <c r="G491" s="6" t="s">
        <f>=B491+G490</f>
      </c>
      <c r="H491" s="6" t="s">
        <f>=F491*G490</f>
      </c>
    </row>
    <row collapsed="false" customFormat="false" customHeight="false" hidden="false" ht="12.1" outlineLevel="0" r="492">
      <c r="A492" s="14" t="n">
        <v>45744</v>
      </c>
      <c r="B492" s="6" t="n">
        <v>40</v>
      </c>
      <c r="C492" s="17" t="s">
        <v>209</v>
      </c>
      <c r="D492" s="17"/>
      <c r="E492" s="17"/>
      <c r="F492" s="6" t="s">
        <f>=A492-A491</f>
      </c>
      <c r="G492" s="6" t="s">
        <f>=B492+G491</f>
      </c>
      <c r="H492" s="6" t="s">
        <f>=F492*G491</f>
      </c>
    </row>
    <row collapsed="false" customFormat="false" customHeight="false" hidden="false" ht="12.1" outlineLevel="0" r="493">
      <c r="A493" s="14" t="n">
        <v>45746.613136574</v>
      </c>
      <c r="B493" s="6" t="n">
        <v>22</v>
      </c>
      <c r="C493" s="17" t="s">
        <v>209</v>
      </c>
      <c r="D493" s="17"/>
      <c r="E493" s="17"/>
      <c r="F493" s="6" t="s">
        <f>=A493-A492</f>
      </c>
      <c r="G493" s="6" t="s">
        <f>=B493+G492</f>
      </c>
      <c r="H493" s="6" t="s">
        <f>=F493*G492</f>
      </c>
    </row>
    <row collapsed="false" customFormat="false" customHeight="false" hidden="false" ht="12.1" outlineLevel="0" r="494">
      <c r="A494" s="14" t="n">
        <v>45747</v>
      </c>
      <c r="B494" s="6" t="n">
        <v>-109.68</v>
      </c>
      <c r="C494" s="17" t="s">
        <v>244</v>
      </c>
      <c r="D494" s="17"/>
      <c r="E494" s="17"/>
      <c r="F494" s="6" t="s">
        <f>=A494-A493</f>
      </c>
      <c r="G494" s="6" t="s">
        <f>=B494+G493</f>
      </c>
      <c r="H494" s="6" t="s">
        <f>=F494*G493</f>
      </c>
    </row>
    <row collapsed="false" customFormat="false" customHeight="false" hidden="false" ht="12.1" outlineLevel="0" r="495">
      <c r="A495" s="14" t="n">
        <v>45747.554583333</v>
      </c>
      <c r="B495" s="6" t="n">
        <v>5</v>
      </c>
      <c r="C495" s="17" t="s">
        <v>209</v>
      </c>
      <c r="D495" s="17"/>
      <c r="E495" s="17"/>
      <c r="F495" s="6" t="s">
        <f>=A495-A494</f>
      </c>
      <c r="G495" s="6" t="s">
        <f>=B495+G494</f>
      </c>
      <c r="H495" s="6" t="s">
        <f>=F495*G494</f>
      </c>
    </row>
    <row collapsed="false" customFormat="false" customHeight="false" hidden="false" ht="12.1" outlineLevel="0" r="496">
      <c r="A496" s="14" t="n">
        <v>45747.802534722</v>
      </c>
      <c r="B496" s="6" t="n">
        <v>42</v>
      </c>
      <c r="C496" s="17" t="s">
        <v>209</v>
      </c>
      <c r="D496" s="17"/>
      <c r="E496" s="17"/>
      <c r="F496" s="6" t="s">
        <f>=A496-A495</f>
      </c>
      <c r="G496" s="6" t="s">
        <f>=B496+G495</f>
      </c>
      <c r="H496" s="6" t="s">
        <f>=F496*G495</f>
      </c>
    </row>
    <row collapsed="false" customFormat="false" customHeight="false" hidden="false" ht="12.1" outlineLevel="0" r="497">
      <c r="A497" s="14" t="n">
        <v>45748</v>
      </c>
      <c r="B497" s="6" t="n">
        <v>20</v>
      </c>
      <c r="C497" s="17" t="s">
        <v>209</v>
      </c>
      <c r="D497" s="17"/>
      <c r="E497" s="17"/>
      <c r="F497" s="6" t="s">
        <f>=A497-A496</f>
      </c>
      <c r="G497" s="6" t="s">
        <f>=B497+G496</f>
      </c>
      <c r="H497" s="6" t="s">
        <f>=F497*G496</f>
      </c>
    </row>
    <row collapsed="false" customFormat="false" customHeight="false" hidden="false" ht="12.1" outlineLevel="0" r="498">
      <c r="A498" s="14" t="n">
        <v>45748.546481481</v>
      </c>
      <c r="B498" s="6" t="n">
        <v>5</v>
      </c>
      <c r="C498" s="17" t="s">
        <v>209</v>
      </c>
      <c r="D498" s="17"/>
      <c r="E498" s="17"/>
      <c r="F498" s="6" t="s">
        <f>=A498-A497</f>
      </c>
      <c r="G498" s="6" t="s">
        <f>=B498+G497</f>
      </c>
      <c r="H498" s="6" t="s">
        <f>=F498*G497</f>
      </c>
    </row>
    <row collapsed="false" customFormat="false" customHeight="false" hidden="false" ht="12.1" outlineLevel="0" r="499">
      <c r="A499" s="14" t="n">
        <v>45749</v>
      </c>
      <c r="B499" s="6" t="n">
        <v>1</v>
      </c>
      <c r="C499" s="17" t="s">
        <v>209</v>
      </c>
      <c r="D499" s="17"/>
      <c r="E499" s="17"/>
      <c r="F499" s="6" t="s">
        <f>=A499-A498</f>
      </c>
      <c r="G499" s="6" t="s">
        <f>=B499+G498</f>
      </c>
      <c r="H499" s="6" t="s">
        <f>=F499*G498</f>
      </c>
    </row>
    <row collapsed="false" customFormat="false" customHeight="false" hidden="false" ht="12.1" outlineLevel="0" r="500">
      <c r="A500" s="14" t="n">
        <v>45749</v>
      </c>
      <c r="B500" s="6" t="n">
        <v>20</v>
      </c>
      <c r="C500" s="17" t="s">
        <v>209</v>
      </c>
      <c r="D500" s="17"/>
      <c r="E500" s="17"/>
      <c r="F500" s="6" t="s">
        <f>=A500-A499</f>
      </c>
      <c r="G500" s="6" t="s">
        <f>=B500+G499</f>
      </c>
      <c r="H500" s="6" t="s">
        <f>=F500*G499</f>
      </c>
    </row>
    <row collapsed="false" customFormat="false" customHeight="false" hidden="false" ht="12.1" outlineLevel="0" r="501">
      <c r="A501" s="14" t="n">
        <v>45749.430659722</v>
      </c>
      <c r="B501" s="6" t="n">
        <v>109.68</v>
      </c>
      <c r="C501" s="17" t="s">
        <v>242</v>
      </c>
      <c r="D501" s="17"/>
      <c r="E501" s="17"/>
      <c r="F501" s="6" t="s">
        <f>=A501-A500</f>
      </c>
      <c r="G501" s="6" t="s">
        <f>=B501+G500</f>
      </c>
      <c r="H501" s="6" t="s">
        <f>=F501*G500</f>
      </c>
    </row>
    <row collapsed="false" customFormat="false" customHeight="false" hidden="false" ht="12.1" outlineLevel="0" r="502">
      <c r="A502" s="14" t="n">
        <v>45749.710393519</v>
      </c>
      <c r="B502" s="6" t="n">
        <v>5</v>
      </c>
      <c r="C502" s="17" t="s">
        <v>209</v>
      </c>
      <c r="D502" s="17"/>
      <c r="E502" s="17"/>
      <c r="F502" s="6" t="s">
        <f>=A502-A501</f>
      </c>
      <c r="G502" s="6" t="s">
        <f>=B502+G501</f>
      </c>
      <c r="H502" s="6" t="s">
        <f>=F502*G501</f>
      </c>
    </row>
    <row collapsed="false" customFormat="false" customHeight="false" hidden="false" ht="12.1" outlineLevel="0" r="503">
      <c r="A503" s="14" t="n">
        <v>45750</v>
      </c>
      <c r="B503" s="6" t="n">
        <v>30.07</v>
      </c>
      <c r="C503" s="17" t="s">
        <v>209</v>
      </c>
      <c r="D503" s="17"/>
      <c r="E503" s="17"/>
      <c r="F503" s="6" t="s">
        <f>=A503-A502</f>
      </c>
      <c r="G503" s="6" t="s">
        <f>=B503+G502</f>
      </c>
      <c r="H503" s="6" t="s">
        <f>=F503*G502</f>
      </c>
    </row>
    <row collapsed="false" customFormat="false" customHeight="false" hidden="false" ht="12.1" outlineLevel="0" r="504">
      <c r="A504" s="14" t="n">
        <v>45750.668668981</v>
      </c>
      <c r="B504" s="6" t="n">
        <v>25</v>
      </c>
      <c r="C504" s="17" t="s">
        <v>209</v>
      </c>
      <c r="D504" s="17"/>
      <c r="E504" s="17"/>
      <c r="F504" s="6" t="s">
        <f>=A504-A503</f>
      </c>
      <c r="G504" s="6" t="s">
        <f>=B504+G503</f>
      </c>
      <c r="H504" s="6" t="s">
        <f>=F504*G503</f>
      </c>
    </row>
    <row collapsed="false" customFormat="false" customHeight="false" hidden="false" ht="12.1" outlineLevel="0" r="505">
      <c r="A505" s="14" t="n">
        <v>45751</v>
      </c>
      <c r="B505" s="6" t="n">
        <v>40</v>
      </c>
      <c r="C505" s="17" t="s">
        <v>209</v>
      </c>
      <c r="D505" s="17"/>
      <c r="E505" s="17"/>
      <c r="F505" s="6" t="s">
        <f>=A505-A504</f>
      </c>
      <c r="G505" s="6" t="s">
        <f>=B505+G504</f>
      </c>
      <c r="H505" s="6" t="s">
        <f>=F505*G504</f>
      </c>
    </row>
    <row collapsed="false" customFormat="false" customHeight="false" hidden="false" ht="12.1" outlineLevel="0" r="506">
      <c r="A506" s="14" t="n">
        <v>45751</v>
      </c>
      <c r="B506" s="6" t="n">
        <v>1</v>
      </c>
      <c r="C506" s="17" t="s">
        <v>209</v>
      </c>
      <c r="D506" s="17"/>
      <c r="E506" s="17"/>
      <c r="F506" s="6" t="s">
        <f>=A506-A505</f>
      </c>
      <c r="G506" s="6" t="s">
        <f>=B506+G505</f>
      </c>
      <c r="H506" s="6" t="s">
        <f>=F506*G505</f>
      </c>
    </row>
    <row collapsed="false" customFormat="false" customHeight="false" hidden="false" ht="12.1" outlineLevel="0" r="507">
      <c r="A507" s="14" t="n">
        <v>45751.827094907</v>
      </c>
      <c r="B507" s="6" t="n">
        <v>43</v>
      </c>
      <c r="C507" s="17" t="s">
        <v>209</v>
      </c>
      <c r="D507" s="17"/>
      <c r="E507" s="17"/>
      <c r="F507" s="6" t="s">
        <f>=A507-A506</f>
      </c>
      <c r="G507" s="6" t="s">
        <f>=B507+G506</f>
      </c>
      <c r="H507" s="6" t="s">
        <f>=F507*G506</f>
      </c>
    </row>
    <row collapsed="false" customFormat="false" customHeight="false" hidden="false" ht="12.1" outlineLevel="0" r="508">
      <c r="A508" s="14" t="n">
        <v>45751.837951389</v>
      </c>
      <c r="B508" s="6" t="n">
        <v>2</v>
      </c>
      <c r="C508" s="17" t="s">
        <v>209</v>
      </c>
      <c r="D508" s="17"/>
      <c r="E508" s="17"/>
      <c r="F508" s="6" t="s">
        <f>=A508-A507</f>
      </c>
      <c r="G508" s="6" t="s">
        <f>=B508+G507</f>
      </c>
      <c r="H508" s="6" t="s">
        <f>=F508*G507</f>
      </c>
    </row>
    <row collapsed="false" customFormat="false" customHeight="false" hidden="false" ht="12.1" outlineLevel="0" r="509">
      <c r="A509" s="14" t="n">
        <v>45751.950625</v>
      </c>
      <c r="B509" s="6" t="n">
        <v>704</v>
      </c>
      <c r="C509" s="17" t="s">
        <v>209</v>
      </c>
      <c r="D509" s="17"/>
      <c r="E509" s="17"/>
      <c r="F509" s="6" t="s">
        <f>=A509-A508</f>
      </c>
      <c r="G509" s="6" t="s">
        <f>=B509+G508</f>
      </c>
      <c r="H509" s="6" t="s">
        <f>=F509*G508</f>
      </c>
    </row>
    <row collapsed="false" customFormat="false" customHeight="false" hidden="false" ht="12.1" outlineLevel="0" r="510">
      <c r="A510" s="14" t="n">
        <v>45753</v>
      </c>
      <c r="B510" s="6" t="n">
        <v>40.22</v>
      </c>
      <c r="C510" s="17" t="s">
        <v>209</v>
      </c>
      <c r="D510" s="17"/>
      <c r="E510" s="17"/>
      <c r="F510" s="6" t="s">
        <f>=A510-A509</f>
      </c>
      <c r="G510" s="6" t="s">
        <f>=B510+G509</f>
      </c>
      <c r="H510" s="6" t="s">
        <f>=F510*G509</f>
      </c>
    </row>
    <row collapsed="false" customFormat="false" customHeight="false" hidden="false" ht="12.1" outlineLevel="0" r="511">
      <c r="A511" s="14" t="n">
        <v>45754</v>
      </c>
      <c r="B511" s="6" t="n">
        <v>1</v>
      </c>
      <c r="C511" s="17" t="s">
        <v>209</v>
      </c>
      <c r="D511" s="17"/>
      <c r="E511" s="17"/>
      <c r="F511" s="6" t="s">
        <f>=A511-A510</f>
      </c>
      <c r="G511" s="6" t="s">
        <f>=B511+G510</f>
      </c>
      <c r="H511" s="6" t="s">
        <f>=F511*G510</f>
      </c>
    </row>
    <row collapsed="false" customFormat="false" customHeight="false" hidden="false" ht="12.1" outlineLevel="0" r="512">
      <c r="A512" s="14" t="n">
        <v>45754</v>
      </c>
      <c r="B512" s="6" t="n">
        <v>40</v>
      </c>
      <c r="C512" s="17" t="s">
        <v>209</v>
      </c>
      <c r="D512" s="17"/>
      <c r="E512" s="17"/>
      <c r="F512" s="6" t="s">
        <f>=A512-A511</f>
      </c>
      <c r="G512" s="6" t="s">
        <f>=B512+G511</f>
      </c>
      <c r="H512" s="6" t="s">
        <f>=F512*G511</f>
      </c>
    </row>
    <row collapsed="false" customFormat="false" customHeight="false" hidden="false" ht="12.1" outlineLevel="0" r="513">
      <c r="A513" s="14" t="n">
        <v>45756</v>
      </c>
      <c r="B513" s="6" t="n">
        <v>25.06</v>
      </c>
      <c r="C513" s="17" t="s">
        <v>209</v>
      </c>
      <c r="D513" s="17"/>
      <c r="E513" s="17"/>
      <c r="F513" s="6" t="s">
        <f>=A513-A512</f>
      </c>
      <c r="G513" s="6" t="s">
        <f>=B513+G512</f>
      </c>
      <c r="H513" s="6" t="s">
        <f>=F513*G512</f>
      </c>
    </row>
    <row collapsed="false" customFormat="false" customHeight="false" hidden="false" ht="12.1" outlineLevel="0" r="514">
      <c r="A514" s="14" t="n">
        <v>45756.644826389</v>
      </c>
      <c r="B514" s="6" t="n">
        <v>42</v>
      </c>
      <c r="C514" s="17" t="s">
        <v>209</v>
      </c>
      <c r="D514" s="17"/>
      <c r="E514" s="17"/>
      <c r="F514" s="6" t="s">
        <f>=A514-A513</f>
      </c>
      <c r="G514" s="6" t="s">
        <f>=B514+G513</f>
      </c>
      <c r="H514" s="6" t="s">
        <f>=F514*G513</f>
      </c>
    </row>
    <row collapsed="false" customFormat="false" customHeight="false" hidden="false" ht="12.1" outlineLevel="0" r="515">
      <c r="A515" s="14" t="n">
        <v>45756.649108796</v>
      </c>
      <c r="B515" s="6" t="n">
        <v>35.05</v>
      </c>
      <c r="C515" s="17" t="s">
        <v>209</v>
      </c>
      <c r="D515" s="17"/>
      <c r="E515" s="17"/>
      <c r="F515" s="6" t="s">
        <f>=A515-A514</f>
      </c>
      <c r="G515" s="6" t="s">
        <f>=B515+G514</f>
      </c>
      <c r="H515" s="6" t="s">
        <f>=F515*G514</f>
      </c>
    </row>
    <row collapsed="false" customFormat="false" customHeight="false" hidden="false" ht="12.1" outlineLevel="0" r="516">
      <c r="A516" s="14" t="n">
        <v>45756.816701389</v>
      </c>
      <c r="B516" s="6" t="n">
        <v>22</v>
      </c>
      <c r="C516" s="17" t="s">
        <v>209</v>
      </c>
      <c r="D516" s="17"/>
      <c r="E516" s="17"/>
      <c r="F516" s="6" t="s">
        <f>=A516-A515</f>
      </c>
      <c r="G516" s="6" t="s">
        <f>=B516+G515</f>
      </c>
      <c r="H516" s="6" t="s">
        <f>=F516*G515</f>
      </c>
    </row>
    <row collapsed="false" customFormat="false" customHeight="false" hidden="false" ht="12.1" outlineLevel="0" r="517">
      <c r="A517" s="14" t="n">
        <v>45758.710752315</v>
      </c>
      <c r="B517" s="6" t="n">
        <v>5000</v>
      </c>
      <c r="C517" s="17" t="s">
        <v>209</v>
      </c>
      <c r="D517" s="17"/>
      <c r="E517" s="17"/>
      <c r="F517" s="6" t="s">
        <f>=A517-A516</f>
      </c>
      <c r="G517" s="6" t="s">
        <f>=B517+G516</f>
      </c>
      <c r="H517" s="6" t="s">
        <f>=F517*G516</f>
      </c>
    </row>
    <row collapsed="false" customFormat="false" customHeight="false" hidden="false" ht="12.1" outlineLevel="0" r="518">
      <c r="A518" s="14" t="n">
        <v>45758.711296296</v>
      </c>
      <c r="B518" s="6" t="n">
        <v>-5287.74</v>
      </c>
      <c r="C518" s="17" t="s">
        <v>210</v>
      </c>
      <c r="D518" s="17"/>
      <c r="E518" s="17"/>
      <c r="F518" s="6" t="s">
        <f>=A518-A517</f>
      </c>
      <c r="G518" s="6" t="s">
        <f>=B518+G517</f>
      </c>
      <c r="H518" s="6" t="s">
        <f>=F518*G517</f>
      </c>
    </row>
    <row collapsed="false" customFormat="false" customHeight="false" hidden="false" ht="12.1" outlineLevel="0" r="519">
      <c r="A519" s="14" t="n">
        <v>45758.711481481</v>
      </c>
      <c r="B519" s="6" t="n">
        <v>-110.59</v>
      </c>
      <c r="C519" s="17" t="s">
        <v>210</v>
      </c>
      <c r="D519" s="17"/>
      <c r="E519" s="17"/>
      <c r="F519" s="6" t="s">
        <f>=A519-A518</f>
      </c>
      <c r="G519" s="6" t="s">
        <f>=B519+G518</f>
      </c>
      <c r="H519" s="6" t="s">
        <f>=F519*G518</f>
      </c>
    </row>
    <row collapsed="false" customFormat="false" customHeight="false" hidden="false" ht="12.1" outlineLevel="0" r="520">
      <c r="A520" s="14" t="n">
        <v>45758.711793981</v>
      </c>
      <c r="B520" s="6" t="n">
        <v>5400</v>
      </c>
      <c r="C520" s="17" t="s">
        <v>209</v>
      </c>
      <c r="D520" s="17"/>
      <c r="E520" s="17"/>
      <c r="F520" s="6" t="s">
        <f>=A520-A519</f>
      </c>
      <c r="G520" s="6" t="s">
        <f>=B520+G519</f>
      </c>
      <c r="H520" s="6" t="s">
        <f>=F520*G519</f>
      </c>
    </row>
    <row collapsed="false" customFormat="false" customHeight="false" hidden="false" ht="12.1" outlineLevel="0" r="521">
      <c r="A521" s="14" t="n">
        <v>45758.811319444</v>
      </c>
      <c r="B521" s="6" t="n">
        <v>11</v>
      </c>
      <c r="C521" s="17" t="s">
        <v>209</v>
      </c>
      <c r="D521" s="17"/>
      <c r="E521" s="17"/>
      <c r="F521" s="6" t="s">
        <f>=A521-A520</f>
      </c>
      <c r="G521" s="6" t="s">
        <f>=B521+G520</f>
      </c>
      <c r="H521" s="6" t="s">
        <f>=F521*G520</f>
      </c>
    </row>
    <row collapsed="false" customFormat="false" customHeight="false" hidden="false" ht="12.1" outlineLevel="0" r="522">
      <c r="A522" s="14" t="n">
        <v>45758.821296296</v>
      </c>
      <c r="B522" s="6" t="n">
        <v>35.18</v>
      </c>
      <c r="C522" s="17" t="s">
        <v>209</v>
      </c>
      <c r="D522" s="17"/>
      <c r="E522" s="17"/>
      <c r="F522" s="6" t="s">
        <f>=A522-A521</f>
      </c>
      <c r="G522" s="6" t="s">
        <f>=B522+G521</f>
      </c>
      <c r="H522" s="6" t="s">
        <f>=F522*G521</f>
      </c>
    </row>
    <row collapsed="false" customFormat="false" customHeight="false" hidden="false" ht="12.1" outlineLevel="0" r="523">
      <c r="A523" s="14" t="n">
        <v>45759</v>
      </c>
      <c r="B523" s="6" t="n">
        <v>25</v>
      </c>
      <c r="C523" s="17" t="s">
        <v>209</v>
      </c>
      <c r="D523" s="17"/>
      <c r="E523" s="17"/>
      <c r="F523" s="6" t="s">
        <f>=A523-A522</f>
      </c>
      <c r="G523" s="6" t="s">
        <f>=B523+G522</f>
      </c>
      <c r="H523" s="6" t="s">
        <f>=F523*G522</f>
      </c>
    </row>
    <row collapsed="false" customFormat="false" customHeight="false" hidden="false" ht="12.1" outlineLevel="0" r="524">
      <c r="A524" s="14" t="n">
        <v>45760</v>
      </c>
      <c r="B524" s="6" t="n">
        <v>42</v>
      </c>
      <c r="C524" s="17" t="s">
        <v>209</v>
      </c>
      <c r="D524" s="17"/>
      <c r="E524" s="17"/>
      <c r="F524" s="6" t="s">
        <f>=A524-A523</f>
      </c>
      <c r="G524" s="6" t="s">
        <f>=B524+G523</f>
      </c>
      <c r="H524" s="6" t="s">
        <f>=F524*G523</f>
      </c>
    </row>
    <row collapsed="false" customFormat="false" customHeight="false" hidden="false" ht="12.1" outlineLevel="0" r="525">
      <c r="A525" s="14" t="n">
        <v>45760.870127315</v>
      </c>
      <c r="B525" s="6" t="n">
        <v>24.46</v>
      </c>
      <c r="C525" s="17" t="s">
        <v>209</v>
      </c>
      <c r="D525" s="17"/>
      <c r="E525" s="17"/>
      <c r="F525" s="6" t="s">
        <f>=A525-A524</f>
      </c>
      <c r="G525" s="6" t="s">
        <f>=B525+G524</f>
      </c>
      <c r="H525" s="6" t="s">
        <f>=F525*G524</f>
      </c>
    </row>
    <row collapsed="false" customFormat="false" customHeight="false" hidden="false" ht="12.1" outlineLevel="0" r="526">
      <c r="A526" s="14" t="n">
        <v>45760.873599537</v>
      </c>
      <c r="B526" s="6" t="n">
        <v>7.73</v>
      </c>
      <c r="C526" s="17" t="s">
        <v>209</v>
      </c>
      <c r="D526" s="17"/>
      <c r="E526" s="17"/>
      <c r="F526" s="6" t="s">
        <f>=A526-A525</f>
      </c>
      <c r="G526" s="6" t="s">
        <f>=B526+G525</f>
      </c>
      <c r="H526" s="6" t="s">
        <f>=F526*G525</f>
      </c>
    </row>
    <row collapsed="false" customFormat="false" customHeight="false" hidden="false" ht="12.1" outlineLevel="0" r="527">
      <c r="A527" s="14" t="n">
        <v>45761</v>
      </c>
      <c r="B527" s="6" t="n">
        <v>18.21</v>
      </c>
      <c r="C527" s="17" t="s">
        <v>209</v>
      </c>
      <c r="D527" s="17"/>
      <c r="E527" s="17"/>
      <c r="F527" s="6" t="s">
        <f>=A527-A526</f>
      </c>
      <c r="G527" s="6" t="s">
        <f>=B527+G526</f>
      </c>
      <c r="H527" s="6" t="s">
        <f>=F527*G526</f>
      </c>
    </row>
    <row collapsed="false" customFormat="false" customHeight="false" hidden="false" ht="12.1" outlineLevel="0" r="528">
      <c r="A528" s="14" t="n">
        <v>45761</v>
      </c>
      <c r="B528" s="6" t="n">
        <v>12.43</v>
      </c>
      <c r="C528" s="17" t="s">
        <v>209</v>
      </c>
      <c r="D528" s="17"/>
      <c r="E528" s="17"/>
      <c r="F528" s="6" t="s">
        <f>=A528-A527</f>
      </c>
      <c r="G528" s="6" t="s">
        <f>=B528+G527</f>
      </c>
      <c r="H528" s="6" t="s">
        <f>=F528*G527</f>
      </c>
    </row>
    <row collapsed="false" customFormat="false" customHeight="false" hidden="false" ht="12.1" outlineLevel="0" r="529">
      <c r="A529" s="14" t="n">
        <v>45761</v>
      </c>
      <c r="B529" s="6" t="n">
        <v>45</v>
      </c>
      <c r="C529" s="17" t="s">
        <v>209</v>
      </c>
      <c r="D529" s="17"/>
      <c r="E529" s="17"/>
      <c r="F529" s="6" t="s">
        <f>=A529-A528</f>
      </c>
      <c r="G529" s="6" t="s">
        <f>=B529+G528</f>
      </c>
      <c r="H529" s="6" t="s">
        <f>=F529*G528</f>
      </c>
    </row>
    <row collapsed="false" customFormat="false" customHeight="false" hidden="false" ht="12.1" outlineLevel="0" r="530">
      <c r="A530" s="14" t="n">
        <v>45761.52068287</v>
      </c>
      <c r="B530" s="6" t="n">
        <v>6</v>
      </c>
      <c r="C530" s="17" t="s">
        <v>209</v>
      </c>
      <c r="D530" s="17"/>
      <c r="E530" s="17"/>
      <c r="F530" s="6" t="s">
        <f>=A530-A529</f>
      </c>
      <c r="G530" s="6" t="s">
        <f>=B530+G529</f>
      </c>
      <c r="H530" s="6" t="s">
        <f>=F530*G529</f>
      </c>
    </row>
    <row collapsed="false" customFormat="false" customHeight="false" hidden="false" ht="12.1" outlineLevel="0" r="531">
      <c r="A531" s="14" t="n">
        <v>45762</v>
      </c>
      <c r="B531" s="6" t="n">
        <v>2</v>
      </c>
      <c r="C531" s="17" t="s">
        <v>209</v>
      </c>
      <c r="D531" s="17"/>
      <c r="E531" s="17"/>
      <c r="F531" s="6" t="s">
        <f>=A531-A530</f>
      </c>
      <c r="G531" s="6" t="s">
        <f>=B531+G530</f>
      </c>
      <c r="H531" s="6" t="s">
        <f>=F531*G530</f>
      </c>
    </row>
    <row collapsed="false" customFormat="false" customHeight="false" hidden="false" ht="12.1" outlineLevel="0" r="532">
      <c r="A532" s="14" t="n">
        <v>45762.522013889</v>
      </c>
      <c r="B532" s="6" t="n">
        <v>48.4</v>
      </c>
      <c r="C532" s="17" t="s">
        <v>209</v>
      </c>
      <c r="D532" s="17"/>
      <c r="E532" s="17"/>
      <c r="F532" s="6" t="s">
        <f>=A532-A531</f>
      </c>
      <c r="G532" s="6" t="s">
        <f>=B532+G531</f>
      </c>
      <c r="H532" s="6" t="s">
        <f>=F532*G531</f>
      </c>
    </row>
    <row collapsed="false" customFormat="false" customHeight="false" hidden="false" ht="12.1" outlineLevel="0" r="533">
      <c r="A533" s="14" t="n">
        <v>45762.785810185</v>
      </c>
      <c r="B533" s="6" t="n">
        <v>17.1</v>
      </c>
      <c r="C533" s="17" t="s">
        <v>209</v>
      </c>
      <c r="D533" s="17"/>
      <c r="E533" s="17"/>
      <c r="F533" s="6" t="s">
        <f>=A533-A532</f>
      </c>
      <c r="G533" s="6" t="s">
        <f>=B533+G532</f>
      </c>
      <c r="H533" s="6" t="s">
        <f>=F533*G532</f>
      </c>
    </row>
    <row collapsed="false" customFormat="false" customHeight="false" hidden="false" ht="12.1" outlineLevel="0" r="534">
      <c r="A534" s="14" t="n">
        <v>45763</v>
      </c>
      <c r="B534" s="6" t="n">
        <v>2</v>
      </c>
      <c r="C534" s="17" t="s">
        <v>209</v>
      </c>
      <c r="D534" s="17"/>
      <c r="E534" s="17"/>
      <c r="F534" s="6" t="s">
        <f>=A534-A533</f>
      </c>
      <c r="G534" s="6" t="s">
        <f>=B534+G533</f>
      </c>
      <c r="H534" s="6" t="s">
        <f>=F534*G533</f>
      </c>
    </row>
    <row collapsed="false" customFormat="false" customHeight="false" hidden="false" ht="12.1" outlineLevel="0" r="535">
      <c r="A535" s="14" t="n">
        <v>45763.616400463</v>
      </c>
      <c r="B535" s="6" t="n">
        <v>2</v>
      </c>
      <c r="C535" s="17" t="s">
        <v>209</v>
      </c>
      <c r="D535" s="17"/>
      <c r="E535" s="17"/>
      <c r="F535" s="6" t="s">
        <f>=A535-A534</f>
      </c>
      <c r="G535" s="6" t="s">
        <f>=B535+G534</f>
      </c>
      <c r="H535" s="6" t="s">
        <f>=F535*G534</f>
      </c>
    </row>
    <row collapsed="false" customFormat="false" customHeight="false" hidden="false" ht="12.1" outlineLevel="0" r="536">
      <c r="A536" s="14" t="n">
        <v>45764.558865741</v>
      </c>
      <c r="B536" s="6" t="n">
        <v>5</v>
      </c>
      <c r="C536" s="17" t="s">
        <v>209</v>
      </c>
      <c r="D536" s="17"/>
      <c r="E536" s="17"/>
      <c r="F536" s="6" t="s">
        <f>=A536-A535</f>
      </c>
      <c r="G536" s="6" t="s">
        <f>=B536+G535</f>
      </c>
      <c r="H536" s="6" t="s">
        <f>=F536*G535</f>
      </c>
    </row>
    <row collapsed="false" customFormat="false" customHeight="false" hidden="false" ht="12.1" outlineLevel="0" r="537">
      <c r="A537" s="14" t="n">
        <v>45765</v>
      </c>
      <c r="B537" s="6" t="n">
        <v>31</v>
      </c>
      <c r="C537" s="17" t="s">
        <v>209</v>
      </c>
      <c r="D537" s="17"/>
      <c r="E537" s="17"/>
      <c r="F537" s="6" t="s">
        <f>=A537-A536</f>
      </c>
      <c r="G537" s="6" t="s">
        <f>=B537+G536</f>
      </c>
      <c r="H537" s="6" t="s">
        <f>=F537*G536</f>
      </c>
    </row>
    <row collapsed="false" customFormat="false" customHeight="false" hidden="false" ht="12.1" outlineLevel="0" r="538">
      <c r="A538" s="14" t="n">
        <v>45765.556828704</v>
      </c>
      <c r="B538" s="6" t="n">
        <v>41</v>
      </c>
      <c r="C538" s="17" t="s">
        <v>209</v>
      </c>
      <c r="D538" s="17"/>
      <c r="E538" s="17"/>
      <c r="F538" s="6" t="s">
        <f>=A538-A537</f>
      </c>
      <c r="G538" s="6" t="s">
        <f>=B538+G537</f>
      </c>
      <c r="H538" s="6" t="s">
        <f>=F538*G537</f>
      </c>
    </row>
    <row collapsed="false" customFormat="false" customHeight="false" hidden="false" ht="12.1" outlineLevel="0" r="539">
      <c r="A539" s="14" t="n">
        <v>45766.594421296</v>
      </c>
      <c r="B539" s="6" t="n">
        <v>1</v>
      </c>
      <c r="C539" s="17" t="s">
        <v>209</v>
      </c>
      <c r="D539" s="17"/>
      <c r="E539" s="17"/>
      <c r="F539" s="6" t="s">
        <f>=A539-A538</f>
      </c>
      <c r="G539" s="6" t="s">
        <f>=B539+G538</f>
      </c>
      <c r="H539" s="6" t="s">
        <f>=F539*G538</f>
      </c>
    </row>
    <row collapsed="false" customFormat="false" customHeight="false" hidden="false" ht="12.1" outlineLevel="0" r="540">
      <c r="A540" s="14" t="n">
        <v>45766.853969907</v>
      </c>
      <c r="B540" s="6" t="n">
        <v>20</v>
      </c>
      <c r="C540" s="17" t="s">
        <v>209</v>
      </c>
      <c r="D540" s="17"/>
      <c r="E540" s="17"/>
      <c r="F540" s="6" t="s">
        <f>=A540-A539</f>
      </c>
      <c r="G540" s="6" t="s">
        <f>=B540+G539</f>
      </c>
      <c r="H540" s="6" t="s">
        <f>=F540*G539</f>
      </c>
    </row>
    <row collapsed="false" customFormat="false" customHeight="false" hidden="false" ht="12.1" outlineLevel="0" r="541">
      <c r="A541" s="14" t="n">
        <v>45767.627592593</v>
      </c>
      <c r="B541" s="6" t="n">
        <v>5</v>
      </c>
      <c r="C541" s="17" t="s">
        <v>209</v>
      </c>
      <c r="D541" s="17"/>
      <c r="E541" s="17"/>
      <c r="F541" s="6" t="s">
        <f>=A541-A540</f>
      </c>
      <c r="G541" s="6" t="s">
        <f>=B541+G540</f>
      </c>
      <c r="H541" s="6" t="s">
        <f>=F541*G540</f>
      </c>
    </row>
    <row collapsed="false" customFormat="false" customHeight="false" hidden="false" ht="12.1" outlineLevel="0" r="542">
      <c r="A542" s="14" t="n">
        <v>45768.60287037</v>
      </c>
      <c r="B542" s="6" t="n">
        <v>12</v>
      </c>
      <c r="C542" s="17" t="s">
        <v>209</v>
      </c>
      <c r="D542" s="17"/>
      <c r="E542" s="17"/>
      <c r="F542" s="6" t="s">
        <f>=A542-A541</f>
      </c>
      <c r="G542" s="6" t="s">
        <f>=B542+G541</f>
      </c>
      <c r="H542" s="6" t="s">
        <f>=F542*G541</f>
      </c>
    </row>
    <row collapsed="false" customFormat="false" customHeight="false" hidden="false" ht="12.1" outlineLevel="0" r="543">
      <c r="A543" s="14" t="n">
        <v>45769.516585648</v>
      </c>
      <c r="B543" s="6" t="n">
        <v>5</v>
      </c>
      <c r="C543" s="17" t="s">
        <v>209</v>
      </c>
      <c r="D543" s="17"/>
      <c r="E543" s="17"/>
      <c r="F543" s="6" t="s">
        <f>=A543-A542</f>
      </c>
      <c r="G543" s="6" t="s">
        <f>=B543+G542</f>
      </c>
      <c r="H543" s="6" t="s">
        <f>=F543*G542</f>
      </c>
    </row>
    <row collapsed="false" customFormat="false" customHeight="false" hidden="false" ht="12.1" outlineLevel="0" r="544">
      <c r="A544" s="14" t="n">
        <v>45769.718900463</v>
      </c>
      <c r="B544" s="6" t="n">
        <v>1.11</v>
      </c>
      <c r="C544" s="17" t="s">
        <v>209</v>
      </c>
      <c r="D544" s="17"/>
      <c r="E544" s="17"/>
      <c r="F544" s="6" t="s">
        <f>=A544-A543</f>
      </c>
      <c r="G544" s="6" t="s">
        <f>=B544+G543</f>
      </c>
      <c r="H544" s="6" t="s">
        <f>=F544*G543</f>
      </c>
    </row>
    <row collapsed="false" customFormat="false" customHeight="false" hidden="false" ht="12.1" outlineLevel="0" r="545">
      <c r="A545" s="14" t="n">
        <v>45769.7215625</v>
      </c>
      <c r="B545" s="6" t="n">
        <v>10.08</v>
      </c>
      <c r="C545" s="17" t="s">
        <v>209</v>
      </c>
      <c r="D545" s="17"/>
      <c r="E545" s="17"/>
      <c r="F545" s="6" t="s">
        <f>=A545-A544</f>
      </c>
      <c r="G545" s="6" t="s">
        <f>=B545+G544</f>
      </c>
      <c r="H545" s="6" t="s">
        <f>=F545*G544</f>
      </c>
    </row>
    <row collapsed="false" customFormat="false" customHeight="false" hidden="false" ht="12.1" outlineLevel="0" r="546">
      <c r="A546" s="14" t="n">
        <v>45770.636481481</v>
      </c>
      <c r="B546" s="6" t="n">
        <v>2</v>
      </c>
      <c r="C546" s="17" t="s">
        <v>209</v>
      </c>
      <c r="D546" s="17"/>
      <c r="E546" s="17"/>
      <c r="F546" s="6" t="s">
        <f>=A546-A545</f>
      </c>
      <c r="G546" s="6" t="s">
        <f>=B546+G545</f>
      </c>
      <c r="H546" s="6" t="s">
        <f>=F546*G545</f>
      </c>
    </row>
    <row collapsed="false" customFormat="false" customHeight="false" hidden="false" ht="12.1" outlineLevel="0" r="547">
      <c r="A547" s="14" t="n">
        <v>45770.660613426</v>
      </c>
      <c r="B547" s="6" t="n">
        <v>22</v>
      </c>
      <c r="C547" s="17" t="s">
        <v>209</v>
      </c>
      <c r="D547" s="17"/>
      <c r="E547" s="17"/>
      <c r="F547" s="6" t="s">
        <f>=A547-A546</f>
      </c>
      <c r="G547" s="6" t="s">
        <f>=B547+G546</f>
      </c>
      <c r="H547" s="6" t="s">
        <f>=F547*G546</f>
      </c>
    </row>
    <row collapsed="false" customFormat="false" customHeight="false" hidden="false" ht="12.1" outlineLevel="0" r="548">
      <c r="A548" s="14" t="n">
        <v>45771</v>
      </c>
      <c r="B548" s="6" t="n">
        <v>12.43</v>
      </c>
      <c r="C548" s="17" t="s">
        <v>209</v>
      </c>
      <c r="D548" s="17"/>
      <c r="E548" s="17"/>
      <c r="F548" s="6" t="s">
        <f>=A548-A547</f>
      </c>
      <c r="G548" s="6" t="s">
        <f>=B548+G547</f>
      </c>
      <c r="H548" s="6" t="s">
        <f>=F548*G547</f>
      </c>
    </row>
    <row collapsed="false" customFormat="false" customHeight="false" hidden="false" ht="12.1" outlineLevel="0" r="549">
      <c r="A549" s="14" t="n">
        <v>45771.608680556</v>
      </c>
      <c r="B549" s="6" t="n">
        <v>13.36</v>
      </c>
      <c r="C549" s="17" t="s">
        <v>209</v>
      </c>
      <c r="D549" s="17"/>
      <c r="E549" s="17"/>
      <c r="F549" s="6" t="s">
        <f>=A549-A548</f>
      </c>
      <c r="G549" s="6" t="s">
        <f>=B549+G548</f>
      </c>
      <c r="H549" s="6" t="s">
        <f>=F549*G548</f>
      </c>
    </row>
    <row collapsed="false" customFormat="false" customHeight="false" hidden="false" ht="12.1" outlineLevel="0" r="550">
      <c r="A550" s="14" t="n">
        <v>45772</v>
      </c>
      <c r="B550" s="6" t="n">
        <v>10</v>
      </c>
      <c r="C550" s="17" t="s">
        <v>209</v>
      </c>
      <c r="D550" s="17"/>
      <c r="E550" s="17"/>
      <c r="F550" s="6" t="s">
        <f>=A550-A549</f>
      </c>
      <c r="G550" s="6" t="s">
        <f>=B550+G549</f>
      </c>
      <c r="H550" s="6" t="s">
        <f>=F550*G549</f>
      </c>
    </row>
    <row collapsed="false" customFormat="false" customHeight="false" hidden="false" ht="12.1" outlineLevel="0" r="551">
      <c r="A551" s="14" t="n">
        <v>45772</v>
      </c>
      <c r="B551" s="6" t="n">
        <v>1</v>
      </c>
      <c r="C551" s="17" t="s">
        <v>209</v>
      </c>
      <c r="D551" s="17"/>
      <c r="E551" s="17"/>
      <c r="F551" s="6" t="s">
        <f>=A551-A550</f>
      </c>
      <c r="G551" s="6" t="s">
        <f>=B551+G550</f>
      </c>
      <c r="H551" s="6" t="s">
        <f>=F551*G550</f>
      </c>
    </row>
    <row collapsed="false" customFormat="false" customHeight="false" hidden="false" ht="12.1" outlineLevel="0" r="552">
      <c r="A552" s="14" t="n">
        <v>45773</v>
      </c>
      <c r="B552" s="6" t="n">
        <v>10</v>
      </c>
      <c r="C552" s="17" t="s">
        <v>209</v>
      </c>
      <c r="D552" s="17"/>
      <c r="E552" s="17"/>
      <c r="F552" s="6" t="s">
        <f>=A552-A551</f>
      </c>
      <c r="G552" s="6" t="s">
        <f>=B552+G551</f>
      </c>
      <c r="H552" s="6" t="s">
        <f>=F552*G551</f>
      </c>
    </row>
    <row collapsed="false" customFormat="false" customHeight="false" hidden="false" ht="12.1" outlineLevel="0" r="553">
      <c r="A553" s="14" t="n">
        <v>45773.771898148</v>
      </c>
      <c r="B553" s="6" t="n">
        <v>42</v>
      </c>
      <c r="C553" s="17" t="s">
        <v>209</v>
      </c>
      <c r="D553" s="17"/>
      <c r="E553" s="17"/>
      <c r="F553" s="6" t="s">
        <f>=A553-A552</f>
      </c>
      <c r="G553" s="6" t="s">
        <f>=B553+G552</f>
      </c>
      <c r="H553" s="6" t="s">
        <f>=F553*G552</f>
      </c>
    </row>
    <row collapsed="false" customFormat="false" customHeight="false" hidden="false" ht="12.1" outlineLevel="0" r="554">
      <c r="A554" s="14" t="n">
        <v>45775.554606481</v>
      </c>
      <c r="B554" s="6" t="n">
        <v>1</v>
      </c>
      <c r="C554" s="17" t="s">
        <v>209</v>
      </c>
      <c r="D554" s="17"/>
      <c r="E554" s="17"/>
      <c r="F554" s="6" t="s">
        <f>=A554-A553</f>
      </c>
      <c r="G554" s="6" t="s">
        <f>=B554+G553</f>
      </c>
      <c r="H554" s="6" t="s">
        <f>=F554*G553</f>
      </c>
    </row>
    <row collapsed="false" customFormat="false" customHeight="false" hidden="false" ht="12.1" outlineLevel="0" r="555">
      <c r="A555" s="14" t="n">
        <v>45775.85587963</v>
      </c>
      <c r="B555" s="6" t="n">
        <v>9.12</v>
      </c>
      <c r="C555" s="17" t="s">
        <v>209</v>
      </c>
      <c r="D555" s="17"/>
      <c r="E555" s="17"/>
      <c r="F555" s="6" t="s">
        <f>=A555-A554</f>
      </c>
      <c r="G555" s="6" t="s">
        <f>=B555+G554</f>
      </c>
      <c r="H555" s="6" t="s">
        <f>=F555*G554</f>
      </c>
    </row>
    <row collapsed="false" customFormat="false" customHeight="false" hidden="false" ht="12.1" outlineLevel="0" r="556">
      <c r="A556" s="14" t="n">
        <v>45776.517210648</v>
      </c>
      <c r="B556" s="6" t="n">
        <v>5</v>
      </c>
      <c r="C556" s="17" t="s">
        <v>209</v>
      </c>
      <c r="D556" s="17"/>
      <c r="E556" s="17"/>
      <c r="F556" s="6" t="s">
        <f>=A556-A555</f>
      </c>
      <c r="G556" s="6" t="s">
        <f>=B556+G555</f>
      </c>
      <c r="H556" s="6" t="s">
        <f>=F556*G555</f>
      </c>
    </row>
    <row collapsed="false" customFormat="false" customHeight="false" hidden="false" ht="12.1" outlineLevel="0" r="557">
      <c r="A557" s="14" t="n">
        <v>45777</v>
      </c>
      <c r="B557" s="6" t="n">
        <v>-108.78</v>
      </c>
      <c r="C557" s="17" t="s">
        <v>245</v>
      </c>
      <c r="D557" s="17"/>
      <c r="E557" s="17"/>
      <c r="F557" s="6" t="s">
        <f>=A557-A556</f>
      </c>
      <c r="G557" s="6" t="s">
        <f>=B557+G556</f>
      </c>
      <c r="H557" s="6" t="s">
        <f>=F557*G556</f>
      </c>
    </row>
    <row collapsed="false" customFormat="false" customHeight="false" hidden="false" ht="12.1" outlineLevel="0" r="558">
      <c r="A558" s="14" t="n">
        <v>45777.53662037</v>
      </c>
      <c r="B558" s="6" t="n">
        <v>5</v>
      </c>
      <c r="C558" s="17" t="s">
        <v>209</v>
      </c>
      <c r="D558" s="17"/>
      <c r="E558" s="17"/>
      <c r="F558" s="6" t="s">
        <f>=A558-A557</f>
      </c>
      <c r="G558" s="6" t="s">
        <f>=B558+G557</f>
      </c>
      <c r="H558" s="6" t="s">
        <f>=F558*G557</f>
      </c>
    </row>
    <row collapsed="false" customFormat="false" customHeight="false" hidden="false" ht="12.1" outlineLevel="0" r="559">
      <c r="A559" s="14" t="n">
        <v>45779</v>
      </c>
      <c r="B559" s="6" t="n">
        <v>14</v>
      </c>
      <c r="C559" s="17" t="s">
        <v>209</v>
      </c>
      <c r="D559" s="17"/>
      <c r="E559" s="17"/>
      <c r="F559" s="6" t="s">
        <f>=A559-A558</f>
      </c>
      <c r="G559" s="6" t="s">
        <f>=B559+G558</f>
      </c>
      <c r="H559" s="6" t="s">
        <f>=F559*G558</f>
      </c>
    </row>
    <row collapsed="false" customFormat="false" customHeight="false" hidden="false" ht="12.1" outlineLevel="0" r="560">
      <c r="A560" s="14" t="n">
        <v>45779.470324074</v>
      </c>
      <c r="B560" s="6" t="n">
        <v>41</v>
      </c>
      <c r="C560" s="17" t="s">
        <v>209</v>
      </c>
      <c r="D560" s="17"/>
      <c r="E560" s="17"/>
      <c r="F560" s="6" t="s">
        <f>=A560-A559</f>
      </c>
      <c r="G560" s="6" t="s">
        <f>=B560+G559</f>
      </c>
      <c r="H560" s="6" t="s">
        <f>=F560*G559</f>
      </c>
    </row>
    <row collapsed="false" customFormat="false" customHeight="false" hidden="false" ht="12.1" outlineLevel="0" r="561">
      <c r="A561" s="14" t="n">
        <v>45779.82849537</v>
      </c>
      <c r="B561" s="6" t="n">
        <v>10</v>
      </c>
      <c r="C561" s="17" t="s">
        <v>209</v>
      </c>
      <c r="D561" s="17"/>
      <c r="E561" s="17"/>
      <c r="F561" s="6" t="s">
        <f>=A561-A560</f>
      </c>
      <c r="G561" s="6" t="s">
        <f>=B561+G560</f>
      </c>
      <c r="H561" s="6" t="s">
        <f>=F561*G560</f>
      </c>
    </row>
    <row collapsed="false" customFormat="false" customHeight="false" hidden="false" ht="12.1" outlineLevel="0" r="562">
      <c r="A562" s="14" t="n">
        <v>45780.867210648</v>
      </c>
      <c r="B562" s="6" t="n">
        <v>5</v>
      </c>
      <c r="C562" s="17" t="s">
        <v>209</v>
      </c>
      <c r="D562" s="17"/>
      <c r="E562" s="17"/>
      <c r="F562" s="6" t="s">
        <f>=A562-A561</f>
      </c>
      <c r="G562" s="6" t="s">
        <f>=B562+G561</f>
      </c>
      <c r="H562" s="6" t="s">
        <f>=F562*G561</f>
      </c>
    </row>
    <row collapsed="false" customFormat="false" customHeight="false" hidden="false" ht="12.1" outlineLevel="0" r="563">
      <c r="A563" s="14" t="n">
        <v>45781</v>
      </c>
      <c r="B563" s="6" t="n">
        <v>-30</v>
      </c>
      <c r="C563" s="17" t="s">
        <v>246</v>
      </c>
      <c r="D563" s="17"/>
      <c r="E563" s="17"/>
      <c r="F563" s="6" t="s">
        <f>=A563-A562</f>
      </c>
      <c r="G563" s="6" t="s">
        <f>=B563+G562</f>
      </c>
      <c r="H563" s="6" t="s">
        <f>=F563*G562</f>
      </c>
    </row>
    <row collapsed="false" customFormat="false" customHeight="false" hidden="false" ht="12.1" outlineLevel="0" r="564">
      <c r="A564" s="14" t="n">
        <v>45781.586053241</v>
      </c>
      <c r="B564" s="6" t="n">
        <v>6</v>
      </c>
      <c r="C564" s="17" t="s">
        <v>209</v>
      </c>
      <c r="D564" s="17"/>
      <c r="E564" s="17"/>
      <c r="F564" s="6" t="s">
        <f>=A564-A563</f>
      </c>
      <c r="G564" s="6" t="s">
        <f>=B564+G563</f>
      </c>
      <c r="H564" s="6" t="s">
        <f>=F564*G563</f>
      </c>
    </row>
    <row collapsed="false" customFormat="false" customHeight="false" hidden="false" ht="12.1" outlineLevel="0" r="565">
      <c r="A565" s="14" t="n">
        <v>45781.952037037</v>
      </c>
      <c r="B565" s="6" t="n">
        <v>547</v>
      </c>
      <c r="C565" s="17" t="s">
        <v>209</v>
      </c>
      <c r="D565" s="17"/>
      <c r="E565" s="17"/>
      <c r="F565" s="6" t="s">
        <f>=A565-A564</f>
      </c>
      <c r="G565" s="6" t="s">
        <f>=B565+G564</f>
      </c>
      <c r="H565" s="6" t="s">
        <f>=F565*G564</f>
      </c>
    </row>
    <row collapsed="false" customFormat="false" customHeight="false" hidden="false" ht="12.1" outlineLevel="0" r="566">
      <c r="A566" s="14" t="n">
        <v>45782.617372685</v>
      </c>
      <c r="B566" s="6" t="n">
        <v>1</v>
      </c>
      <c r="C566" s="17" t="s">
        <v>209</v>
      </c>
      <c r="D566" s="17"/>
      <c r="E566" s="17"/>
      <c r="F566" s="6" t="s">
        <f>=A566-A565</f>
      </c>
      <c r="G566" s="6" t="s">
        <f>=B566+G565</f>
      </c>
      <c r="H566" s="6" t="s">
        <f>=F566*G565</f>
      </c>
    </row>
    <row collapsed="false" customFormat="false" customHeight="false" hidden="false" ht="12.1" outlineLevel="0" r="567">
      <c r="A567" s="14" t="n">
        <v>45783.427384259</v>
      </c>
      <c r="B567" s="6" t="n">
        <v>108.78</v>
      </c>
      <c r="C567" s="17" t="s">
        <v>242</v>
      </c>
      <c r="D567" s="17"/>
      <c r="E567" s="17"/>
      <c r="F567" s="6" t="s">
        <f>=A567-A566</f>
      </c>
      <c r="G567" s="6" t="s">
        <f>=B567+G566</f>
      </c>
      <c r="H567" s="6" t="s">
        <f>=F567*G566</f>
      </c>
    </row>
    <row collapsed="false" customFormat="false" customHeight="false" hidden="false" ht="12.1" outlineLevel="0" r="568">
      <c r="A568" s="14" t="n">
        <v>45783.488657407</v>
      </c>
      <c r="B568" s="6" t="n">
        <v>5</v>
      </c>
      <c r="C568" s="17" t="s">
        <v>209</v>
      </c>
      <c r="D568" s="17"/>
      <c r="E568" s="17"/>
      <c r="F568" s="6" t="s">
        <f>=A568-A567</f>
      </c>
      <c r="G568" s="6" t="s">
        <f>=B568+G567</f>
      </c>
      <c r="H568" s="6" t="s">
        <f>=F568*G567</f>
      </c>
    </row>
    <row collapsed="false" customFormat="false" customHeight="false" hidden="false" ht="12.1" outlineLevel="0" r="569">
      <c r="A569" s="14" t="n">
        <v>45783.548449074</v>
      </c>
      <c r="B569" s="6" t="n">
        <v>30</v>
      </c>
      <c r="C569" s="17" t="s">
        <v>247</v>
      </c>
      <c r="D569" s="17"/>
      <c r="E569" s="17"/>
      <c r="F569" s="6" t="s">
        <f>=A569-A568</f>
      </c>
      <c r="G569" s="6" t="s">
        <f>=B569+G568</f>
      </c>
      <c r="H569" s="6" t="s">
        <f>=F569*G568</f>
      </c>
    </row>
    <row collapsed="false" customFormat="false" customHeight="false" hidden="false" ht="12.1" outlineLevel="0" r="570">
      <c r="A570" s="14" t="n">
        <v>45784.512789352</v>
      </c>
      <c r="B570" s="6" t="n">
        <v>1</v>
      </c>
      <c r="C570" s="17" t="s">
        <v>209</v>
      </c>
      <c r="D570" s="17"/>
      <c r="E570" s="17"/>
      <c r="F570" s="6" t="s">
        <f>=A570-A569</f>
      </c>
      <c r="G570" s="6" t="s">
        <f>=B570+G569</f>
      </c>
      <c r="H570" s="6" t="s">
        <f>=F570*G569</f>
      </c>
    </row>
    <row collapsed="false" customFormat="false" customHeight="false" hidden="false" ht="12.1" outlineLevel="0" r="571">
      <c r="A571" s="14" t="n">
        <v>45785.541805556</v>
      </c>
      <c r="B571" s="6" t="n">
        <v>11.48</v>
      </c>
      <c r="C571" s="17" t="s">
        <v>209</v>
      </c>
      <c r="D571" s="17"/>
      <c r="E571" s="17"/>
      <c r="F571" s="6" t="s">
        <f>=A571-A570</f>
      </c>
      <c r="G571" s="6" t="s">
        <f>=B571+G570</f>
      </c>
      <c r="H571" s="6" t="s">
        <f>=F571*G570</f>
      </c>
    </row>
    <row collapsed="false" customFormat="false" customHeight="false" hidden="false" ht="12.1" outlineLevel="0" r="572">
      <c r="A572" s="14" t="n">
        <v>45786</v>
      </c>
      <c r="B572" s="6" t="n">
        <v>9.05</v>
      </c>
      <c r="C572" s="17" t="s">
        <v>209</v>
      </c>
      <c r="D572" s="17"/>
      <c r="E572" s="17"/>
      <c r="F572" s="6" t="s">
        <f>=A572-A571</f>
      </c>
      <c r="G572" s="6" t="s">
        <f>=B572+G571</f>
      </c>
      <c r="H572" s="6" t="s">
        <f>=F572*G571</f>
      </c>
    </row>
    <row collapsed="false" customFormat="false" customHeight="false" hidden="false" ht="12.1" outlineLevel="0" r="573">
      <c r="A573" s="14" t="n">
        <v>45787.555868056</v>
      </c>
      <c r="B573" s="6" t="n">
        <v>10.68</v>
      </c>
      <c r="C573" s="17" t="s">
        <v>209</v>
      </c>
      <c r="D573" s="17"/>
      <c r="E573" s="17"/>
      <c r="F573" s="6" t="s">
        <f>=A573-A572</f>
      </c>
      <c r="G573" s="6" t="s">
        <f>=B573+G572</f>
      </c>
      <c r="H573" s="6" t="s">
        <f>=F573*G572</f>
      </c>
    </row>
    <row collapsed="false" customFormat="false" customHeight="false" hidden="false" ht="12.1" outlineLevel="0" r="574">
      <c r="A574" s="14" t="n">
        <v>45787.697048611</v>
      </c>
      <c r="B574" s="6" t="n">
        <v>46.45</v>
      </c>
      <c r="C574" s="17" t="s">
        <v>209</v>
      </c>
      <c r="D574" s="17"/>
      <c r="E574" s="17"/>
      <c r="F574" s="6" t="s">
        <f>=A574-A573</f>
      </c>
      <c r="G574" s="6" t="s">
        <f>=B574+G573</f>
      </c>
      <c r="H574" s="6" t="s">
        <f>=F574*G573</f>
      </c>
    </row>
    <row collapsed="false" customFormat="false" customHeight="false" hidden="false" ht="12.1" outlineLevel="0" r="575">
      <c r="A575" s="14" t="n">
        <v>45788.578935185</v>
      </c>
      <c r="B575" s="6" t="n">
        <v>45.02</v>
      </c>
      <c r="C575" s="17" t="s">
        <v>209</v>
      </c>
      <c r="D575" s="17"/>
      <c r="E575" s="17"/>
      <c r="F575" s="6" t="s">
        <f>=A575-A574</f>
      </c>
      <c r="G575" s="6" t="s">
        <f>=B575+G574</f>
      </c>
      <c r="H575" s="6" t="s">
        <f>=F575*G574</f>
      </c>
    </row>
    <row collapsed="false" customFormat="false" customHeight="false" hidden="false" ht="12.1" outlineLevel="0" r="576">
      <c r="A576" s="14" t="n">
        <v>45789.514502315</v>
      </c>
      <c r="B576" s="6" t="n">
        <v>1</v>
      </c>
      <c r="C576" s="17" t="s">
        <v>209</v>
      </c>
      <c r="D576" s="17"/>
      <c r="E576" s="17"/>
      <c r="F576" s="6" t="s">
        <f>=A576-A575</f>
      </c>
      <c r="G576" s="6" t="s">
        <f>=B576+G575</f>
      </c>
      <c r="H576" s="6" t="s">
        <f>=F576*G575</f>
      </c>
    </row>
    <row collapsed="false" customFormat="false" customHeight="false" hidden="false" ht="12.1" outlineLevel="0" r="577">
      <c r="A577" s="14" t="n">
        <v>45789.764085648</v>
      </c>
      <c r="B577" s="6" t="n">
        <v>15.05</v>
      </c>
      <c r="C577" s="17" t="s">
        <v>209</v>
      </c>
      <c r="D577" s="17"/>
      <c r="E577" s="17"/>
      <c r="F577" s="6" t="s">
        <f>=A577-A576</f>
      </c>
      <c r="G577" s="6" t="s">
        <f>=B577+G576</f>
      </c>
      <c r="H577" s="6" t="s">
        <f>=F577*G576</f>
      </c>
    </row>
    <row collapsed="false" customFormat="false" customHeight="false" hidden="false" ht="12.1" outlineLevel="0" r="578">
      <c r="A578" s="14" t="n">
        <v>45790.428819444</v>
      </c>
      <c r="B578" s="6" t="n">
        <v>5000</v>
      </c>
      <c r="C578" s="17" t="s">
        <v>209</v>
      </c>
      <c r="D578" s="17"/>
      <c r="E578" s="17"/>
      <c r="F578" s="6" t="s">
        <f>=A578-A577</f>
      </c>
      <c r="G578" s="6" t="s">
        <f>=B578+G577</f>
      </c>
      <c r="H578" s="6" t="s">
        <f>=F578*G577</f>
      </c>
    </row>
    <row collapsed="false" customFormat="false" customHeight="false" hidden="false" ht="12.1" outlineLevel="0" r="579">
      <c r="A579" s="14" t="n">
        <v>45791</v>
      </c>
      <c r="B579" s="6" t="n">
        <v>1</v>
      </c>
      <c r="C579" s="17" t="s">
        <v>209</v>
      </c>
      <c r="D579" s="17"/>
      <c r="E579" s="17"/>
      <c r="F579" s="6" t="s">
        <f>=A579-A578</f>
      </c>
      <c r="G579" s="6" t="s">
        <f>=B579+G578</f>
      </c>
      <c r="H579" s="6" t="s">
        <f>=F579*G578</f>
      </c>
    </row>
    <row collapsed="false" customFormat="false" customHeight="false" hidden="false" ht="12.1" outlineLevel="0" r="580">
      <c r="A580" s="14" t="n">
        <v>45791.444351852</v>
      </c>
      <c r="B580" s="6" t="n">
        <v>45.7</v>
      </c>
      <c r="C580" s="17" t="s">
        <v>209</v>
      </c>
      <c r="D580" s="17"/>
      <c r="E580" s="17"/>
      <c r="F580" s="6" t="s">
        <f>=A580-A579</f>
      </c>
      <c r="G580" s="6" t="s">
        <f>=B580+G579</f>
      </c>
      <c r="H580" s="6" t="s">
        <f>=F580*G579</f>
      </c>
    </row>
    <row collapsed="false" customFormat="false" customHeight="false" hidden="false" ht="12.1" outlineLevel="0" r="581">
      <c r="A581" s="14" t="n">
        <v>45791.452222222</v>
      </c>
      <c r="B581" s="6" t="n">
        <v>14.83</v>
      </c>
      <c r="C581" s="17" t="s">
        <v>209</v>
      </c>
      <c r="D581" s="17"/>
      <c r="E581" s="17"/>
      <c r="F581" s="6" t="s">
        <f>=A581-A580</f>
      </c>
      <c r="G581" s="6" t="s">
        <f>=B581+G580</f>
      </c>
      <c r="H581" s="6" t="s">
        <f>=F581*G580</f>
      </c>
    </row>
    <row collapsed="false" customFormat="false" customHeight="false" hidden="false" ht="12.1" outlineLevel="0" r="582">
      <c r="A582" s="14" t="n">
        <v>45791.455775463</v>
      </c>
      <c r="B582" s="6" t="n">
        <v>45</v>
      </c>
      <c r="C582" s="17" t="s">
        <v>209</v>
      </c>
      <c r="D582" s="17"/>
      <c r="E582" s="17"/>
      <c r="F582" s="6" t="s">
        <f>=A582-A581</f>
      </c>
      <c r="G582" s="6" t="s">
        <f>=B582+G581</f>
      </c>
      <c r="H582" s="6" t="s">
        <f>=F582*G581</f>
      </c>
    </row>
    <row collapsed="false" customFormat="false" customHeight="false" hidden="false" ht="12.1" outlineLevel="0" r="583">
      <c r="A583" s="14" t="n">
        <v>45791.465844907</v>
      </c>
      <c r="B583" s="6" t="n">
        <v>26.24</v>
      </c>
      <c r="C583" s="17" t="s">
        <v>209</v>
      </c>
      <c r="D583" s="17"/>
      <c r="E583" s="17"/>
      <c r="F583" s="6" t="s">
        <f>=A583-A582</f>
      </c>
      <c r="G583" s="6" t="s">
        <f>=B583+G582</f>
      </c>
      <c r="H583" s="6" t="s">
        <f>=F583*G582</f>
      </c>
    </row>
    <row collapsed="false" customFormat="false" customHeight="false" hidden="false" ht="12.1" outlineLevel="0" r="584">
      <c r="A584" s="14" t="n">
        <v>45791.505671296</v>
      </c>
      <c r="B584" s="6" t="n">
        <v>1</v>
      </c>
      <c r="C584" s="17" t="s">
        <v>209</v>
      </c>
      <c r="D584" s="17"/>
      <c r="E584" s="17"/>
      <c r="F584" s="6" t="s">
        <f>=A584-A583</f>
      </c>
      <c r="G584" s="6" t="s">
        <f>=B584+G583</f>
      </c>
      <c r="H584" s="6" t="s">
        <f>=F584*G583</f>
      </c>
    </row>
    <row collapsed="false" customFormat="false" customHeight="false" hidden="false" ht="12.1" outlineLevel="0" r="585">
      <c r="A585" s="14" t="n">
        <v>45791.803344907</v>
      </c>
      <c r="B585" s="6" t="n">
        <v>30.06</v>
      </c>
      <c r="C585" s="17" t="s">
        <v>209</v>
      </c>
      <c r="D585" s="17"/>
      <c r="E585" s="17"/>
      <c r="F585" s="6" t="s">
        <f>=A585-A584</f>
      </c>
      <c r="G585" s="6" t="s">
        <f>=B585+G584</f>
      </c>
      <c r="H585" s="6" t="s">
        <f>=F585*G584</f>
      </c>
    </row>
    <row collapsed="false" customFormat="false" customHeight="false" hidden="false" ht="12.1" outlineLevel="0" r="586">
      <c r="A586" s="14" t="n">
        <v>45791.908043981</v>
      </c>
      <c r="B586" s="6" t="n">
        <v>3000</v>
      </c>
      <c r="C586" s="17" t="s">
        <v>209</v>
      </c>
      <c r="D586" s="17"/>
      <c r="E586" s="17"/>
      <c r="F586" s="6" t="s">
        <f>=A586-A585</f>
      </c>
      <c r="G586" s="6" t="s">
        <f>=B586+G585</f>
      </c>
      <c r="H586" s="6" t="s">
        <f>=F586*G585</f>
      </c>
    </row>
    <row collapsed="false" customFormat="false" customHeight="false" hidden="false" ht="12.1" outlineLevel="0" r="587">
      <c r="A587" s="14" t="n">
        <v>45792</v>
      </c>
      <c r="B587" s="6" t="n">
        <v>1</v>
      </c>
      <c r="C587" s="17" t="s">
        <v>209</v>
      </c>
      <c r="D587" s="17"/>
      <c r="E587" s="17"/>
      <c r="F587" s="6" t="s">
        <f>=A587-A586</f>
      </c>
      <c r="G587" s="6" t="s">
        <f>=B587+G586</f>
      </c>
      <c r="H587" s="6" t="s">
        <f>=F587*G586</f>
      </c>
    </row>
    <row collapsed="false" customFormat="false" customHeight="false" hidden="false" ht="12.1" outlineLevel="0" r="588">
      <c r="A588" s="14" t="n">
        <v>45792.52375</v>
      </c>
      <c r="B588" s="6" t="n">
        <v>1</v>
      </c>
      <c r="C588" s="17" t="s">
        <v>209</v>
      </c>
      <c r="D588" s="17"/>
      <c r="E588" s="17"/>
      <c r="F588" s="6" t="s">
        <f>=A588-A587</f>
      </c>
      <c r="G588" s="6" t="s">
        <f>=B588+G587</f>
      </c>
      <c r="H588" s="6" t="s">
        <f>=F588*G587</f>
      </c>
    </row>
    <row collapsed="false" customFormat="false" customHeight="false" hidden="false" ht="12.1" outlineLevel="0" r="589">
      <c r="A589" s="14" t="n">
        <v>45792.766597222</v>
      </c>
      <c r="B589" s="6" t="n">
        <v>35</v>
      </c>
      <c r="C589" s="17" t="s">
        <v>209</v>
      </c>
      <c r="D589" s="17"/>
      <c r="E589" s="17"/>
      <c r="F589" s="6" t="s">
        <f>=A589-A588</f>
      </c>
      <c r="G589" s="6" t="s">
        <f>=B589+G588</f>
      </c>
      <c r="H589" s="6" t="s">
        <f>=F589*G588</f>
      </c>
    </row>
    <row collapsed="false" customFormat="false" customHeight="false" hidden="false" ht="12.1" outlineLevel="0" r="590">
      <c r="A590" s="14" t="n">
        <v>45793</v>
      </c>
      <c r="B590" s="6" t="n">
        <v>1</v>
      </c>
      <c r="C590" s="17" t="s">
        <v>209</v>
      </c>
      <c r="D590" s="17"/>
      <c r="E590" s="17"/>
      <c r="F590" s="6" t="s">
        <f>=A590-A589</f>
      </c>
      <c r="G590" s="6" t="s">
        <f>=B590+G589</f>
      </c>
      <c r="H590" s="6" t="s">
        <f>=F590*G589</f>
      </c>
    </row>
    <row collapsed="false" customFormat="false" customHeight="false" hidden="false" ht="12.1" outlineLevel="0" r="591">
      <c r="A591" s="14" t="n">
        <v>45793.51962963</v>
      </c>
      <c r="B591" s="6" t="n">
        <v>1</v>
      </c>
      <c r="C591" s="17" t="s">
        <v>209</v>
      </c>
      <c r="D591" s="17"/>
      <c r="E591" s="17"/>
      <c r="F591" s="6" t="s">
        <f>=A591-A590</f>
      </c>
      <c r="G591" s="6" t="s">
        <f>=B591+G590</f>
      </c>
      <c r="H591" s="6" t="s">
        <f>=F591*G590</f>
      </c>
    </row>
    <row collapsed="false" customFormat="false" customHeight="false" hidden="false" ht="12.1" outlineLevel="0" r="592">
      <c r="A592" s="14" t="n">
        <v>45793.7653125</v>
      </c>
      <c r="B592" s="6" t="n">
        <v>22.07</v>
      </c>
      <c r="C592" s="17" t="s">
        <v>209</v>
      </c>
      <c r="D592" s="17"/>
      <c r="E592" s="17"/>
      <c r="F592" s="6" t="s">
        <f>=A592-A591</f>
      </c>
      <c r="G592" s="6" t="s">
        <f>=B592+G591</f>
      </c>
      <c r="H592" s="6" t="s">
        <f>=F592*G591</f>
      </c>
    </row>
    <row collapsed="false" customFormat="false" customHeight="false" hidden="false" ht="12.1" outlineLevel="0" r="593">
      <c r="A593" s="14" t="n">
        <v>45795</v>
      </c>
      <c r="B593" s="6" t="n">
        <v>-200</v>
      </c>
      <c r="C593" s="17" t="s">
        <v>227</v>
      </c>
      <c r="D593" s="17"/>
      <c r="E593" s="17"/>
      <c r="F593" s="6" t="s">
        <f>=A593-A592</f>
      </c>
      <c r="G593" s="6" t="s">
        <f>=B593+G592</f>
      </c>
      <c r="H593" s="6" t="s">
        <f>=F593*G592</f>
      </c>
    </row>
    <row collapsed="false" customFormat="false" customHeight="false" hidden="false" ht="12.1" outlineLevel="0" r="594">
      <c r="A594" s="14" t="n">
        <v>45796.541030093</v>
      </c>
      <c r="B594" s="6" t="n">
        <v>1</v>
      </c>
      <c r="C594" s="17" t="s">
        <v>209</v>
      </c>
      <c r="D594" s="17"/>
      <c r="E594" s="17"/>
      <c r="F594" s="6" t="s">
        <f>=A594-A593</f>
      </c>
      <c r="G594" s="6" t="s">
        <f>=B594+G593</f>
      </c>
      <c r="H594" s="6" t="s">
        <f>=F594*G593</f>
      </c>
    </row>
    <row collapsed="false" customFormat="false" customHeight="false" hidden="false" ht="12.1" outlineLevel="0" r="595">
      <c r="A595" s="14" t="n">
        <v>45796.769537037</v>
      </c>
      <c r="B595" s="6" t="n">
        <v>40</v>
      </c>
      <c r="C595" s="17" t="s">
        <v>209</v>
      </c>
      <c r="D595" s="17"/>
      <c r="E595" s="17"/>
      <c r="F595" s="6" t="s">
        <f>=A595-A594</f>
      </c>
      <c r="G595" s="6" t="s">
        <f>=B595+G594</f>
      </c>
      <c r="H595" s="6" t="s">
        <f>=F595*G594</f>
      </c>
    </row>
    <row collapsed="false" customFormat="false" customHeight="false" hidden="false" ht="12.1" outlineLevel="0" r="596">
      <c r="A596" s="14" t="n">
        <v>45797</v>
      </c>
      <c r="B596" s="6" t="n">
        <v>1</v>
      </c>
      <c r="C596" s="17" t="s">
        <v>209</v>
      </c>
      <c r="D596" s="17"/>
      <c r="E596" s="17"/>
      <c r="F596" s="6" t="s">
        <f>=A596-A595</f>
      </c>
      <c r="G596" s="6" t="s">
        <f>=B596+G595</f>
      </c>
      <c r="H596" s="6" t="s">
        <f>=F596*G595</f>
      </c>
    </row>
    <row collapsed="false" customFormat="false" customHeight="false" hidden="false" ht="12.1" outlineLevel="0" r="597">
      <c r="A597" s="14" t="n">
        <v>45797.537858796</v>
      </c>
      <c r="B597" s="6" t="n">
        <v>2</v>
      </c>
      <c r="C597" s="17" t="s">
        <v>209</v>
      </c>
      <c r="D597" s="17"/>
      <c r="E597" s="17"/>
      <c r="F597" s="6" t="s">
        <f>=A597-A596</f>
      </c>
      <c r="G597" s="6" t="s">
        <f>=B597+G596</f>
      </c>
      <c r="H597" s="6" t="s">
        <f>=F597*G596</f>
      </c>
    </row>
    <row collapsed="false" customFormat="false" customHeight="false" hidden="false" ht="12.1" outlineLevel="0" r="598">
      <c r="A598" s="14" t="n">
        <v>45797.540300926</v>
      </c>
      <c r="B598" s="6" t="n">
        <v>200</v>
      </c>
      <c r="C598" s="17" t="s">
        <v>248</v>
      </c>
      <c r="D598" s="17"/>
      <c r="E598" s="17"/>
      <c r="F598" s="6" t="s">
        <f>=A598-A597</f>
      </c>
      <c r="G598" s="6" t="s">
        <f>=B598+G597</f>
      </c>
      <c r="H598" s="6" t="s">
        <f>=F598*G597</f>
      </c>
    </row>
    <row collapsed="false" customFormat="false" customHeight="false" hidden="false" ht="12.1" outlineLevel="0" r="599">
      <c r="A599" s="14" t="n">
        <v>45798</v>
      </c>
      <c r="B599" s="6" t="n">
        <v>10</v>
      </c>
      <c r="C599" s="17" t="s">
        <v>209</v>
      </c>
      <c r="D599" s="17"/>
      <c r="E599" s="17"/>
      <c r="F599" s="6" t="s">
        <f>=A599-A598</f>
      </c>
      <c r="G599" s="6" t="s">
        <f>=B599+G598</f>
      </c>
      <c r="H599" s="6" t="s">
        <f>=F599*G598</f>
      </c>
    </row>
    <row collapsed="false" customFormat="false" customHeight="false" hidden="false" ht="12.1" outlineLevel="0" r="600">
      <c r="A600" s="14" t="n">
        <v>45798</v>
      </c>
      <c r="B600" s="6" t="n">
        <v>1</v>
      </c>
      <c r="C600" s="17" t="s">
        <v>209</v>
      </c>
      <c r="D600" s="17"/>
      <c r="E600" s="17"/>
      <c r="F600" s="6" t="s">
        <f>=A600-A599</f>
      </c>
      <c r="G600" s="6" t="s">
        <f>=B600+G599</f>
      </c>
      <c r="H600" s="6" t="s">
        <f>=F600*G599</f>
      </c>
    </row>
    <row collapsed="false" customFormat="false" customHeight="false" hidden="false" ht="12.1" outlineLevel="0" r="601">
      <c r="A601" s="14" t="n">
        <v>45798.519363426</v>
      </c>
      <c r="B601" s="6" t="n">
        <v>1</v>
      </c>
      <c r="C601" s="17" t="s">
        <v>209</v>
      </c>
      <c r="D601" s="17"/>
      <c r="E601" s="17"/>
      <c r="F601" s="6" t="s">
        <f>=A601-A600</f>
      </c>
      <c r="G601" s="6" t="s">
        <f>=B601+G600</f>
      </c>
      <c r="H601" s="6" t="s">
        <f>=F601*G600</f>
      </c>
    </row>
    <row collapsed="false" customFormat="false" customHeight="false" hidden="false" ht="12.1" outlineLevel="0" r="602">
      <c r="A602" s="14" t="n">
        <v>45798.874143519</v>
      </c>
      <c r="B602" s="6" t="n">
        <v>20.06</v>
      </c>
      <c r="C602" s="17" t="s">
        <v>209</v>
      </c>
      <c r="D602" s="17"/>
      <c r="E602" s="17"/>
      <c r="F602" s="6" t="s">
        <f>=A602-A601</f>
      </c>
      <c r="G602" s="6" t="s">
        <f>=B602+G601</f>
      </c>
      <c r="H602" s="6" t="s">
        <f>=F602*G601</f>
      </c>
    </row>
    <row collapsed="false" customFormat="false" customHeight="false" hidden="false" ht="12.1" outlineLevel="0" r="603">
      <c r="A603" s="14" t="n">
        <v>45799</v>
      </c>
      <c r="B603" s="6" t="n">
        <v>1</v>
      </c>
      <c r="C603" s="17" t="s">
        <v>209</v>
      </c>
      <c r="D603" s="17"/>
      <c r="E603" s="17"/>
      <c r="F603" s="6" t="s">
        <f>=A603-A602</f>
      </c>
      <c r="G603" s="6" t="s">
        <f>=B603+G602</f>
      </c>
      <c r="H603" s="6" t="s">
        <f>=F603*G602</f>
      </c>
    </row>
    <row collapsed="false" customFormat="false" customHeight="false" hidden="false" ht="12.1" outlineLevel="0" r="604">
      <c r="A604" s="14" t="n">
        <v>45799.522037037</v>
      </c>
      <c r="B604" s="6" t="n">
        <v>1</v>
      </c>
      <c r="C604" s="17" t="s">
        <v>209</v>
      </c>
      <c r="D604" s="17"/>
      <c r="E604" s="17"/>
      <c r="F604" s="6" t="s">
        <f>=A604-A603</f>
      </c>
      <c r="G604" s="6" t="s">
        <f>=B604+G603</f>
      </c>
      <c r="H604" s="6" t="s">
        <f>=F604*G603</f>
      </c>
    </row>
    <row collapsed="false" customFormat="false" customHeight="false" hidden="false" ht="12.1" outlineLevel="0" r="605">
      <c r="A605" s="14" t="n">
        <v>45799.7653125</v>
      </c>
      <c r="B605" s="6" t="n">
        <v>45.08</v>
      </c>
      <c r="C605" s="17" t="s">
        <v>209</v>
      </c>
      <c r="D605" s="17"/>
      <c r="E605" s="17"/>
      <c r="F605" s="6" t="s">
        <f>=A605-A604</f>
      </c>
      <c r="G605" s="6" t="s">
        <f>=B605+G604</f>
      </c>
      <c r="H605" s="6" t="s">
        <f>=F605*G604</f>
      </c>
    </row>
    <row collapsed="false" customFormat="false" customHeight="false" hidden="false" ht="12.1" outlineLevel="0" r="606">
      <c r="A606" s="14" t="n">
        <v>45800.516423611</v>
      </c>
      <c r="B606" s="6" t="n">
        <v>1</v>
      </c>
      <c r="C606" s="17" t="s">
        <v>209</v>
      </c>
      <c r="D606" s="17"/>
      <c r="E606" s="17"/>
      <c r="F606" s="6" t="s">
        <f>=A606-A605</f>
      </c>
      <c r="G606" s="6" t="s">
        <f>=B606+G605</f>
      </c>
      <c r="H606" s="6" t="s">
        <f>=F606*G605</f>
      </c>
    </row>
    <row collapsed="false" customFormat="false" customHeight="false" hidden="false" ht="12.1" outlineLevel="0" r="607">
      <c r="A607" s="14" t="n">
        <v>45800.749699074</v>
      </c>
      <c r="B607" s="6" t="n">
        <v>25</v>
      </c>
      <c r="C607" s="17" t="s">
        <v>209</v>
      </c>
      <c r="D607" s="17"/>
      <c r="E607" s="17"/>
      <c r="F607" s="6" t="s">
        <f>=A607-A606</f>
      </c>
      <c r="G607" s="6" t="s">
        <f>=B607+G606</f>
      </c>
      <c r="H607" s="6" t="s">
        <f>=F607*G606</f>
      </c>
    </row>
    <row collapsed="false" customFormat="false" customHeight="false" hidden="false" ht="12.1" outlineLevel="0" r="608">
      <c r="A608" s="14" t="n">
        <v>45801.717581019</v>
      </c>
      <c r="B608" s="6" t="n">
        <v>30</v>
      </c>
      <c r="C608" s="17" t="s">
        <v>209</v>
      </c>
      <c r="D608" s="17"/>
      <c r="E608" s="17"/>
      <c r="F608" s="6" t="s">
        <f>=A608-A607</f>
      </c>
      <c r="G608" s="6" t="s">
        <f>=B608+G607</f>
      </c>
      <c r="H608" s="6" t="s">
        <f>=F608*G607</f>
      </c>
    </row>
    <row collapsed="false" customFormat="false" customHeight="false" hidden="false" ht="12.1" outlineLevel="0" r="609">
      <c r="A609" s="14" t="n">
        <v>45802</v>
      </c>
      <c r="B609" s="6" t="n">
        <v>21</v>
      </c>
      <c r="C609" s="17" t="s">
        <v>209</v>
      </c>
      <c r="D609" s="17"/>
      <c r="E609" s="17"/>
      <c r="F609" s="6" t="s">
        <f>=A609-A608</f>
      </c>
      <c r="G609" s="6" t="s">
        <f>=B609+G608</f>
      </c>
      <c r="H609" s="6" t="s">
        <f>=F609*G608</f>
      </c>
    </row>
    <row collapsed="false" customFormat="false" customHeight="false" hidden="false" ht="12.1" outlineLevel="0" r="610">
      <c r="A610" s="14" t="n">
        <v>45802</v>
      </c>
      <c r="B610" s="6" t="n">
        <v>0.06</v>
      </c>
      <c r="C610" s="17" t="s">
        <v>209</v>
      </c>
      <c r="D610" s="17"/>
      <c r="E610" s="17"/>
      <c r="F610" s="6" t="s">
        <f>=A610-A609</f>
      </c>
      <c r="G610" s="6" t="s">
        <f>=B610+G609</f>
      </c>
      <c r="H610" s="6" t="s">
        <f>=F610*G609</f>
      </c>
    </row>
    <row collapsed="false" customFormat="false" customHeight="false" hidden="false" ht="12.1" outlineLevel="0" r="611">
      <c r="A611" s="14" t="n">
        <v>45802</v>
      </c>
      <c r="B611" s="6" t="n">
        <v>10</v>
      </c>
      <c r="C611" s="17" t="s">
        <v>209</v>
      </c>
      <c r="D611" s="17"/>
      <c r="E611" s="17"/>
      <c r="F611" s="6" t="s">
        <f>=A611-A610</f>
      </c>
      <c r="G611" s="6" t="s">
        <f>=B611+G610</f>
      </c>
      <c r="H611" s="6" t="s">
        <f>=F611*G610</f>
      </c>
    </row>
    <row collapsed="false" customFormat="false" customHeight="false" hidden="false" ht="12.1" outlineLevel="0" r="612">
      <c r="A612" s="14" t="n">
        <v>45803</v>
      </c>
      <c r="B612" s="6" t="n">
        <v>1</v>
      </c>
      <c r="C612" s="17" t="s">
        <v>209</v>
      </c>
      <c r="D612" s="17"/>
      <c r="E612" s="17"/>
      <c r="F612" s="6" t="s">
        <f>=A612-A611</f>
      </c>
      <c r="G612" s="6" t="s">
        <f>=B612+G611</f>
      </c>
      <c r="H612" s="6" t="s">
        <f>=F612*G611</f>
      </c>
    </row>
    <row collapsed="false" customFormat="false" customHeight="false" hidden="false" ht="12.1" outlineLevel="0" r="613">
      <c r="A613" s="14" t="n">
        <v>45803.518761574</v>
      </c>
      <c r="B613" s="6" t="n">
        <v>1</v>
      </c>
      <c r="C613" s="17" t="s">
        <v>209</v>
      </c>
      <c r="D613" s="17"/>
      <c r="E613" s="17"/>
      <c r="F613" s="6" t="s">
        <f>=A613-A612</f>
      </c>
      <c r="G613" s="6" t="s">
        <f>=B613+G612</f>
      </c>
      <c r="H613" s="6" t="s">
        <f>=F613*G612</f>
      </c>
    </row>
    <row collapsed="false" customFormat="false" customHeight="false" hidden="false" ht="12.1" outlineLevel="0" r="614">
      <c r="A614" s="14" t="n">
        <v>45803.691851852</v>
      </c>
      <c r="B614" s="6" t="n">
        <v>4250</v>
      </c>
      <c r="C614" s="17" t="s">
        <v>209</v>
      </c>
      <c r="D614" s="17"/>
      <c r="E614" s="17"/>
      <c r="F614" s="6" t="s">
        <f>=A614-A613</f>
      </c>
      <c r="G614" s="6" t="s">
        <f>=B614+G613</f>
      </c>
      <c r="H614" s="6" t="s">
        <f>=F614*G613</f>
      </c>
    </row>
    <row collapsed="false" customFormat="false" customHeight="false" hidden="false" ht="12.1" outlineLevel="0" r="615">
      <c r="A615" s="14" t="n">
        <v>45803.825428241</v>
      </c>
      <c r="B615" s="6" t="n">
        <v>16</v>
      </c>
      <c r="C615" s="17" t="s">
        <v>209</v>
      </c>
      <c r="D615" s="17"/>
      <c r="E615" s="17"/>
      <c r="F615" s="6" t="s">
        <f>=A615-A614</f>
      </c>
      <c r="G615" s="6" t="s">
        <f>=B615+G614</f>
      </c>
      <c r="H615" s="6" t="s">
        <f>=F615*G614</f>
      </c>
    </row>
    <row collapsed="false" customFormat="false" customHeight="false" hidden="false" ht="12.1" outlineLevel="0" r="616">
      <c r="A616" s="14" t="n">
        <v>45804.521944444</v>
      </c>
      <c r="B616" s="6" t="n">
        <v>1</v>
      </c>
      <c r="C616" s="17" t="s">
        <v>209</v>
      </c>
      <c r="D616" s="17"/>
      <c r="E616" s="17"/>
      <c r="F616" s="6" t="s">
        <f>=A616-A615</f>
      </c>
      <c r="G616" s="6" t="s">
        <f>=B616+G615</f>
      </c>
      <c r="H616" s="6" t="s">
        <f>=F616*G615</f>
      </c>
    </row>
    <row collapsed="false" customFormat="false" customHeight="false" hidden="false" ht="12.1" outlineLevel="0" r="617">
      <c r="A617" s="14" t="n">
        <v>45804.946597222</v>
      </c>
      <c r="B617" s="6" t="n">
        <v>5000</v>
      </c>
      <c r="C617" s="17" t="s">
        <v>209</v>
      </c>
      <c r="D617" s="17"/>
      <c r="E617" s="17"/>
      <c r="F617" s="6" t="s">
        <f>=A617-A616</f>
      </c>
      <c r="G617" s="6" t="s">
        <f>=B617+G616</f>
      </c>
      <c r="H617" s="6" t="s">
        <f>=F617*G616</f>
      </c>
    </row>
    <row collapsed="false" customFormat="false" customHeight="false" hidden="false" ht="12.1" outlineLevel="0" r="618">
      <c r="A618" s="14" t="n">
        <v>45805</v>
      </c>
      <c r="B618" s="6" t="n">
        <v>25.02</v>
      </c>
      <c r="C618" s="17" t="s">
        <v>209</v>
      </c>
      <c r="D618" s="17"/>
      <c r="E618" s="17"/>
      <c r="F618" s="6" t="s">
        <f>=A618-A617</f>
      </c>
      <c r="G618" s="6" t="s">
        <f>=B618+G617</f>
      </c>
      <c r="H618" s="6" t="s">
        <f>=F618*G617</f>
      </c>
    </row>
    <row collapsed="false" customFormat="false" customHeight="false" hidden="false" ht="12.1" outlineLevel="0" r="619">
      <c r="A619" s="14" t="n">
        <v>45805.516377315</v>
      </c>
      <c r="B619" s="6" t="n">
        <v>1</v>
      </c>
      <c r="C619" s="17" t="s">
        <v>209</v>
      </c>
      <c r="D619" s="17"/>
      <c r="E619" s="17"/>
      <c r="F619" s="6" t="s">
        <f>=A619-A618</f>
      </c>
      <c r="G619" s="6" t="s">
        <f>=B619+G618</f>
      </c>
      <c r="H619" s="6" t="s">
        <f>=F619*G618</f>
      </c>
    </row>
    <row collapsed="false" customFormat="false" customHeight="false" hidden="false" ht="12.1" outlineLevel="0" r="620">
      <c r="A620" s="14" t="n">
        <v>45805.795335648</v>
      </c>
      <c r="B620" s="6" t="n">
        <v>11</v>
      </c>
      <c r="C620" s="17" t="s">
        <v>209</v>
      </c>
      <c r="D620" s="17"/>
      <c r="E620" s="17"/>
      <c r="F620" s="6" t="s">
        <f>=A620-A619</f>
      </c>
      <c r="G620" s="6" t="s">
        <f>=B620+G619</f>
      </c>
      <c r="H620" s="6" t="s">
        <f>=F620*G619</f>
      </c>
    </row>
    <row collapsed="false" customFormat="false" customHeight="false" hidden="false" ht="12.1" outlineLevel="0" r="621">
      <c r="A621" s="14" t="n">
        <v>45806</v>
      </c>
      <c r="B621" s="6" t="n">
        <v>1</v>
      </c>
      <c r="C621" s="17" t="s">
        <v>209</v>
      </c>
      <c r="D621" s="17"/>
      <c r="E621" s="17"/>
      <c r="F621" s="6" t="s">
        <f>=A621-A620</f>
      </c>
      <c r="G621" s="6" t="s">
        <f>=B621+G620</f>
      </c>
      <c r="H621" s="6" t="s">
        <f>=F621*G620</f>
      </c>
    </row>
    <row collapsed="false" customFormat="false" customHeight="false" hidden="false" ht="12.1" outlineLevel="0" r="622">
      <c r="A622" s="14" t="n">
        <v>45806.550451389</v>
      </c>
      <c r="B622" s="6" t="n">
        <v>1</v>
      </c>
      <c r="C622" s="17" t="s">
        <v>209</v>
      </c>
      <c r="D622" s="17"/>
      <c r="E622" s="17"/>
      <c r="F622" s="6" t="s">
        <f>=A622-A621</f>
      </c>
      <c r="G622" s="6" t="s">
        <f>=B622+G621</f>
      </c>
      <c r="H622" s="6" t="s">
        <f>=F622*G621</f>
      </c>
    </row>
    <row collapsed="false" customFormat="false" customHeight="false" hidden="false" ht="12.1" outlineLevel="0" r="623">
      <c r="A623" s="14" t="n">
        <v>45807</v>
      </c>
      <c r="B623" s="6" t="n">
        <v>1</v>
      </c>
      <c r="C623" s="17" t="s">
        <v>209</v>
      </c>
      <c r="D623" s="17"/>
      <c r="E623" s="17"/>
      <c r="F623" s="6" t="s">
        <f>=A623-A622</f>
      </c>
      <c r="G623" s="6" t="s">
        <f>=B623+G622</f>
      </c>
      <c r="H623" s="6" t="s">
        <f>=F623*G622</f>
      </c>
    </row>
    <row collapsed="false" customFormat="false" customHeight="false" hidden="false" ht="12.1" outlineLevel="0" r="624">
      <c r="A624" s="14" t="n">
        <v>45807.52130787</v>
      </c>
      <c r="B624" s="6" t="n">
        <v>1</v>
      </c>
      <c r="C624" s="17" t="s">
        <v>209</v>
      </c>
      <c r="D624" s="17"/>
      <c r="E624" s="17"/>
      <c r="F624" s="6" t="s">
        <f>=A624-A623</f>
      </c>
      <c r="G624" s="6" t="s">
        <f>=B624+G623</f>
      </c>
      <c r="H624" s="6" t="s">
        <f>=F624*G623</f>
      </c>
    </row>
    <row collapsed="false" customFormat="false" customHeight="false" hidden="false" ht="12.1" outlineLevel="0" r="625">
      <c r="A625" s="14" t="n">
        <v>45807.766493056</v>
      </c>
      <c r="B625" s="6" t="n">
        <v>22.04</v>
      </c>
      <c r="C625" s="17" t="s">
        <v>209</v>
      </c>
      <c r="D625" s="17"/>
      <c r="E625" s="17"/>
      <c r="F625" s="6" t="s">
        <f>=A625-A624</f>
      </c>
      <c r="G625" s="6" t="s">
        <f>=B625+G624</f>
      </c>
      <c r="H625" s="6" t="s">
        <f>=F625*G624</f>
      </c>
    </row>
    <row collapsed="false" customFormat="false" customHeight="false" hidden="false" ht="12.1" outlineLevel="0" r="626">
      <c r="A626" s="14" t="n">
        <v>45808</v>
      </c>
      <c r="B626" s="6" t="n">
        <v>-174.8</v>
      </c>
      <c r="C626" s="17" t="s">
        <v>249</v>
      </c>
      <c r="D626" s="17"/>
      <c r="E626" s="17"/>
      <c r="F626" s="6" t="s">
        <f>=A626-A625</f>
      </c>
      <c r="G626" s="6" t="s">
        <f>=B626+G625</f>
      </c>
      <c r="H626" s="6" t="s">
        <f>=F626*G625</f>
      </c>
    </row>
    <row collapsed="false" customFormat="false" customHeight="false" hidden="false" ht="12.1" outlineLevel="0" r="627">
      <c r="A627" s="14" t="n">
        <v>45808</v>
      </c>
      <c r="B627" s="6" t="n">
        <v>8</v>
      </c>
      <c r="C627" s="17" t="s">
        <v>209</v>
      </c>
      <c r="D627" s="17"/>
      <c r="E627" s="17"/>
      <c r="F627" s="6" t="s">
        <f>=A627-A626</f>
      </c>
      <c r="G627" s="6" t="s">
        <f>=B627+G626</f>
      </c>
      <c r="H627" s="6" t="s">
        <f>=F627*G626</f>
      </c>
    </row>
    <row collapsed="false" customFormat="false" customHeight="false" hidden="false" ht="12.1" outlineLevel="0" r="628">
      <c r="A628" s="14" t="n">
        <v>45808</v>
      </c>
      <c r="B628" s="6" t="n">
        <v>30.03</v>
      </c>
      <c r="C628" s="17" t="s">
        <v>209</v>
      </c>
      <c r="D628" s="17"/>
      <c r="E628" s="17"/>
      <c r="F628" s="6" t="s">
        <f>=A628-A627</f>
      </c>
      <c r="G628" s="6" t="s">
        <f>=B628+G627</f>
      </c>
      <c r="H628" s="6" t="s">
        <f>=F628*G627</f>
      </c>
    </row>
    <row collapsed="false" customFormat="false" customHeight="false" hidden="false" ht="12.1" outlineLevel="0" r="629">
      <c r="A629" s="14" t="n">
        <v>45809.573287037</v>
      </c>
      <c r="B629" s="6" t="n">
        <v>0.05</v>
      </c>
      <c r="C629" s="17" t="s">
        <v>209</v>
      </c>
      <c r="D629" s="17"/>
      <c r="E629" s="17"/>
      <c r="F629" s="6" t="s">
        <f>=A629-A628</f>
      </c>
      <c r="G629" s="6" t="s">
        <f>=B629+G628</f>
      </c>
      <c r="H629" s="6" t="s">
        <f>=F629*G628</f>
      </c>
    </row>
    <row collapsed="false" customFormat="false" customHeight="false" hidden="false" ht="12.1" outlineLevel="0" r="630">
      <c r="A630" s="14" t="n">
        <v>45811.547893519</v>
      </c>
      <c r="B630" s="6" t="n">
        <v>174.8</v>
      </c>
      <c r="C630" s="17" t="s">
        <v>242</v>
      </c>
      <c r="D630" s="17"/>
      <c r="E630" s="17"/>
      <c r="F630" s="6" t="s">
        <f>=A630-A629</f>
      </c>
      <c r="G630" s="6" t="s">
        <f>=B630+G629</f>
      </c>
      <c r="H630" s="6" t="s">
        <f>=F630*G629</f>
      </c>
    </row>
    <row collapsed="false" customFormat="false" customHeight="false" hidden="false" ht="12.1" outlineLevel="0" r="631">
      <c r="A631" s="14" t="n">
        <v>45811.668275463</v>
      </c>
      <c r="B631" s="6" t="n">
        <v>31</v>
      </c>
      <c r="C631" s="17" t="s">
        <v>209</v>
      </c>
      <c r="D631" s="17"/>
      <c r="E631" s="17"/>
      <c r="F631" s="6" t="s">
        <f>=A631-A630</f>
      </c>
      <c r="G631" s="6" t="s">
        <f>=B631+G630</f>
      </c>
      <c r="H631" s="6" t="s">
        <f>=F631*G630</f>
      </c>
    </row>
    <row collapsed="false" customFormat="false" customHeight="false" hidden="false" ht="12.1" outlineLevel="0" r="632">
      <c r="A632" s="14" t="n">
        <v>45812</v>
      </c>
      <c r="B632" s="6" t="n">
        <v>-30</v>
      </c>
      <c r="C632" s="17" t="s">
        <v>246</v>
      </c>
      <c r="D632" s="17"/>
      <c r="E632" s="17"/>
      <c r="F632" s="6" t="s">
        <f>=A632-A631</f>
      </c>
      <c r="G632" s="6" t="s">
        <f>=B632+G631</f>
      </c>
      <c r="H632" s="6" t="s">
        <f>=F632*G631</f>
      </c>
    </row>
    <row collapsed="false" customFormat="false" customHeight="false" hidden="false" ht="12.1" outlineLevel="0" r="633">
      <c r="A633" s="14" t="n">
        <v>45812.959224537</v>
      </c>
      <c r="B633" s="6" t="n">
        <v>394</v>
      </c>
      <c r="C633" s="17" t="s">
        <v>209</v>
      </c>
      <c r="D633" s="17"/>
      <c r="E633" s="17"/>
      <c r="F633" s="6" t="s">
        <f>=A633-A632</f>
      </c>
      <c r="G633" s="6" t="s">
        <f>=B633+G632</f>
      </c>
      <c r="H633" s="6" t="s">
        <f>=F633*G632</f>
      </c>
    </row>
    <row collapsed="false" customFormat="false" customHeight="false" hidden="false" ht="12.1" outlineLevel="0" r="634">
      <c r="A634" s="14" t="n">
        <v>45813</v>
      </c>
      <c r="B634" s="6" t="n">
        <v>2.5</v>
      </c>
      <c r="C634" s="17" t="s">
        <v>209</v>
      </c>
      <c r="D634" s="17"/>
      <c r="E634" s="17"/>
      <c r="F634" s="6" t="s">
        <f>=A634-A633</f>
      </c>
      <c r="G634" s="6" t="s">
        <f>=B634+G633</f>
      </c>
      <c r="H634" s="6" t="s">
        <f>=F634*G633</f>
      </c>
    </row>
    <row collapsed="false" customFormat="false" customHeight="false" hidden="false" ht="12.1" outlineLevel="0" r="635">
      <c r="A635" s="14" t="n">
        <v>45814.463252315</v>
      </c>
      <c r="B635" s="6" t="n">
        <v>30</v>
      </c>
      <c r="C635" s="17" t="s">
        <v>247</v>
      </c>
      <c r="D635" s="17"/>
      <c r="E635" s="17"/>
      <c r="F635" s="6" t="s">
        <f>=A635-A634</f>
      </c>
      <c r="G635" s="6" t="s">
        <f>=B635+G634</f>
      </c>
      <c r="H635" s="6" t="s">
        <f>=F635*G634</f>
      </c>
    </row>
    <row collapsed="false" customFormat="false" customHeight="false" hidden="false" ht="12.1" outlineLevel="0" r="636">
      <c r="A636" s="14" t="n">
        <v>45822.610868056</v>
      </c>
      <c r="B636" s="6" t="n">
        <v>3</v>
      </c>
      <c r="C636" s="17" t="s">
        <v>209</v>
      </c>
      <c r="D636" s="17"/>
      <c r="E636" s="17"/>
      <c r="F636" s="6" t="s">
        <f>=A636-A635</f>
      </c>
      <c r="G636" s="6" t="s">
        <f>=B636+G635</f>
      </c>
      <c r="H636" s="6" t="s">
        <f>=F636*G635</f>
      </c>
    </row>
    <row collapsed="false" customFormat="false" customHeight="false" hidden="false" ht="12.1" outlineLevel="0" r="637">
      <c r="A637" s="14" t="n">
        <v>45822.632071759</v>
      </c>
      <c r="B637" s="6" t="n">
        <v>1.18</v>
      </c>
      <c r="C637" s="17" t="s">
        <v>209</v>
      </c>
      <c r="D637" s="17"/>
      <c r="E637" s="17"/>
      <c r="F637" s="6" t="s">
        <f>=A637-A636</f>
      </c>
      <c r="G637" s="6" t="s">
        <f>=B637+G636</f>
      </c>
      <c r="H637" s="6" t="s">
        <f>=F637*G636</f>
      </c>
    </row>
    <row collapsed="false" customFormat="false" customHeight="false" hidden="false" ht="12.1" outlineLevel="0" r="638">
      <c r="A638" s="14" t="n">
        <v>45824</v>
      </c>
      <c r="B638" s="6" t="n">
        <v>-330</v>
      </c>
      <c r="C638" s="17" t="s">
        <v>230</v>
      </c>
      <c r="D638" s="17"/>
      <c r="E638" s="17"/>
      <c r="F638" s="6" t="s">
        <f>=A638-A637</f>
      </c>
      <c r="G638" s="6" t="s">
        <f>=B638+G637</f>
      </c>
      <c r="H638" s="6" t="s">
        <f>=F638*G637</f>
      </c>
    </row>
    <row collapsed="false" customFormat="false" customHeight="false" hidden="false" ht="12.1" outlineLevel="0" r="639">
      <c r="A639" s="14" t="n">
        <v>45824</v>
      </c>
      <c r="B639" s="6" t="n">
        <v>5000</v>
      </c>
      <c r="C639" s="17" t="s">
        <v>209</v>
      </c>
      <c r="D639" s="17"/>
      <c r="E639" s="17"/>
      <c r="F639" s="6" t="s">
        <f>=A639-A638</f>
      </c>
      <c r="G639" s="6" t="s">
        <f>=B639+G638</f>
      </c>
      <c r="H639" s="6" t="s">
        <f>=F639*G638</f>
      </c>
    </row>
    <row collapsed="false" customFormat="false" customHeight="false" hidden="false" ht="12.1" outlineLevel="0" r="640">
      <c r="A640" s="14" t="n">
        <v>45824</v>
      </c>
      <c r="B640" s="6" t="n">
        <v>0.01</v>
      </c>
      <c r="C640" s="17" t="s">
        <v>209</v>
      </c>
      <c r="D640" s="17"/>
      <c r="E640" s="17"/>
      <c r="F640" s="6" t="s">
        <f>=A640-A639</f>
      </c>
      <c r="G640" s="6" t="s">
        <f>=B640+G639</f>
      </c>
      <c r="H640" s="6" t="s">
        <f>=F640*G639</f>
      </c>
    </row>
    <row collapsed="false" customFormat="false" customHeight="false" hidden="false" ht="12.1" outlineLevel="0" r="641">
      <c r="A641" s="14" t="n">
        <v>45824</v>
      </c>
      <c r="B641" s="6" t="n">
        <v>26.24</v>
      </c>
      <c r="C641" s="17" t="s">
        <v>209</v>
      </c>
      <c r="D641" s="17"/>
      <c r="E641" s="17"/>
      <c r="F641" s="6" t="s">
        <f>=A641-A640</f>
      </c>
      <c r="G641" s="6" t="s">
        <f>=B641+G640</f>
      </c>
      <c r="H641" s="6" t="s">
        <f>=F641*G640</f>
      </c>
    </row>
    <row collapsed="false" customFormat="false" customHeight="false" hidden="false" ht="12.1" outlineLevel="0" r="642">
      <c r="A642" s="14" t="n">
        <v>45824</v>
      </c>
      <c r="B642" s="6" t="n">
        <v>2.58</v>
      </c>
      <c r="C642" s="17" t="s">
        <v>209</v>
      </c>
      <c r="D642" s="17"/>
      <c r="E642" s="17"/>
      <c r="F642" s="6" t="s">
        <f>=A642-A641</f>
      </c>
      <c r="G642" s="6" t="s">
        <f>=B642+G641</f>
      </c>
      <c r="H642" s="6" t="s">
        <f>=F642*G641</f>
      </c>
    </row>
    <row collapsed="false" customFormat="false" customHeight="false" hidden="false" ht="12.1" outlineLevel="0" r="643">
      <c r="A643" s="14" t="n">
        <v>45824</v>
      </c>
      <c r="B643" s="6" t="n">
        <v>30.98</v>
      </c>
      <c r="C643" s="17" t="s">
        <v>209</v>
      </c>
      <c r="D643" s="17"/>
      <c r="E643" s="17"/>
      <c r="F643" s="6" t="s">
        <f>=A643-A642</f>
      </c>
      <c r="G643" s="6" t="s">
        <f>=B643+G642</f>
      </c>
      <c r="H643" s="6" t="s">
        <f>=F643*G642</f>
      </c>
    </row>
    <row collapsed="false" customFormat="false" customHeight="false" hidden="false" ht="12.1" outlineLevel="0" r="644">
      <c r="A644" s="14" t="n">
        <v>45824</v>
      </c>
      <c r="B644" s="6" t="n">
        <v>45</v>
      </c>
      <c r="C644" s="17" t="s">
        <v>209</v>
      </c>
      <c r="D644" s="17"/>
      <c r="E644" s="17"/>
      <c r="F644" s="6" t="s">
        <f>=A644-A643</f>
      </c>
      <c r="G644" s="6" t="s">
        <f>=B644+G643</f>
      </c>
      <c r="H644" s="6" t="s">
        <f>=F644*G643</f>
      </c>
    </row>
    <row collapsed="false" customFormat="false" customHeight="false" hidden="false" ht="12.1" outlineLevel="0" r="645">
      <c r="A645" s="14" t="n">
        <v>45824</v>
      </c>
      <c r="B645" s="6" t="n">
        <v>1</v>
      </c>
      <c r="C645" s="17" t="s">
        <v>209</v>
      </c>
      <c r="D645" s="17"/>
      <c r="E645" s="17"/>
      <c r="F645" s="6" t="s">
        <f>=A645-A644</f>
      </c>
      <c r="G645" s="6" t="s">
        <f>=B645+G644</f>
      </c>
      <c r="H645" s="6" t="s">
        <f>=F645*G644</f>
      </c>
    </row>
    <row collapsed="false" customFormat="false" customHeight="false" hidden="false" ht="12.1" outlineLevel="0" r="646">
      <c r="A646" s="14" t="n">
        <v>45825.438506944</v>
      </c>
      <c r="B646" s="6" t="n">
        <v>1.24</v>
      </c>
      <c r="C646" s="17" t="s">
        <v>209</v>
      </c>
      <c r="D646" s="17"/>
      <c r="E646" s="17"/>
      <c r="F646" s="6" t="s">
        <f>=A646-A645</f>
      </c>
      <c r="G646" s="6" t="s">
        <f>=B646+G645</f>
      </c>
      <c r="H646" s="6" t="s">
        <f>=F646*G645</f>
      </c>
    </row>
    <row collapsed="false" customFormat="false" customHeight="false" hidden="false" ht="12.1" outlineLevel="0" r="647">
      <c r="A647" s="14" t="n">
        <v>45825.64275463</v>
      </c>
      <c r="B647" s="6" t="n">
        <v>20</v>
      </c>
      <c r="C647" s="17" t="s">
        <v>209</v>
      </c>
      <c r="D647" s="17"/>
      <c r="E647" s="17"/>
      <c r="F647" s="6" t="s">
        <f>=A647-A646</f>
      </c>
      <c r="G647" s="6" t="s">
        <f>=B647+G646</f>
      </c>
      <c r="H647" s="6" t="s">
        <f>=F647*G646</f>
      </c>
    </row>
    <row collapsed="false" customFormat="false" customHeight="false" hidden="false" ht="12.1" outlineLevel="0" r="648">
      <c r="A648" s="14" t="n">
        <v>45826</v>
      </c>
      <c r="B648" s="6" t="n">
        <v>330</v>
      </c>
      <c r="C648" s="17" t="s">
        <v>231</v>
      </c>
      <c r="D648" s="17"/>
      <c r="E648" s="17"/>
      <c r="F648" s="6" t="s">
        <f>=A648-A647</f>
      </c>
      <c r="G648" s="6" t="s">
        <f>=B648+G647</f>
      </c>
      <c r="H648" s="6" t="s">
        <f>=F648*G647</f>
      </c>
    </row>
    <row collapsed="false" customFormat="false" customHeight="false" hidden="false" ht="12.1" outlineLevel="0" r="649">
      <c r="A649" s="14" t="n">
        <v>45826.661666667</v>
      </c>
      <c r="B649" s="6" t="n">
        <v>35.19</v>
      </c>
      <c r="C649" s="17" t="s">
        <v>209</v>
      </c>
      <c r="D649" s="17"/>
      <c r="E649" s="17"/>
      <c r="F649" s="6" t="s">
        <f>=A649-A648</f>
      </c>
      <c r="G649" s="6" t="s">
        <f>=B649+G648</f>
      </c>
      <c r="H649" s="6" t="s">
        <f>=F649*G648</f>
      </c>
    </row>
    <row collapsed="false" customFormat="false" customHeight="false" hidden="false" ht="12.1" outlineLevel="0" r="650">
      <c r="A650" s="14" t="n">
        <v>45827.459502315</v>
      </c>
      <c r="B650" s="6" t="n">
        <v>179.17</v>
      </c>
      <c r="C650" s="17" t="s">
        <v>209</v>
      </c>
      <c r="D650" s="17"/>
      <c r="E650" s="17"/>
      <c r="F650" s="6" t="s">
        <f>=A650-A649</f>
      </c>
      <c r="G650" s="6" t="s">
        <f>=B650+G649</f>
      </c>
      <c r="H650" s="6" t="s">
        <f>=F650*G649</f>
      </c>
    </row>
    <row collapsed="false" customFormat="false" customHeight="false" hidden="false" ht="12.1" outlineLevel="0" r="651">
      <c r="A651" s="14" t="n">
        <v>45828.561585648</v>
      </c>
      <c r="B651" s="6" t="n">
        <v>45.4</v>
      </c>
      <c r="C651" s="17" t="s">
        <v>209</v>
      </c>
      <c r="D651" s="17"/>
      <c r="E651" s="17"/>
      <c r="F651" s="6" t="s">
        <f>=A651-A650</f>
      </c>
      <c r="G651" s="6" t="s">
        <f>=B651+G650</f>
      </c>
      <c r="H651" s="6" t="s">
        <f>=F651*G650</f>
      </c>
    </row>
    <row collapsed="false" customFormat="false" customHeight="false" hidden="false" ht="12.1" outlineLevel="0" r="652">
      <c r="A652" s="14" t="n">
        <v>45831.480520833</v>
      </c>
      <c r="B652" s="6" t="n">
        <v>14</v>
      </c>
      <c r="C652" s="17" t="s">
        <v>209</v>
      </c>
      <c r="D652" s="17"/>
      <c r="E652" s="17"/>
      <c r="F652" s="6" t="s">
        <f>=A652-A651</f>
      </c>
      <c r="G652" s="6" t="s">
        <f>=B652+G651</f>
      </c>
      <c r="H652" s="6" t="s">
        <f>=F652*G651</f>
      </c>
    </row>
    <row collapsed="false" customFormat="false" customHeight="false" hidden="false" ht="12.1" outlineLevel="0" r="653">
      <c r="A653" s="14" t="n">
        <v>45831.64087963</v>
      </c>
      <c r="B653" s="6" t="n">
        <v>35.43</v>
      </c>
      <c r="C653" s="17" t="s">
        <v>209</v>
      </c>
      <c r="D653" s="17"/>
      <c r="E653" s="17"/>
      <c r="F653" s="6" t="s">
        <f>=A653-A652</f>
      </c>
      <c r="G653" s="6" t="s">
        <f>=B653+G652</f>
      </c>
      <c r="H653" s="6" t="s">
        <f>=F653*G652</f>
      </c>
    </row>
    <row collapsed="false" customFormat="false" customHeight="false" hidden="false" ht="12.1" outlineLevel="0" r="654">
      <c r="A654" s="14" t="n">
        <v>45832</v>
      </c>
      <c r="B654" s="6" t="n">
        <v>-2000</v>
      </c>
      <c r="C654" s="17" t="s">
        <v>250</v>
      </c>
      <c r="D654" s="17"/>
      <c r="E654" s="17"/>
      <c r="F654" s="6" t="s">
        <f>=A654-A653</f>
      </c>
      <c r="G654" s="6" t="s">
        <f>=B654+G653</f>
      </c>
      <c r="H654" s="6" t="s">
        <f>=F654*G653</f>
      </c>
    </row>
    <row collapsed="false" customFormat="false" customHeight="false" hidden="false" ht="12.1" outlineLevel="0" r="655">
      <c r="A655" s="14" t="n">
        <v>45832.516261574</v>
      </c>
      <c r="B655" s="6" t="n">
        <v>1</v>
      </c>
      <c r="C655" s="17" t="s">
        <v>209</v>
      </c>
      <c r="D655" s="17"/>
      <c r="E655" s="17"/>
      <c r="F655" s="6" t="s">
        <f>=A655-A654</f>
      </c>
      <c r="G655" s="6" t="s">
        <f>=B655+G654</f>
      </c>
      <c r="H655" s="6" t="s">
        <f>=F655*G654</f>
      </c>
    </row>
    <row collapsed="false" customFormat="false" customHeight="false" hidden="false" ht="12.1" outlineLevel="0" r="656">
      <c r="A656" s="14" t="n">
        <v>45832.82130787</v>
      </c>
      <c r="B656" s="6" t="n">
        <v>14.09</v>
      </c>
      <c r="C656" s="17" t="s">
        <v>209</v>
      </c>
      <c r="D656" s="17"/>
      <c r="E656" s="17"/>
      <c r="F656" s="6" t="s">
        <f>=A656-A655</f>
      </c>
      <c r="G656" s="6" t="s">
        <f>=B656+G655</f>
      </c>
      <c r="H656" s="6" t="s">
        <f>=F656*G655</f>
      </c>
    </row>
    <row collapsed="false" customFormat="false" customHeight="false" hidden="false" ht="12.1" outlineLevel="0" r="657">
      <c r="A657" s="14" t="n">
        <v>45833</v>
      </c>
      <c r="B657" s="6" t="n">
        <v>-222.96</v>
      </c>
      <c r="C657" s="17" t="s">
        <v>251</v>
      </c>
      <c r="D657" s="17"/>
      <c r="E657" s="17"/>
      <c r="F657" s="6" t="s">
        <f>=A657-A656</f>
      </c>
      <c r="G657" s="6" t="s">
        <f>=B657+G656</f>
      </c>
      <c r="H657" s="6" t="s">
        <f>=F657*G656</f>
      </c>
    </row>
    <row collapsed="false" customFormat="false" customHeight="false" hidden="false" ht="12.1" outlineLevel="0" r="658">
      <c r="A658" s="14" t="n">
        <v>45833</v>
      </c>
      <c r="B658" s="6" t="n">
        <v>10</v>
      </c>
      <c r="C658" s="17" t="s">
        <v>209</v>
      </c>
      <c r="D658" s="17"/>
      <c r="E658" s="17"/>
      <c r="F658" s="6" t="s">
        <f>=A658-A657</f>
      </c>
      <c r="G658" s="6" t="s">
        <f>=B658+G657</f>
      </c>
      <c r="H658" s="6" t="s">
        <f>=F658*G657</f>
      </c>
    </row>
    <row collapsed="false" customFormat="false" customHeight="false" hidden="false" ht="12.1" outlineLevel="0" r="659">
      <c r="A659" s="14" t="n">
        <v>45833</v>
      </c>
      <c r="B659" s="6" t="n">
        <v>20.2</v>
      </c>
      <c r="C659" s="17" t="s">
        <v>209</v>
      </c>
      <c r="D659" s="17"/>
      <c r="E659" s="17"/>
      <c r="F659" s="6" t="s">
        <f>=A659-A658</f>
      </c>
      <c r="G659" s="6" t="s">
        <f>=B659+G658</f>
      </c>
      <c r="H659" s="6" t="s">
        <f>=F659*G658</f>
      </c>
    </row>
    <row collapsed="false" customFormat="false" customHeight="false" hidden="false" ht="12.1" outlineLevel="0" r="660">
      <c r="A660" s="14" t="n">
        <v>45833</v>
      </c>
      <c r="B660" s="6" t="n">
        <v>21</v>
      </c>
      <c r="C660" s="17" t="s">
        <v>209</v>
      </c>
      <c r="D660" s="17"/>
      <c r="E660" s="17"/>
      <c r="F660" s="6" t="s">
        <f>=A660-A659</f>
      </c>
      <c r="G660" s="6" t="s">
        <f>=B660+G659</f>
      </c>
      <c r="H660" s="6" t="s">
        <f>=F660*G659</f>
      </c>
    </row>
    <row collapsed="false" customFormat="false" customHeight="false" hidden="false" ht="12.1" outlineLevel="0" r="661">
      <c r="A661" s="14" t="n">
        <v>45834.547476852</v>
      </c>
      <c r="B661" s="6" t="n">
        <v>2000</v>
      </c>
      <c r="C661" s="17" t="s">
        <v>252</v>
      </c>
      <c r="D661" s="17"/>
      <c r="E661" s="17"/>
      <c r="F661" s="6" t="s">
        <f>=A661-A660</f>
      </c>
      <c r="G661" s="6" t="s">
        <f>=B661+G660</f>
      </c>
      <c r="H661" s="6" t="s">
        <f>=F661*G660</f>
      </c>
    </row>
    <row collapsed="false" customFormat="false" customHeight="false" hidden="false" ht="12.1" outlineLevel="0" r="662">
      <c r="A662" s="14" t="n">
        <v>45834.7753125</v>
      </c>
      <c r="B662" s="6" t="n">
        <v>36.11</v>
      </c>
      <c r="C662" s="17" t="s">
        <v>209</v>
      </c>
      <c r="D662" s="17"/>
      <c r="E662" s="17"/>
      <c r="F662" s="6" t="s">
        <f>=A662-A661</f>
      </c>
      <c r="G662" s="6" t="s">
        <f>=B662+G661</f>
      </c>
      <c r="H662" s="6" t="s">
        <f>=F662*G661</f>
      </c>
    </row>
    <row collapsed="false" customFormat="false" customHeight="false" hidden="false" ht="12.1" outlineLevel="0" r="663">
      <c r="A663" s="14" t="n">
        <v>45835</v>
      </c>
      <c r="B663" s="6" t="n">
        <v>47.18</v>
      </c>
      <c r="C663" s="17" t="s">
        <v>209</v>
      </c>
      <c r="D663" s="17"/>
      <c r="E663" s="17"/>
      <c r="F663" s="6" t="s">
        <f>=A663-A662</f>
      </c>
      <c r="G663" s="6" t="s">
        <f>=B663+G662</f>
      </c>
      <c r="H663" s="6" t="s">
        <f>=F663*G662</f>
      </c>
    </row>
    <row collapsed="false" customFormat="false" customHeight="false" hidden="false" ht="12.1" outlineLevel="0" r="664">
      <c r="A664" s="14" t="n">
        <v>45835.438541667</v>
      </c>
      <c r="B664" s="6" t="n">
        <v>222.96</v>
      </c>
      <c r="C664" s="17" t="s">
        <v>253</v>
      </c>
      <c r="D664" s="17"/>
      <c r="E664" s="17"/>
      <c r="F664" s="6" t="s">
        <f>=A664-A663</f>
      </c>
      <c r="G664" s="6" t="s">
        <f>=B664+G663</f>
      </c>
      <c r="H664" s="6" t="s">
        <f>=F664*G663</f>
      </c>
    </row>
    <row collapsed="false" customFormat="false" customHeight="false" hidden="false" ht="12.1" outlineLevel="0" r="665">
      <c r="A665" s="14" t="n">
        <v>45836.618032407</v>
      </c>
      <c r="B665" s="6" t="n">
        <v>27</v>
      </c>
      <c r="C665" s="17" t="s">
        <v>209</v>
      </c>
      <c r="D665" s="17"/>
      <c r="E665" s="17"/>
      <c r="F665" s="6" t="s">
        <f>=A665-A664</f>
      </c>
      <c r="G665" s="6" t="s">
        <f>=B665+G664</f>
      </c>
      <c r="H665" s="6" t="s">
        <f>=F665*G664</f>
      </c>
    </row>
    <row collapsed="false" customFormat="false" customHeight="false" hidden="false" ht="12.1" outlineLevel="0" r="666">
      <c r="A666" s="14" t="n">
        <v>45836.621354167</v>
      </c>
      <c r="B666" s="6" t="n">
        <v>1</v>
      </c>
      <c r="C666" s="17" t="s">
        <v>209</v>
      </c>
      <c r="D666" s="17"/>
      <c r="E666" s="17"/>
      <c r="F666" s="6" t="s">
        <f>=A666-A665</f>
      </c>
      <c r="G666" s="6" t="s">
        <f>=B666+G665</f>
      </c>
      <c r="H666" s="6" t="s">
        <f>=F666*G665</f>
      </c>
    </row>
    <row collapsed="false" customFormat="false" customHeight="false" hidden="false" ht="12.1" outlineLevel="0" r="667">
      <c r="A667" s="14" t="n">
        <v>45836.737407407</v>
      </c>
      <c r="B667" s="6" t="n">
        <v>18.17</v>
      </c>
      <c r="C667" s="17" t="s">
        <v>209</v>
      </c>
      <c r="D667" s="17"/>
      <c r="E667" s="17"/>
      <c r="F667" s="6" t="s">
        <f>=A667-A666</f>
      </c>
      <c r="G667" s="6" t="s">
        <f>=B667+G666</f>
      </c>
      <c r="H667" s="6" t="s">
        <f>=F667*G666</f>
      </c>
    </row>
    <row collapsed="false" customFormat="false" customHeight="false" hidden="false" ht="12.1" outlineLevel="0" r="668">
      <c r="A668" s="14" t="n">
        <v>45838</v>
      </c>
      <c r="B668" s="6" t="n">
        <v>-162.25</v>
      </c>
      <c r="C668" s="17" t="s">
        <v>254</v>
      </c>
      <c r="D668" s="17"/>
      <c r="E668" s="17"/>
      <c r="F668" s="6" t="s">
        <f>=A668-A667</f>
      </c>
      <c r="G668" s="6" t="s">
        <f>=B668+G667</f>
      </c>
      <c r="H668" s="6" t="s">
        <f>=F668*G667</f>
      </c>
    </row>
    <row collapsed="false" customFormat="false" customHeight="false" hidden="false" ht="12.1" outlineLevel="0" r="669">
      <c r="A669" s="14" t="n">
        <v>45838.618460648</v>
      </c>
      <c r="B669" s="6" t="n">
        <v>-2758.53</v>
      </c>
      <c r="C669" s="17" t="s">
        <v>255</v>
      </c>
      <c r="D669" s="17"/>
      <c r="E669" s="17"/>
      <c r="F669" s="6" t="s">
        <f>=A669-A668</f>
      </c>
      <c r="G669" s="6" t="s">
        <f>=B669+G668</f>
      </c>
      <c r="H669" s="6" t="s">
        <f>=F669*G668</f>
      </c>
    </row>
    <row collapsed="false" customFormat="false" customHeight="false" hidden="false" ht="12.1" outlineLevel="0" r="670">
      <c r="A670" s="14" t="n">
        <v>45838.618460648</v>
      </c>
      <c r="B670" s="6" t="n">
        <v>2758.53</v>
      </c>
      <c r="C670" s="17" t="s">
        <v>256</v>
      </c>
      <c r="D670" s="17"/>
      <c r="E670" s="17"/>
      <c r="F670" s="6" t="s">
        <f>=A670-A669</f>
      </c>
      <c r="G670" s="6" t="s">
        <f>=B670+G669</f>
      </c>
      <c r="H670" s="6" t="s">
        <f>=F670*G669</f>
      </c>
    </row>
    <row collapsed="false" customFormat="false" customHeight="false" hidden="false" ht="12.1" outlineLevel="0" r="671">
      <c r="A671" s="14" t="n">
        <v>45838.61869213</v>
      </c>
      <c r="B671" s="6" t="n">
        <v>-74.95</v>
      </c>
      <c r="C671" s="17" t="s">
        <v>255</v>
      </c>
      <c r="D671" s="17"/>
      <c r="E671" s="17"/>
      <c r="F671" s="6" t="s">
        <f>=A671-A670</f>
      </c>
      <c r="G671" s="6" t="s">
        <f>=B671+G670</f>
      </c>
      <c r="H671" s="6" t="s">
        <f>=F671*G670</f>
      </c>
    </row>
    <row collapsed="false" customFormat="false" customHeight="false" hidden="false" ht="12.1" outlineLevel="0" r="672">
      <c r="A672" s="14" t="n">
        <v>45838.61869213</v>
      </c>
      <c r="B672" s="6" t="n">
        <v>74.95</v>
      </c>
      <c r="C672" s="17" t="s">
        <v>256</v>
      </c>
      <c r="D672" s="17"/>
      <c r="E672" s="17"/>
      <c r="F672" s="6" t="s">
        <f>=A672-A671</f>
      </c>
      <c r="G672" s="6" t="s">
        <f>=B672+G671</f>
      </c>
      <c r="H672" s="6" t="s">
        <f>=F672*G671</f>
      </c>
    </row>
    <row collapsed="false" customFormat="false" customHeight="false" hidden="false" ht="12.1" outlineLevel="0" r="673">
      <c r="A673" s="14" t="n">
        <v>45838.687418981</v>
      </c>
      <c r="B673" s="6" t="n">
        <v>1</v>
      </c>
      <c r="C673" s="17" t="s">
        <v>209</v>
      </c>
      <c r="D673" s="17"/>
      <c r="E673" s="17"/>
      <c r="F673" s="6" t="s">
        <f>=A673-A672</f>
      </c>
      <c r="G673" s="6" t="s">
        <f>=B673+G672</f>
      </c>
      <c r="H673" s="6" t="s">
        <f>=F673*G672</f>
      </c>
    </row>
    <row collapsed="false" customFormat="false" customHeight="false" hidden="false" ht="12.1" outlineLevel="0" r="674">
      <c r="A674" s="14" t="n">
        <v>45839.838101852</v>
      </c>
      <c r="B674" s="6" t="n">
        <v>41.1</v>
      </c>
      <c r="C674" s="17" t="s">
        <v>209</v>
      </c>
      <c r="D674" s="17"/>
      <c r="E674" s="17"/>
      <c r="F674" s="6" t="s">
        <f>=A674-A673</f>
      </c>
      <c r="G674" s="6" t="s">
        <f>=B674+G673</f>
      </c>
      <c r="H674" s="6" t="s">
        <f>=F674*G673</f>
      </c>
    </row>
    <row collapsed="false" customFormat="false" customHeight="false" hidden="false" ht="12.1" outlineLevel="0" r="675">
      <c r="A675" s="14" t="n">
        <v>45840</v>
      </c>
      <c r="B675" s="6" t="n">
        <v>-108.96</v>
      </c>
      <c r="C675" s="17" t="s">
        <v>257</v>
      </c>
      <c r="D675" s="17"/>
      <c r="E675" s="17"/>
      <c r="F675" s="6" t="s">
        <f>=A675-A674</f>
      </c>
      <c r="G675" s="6" t="s">
        <f>=B675+G674</f>
      </c>
      <c r="H675" s="6" t="s">
        <f>=F675*G674</f>
      </c>
    </row>
    <row collapsed="false" customFormat="false" customHeight="false" hidden="false" ht="12.1" outlineLevel="0" r="676">
      <c r="A676" s="14" t="n">
        <v>45840.422199074</v>
      </c>
      <c r="B676" s="6" t="n">
        <v>162.25</v>
      </c>
      <c r="C676" s="17" t="s">
        <v>242</v>
      </c>
      <c r="D676" s="17"/>
      <c r="E676" s="17"/>
      <c r="F676" s="6" t="s">
        <f>=A676-A675</f>
      </c>
      <c r="G676" s="6" t="s">
        <f>=B676+G675</f>
      </c>
      <c r="H676" s="6" t="s">
        <f>=F676*G675</f>
      </c>
    </row>
    <row collapsed="false" customFormat="false" customHeight="false" hidden="false" ht="12.1" outlineLevel="0" r="677">
      <c r="A677" s="14" t="n">
        <v>45841</v>
      </c>
      <c r="B677" s="6" t="n">
        <v>2.97</v>
      </c>
      <c r="C677" s="17" t="s">
        <v>209</v>
      </c>
      <c r="D677" s="17"/>
      <c r="E677" s="17"/>
      <c r="F677" s="6" t="s">
        <f>=A677-A676</f>
      </c>
      <c r="G677" s="6" t="s">
        <f>=B677+G676</f>
      </c>
      <c r="H677" s="6" t="s">
        <f>=F677*G676</f>
      </c>
    </row>
    <row collapsed="false" customFormat="false" customHeight="false" hidden="false" ht="12.1" outlineLevel="0" r="678">
      <c r="A678" s="14" t="n">
        <v>45841.870104167</v>
      </c>
      <c r="B678" s="6" t="n">
        <v>10.01</v>
      </c>
      <c r="C678" s="17" t="s">
        <v>209</v>
      </c>
      <c r="D678" s="17"/>
      <c r="E678" s="17"/>
      <c r="F678" s="6" t="s">
        <f>=A678-A677</f>
      </c>
      <c r="G678" s="6" t="s">
        <f>=B678+G677</f>
      </c>
      <c r="H678" s="6" t="s">
        <f>=F678*G677</f>
      </c>
    </row>
    <row collapsed="false" customFormat="false" customHeight="false" hidden="false" ht="12.1" outlineLevel="0" r="679">
      <c r="A679" s="14" t="n">
        <v>45842</v>
      </c>
      <c r="B679" s="6" t="n">
        <v>20.6</v>
      </c>
      <c r="C679" s="17" t="s">
        <v>209</v>
      </c>
      <c r="D679" s="17"/>
      <c r="E679" s="17"/>
      <c r="F679" s="6" t="s">
        <f>=A679-A678</f>
      </c>
      <c r="G679" s="6" t="s">
        <f>=B679+G678</f>
      </c>
      <c r="H679" s="6" t="s">
        <f>=F679*G678</f>
      </c>
    </row>
    <row collapsed="false" customFormat="false" customHeight="false" hidden="false" ht="12.1" outlineLevel="0" r="680">
      <c r="A680" s="14" t="n">
        <v>45842.464282407</v>
      </c>
      <c r="B680" s="6" t="n">
        <v>108.96</v>
      </c>
      <c r="C680" s="17" t="s">
        <v>258</v>
      </c>
      <c r="D680" s="17"/>
      <c r="E680" s="17"/>
      <c r="F680" s="6" t="s">
        <f>=A680-A679</f>
      </c>
      <c r="G680" s="6" t="s">
        <f>=B680+G679</f>
      </c>
      <c r="H680" s="6" t="s">
        <f>=F680*G679</f>
      </c>
    </row>
    <row collapsed="false" customFormat="false" customHeight="false" hidden="false" ht="12.1" outlineLevel="0" r="681">
      <c r="A681" s="14" t="n">
        <v>45842.778587963</v>
      </c>
      <c r="B681" s="6" t="n">
        <v>30</v>
      </c>
      <c r="C681" s="17" t="s">
        <v>209</v>
      </c>
      <c r="D681" s="17"/>
      <c r="E681" s="17"/>
      <c r="F681" s="6" t="s">
        <f>=A681-A680</f>
      </c>
      <c r="G681" s="6" t="s">
        <f>=B681+G680</f>
      </c>
      <c r="H681" s="6" t="s">
        <f>=F681*G680</f>
      </c>
    </row>
    <row collapsed="false" customFormat="false" customHeight="false" hidden="false" ht="12.1" outlineLevel="0" r="682">
      <c r="A682" s="14" t="n">
        <v>45842.948865741</v>
      </c>
      <c r="B682" s="6" t="n">
        <v>448.24</v>
      </c>
      <c r="C682" s="17" t="s">
        <v>209</v>
      </c>
      <c r="D682" s="17"/>
      <c r="E682" s="17"/>
      <c r="F682" s="6" t="s">
        <f>=A682-A681</f>
      </c>
      <c r="G682" s="6" t="s">
        <f>=B682+G681</f>
      </c>
      <c r="H682" s="6" t="s">
        <f>=F682*G681</f>
      </c>
    </row>
    <row collapsed="false" customFormat="false" customHeight="false" hidden="false" ht="12.1" outlineLevel="0" r="683">
      <c r="A683" s="14" t="n">
        <v>45843</v>
      </c>
      <c r="B683" s="6" t="n">
        <v>-30</v>
      </c>
      <c r="C683" s="17" t="s">
        <v>246</v>
      </c>
      <c r="D683" s="17"/>
      <c r="E683" s="17"/>
      <c r="F683" s="6" t="s">
        <f>=A683-A682</f>
      </c>
      <c r="G683" s="6" t="s">
        <f>=B683+G682</f>
      </c>
      <c r="H683" s="6" t="s">
        <f>=F683*G682</f>
      </c>
    </row>
    <row collapsed="false" customFormat="false" customHeight="false" hidden="false" ht="12.1" outlineLevel="0" r="684">
      <c r="A684" s="14" t="n">
        <v>45844</v>
      </c>
      <c r="B684" s="6" t="n">
        <v>-825</v>
      </c>
      <c r="C684" s="17" t="s">
        <v>259</v>
      </c>
      <c r="D684" s="17"/>
      <c r="E684" s="17"/>
      <c r="F684" s="6" t="s">
        <f>=A684-A683</f>
      </c>
      <c r="G684" s="6" t="s">
        <f>=B684+G683</f>
      </c>
      <c r="H684" s="6" t="s">
        <f>=F684*G683</f>
      </c>
    </row>
    <row collapsed="false" customFormat="false" customHeight="false" hidden="false" ht="12.1" outlineLevel="0" r="685">
      <c r="A685" s="14" t="n">
        <v>45844.555405093</v>
      </c>
      <c r="B685" s="6" t="n">
        <v>26</v>
      </c>
      <c r="C685" s="17" t="s">
        <v>209</v>
      </c>
      <c r="D685" s="17"/>
      <c r="E685" s="17"/>
      <c r="F685" s="6" t="s">
        <f>=A685-A684</f>
      </c>
      <c r="G685" s="6" t="s">
        <f>=B685+G684</f>
      </c>
      <c r="H685" s="6" t="s">
        <f>=F685*G684</f>
      </c>
    </row>
    <row collapsed="false" customFormat="false" customHeight="false" hidden="false" ht="12.1" outlineLevel="0" r="686">
      <c r="A686" s="14" t="n">
        <v>45846</v>
      </c>
      <c r="B686" s="6" t="n">
        <v>825</v>
      </c>
      <c r="C686" s="17" t="s">
        <v>260</v>
      </c>
      <c r="D686" s="17"/>
      <c r="E686" s="17"/>
      <c r="F686" s="6" t="s">
        <f>=A686-A685</f>
      </c>
      <c r="G686" s="6" t="s">
        <f>=B686+G685</f>
      </c>
      <c r="H686" s="6" t="s">
        <f>=F686*G685</f>
      </c>
    </row>
    <row collapsed="false" customFormat="false" customHeight="false" hidden="false" ht="12.1" outlineLevel="0" r="687">
      <c r="A687" s="14" t="n">
        <v>45846.444826389</v>
      </c>
      <c r="B687" s="6" t="n">
        <v>30</v>
      </c>
      <c r="C687" s="17" t="s">
        <v>247</v>
      </c>
      <c r="D687" s="17"/>
      <c r="E687" s="17"/>
      <c r="F687" s="6" t="s">
        <f>=A687-A686</f>
      </c>
      <c r="G687" s="6" t="s">
        <f>=B687+G686</f>
      </c>
      <c r="H687" s="6" t="s">
        <f>=F687*G686</f>
      </c>
    </row>
    <row collapsed="false" customFormat="false" customHeight="false" hidden="false" ht="12.1" outlineLevel="0" r="688">
      <c r="A688" s="14" t="n">
        <v>45846.797291667</v>
      </c>
      <c r="B688" s="6" t="n">
        <v>18.13</v>
      </c>
      <c r="C688" s="17" t="s">
        <v>209</v>
      </c>
      <c r="D688" s="17"/>
      <c r="E688" s="17"/>
      <c r="F688" s="6" t="s">
        <f>=A688-A687</f>
      </c>
      <c r="G688" s="6" t="s">
        <f>=B688+G687</f>
      </c>
      <c r="H688" s="6" t="s">
        <f>=F688*G687</f>
      </c>
    </row>
    <row collapsed="false" customFormat="false" customHeight="false" hidden="false" ht="12.1" outlineLevel="0" r="689">
      <c r="A689" s="14" t="n">
        <v>45847.421041667</v>
      </c>
      <c r="B689" s="6" t="n">
        <v>21</v>
      </c>
      <c r="C689" s="17" t="s">
        <v>209</v>
      </c>
      <c r="D689" s="17"/>
      <c r="E689" s="17"/>
      <c r="F689" s="6" t="s">
        <f>=A689-A688</f>
      </c>
      <c r="G689" s="6" t="s">
        <f>=B689+G688</f>
      </c>
      <c r="H689" s="6" t="s">
        <f>=F689*G688</f>
      </c>
    </row>
    <row collapsed="false" customFormat="false" customHeight="false" hidden="false" ht="12.1" outlineLevel="0" r="690">
      <c r="A690" s="14" t="n">
        <v>45848.767384259</v>
      </c>
      <c r="B690" s="6" t="n">
        <v>17.29</v>
      </c>
      <c r="C690" s="17" t="s">
        <v>209</v>
      </c>
      <c r="D690" s="17"/>
      <c r="E690" s="17"/>
      <c r="F690" s="6" t="s">
        <f>=A690-A689</f>
      </c>
      <c r="G690" s="6" t="s">
        <f>=B690+G689</f>
      </c>
      <c r="H690" s="6" t="s">
        <f>=F690*G689</f>
      </c>
    </row>
    <row collapsed="false" customFormat="false" customHeight="false" hidden="false" ht="12.1" outlineLevel="0" r="691">
      <c r="A691" s="14" t="n">
        <v>45848.80787037</v>
      </c>
      <c r="B691" s="6" t="n">
        <v>4</v>
      </c>
      <c r="C691" s="17" t="s">
        <v>209</v>
      </c>
      <c r="D691" s="17"/>
      <c r="E691" s="17"/>
      <c r="F691" s="6" t="s">
        <f>=A691-A690</f>
      </c>
      <c r="G691" s="6" t="s">
        <f>=B691+G690</f>
      </c>
      <c r="H691" s="6" t="s">
        <f>=F691*G690</f>
      </c>
    </row>
    <row collapsed="false" customFormat="false" customHeight="false" hidden="false" ht="12.1" outlineLevel="0" r="692">
      <c r="A692" s="14" t="n">
        <v>45848.824699074</v>
      </c>
      <c r="B692" s="6" t="n">
        <v>46.04</v>
      </c>
      <c r="C692" s="17" t="s">
        <v>209</v>
      </c>
      <c r="D692" s="17"/>
      <c r="E692" s="17"/>
      <c r="F692" s="6" t="s">
        <f>=A692-A691</f>
      </c>
      <c r="G692" s="6" t="s">
        <f>=B692+G691</f>
      </c>
      <c r="H692" s="6" t="s">
        <f>=F692*G691</f>
      </c>
    </row>
    <row collapsed="false" customFormat="false" customHeight="false" hidden="false" ht="12.1" outlineLevel="0" r="693">
      <c r="A693" s="14" t="n">
        <v>45850</v>
      </c>
      <c r="B693" s="6" t="n">
        <v>26.56</v>
      </c>
      <c r="C693" s="17" t="s">
        <v>209</v>
      </c>
      <c r="D693" s="17"/>
      <c r="E693" s="17"/>
      <c r="F693" s="6" t="s">
        <f>=A693-A692</f>
      </c>
      <c r="G693" s="6" t="s">
        <f>=B693+G692</f>
      </c>
      <c r="H693" s="6" t="s">
        <f>=F693*G692</f>
      </c>
    </row>
    <row collapsed="false" customFormat="false" customHeight="false" hidden="false" ht="12.1" outlineLevel="0" r="694">
      <c r="A694" s="14" t="n">
        <v>45850</v>
      </c>
      <c r="B694" s="6" t="n">
        <v>45</v>
      </c>
      <c r="C694" s="17" t="s">
        <v>209</v>
      </c>
      <c r="D694" s="17"/>
      <c r="E694" s="17"/>
      <c r="F694" s="6" t="s">
        <f>=A694-A693</f>
      </c>
      <c r="G694" s="6" t="s">
        <f>=B694+G693</f>
      </c>
      <c r="H694" s="6" t="s">
        <f>=F694*G693</f>
      </c>
    </row>
    <row collapsed="false" customFormat="false" customHeight="false" hidden="false" ht="12.1" outlineLevel="0" r="695">
      <c r="A695" s="14" t="n">
        <v>45850</v>
      </c>
      <c r="B695" s="6" t="n">
        <v>31.31</v>
      </c>
      <c r="C695" s="17" t="s">
        <v>209</v>
      </c>
      <c r="D695" s="17"/>
      <c r="E695" s="17"/>
      <c r="F695" s="6" t="s">
        <f>=A695-A694</f>
      </c>
      <c r="G695" s="6" t="s">
        <f>=B695+G694</f>
      </c>
      <c r="H695" s="6" t="s">
        <f>=F695*G694</f>
      </c>
    </row>
    <row collapsed="false" customFormat="false" customHeight="false" hidden="false" ht="12.1" outlineLevel="0" r="696">
      <c r="A696" s="14" t="n">
        <v>45850</v>
      </c>
      <c r="B696" s="6" t="n">
        <v>29.06</v>
      </c>
      <c r="C696" s="17" t="s">
        <v>209</v>
      </c>
      <c r="D696" s="17"/>
      <c r="E696" s="17"/>
      <c r="F696" s="6" t="s">
        <f>=A696-A695</f>
      </c>
      <c r="G696" s="6" t="s">
        <f>=B696+G695</f>
      </c>
      <c r="H696" s="6" t="s">
        <f>=F696*G695</f>
      </c>
    </row>
    <row collapsed="false" customFormat="false" customHeight="false" hidden="false" ht="12.1" outlineLevel="0" r="697">
      <c r="A697" s="14" t="n">
        <v>45852</v>
      </c>
      <c r="B697" s="6" t="n">
        <v>3275</v>
      </c>
      <c r="C697" s="17" t="s">
        <v>209</v>
      </c>
      <c r="D697" s="17"/>
      <c r="E697" s="17"/>
      <c r="F697" s="6" t="s">
        <f>=A697-A696</f>
      </c>
      <c r="G697" s="6" t="s">
        <f>=B697+G696</f>
      </c>
      <c r="H697" s="6" t="s">
        <f>=F697*G696</f>
      </c>
    </row>
    <row collapsed="false" customFormat="false" customHeight="false" hidden="false" ht="12.1" outlineLevel="0" r="698">
      <c r="A698" s="14" t="n">
        <v>45852.500717593</v>
      </c>
      <c r="B698" s="6" t="n">
        <v>45</v>
      </c>
      <c r="C698" s="17" t="s">
        <v>209</v>
      </c>
      <c r="D698" s="17"/>
      <c r="E698" s="17"/>
      <c r="F698" s="6" t="s">
        <f>=A698-A697</f>
      </c>
      <c r="G698" s="6" t="s">
        <f>=B698+G697</f>
      </c>
      <c r="H698" s="6" t="s">
        <f>=F698*G697</f>
      </c>
    </row>
    <row collapsed="false" customFormat="false" customHeight="false" hidden="false" ht="12.1" outlineLevel="0" r="699">
      <c r="A699" s="14" t="n">
        <v>45853.556805556</v>
      </c>
      <c r="B699" s="6" t="n">
        <v>10</v>
      </c>
      <c r="C699" s="17" t="s">
        <v>209</v>
      </c>
      <c r="D699" s="17"/>
      <c r="E699" s="17"/>
      <c r="F699" s="6" t="s">
        <f>=A699-A698</f>
      </c>
      <c r="G699" s="6" t="s">
        <f>=B699+G698</f>
      </c>
      <c r="H699" s="6" t="s">
        <f>=F699*G698</f>
      </c>
    </row>
    <row collapsed="false" customFormat="false" customHeight="false" hidden="false" ht="12.1" outlineLevel="0" r="700">
      <c r="A700" s="14" t="n">
        <v>45853.835497685</v>
      </c>
      <c r="B700" s="6" t="n">
        <v>16.01</v>
      </c>
      <c r="C700" s="17" t="s">
        <v>209</v>
      </c>
      <c r="D700" s="17"/>
      <c r="E700" s="17"/>
      <c r="F700" s="6" t="s">
        <f>=A700-A699</f>
      </c>
      <c r="G700" s="6" t="s">
        <f>=B700+G699</f>
      </c>
      <c r="H700" s="6" t="s">
        <f>=F700*G699</f>
      </c>
    </row>
    <row collapsed="false" customFormat="false" customHeight="false" hidden="false" ht="12.1" outlineLevel="0" r="701">
      <c r="A701" s="14" t="n">
        <v>45854</v>
      </c>
      <c r="B701" s="6" t="n">
        <v>45.12</v>
      </c>
      <c r="C701" s="17" t="s">
        <v>209</v>
      </c>
      <c r="D701" s="17"/>
      <c r="E701" s="17"/>
      <c r="F701" s="6" t="s">
        <f>=A701-A700</f>
      </c>
      <c r="G701" s="6" t="s">
        <f>=B701+G700</f>
      </c>
      <c r="H701" s="6" t="s">
        <f>=F701*G700</f>
      </c>
    </row>
    <row collapsed="false" customFormat="false" customHeight="false" hidden="false" ht="12.1" outlineLevel="0" r="702">
      <c r="A702" s="14" t="n">
        <v>45854.591724537</v>
      </c>
      <c r="B702" s="6" t="n">
        <v>10</v>
      </c>
      <c r="C702" s="17" t="s">
        <v>209</v>
      </c>
      <c r="D702" s="17"/>
      <c r="E702" s="17"/>
      <c r="F702" s="6" t="s">
        <f>=A702-A701</f>
      </c>
      <c r="G702" s="6" t="s">
        <f>=B702+G701</f>
      </c>
      <c r="H702" s="6" t="s">
        <f>=F702*G701</f>
      </c>
    </row>
    <row collapsed="false" customFormat="false" customHeight="false" hidden="false" ht="12.1" outlineLevel="0" r="703">
      <c r="A703" s="14" t="n">
        <v>45855</v>
      </c>
      <c r="B703" s="6" t="n">
        <v>2.12</v>
      </c>
      <c r="C703" s="17" t="s">
        <v>209</v>
      </c>
      <c r="D703" s="17"/>
      <c r="E703" s="17"/>
      <c r="F703" s="6" t="s">
        <f>=A703-A702</f>
      </c>
      <c r="G703" s="6" t="s">
        <f>=B703+G702</f>
      </c>
      <c r="H703" s="6" t="s">
        <f>=F703*G702</f>
      </c>
    </row>
    <row collapsed="false" customFormat="false" customHeight="false" hidden="false" ht="12.1" outlineLevel="0" r="704">
      <c r="A704" s="14" t="n">
        <v>45856</v>
      </c>
      <c r="B704" s="6" t="n">
        <v>30.04</v>
      </c>
      <c r="C704" s="17" t="s">
        <v>209</v>
      </c>
      <c r="D704" s="17"/>
      <c r="E704" s="17"/>
      <c r="F704" s="6" t="s">
        <f>=A704-A703</f>
      </c>
      <c r="G704" s="6" t="s">
        <f>=B704+G703</f>
      </c>
      <c r="H704" s="6" t="s">
        <f>=F704*G703</f>
      </c>
    </row>
    <row collapsed="false" customFormat="false" customHeight="false" hidden="false" ht="12.1" outlineLevel="0" r="705">
      <c r="A705" s="14" t="n">
        <v>45856</v>
      </c>
      <c r="B705" s="6" t="n">
        <v>15.02</v>
      </c>
      <c r="C705" s="17" t="s">
        <v>209</v>
      </c>
      <c r="D705" s="17"/>
      <c r="E705" s="17"/>
      <c r="F705" s="6" t="s">
        <f>=A705-A704</f>
      </c>
      <c r="G705" s="6" t="s">
        <f>=B705+G704</f>
      </c>
      <c r="H705" s="6" t="s">
        <f>=F705*G704</f>
      </c>
    </row>
    <row collapsed="false" customFormat="false" customHeight="false" hidden="false" ht="12.1" outlineLevel="0" r="706">
      <c r="A706" s="14" t="n">
        <v>45856.590300926</v>
      </c>
      <c r="B706" s="6" t="n">
        <v>10</v>
      </c>
      <c r="C706" s="17" t="s">
        <v>209</v>
      </c>
      <c r="D706" s="17"/>
      <c r="E706" s="17"/>
      <c r="F706" s="6" t="s">
        <f>=A706-A705</f>
      </c>
      <c r="G706" s="6" t="s">
        <f>=B706+G705</f>
      </c>
      <c r="H706" s="6" t="s">
        <f>=F706*G705</f>
      </c>
    </row>
    <row collapsed="false" customFormat="false" customHeight="false" hidden="false" ht="12.1" outlineLevel="0" r="707">
      <c r="A707" s="14" t="n">
        <v>45857</v>
      </c>
      <c r="B707" s="6" t="n">
        <v>42.32</v>
      </c>
      <c r="C707" s="17" t="s">
        <v>209</v>
      </c>
      <c r="D707" s="17"/>
      <c r="E707" s="17"/>
      <c r="F707" s="6" t="s">
        <f>=A707-A706</f>
      </c>
      <c r="G707" s="6" t="s">
        <f>=B707+G706</f>
      </c>
      <c r="H707" s="6" t="s">
        <f>=F707*G706</f>
      </c>
    </row>
    <row collapsed="false" customFormat="false" customHeight="false" hidden="false" ht="12.1" outlineLevel="0" r="708">
      <c r="A708" s="14" t="n">
        <v>45857.675173611</v>
      </c>
      <c r="B708" s="6" t="n">
        <v>11.03</v>
      </c>
      <c r="C708" s="17" t="s">
        <v>209</v>
      </c>
      <c r="D708" s="17"/>
      <c r="E708" s="17"/>
      <c r="F708" s="6" t="s">
        <f>=A708-A707</f>
      </c>
      <c r="G708" s="6" t="s">
        <f>=B708+G707</f>
      </c>
      <c r="H708" s="6" t="s">
        <f>=F708*G707</f>
      </c>
    </row>
    <row collapsed="false" customFormat="false" customHeight="false" hidden="false" ht="12.1" outlineLevel="0" r="709">
      <c r="A709" s="14" t="n">
        <v>45857.845925926</v>
      </c>
      <c r="B709" s="6" t="n">
        <v>18.02</v>
      </c>
      <c r="C709" s="17" t="s">
        <v>209</v>
      </c>
      <c r="D709" s="17"/>
      <c r="E709" s="17"/>
      <c r="F709" s="6" t="s">
        <f>=A709-A708</f>
      </c>
      <c r="G709" s="6" t="s">
        <f>=B709+G708</f>
      </c>
      <c r="H709" s="6" t="s">
        <f>=F709*G708</f>
      </c>
    </row>
    <row collapsed="false" customFormat="false" customHeight="false" hidden="false" ht="12.1" outlineLevel="0" r="710">
      <c r="A710" s="14" t="n">
        <v>45857.856574074</v>
      </c>
      <c r="B710" s="6" t="n">
        <v>43.01</v>
      </c>
      <c r="C710" s="17" t="s">
        <v>209</v>
      </c>
      <c r="D710" s="17"/>
      <c r="E710" s="17"/>
      <c r="F710" s="6" t="s">
        <f>=A710-A709</f>
      </c>
      <c r="G710" s="6" t="s">
        <f>=B710+G709</f>
      </c>
      <c r="H710" s="6" t="s">
        <f>=F710*G709</f>
      </c>
    </row>
    <row collapsed="false" customFormat="false" customHeight="false" hidden="false" ht="12.1" outlineLevel="0" r="711">
      <c r="A711" s="14" t="n">
        <v>45859</v>
      </c>
      <c r="B711" s="6" t="n">
        <v>30.22</v>
      </c>
      <c r="C711" s="17" t="s">
        <v>209</v>
      </c>
      <c r="D711" s="17"/>
      <c r="E711" s="17"/>
      <c r="F711" s="6" t="s">
        <f>=A711-A710</f>
      </c>
      <c r="G711" s="6" t="s">
        <f>=B711+G710</f>
      </c>
      <c r="H711" s="6" t="s">
        <f>=F711*G710</f>
      </c>
    </row>
    <row collapsed="false" customFormat="false" customHeight="false" hidden="false" ht="12.1" outlineLevel="0" r="712">
      <c r="A712" s="14" t="n">
        <v>45860.768958333</v>
      </c>
      <c r="B712" s="6" t="n">
        <v>45.03</v>
      </c>
      <c r="C712" s="17" t="s">
        <v>209</v>
      </c>
      <c r="D712" s="17"/>
      <c r="E712" s="17"/>
      <c r="F712" s="6" t="s">
        <f>=A712-A711</f>
      </c>
      <c r="G712" s="6" t="s">
        <f>=B712+G711</f>
      </c>
      <c r="H712" s="6" t="s">
        <f>=F712*G711</f>
      </c>
    </row>
    <row collapsed="false" customFormat="false" customHeight="false" hidden="false" ht="12.1" outlineLevel="0" r="713">
      <c r="A713" s="14" t="n">
        <v>45861.826701389</v>
      </c>
      <c r="B713" s="6" t="n">
        <v>1</v>
      </c>
      <c r="C713" s="17" t="s">
        <v>209</v>
      </c>
      <c r="D713" s="17"/>
      <c r="E713" s="17"/>
      <c r="F713" s="6" t="s">
        <f>=A713-A712</f>
      </c>
      <c r="G713" s="6" t="s">
        <f>=B713+G712</f>
      </c>
      <c r="H713" s="6" t="s">
        <f>=F713*G712</f>
      </c>
    </row>
    <row collapsed="false" customFormat="false" customHeight="false" hidden="false" ht="12.1" outlineLevel="0" r="714">
      <c r="A714" s="14" t="n">
        <v>45863</v>
      </c>
      <c r="B714" s="6" t="n">
        <v>-224.22</v>
      </c>
      <c r="C714" s="17" t="s">
        <v>261</v>
      </c>
      <c r="D714" s="17"/>
      <c r="E714" s="17"/>
      <c r="F714" s="6" t="s">
        <f>=A714-A713</f>
      </c>
      <c r="G714" s="6" t="s">
        <f>=B714+G713</f>
      </c>
      <c r="H714" s="6" t="s">
        <f>=F714*G713</f>
      </c>
    </row>
    <row collapsed="false" customFormat="false" customHeight="false" hidden="false" ht="12.1" outlineLevel="0" r="715">
      <c r="A715" s="14" t="n">
        <v>45863</v>
      </c>
      <c r="B715" s="6" t="n">
        <v>10.01</v>
      </c>
      <c r="C715" s="17" t="s">
        <v>209</v>
      </c>
      <c r="D715" s="17"/>
      <c r="E715" s="17"/>
      <c r="F715" s="6" t="s">
        <f>=A715-A714</f>
      </c>
      <c r="G715" s="6" t="s">
        <f>=B715+G714</f>
      </c>
      <c r="H715" s="6" t="s">
        <f>=F715*G714</f>
      </c>
    </row>
    <row collapsed="false" customFormat="false" customHeight="false" hidden="false" ht="12.1" outlineLevel="0" r="716">
      <c r="A716" s="14" t="n">
        <v>45864.466550926</v>
      </c>
      <c r="B716" s="6" t="n">
        <v>15.16</v>
      </c>
      <c r="C716" s="17" t="s">
        <v>209</v>
      </c>
      <c r="D716" s="17"/>
      <c r="E716" s="17"/>
      <c r="F716" s="6" t="s">
        <f>=A716-A715</f>
      </c>
      <c r="G716" s="6" t="s">
        <f>=B716+G715</f>
      </c>
      <c r="H716" s="6" t="s">
        <f>=F716*G715</f>
      </c>
    </row>
    <row collapsed="false" customFormat="false" customHeight="false" hidden="false" ht="12.1" outlineLevel="0" r="717">
      <c r="A717" s="14" t="n">
        <v>45865.560358796</v>
      </c>
      <c r="B717" s="6" t="n">
        <v>6.14</v>
      </c>
      <c r="C717" s="17" t="s">
        <v>209</v>
      </c>
      <c r="D717" s="17"/>
      <c r="E717" s="17"/>
      <c r="F717" s="6" t="s">
        <f>=A717-A716</f>
      </c>
      <c r="G717" s="6" t="s">
        <f>=B717+G716</f>
      </c>
      <c r="H717" s="6" t="s">
        <f>=F717*G716</f>
      </c>
    </row>
    <row collapsed="false" customFormat="false" customHeight="false" hidden="false" ht="12.1" outlineLevel="0" r="718">
      <c r="A718" s="14" t="n">
        <v>45866</v>
      </c>
      <c r="B718" s="6" t="n">
        <v>20.02</v>
      </c>
      <c r="C718" s="17" t="s">
        <v>209</v>
      </c>
      <c r="D718" s="17"/>
      <c r="E718" s="17"/>
      <c r="F718" s="6" t="s">
        <f>=A718-A717</f>
      </c>
      <c r="G718" s="6" t="s">
        <f>=B718+G717</f>
      </c>
      <c r="H718" s="6" t="s">
        <f>=F718*G717</f>
      </c>
    </row>
    <row collapsed="false" customFormat="false" customHeight="false" hidden="false" ht="12.1" outlineLevel="0" r="719">
      <c r="A719" s="14" t="n">
        <v>45866.825231481</v>
      </c>
      <c r="B719" s="6" t="n">
        <v>10.06</v>
      </c>
      <c r="C719" s="17" t="s">
        <v>209</v>
      </c>
      <c r="D719" s="17"/>
      <c r="E719" s="17"/>
      <c r="F719" s="6" t="s">
        <f>=A719-A718</f>
      </c>
      <c r="G719" s="6" t="s">
        <f>=B719+G718</f>
      </c>
      <c r="H719" s="6" t="s">
        <f>=F719*G718</f>
      </c>
    </row>
    <row collapsed="false" customFormat="false" customHeight="false" hidden="false" ht="12.1" outlineLevel="0" r="720">
      <c r="A720" s="14" t="n">
        <v>45867.527800926</v>
      </c>
      <c r="B720" s="6" t="n">
        <v>224.22</v>
      </c>
      <c r="C720" s="17" t="s">
        <v>253</v>
      </c>
      <c r="D720" s="17"/>
      <c r="E720" s="17"/>
      <c r="F720" s="6" t="s">
        <f>=A720-A719</f>
      </c>
      <c r="G720" s="6" t="s">
        <f>=B720+G719</f>
      </c>
      <c r="H720" s="6" t="s">
        <f>=F720*G719</f>
      </c>
    </row>
    <row collapsed="false" customFormat="false" customHeight="false" hidden="false" ht="12.1" outlineLevel="0" r="721">
      <c r="A721" s="14" t="n">
        <v>45867.821469907</v>
      </c>
      <c r="B721" s="6" t="n">
        <v>10</v>
      </c>
      <c r="C721" s="17" t="s">
        <v>209</v>
      </c>
      <c r="D721" s="17"/>
      <c r="E721" s="17"/>
      <c r="F721" s="6" t="s">
        <f>=A721-A720</f>
      </c>
      <c r="G721" s="6" t="s">
        <f>=B721+G720</f>
      </c>
      <c r="H721" s="6" t="s">
        <f>=F721*G720</f>
      </c>
    </row>
    <row collapsed="false" customFormat="false" customHeight="false" hidden="false" ht="12.1" outlineLevel="0" r="722">
      <c r="A722" s="14" t="n">
        <v>45868.563587963</v>
      </c>
      <c r="B722" s="6" t="n">
        <v>20</v>
      </c>
      <c r="C722" s="17" t="s">
        <v>209</v>
      </c>
      <c r="D722" s="17"/>
      <c r="E722" s="17"/>
      <c r="F722" s="6" t="s">
        <f>=A722-A721</f>
      </c>
      <c r="G722" s="6" t="s">
        <f>=B722+G721</f>
      </c>
      <c r="H722" s="6" t="s">
        <f>=F722*G721</f>
      </c>
    </row>
    <row collapsed="false" customFormat="false" customHeight="false" hidden="false" ht="12.1" outlineLevel="0" r="723">
      <c r="A723" s="14" t="n">
        <v>45868.750925926</v>
      </c>
      <c r="B723" s="6" t="n">
        <v>44.43</v>
      </c>
      <c r="C723" s="17" t="s">
        <v>209</v>
      </c>
      <c r="D723" s="17"/>
      <c r="E723" s="17"/>
      <c r="F723" s="6" t="s">
        <f>=A723-A722</f>
      </c>
      <c r="G723" s="6" t="s">
        <f>=B723+G722</f>
      </c>
      <c r="H723" s="6" t="s">
        <f>=F723*G722</f>
      </c>
    </row>
    <row collapsed="false" customFormat="false" customHeight="false" hidden="false" ht="12.1" outlineLevel="0" r="724">
      <c r="A724" s="14" t="n">
        <v>45868.786793981</v>
      </c>
      <c r="B724" s="6" t="n">
        <v>14.02</v>
      </c>
      <c r="C724" s="17" t="s">
        <v>209</v>
      </c>
      <c r="D724" s="17"/>
      <c r="E724" s="17"/>
      <c r="F724" s="6" t="s">
        <f>=A724-A723</f>
      </c>
      <c r="G724" s="6" t="s">
        <f>=B724+G723</f>
      </c>
      <c r="H724" s="6" t="s">
        <f>=F724*G723</f>
      </c>
    </row>
    <row collapsed="false" customFormat="false" customHeight="false" hidden="false" ht="12.1" outlineLevel="0" r="725">
      <c r="A725" s="14" t="n">
        <v>45869</v>
      </c>
      <c r="B725" s="6" t="n">
        <v>-164</v>
      </c>
      <c r="C725" s="17" t="s">
        <v>262</v>
      </c>
      <c r="D725" s="17"/>
      <c r="E725" s="17"/>
      <c r="F725" s="6" t="s">
        <f>=A725-A724</f>
      </c>
      <c r="G725" s="6" t="s">
        <f>=B725+G724</f>
      </c>
      <c r="H725" s="6" t="s">
        <f>=F725*G724</f>
      </c>
    </row>
    <row collapsed="false" customFormat="false" customHeight="false" hidden="false" ht="12.1" outlineLevel="0" r="726">
      <c r="A726" s="14" t="n">
        <v>45869.56224537</v>
      </c>
      <c r="B726" s="6" t="n">
        <v>20</v>
      </c>
      <c r="C726" s="17" t="s">
        <v>209</v>
      </c>
      <c r="D726" s="17"/>
      <c r="E726" s="17"/>
      <c r="F726" s="6" t="s">
        <f>=A726-A725</f>
      </c>
      <c r="G726" s="6" t="s">
        <f>=B726+G725</f>
      </c>
      <c r="H726" s="6" t="s">
        <f>=F726*G725</f>
      </c>
    </row>
    <row collapsed="false" customFormat="false" customHeight="false" hidden="false" ht="12.1" outlineLevel="0" r="727">
      <c r="A727" s="14" t="n">
        <v>45870</v>
      </c>
      <c r="B727" s="6" t="n">
        <v>20.2</v>
      </c>
      <c r="C727" s="17" t="s">
        <v>209</v>
      </c>
      <c r="D727" s="17"/>
      <c r="E727" s="17"/>
      <c r="F727" s="6" t="s">
        <f>=A727-A726</f>
      </c>
      <c r="G727" s="6" t="s">
        <f>=B727+G726</f>
      </c>
      <c r="H727" s="6" t="s">
        <f>=F727*G726</f>
      </c>
    </row>
    <row collapsed="false" customFormat="false" customHeight="false" hidden="false" ht="12.1" outlineLevel="0" r="728">
      <c r="A728" s="14" t="n">
        <v>45870.618090278</v>
      </c>
      <c r="B728" s="6" t="n">
        <v>45</v>
      </c>
      <c r="C728" s="17" t="s">
        <v>209</v>
      </c>
      <c r="D728" s="17"/>
      <c r="E728" s="17"/>
      <c r="F728" s="6" t="s">
        <f>=A728-A727</f>
      </c>
      <c r="G728" s="6" t="s">
        <f>=B728+G727</f>
      </c>
      <c r="H728" s="6" t="s">
        <f>=F728*G727</f>
      </c>
    </row>
    <row collapsed="false" customFormat="false" customHeight="false" hidden="false" ht="12.1" outlineLevel="0" r="729">
      <c r="A729" s="14" t="n">
        <v>45870.747766204</v>
      </c>
      <c r="B729" s="6" t="n">
        <v>32.01</v>
      </c>
      <c r="C729" s="17" t="s">
        <v>209</v>
      </c>
      <c r="D729" s="17"/>
      <c r="E729" s="17"/>
      <c r="F729" s="6" t="s">
        <f>=A729-A728</f>
      </c>
      <c r="G729" s="6" t="s">
        <f>=B729+G728</f>
      </c>
      <c r="H729" s="6" t="s">
        <f>=F729*G728</f>
      </c>
    </row>
    <row collapsed="false" customFormat="false" customHeight="false" hidden="false" ht="12.1" outlineLevel="0" r="730">
      <c r="A730" s="14" t="n">
        <v>45870.755219907</v>
      </c>
      <c r="B730" s="6" t="n">
        <v>15</v>
      </c>
      <c r="C730" s="17" t="s">
        <v>209</v>
      </c>
      <c r="D730" s="17"/>
      <c r="E730" s="17"/>
      <c r="F730" s="6" t="s">
        <f>=A730-A729</f>
      </c>
      <c r="G730" s="6" t="s">
        <f>=B730+G729</f>
      </c>
      <c r="H730" s="6" t="s">
        <f>=F730*G729</f>
      </c>
    </row>
    <row collapsed="false" customFormat="false" customHeight="false" hidden="false" ht="12.1" outlineLevel="0" r="731">
      <c r="A731" s="14" t="n">
        <v>45871</v>
      </c>
      <c r="B731" s="6" t="n">
        <v>-107.01</v>
      </c>
      <c r="C731" s="17" t="s">
        <v>263</v>
      </c>
      <c r="D731" s="17"/>
      <c r="E731" s="17"/>
      <c r="F731" s="6" t="s">
        <f>=A731-A730</f>
      </c>
      <c r="G731" s="6" t="s">
        <f>=B731+G730</f>
      </c>
      <c r="H731" s="6" t="s">
        <f>=F731*G730</f>
      </c>
    </row>
    <row collapsed="false" customFormat="false" customHeight="false" hidden="false" ht="12.1" outlineLevel="0" r="732">
      <c r="A732" s="14" t="n">
        <v>45873</v>
      </c>
      <c r="B732" s="6" t="n">
        <v>164</v>
      </c>
      <c r="C732" s="17" t="s">
        <v>242</v>
      </c>
      <c r="D732" s="17"/>
      <c r="E732" s="17"/>
      <c r="F732" s="6" t="s">
        <f>=A732-A731</f>
      </c>
      <c r="G732" s="6" t="s">
        <f>=B732+G731</f>
      </c>
      <c r="H732" s="6" t="s">
        <f>=F732*G731</f>
      </c>
    </row>
    <row collapsed="false" customFormat="false" customHeight="false" hidden="false" ht="12.1" outlineLevel="0" r="733">
      <c r="A733" s="14" t="n">
        <v>45873.551365741</v>
      </c>
      <c r="B733" s="6" t="n">
        <v>22</v>
      </c>
      <c r="C733" s="17" t="s">
        <v>209</v>
      </c>
      <c r="D733" s="17"/>
      <c r="E733" s="17"/>
      <c r="F733" s="6" t="s">
        <f>=A733-A732</f>
      </c>
      <c r="G733" s="6" t="s">
        <f>=B733+G732</f>
      </c>
      <c r="H733" s="6" t="s">
        <f>=F733*G732</f>
      </c>
    </row>
    <row collapsed="false" customFormat="false" customHeight="false" hidden="false" ht="12.1" outlineLevel="0" r="734">
      <c r="A734" s="14" t="n">
        <v>45873.65625</v>
      </c>
      <c r="B734" s="6" t="n">
        <v>45</v>
      </c>
      <c r="C734" s="17" t="s">
        <v>209</v>
      </c>
      <c r="D734" s="17"/>
      <c r="E734" s="17"/>
      <c r="F734" s="6" t="s">
        <f>=A734-A733</f>
      </c>
      <c r="G734" s="6" t="s">
        <f>=B734+G733</f>
      </c>
      <c r="H734" s="6" t="s">
        <f>=F734*G733</f>
      </c>
    </row>
    <row collapsed="false" customFormat="false" customHeight="false" hidden="false" ht="12.1" outlineLevel="0" r="735">
      <c r="A735" s="14" t="n">
        <v>45873.778668981</v>
      </c>
      <c r="B735" s="6" t="n">
        <v>46.03</v>
      </c>
      <c r="C735" s="17" t="s">
        <v>209</v>
      </c>
      <c r="D735" s="17"/>
      <c r="E735" s="17"/>
      <c r="F735" s="6" t="s">
        <f>=A735-A734</f>
      </c>
      <c r="G735" s="6" t="s">
        <f>=B735+G734</f>
      </c>
      <c r="H735" s="6" t="s">
        <f>=F735*G734</f>
      </c>
    </row>
    <row collapsed="false" customFormat="false" customHeight="false" hidden="false" ht="12.1" outlineLevel="0" r="736">
      <c r="A736" s="14" t="n">
        <v>45873.96087963</v>
      </c>
      <c r="B736" s="6" t="n">
        <v>1003.69</v>
      </c>
      <c r="C736" s="17" t="s">
        <v>209</v>
      </c>
      <c r="D736" s="17"/>
      <c r="E736" s="17"/>
      <c r="F736" s="6" t="s">
        <f>=A736-A735</f>
      </c>
      <c r="G736" s="6" t="s">
        <f>=B736+G735</f>
      </c>
      <c r="H736" s="6" t="s">
        <f>=F736*G735</f>
      </c>
    </row>
    <row collapsed="false" customFormat="false" customHeight="false" hidden="false" ht="12.1" outlineLevel="0" r="737">
      <c r="A737" s="14" t="n">
        <v>45874</v>
      </c>
      <c r="B737" s="6" t="n">
        <v>-30</v>
      </c>
      <c r="C737" s="17" t="s">
        <v>246</v>
      </c>
      <c r="D737" s="17"/>
      <c r="E737" s="17"/>
      <c r="F737" s="6" t="s">
        <f>=A737-A736</f>
      </c>
      <c r="G737" s="6" t="s">
        <f>=B737+G736</f>
      </c>
      <c r="H737" s="6" t="s">
        <f>=F737*G736</f>
      </c>
    </row>
    <row collapsed="false" customFormat="false" customHeight="false" hidden="false" ht="12.1" outlineLevel="0" r="738">
      <c r="A738" s="14" t="n">
        <v>45874.445081019</v>
      </c>
      <c r="B738" s="6" t="n">
        <v>107.01</v>
      </c>
      <c r="C738" s="17" t="s">
        <v>258</v>
      </c>
      <c r="D738" s="17"/>
      <c r="E738" s="17"/>
      <c r="F738" s="6" t="s">
        <f>=A738-A737</f>
      </c>
      <c r="G738" s="6" t="s">
        <f>=B738+G737</f>
      </c>
      <c r="H738" s="6" t="s">
        <f>=F738*G737</f>
      </c>
    </row>
    <row collapsed="false" customFormat="false" customHeight="false" hidden="false" ht="12.1" outlineLevel="0" r="739">
      <c r="A739" s="14" t="n">
        <v>45874.453796296</v>
      </c>
      <c r="B739" s="6" t="n">
        <v>30.03</v>
      </c>
      <c r="C739" s="17" t="s">
        <v>209</v>
      </c>
      <c r="D739" s="17"/>
      <c r="E739" s="17"/>
      <c r="F739" s="6" t="s">
        <f>=A739-A738</f>
      </c>
      <c r="G739" s="6" t="s">
        <f>=B739+G738</f>
      </c>
      <c r="H739" s="6" t="s">
        <f>=F739*G738</f>
      </c>
    </row>
    <row collapsed="false" customFormat="false" customHeight="false" hidden="false" ht="12.1" outlineLevel="0" r="740">
      <c r="A740" s="14" t="n">
        <v>45874.798935185</v>
      </c>
      <c r="B740" s="6" t="n">
        <v>37.18</v>
      </c>
      <c r="C740" s="17" t="s">
        <v>209</v>
      </c>
      <c r="D740" s="17"/>
      <c r="E740" s="17"/>
      <c r="F740" s="6" t="s">
        <f>=A740-A739</f>
      </c>
      <c r="G740" s="6" t="s">
        <f>=B740+G739</f>
      </c>
      <c r="H740" s="6" t="s">
        <f>=F740*G739</f>
      </c>
    </row>
    <row collapsed="false" customFormat="false" customHeight="false" hidden="false" ht="12.1" outlineLevel="0" r="741">
      <c r="A741" s="14" t="n">
        <v>45876.509490741</v>
      </c>
      <c r="B741" s="6" t="n">
        <v>0.04</v>
      </c>
      <c r="C741" s="17" t="s">
        <v>209</v>
      </c>
      <c r="D741" s="17"/>
      <c r="E741" s="17"/>
      <c r="F741" s="6" t="s">
        <f>=A741-A740</f>
      </c>
      <c r="G741" s="6" t="s">
        <f>=B741+G740</f>
      </c>
      <c r="H741" s="6" t="s">
        <f>=F741*G740</f>
      </c>
    </row>
    <row collapsed="false" customFormat="false" customHeight="false" hidden="false" ht="12.1" outlineLevel="0" r="742">
      <c r="A742" s="14" t="n">
        <v>45876.565625</v>
      </c>
      <c r="B742" s="6" t="n">
        <v>30</v>
      </c>
      <c r="C742" s="17" t="s">
        <v>247</v>
      </c>
      <c r="D742" s="17"/>
      <c r="E742" s="17"/>
      <c r="F742" s="6" t="s">
        <f>=A742-A741</f>
      </c>
      <c r="G742" s="6" t="s">
        <f>=B742+G741</f>
      </c>
      <c r="H742" s="6" t="s">
        <f>=F742*G741</f>
      </c>
    </row>
    <row collapsed="false" customFormat="false" customHeight="false" hidden="false" ht="12.1" outlineLevel="0" r="743">
      <c r="A743" s="14" t="n">
        <v>45876.7796875</v>
      </c>
      <c r="B743" s="6" t="n">
        <v>46.03</v>
      </c>
      <c r="C743" s="17" t="s">
        <v>209</v>
      </c>
      <c r="D743" s="17"/>
      <c r="E743" s="17"/>
      <c r="F743" s="6" t="s">
        <f>=A743-A742</f>
      </c>
      <c r="G743" s="6" t="s">
        <f>=B743+G742</f>
      </c>
      <c r="H743" s="6" t="s">
        <f>=F743*G742</f>
      </c>
    </row>
    <row collapsed="false" customFormat="false" customHeight="false" hidden="false" ht="12.1" outlineLevel="0" r="744">
      <c r="A744" s="14" t="n">
        <v>45877.60244213</v>
      </c>
      <c r="B744" s="6" t="n">
        <v>45</v>
      </c>
      <c r="C744" s="17" t="s">
        <v>209</v>
      </c>
      <c r="D744" s="17"/>
      <c r="E744" s="17"/>
      <c r="F744" s="6" t="s">
        <f>=A744-A743</f>
      </c>
      <c r="G744" s="6" t="s">
        <f>=B744+G743</f>
      </c>
      <c r="H744" s="6" t="s">
        <f>=F744*G743</f>
      </c>
    </row>
    <row collapsed="false" customFormat="false" customHeight="false" hidden="false" ht="12.1" outlineLevel="0" r="745">
      <c r="A745" s="14" t="n">
        <v>45877.717048611</v>
      </c>
      <c r="B745" s="6" t="n">
        <v>31.11</v>
      </c>
      <c r="C745" s="17" t="s">
        <v>209</v>
      </c>
      <c r="D745" s="17"/>
      <c r="E745" s="17"/>
      <c r="F745" s="6" t="s">
        <f>=A745-A744</f>
      </c>
      <c r="G745" s="6" t="s">
        <f>=B745+G744</f>
      </c>
      <c r="H745" s="6" t="s">
        <f>=F745*G744</f>
      </c>
    </row>
    <row collapsed="false" customFormat="false" customHeight="false" hidden="false" ht="12.1" outlineLevel="0" r="746">
      <c r="A746" s="14" t="n">
        <v>45878.548888889</v>
      </c>
      <c r="B746" s="6" t="n">
        <v>46</v>
      </c>
      <c r="C746" s="17" t="s">
        <v>209</v>
      </c>
      <c r="D746" s="17"/>
      <c r="E746" s="17"/>
      <c r="F746" s="6" t="s">
        <f>=A746-A745</f>
      </c>
      <c r="G746" s="6" t="s">
        <f>=B746+G745</f>
      </c>
      <c r="H746" s="6" t="s">
        <f>=F746*G745</f>
      </c>
    </row>
    <row collapsed="false" customFormat="false" customHeight="false" hidden="false" ht="12.1" outlineLevel="0" r="747">
      <c r="A747" s="14" t="n">
        <v>45878.607256944</v>
      </c>
      <c r="B747" s="6" t="n">
        <v>2.02</v>
      </c>
      <c r="C747" s="17" t="s">
        <v>209</v>
      </c>
      <c r="D747" s="17"/>
      <c r="E747" s="17"/>
      <c r="F747" s="6" t="s">
        <f>=A747-A746</f>
      </c>
      <c r="G747" s="6" t="s">
        <f>=B747+G746</f>
      </c>
      <c r="H747" s="6" t="s">
        <f>=F747*G746</f>
      </c>
    </row>
    <row collapsed="false" customFormat="false" customHeight="false" hidden="false" ht="12.1" outlineLevel="0" r="748">
      <c r="A748" s="14" t="n">
        <v>45878.693171296</v>
      </c>
      <c r="B748" s="6" t="n">
        <v>13</v>
      </c>
      <c r="C748" s="17" t="s">
        <v>209</v>
      </c>
      <c r="D748" s="17"/>
      <c r="E748" s="17"/>
      <c r="F748" s="6" t="s">
        <f>=A748-A747</f>
      </c>
      <c r="G748" s="6" t="s">
        <f>=B748+G747</f>
      </c>
      <c r="H748" s="6" t="s">
        <f>=F748*G747</f>
      </c>
    </row>
    <row collapsed="false" customFormat="false" customHeight="false" hidden="false" ht="12.1" outlineLevel="0" r="749">
      <c r="A749" s="14" t="n">
        <v>45879.682175926</v>
      </c>
      <c r="B749" s="6" t="n">
        <v>28.18</v>
      </c>
      <c r="C749" s="17" t="s">
        <v>209</v>
      </c>
      <c r="D749" s="17"/>
      <c r="E749" s="17"/>
      <c r="F749" s="6" t="s">
        <f>=A749-A748</f>
      </c>
      <c r="G749" s="6" t="s">
        <f>=B749+G748</f>
      </c>
      <c r="H749" s="6" t="s">
        <f>=F749*G748</f>
      </c>
    </row>
    <row collapsed="false" customFormat="false" customHeight="false" hidden="false" ht="12.1" outlineLevel="0" r="750">
      <c r="A750" s="14" t="n">
        <v>45880</v>
      </c>
      <c r="B750" s="6" t="n">
        <v>2723</v>
      </c>
      <c r="C750" s="17" t="s">
        <v>209</v>
      </c>
      <c r="D750" s="17"/>
      <c r="E750" s="17"/>
      <c r="F750" s="6" t="s">
        <f>=A750-A749</f>
      </c>
      <c r="G750" s="6" t="s">
        <f>=B750+G749</f>
      </c>
      <c r="H750" s="6" t="s">
        <f>=F750*G749</f>
      </c>
    </row>
    <row collapsed="false" customFormat="false" customHeight="false" hidden="false" ht="12.1" outlineLevel="0" r="751">
      <c r="A751" s="14" t="n">
        <v>45880</v>
      </c>
      <c r="B751" s="6" t="n">
        <v>10</v>
      </c>
      <c r="C751" s="17" t="s">
        <v>209</v>
      </c>
      <c r="D751" s="17"/>
      <c r="E751" s="17"/>
      <c r="F751" s="6" t="s">
        <f>=A751-A750</f>
      </c>
      <c r="G751" s="6" t="s">
        <f>=B751+G750</f>
      </c>
      <c r="H751" s="6" t="s">
        <f>=F751*G750</f>
      </c>
    </row>
    <row collapsed="false" customFormat="false" customHeight="false" hidden="false" ht="12.1" outlineLevel="0" r="752">
      <c r="A752" s="14" t="n">
        <v>45880.769351852</v>
      </c>
      <c r="B752" s="6" t="n">
        <v>1.14</v>
      </c>
      <c r="C752" s="17" t="s">
        <v>209</v>
      </c>
      <c r="D752" s="17"/>
      <c r="E752" s="17"/>
      <c r="F752" s="6" t="s">
        <f>=A752-A751</f>
      </c>
      <c r="G752" s="6" t="s">
        <f>=B752+G751</f>
      </c>
      <c r="H752" s="6" t="s">
        <f>=F752*G751</f>
      </c>
    </row>
    <row collapsed="false" customFormat="false" customHeight="false" hidden="false" ht="12.1" outlineLevel="0" r="753">
      <c r="A753" s="14" t="n">
        <v>45881.444618056</v>
      </c>
      <c r="B753" s="6" t="n">
        <v>30</v>
      </c>
      <c r="C753" s="17" t="s">
        <v>209</v>
      </c>
      <c r="D753" s="17"/>
      <c r="E753" s="17"/>
      <c r="F753" s="6" t="s">
        <f>=A753-A752</f>
      </c>
      <c r="G753" s="6" t="s">
        <f>=B753+G752</f>
      </c>
      <c r="H753" s="6" t="s">
        <f>=F753*G752</f>
      </c>
    </row>
    <row collapsed="false" customFormat="false" customHeight="false" hidden="false" ht="12.1" outlineLevel="0" r="754">
      <c r="A754" s="14" t="n">
        <v>45881.766597222</v>
      </c>
      <c r="B754" s="6" t="n">
        <v>10.76</v>
      </c>
      <c r="C754" s="17" t="s">
        <v>209</v>
      </c>
      <c r="D754" s="17"/>
      <c r="E754" s="17"/>
      <c r="F754" s="6" t="s">
        <f>=A754-A753</f>
      </c>
      <c r="G754" s="6" t="s">
        <f>=B754+G753</f>
      </c>
      <c r="H754" s="6" t="s">
        <f>=F754*G753</f>
      </c>
    </row>
    <row collapsed="false" customFormat="false" customHeight="false" hidden="false" ht="12.1" outlineLevel="0" r="755">
      <c r="A755" s="14" t="n">
        <v>45882</v>
      </c>
      <c r="B755" s="6" t="n">
        <v>10</v>
      </c>
      <c r="C755" s="17" t="s">
        <v>209</v>
      </c>
      <c r="D755" s="17"/>
      <c r="E755" s="17"/>
      <c r="F755" s="6" t="s">
        <f>=A755-A754</f>
      </c>
      <c r="G755" s="6" t="s">
        <f>=B755+G754</f>
      </c>
      <c r="H755" s="6" t="s">
        <f>=F755*G754</f>
      </c>
    </row>
    <row collapsed="false" customFormat="false" customHeight="false" hidden="false" ht="12.1" outlineLevel="0" r="756">
      <c r="A756" s="14" t="n">
        <v>45882.846168981</v>
      </c>
      <c r="B756" s="6" t="n">
        <v>5801.98</v>
      </c>
      <c r="C756" s="17" t="s">
        <v>209</v>
      </c>
      <c r="D756" s="17"/>
      <c r="E756" s="17"/>
      <c r="F756" s="6" t="s">
        <f>=A756-A755</f>
      </c>
      <c r="G756" s="6" t="s">
        <f>=B756+G755</f>
      </c>
      <c r="H756" s="6" t="s">
        <f>=F756*G755</f>
      </c>
    </row>
    <row collapsed="false" customFormat="false" customHeight="false" hidden="false" ht="12.1" outlineLevel="0" r="757">
      <c r="A757" s="14" t="n">
        <v>45882.918634259</v>
      </c>
      <c r="B757" s="6" t="n">
        <v>2817.32</v>
      </c>
      <c r="C757" s="17" t="s">
        <v>256</v>
      </c>
      <c r="D757" s="17"/>
      <c r="E757" s="17"/>
      <c r="F757" s="6" t="s">
        <f>=A757-A756</f>
      </c>
      <c r="G757" s="6" t="s">
        <f>=B757+G756</f>
      </c>
      <c r="H757" s="6" t="s">
        <f>=F757*G756</f>
      </c>
    </row>
    <row collapsed="false" customFormat="false" customHeight="false" hidden="false" ht="12.1" outlineLevel="0" r="758">
      <c r="A758" s="14" t="n">
        <v>45882.918634259</v>
      </c>
      <c r="B758" s="6" t="n">
        <v>-2817.32</v>
      </c>
      <c r="C758" s="17" t="s">
        <v>255</v>
      </c>
      <c r="D758" s="17"/>
      <c r="E758" s="17"/>
      <c r="F758" s="6" t="s">
        <f>=A758-A757</f>
      </c>
      <c r="G758" s="6" t="s">
        <f>=B758+G757</f>
      </c>
      <c r="H758" s="6" t="s">
        <f>=F758*G757</f>
      </c>
    </row>
    <row collapsed="false" customFormat="false" customHeight="false" hidden="false" ht="12.1" outlineLevel="0" r="759">
      <c r="A759" s="14" t="n">
        <v>45883.556435185</v>
      </c>
      <c r="B759" s="6" t="n">
        <v>22</v>
      </c>
      <c r="C759" s="17" t="s">
        <v>209</v>
      </c>
      <c r="D759" s="17"/>
      <c r="E759" s="17"/>
      <c r="F759" s="6" t="s">
        <f>=A759-A758</f>
      </c>
      <c r="G759" s="6" t="s">
        <f>=B759+G758</f>
      </c>
      <c r="H759" s="6" t="s">
        <f>=F759*G758</f>
      </c>
    </row>
    <row collapsed="false" customFormat="false" customHeight="false" hidden="false" ht="12.1" outlineLevel="0" r="760">
      <c r="A760" s="14" t="n">
        <v>45883.798738426</v>
      </c>
      <c r="B760" s="6" t="n">
        <v>36.48</v>
      </c>
      <c r="C760" s="17" t="s">
        <v>209</v>
      </c>
      <c r="D760" s="17"/>
      <c r="E760" s="17"/>
      <c r="F760" s="6" t="s">
        <f>=A760-A759</f>
      </c>
      <c r="G760" s="6" t="s">
        <f>=B760+G759</f>
      </c>
      <c r="H760" s="6" t="s">
        <f>=F760*G759</f>
      </c>
    </row>
    <row collapsed="false" customFormat="false" customHeight="false" hidden="false" ht="12.1" outlineLevel="0" r="761">
      <c r="A761" s="14" t="n">
        <v>45883.802523148</v>
      </c>
      <c r="B761" s="6" t="n">
        <v>45</v>
      </c>
      <c r="C761" s="17" t="s">
        <v>209</v>
      </c>
      <c r="D761" s="17"/>
      <c r="E761" s="17"/>
      <c r="F761" s="6" t="s">
        <f>=A761-A760</f>
      </c>
      <c r="G761" s="6" t="s">
        <f>=B761+G760</f>
      </c>
      <c r="H761" s="6" t="s">
        <f>=F761*G760</f>
      </c>
    </row>
    <row collapsed="false" customFormat="false" customHeight="false" hidden="false" ht="12.1" outlineLevel="0" r="762">
      <c r="A762" s="14" t="n">
        <v>45883.80619213</v>
      </c>
      <c r="B762" s="6" t="n">
        <v>48.7</v>
      </c>
      <c r="C762" s="17" t="s">
        <v>209</v>
      </c>
      <c r="D762" s="17"/>
      <c r="E762" s="17"/>
      <c r="F762" s="6" t="s">
        <f>=A762-A761</f>
      </c>
      <c r="G762" s="6" t="s">
        <f>=B762+G761</f>
      </c>
      <c r="H762" s="6" t="s">
        <f>=F762*G761</f>
      </c>
    </row>
    <row collapsed="false" customFormat="false" customHeight="false" hidden="false" ht="12.1" outlineLevel="0" r="763">
      <c r="A763" s="14" t="n">
        <v>45883.811956019</v>
      </c>
      <c r="B763" s="6" t="n">
        <v>26.24</v>
      </c>
      <c r="C763" s="17" t="s">
        <v>209</v>
      </c>
      <c r="D763" s="17"/>
      <c r="E763" s="17"/>
      <c r="F763" s="6" t="s">
        <f>=A763-A762</f>
      </c>
      <c r="G763" s="6" t="s">
        <f>=B763+G762</f>
      </c>
      <c r="H763" s="6" t="s">
        <f>=F763*G762</f>
      </c>
    </row>
    <row collapsed="false" customFormat="false" customHeight="false" hidden="false" ht="12.1" outlineLevel="0" r="764">
      <c r="A764" s="14" t="n">
        <v>45884.475081019</v>
      </c>
      <c r="B764" s="6" t="n">
        <v>30</v>
      </c>
      <c r="C764" s="17" t="s">
        <v>209</v>
      </c>
      <c r="D764" s="17"/>
      <c r="E764" s="17"/>
      <c r="F764" s="6" t="s">
        <f>=A764-A763</f>
      </c>
      <c r="G764" s="6" t="s">
        <f>=B764+G763</f>
      </c>
      <c r="H764" s="6" t="s">
        <f>=F764*G763</f>
      </c>
    </row>
    <row collapsed="false" customFormat="false" customHeight="false" hidden="false" ht="12.1" outlineLevel="0" r="765">
      <c r="A765" s="14" t="n">
        <v>45884.717997685</v>
      </c>
      <c r="B765" s="6" t="n">
        <v>14.02</v>
      </c>
      <c r="C765" s="17" t="s">
        <v>209</v>
      </c>
      <c r="D765" s="17"/>
      <c r="E765" s="17"/>
      <c r="F765" s="6" t="s">
        <f>=A765-A764</f>
      </c>
      <c r="G765" s="6" t="s">
        <f>=B765+G764</f>
      </c>
      <c r="H765" s="6" t="s">
        <f>=F765*G764</f>
      </c>
    </row>
    <row collapsed="false" customFormat="false" customHeight="false" hidden="false" ht="12.1" outlineLevel="0" r="766">
      <c r="A766" s="14" t="n">
        <v>45885.557847222</v>
      </c>
      <c r="B766" s="6" t="n">
        <v>5.02</v>
      </c>
      <c r="C766" s="17" t="s">
        <v>209</v>
      </c>
      <c r="D766" s="17"/>
      <c r="E766" s="17"/>
      <c r="F766" s="6" t="s">
        <f>=A766-A765</f>
      </c>
      <c r="G766" s="6" t="s">
        <f>=B766+G765</f>
      </c>
      <c r="H766" s="6" t="s">
        <f>=F766*G765</f>
      </c>
    </row>
    <row collapsed="false" customFormat="false" customHeight="false" hidden="false" ht="12.1" outlineLevel="0" r="767">
      <c r="A767" s="14" t="n">
        <v>45885.560625</v>
      </c>
      <c r="B767" s="6" t="n">
        <v>11.13</v>
      </c>
      <c r="C767" s="17" t="s">
        <v>209</v>
      </c>
      <c r="D767" s="17"/>
      <c r="E767" s="17"/>
      <c r="F767" s="6" t="s">
        <f>=A767-A766</f>
      </c>
      <c r="G767" s="6" t="s">
        <f>=B767+G766</f>
      </c>
      <c r="H767" s="6" t="s">
        <f>=F767*G766</f>
      </c>
    </row>
    <row collapsed="false" customFormat="false" customHeight="false" hidden="false" ht="12.1" outlineLevel="0" r="768">
      <c r="A768" s="14" t="n">
        <v>45887.81099537</v>
      </c>
      <c r="B768" s="6" t="n">
        <v>3.11</v>
      </c>
      <c r="C768" s="17" t="s">
        <v>209</v>
      </c>
      <c r="D768" s="17"/>
      <c r="E768" s="17"/>
      <c r="F768" s="6" t="s">
        <f>=A768-A767</f>
      </c>
      <c r="G768" s="6" t="s">
        <f>=B768+G767</f>
      </c>
      <c r="H768" s="6" t="s">
        <f>=F768*G767</f>
      </c>
    </row>
    <row collapsed="false" customFormat="false" customHeight="false" hidden="false" ht="12.1" outlineLevel="0" r="769">
      <c r="A769" s="14" t="n">
        <v>45887.823055556</v>
      </c>
      <c r="B769" s="6" t="n">
        <v>35.07</v>
      </c>
      <c r="C769" s="17" t="s">
        <v>209</v>
      </c>
      <c r="D769" s="17"/>
      <c r="E769" s="17"/>
      <c r="F769" s="6" t="s">
        <f>=A769-A768</f>
      </c>
      <c r="G769" s="6" t="s">
        <f>=B769+G768</f>
      </c>
      <c r="H769" s="6" t="s">
        <f>=F769*G768</f>
      </c>
    </row>
    <row collapsed="false" customFormat="false" customHeight="false" hidden="false" ht="12.1" outlineLevel="0" r="770">
      <c r="A770" s="14" t="n">
        <v>45889.816481481</v>
      </c>
      <c r="B770" s="6" t="n">
        <v>1</v>
      </c>
      <c r="C770" s="17" t="s">
        <v>209</v>
      </c>
      <c r="D770" s="17"/>
      <c r="E770" s="17"/>
      <c r="F770" s="6" t="s">
        <f>=A770-A769</f>
      </c>
      <c r="G770" s="6" t="s">
        <f>=B770+G769</f>
      </c>
      <c r="H770" s="6" t="s">
        <f>=F770*G769</f>
      </c>
    </row>
    <row collapsed="false" customFormat="false" customHeight="false" hidden="false" ht="12.1" outlineLevel="0" r="771">
      <c r="A771" s="14" t="n">
        <v>45892.604016204</v>
      </c>
      <c r="B771" s="6" t="n">
        <v>28.04</v>
      </c>
      <c r="C771" s="17" t="s">
        <v>209</v>
      </c>
      <c r="D771" s="17"/>
      <c r="E771" s="17"/>
      <c r="F771" s="6" t="s">
        <f>=A771-A770</f>
      </c>
      <c r="G771" s="6" t="s">
        <f>=B771+G770</f>
      </c>
      <c r="H771" s="6" t="s">
        <f>=F771*G770</f>
      </c>
    </row>
    <row collapsed="false" customFormat="false" customHeight="false" hidden="false" ht="12.1" outlineLevel="0" r="772">
      <c r="A772" s="14" t="n">
        <v>45893</v>
      </c>
      <c r="B772" s="6" t="n">
        <v>28.54</v>
      </c>
      <c r="C772" s="17" t="s">
        <v>209</v>
      </c>
      <c r="D772" s="17"/>
      <c r="E772" s="17"/>
      <c r="F772" s="6" t="s">
        <f>=A772-A771</f>
      </c>
      <c r="G772" s="6" t="s">
        <f>=B772+G771</f>
      </c>
      <c r="H772" s="6" t="s">
        <f>=F772*G771</f>
      </c>
    </row>
    <row collapsed="false" customFormat="false" customHeight="false" hidden="false" ht="12.1" outlineLevel="0" r="773">
      <c r="A773" s="14" t="n">
        <v>45893.778032407</v>
      </c>
      <c r="B773" s="6" t="n">
        <v>2</v>
      </c>
      <c r="C773" s="17" t="s">
        <v>209</v>
      </c>
      <c r="D773" s="17"/>
      <c r="E773" s="17"/>
      <c r="F773" s="6" t="s">
        <f>=A773-A772</f>
      </c>
      <c r="G773" s="6" t="s">
        <f>=B773+G772</f>
      </c>
      <c r="H773" s="6" t="s">
        <f>=F773*G772</f>
      </c>
    </row>
    <row collapsed="false" customFormat="false" customHeight="false" hidden="false" ht="12.1" outlineLevel="0" r="774">
      <c r="A774" s="14" t="n">
        <v>45894</v>
      </c>
      <c r="B774" s="6" t="n">
        <v>-230.4</v>
      </c>
      <c r="C774" s="17" t="s">
        <v>264</v>
      </c>
      <c r="D774" s="17"/>
      <c r="E774" s="17"/>
      <c r="F774" s="6" t="s">
        <f>=A774-A773</f>
      </c>
      <c r="G774" s="6" t="s">
        <f>=B774+G773</f>
      </c>
      <c r="H774" s="6" t="s">
        <f>=F774*G773</f>
      </c>
    </row>
    <row collapsed="false" customFormat="false" customHeight="false" hidden="false" ht="12.1" outlineLevel="0" r="775">
      <c r="A775" s="14" t="n">
        <v>45895</v>
      </c>
      <c r="B775" s="6" t="n">
        <v>46.1</v>
      </c>
      <c r="C775" s="17" t="s">
        <v>209</v>
      </c>
      <c r="D775" s="17"/>
      <c r="E775" s="17"/>
      <c r="F775" s="6" t="s">
        <f>=A775-A774</f>
      </c>
      <c r="G775" s="6" t="s">
        <f>=B775+G774</f>
      </c>
      <c r="H775" s="6" t="s">
        <f>=F775*G774</f>
      </c>
    </row>
    <row collapsed="false" customFormat="false" customHeight="false" hidden="false" ht="12.1" outlineLevel="0" r="776">
      <c r="A776" s="14" t="n">
        <v>45895.5984375</v>
      </c>
      <c r="B776" s="6" t="n">
        <v>230.4</v>
      </c>
      <c r="C776" s="17" t="s">
        <v>253</v>
      </c>
      <c r="D776" s="17"/>
      <c r="E776" s="17"/>
      <c r="F776" s="6" t="s">
        <f>=A776-A775</f>
      </c>
      <c r="G776" s="6" t="s">
        <f>=B776+G775</f>
      </c>
      <c r="H776" s="6" t="s">
        <f>=F776*G775</f>
      </c>
    </row>
    <row collapsed="false" customFormat="false" customHeight="false" hidden="false" ht="12.1" outlineLevel="0" r="777">
      <c r="A777" s="14" t="n">
        <v>45897.567939815</v>
      </c>
      <c r="B777" s="6" t="n">
        <v>10</v>
      </c>
      <c r="C777" s="17" t="s">
        <v>209</v>
      </c>
      <c r="D777" s="17"/>
      <c r="E777" s="17"/>
      <c r="F777" s="6" t="s">
        <f>=A777-A776</f>
      </c>
      <c r="G777" s="6" t="s">
        <f>=B777+G776</f>
      </c>
      <c r="H777" s="6" t="s">
        <f>=F777*G776</f>
      </c>
    </row>
    <row collapsed="false" customFormat="false" customHeight="false" hidden="false" ht="12.1" outlineLevel="0" r="778">
      <c r="A778" s="14" t="n">
        <v>45897.796574074</v>
      </c>
      <c r="B778" s="6" t="n">
        <v>17.08</v>
      </c>
      <c r="C778" s="17" t="s">
        <v>209</v>
      </c>
      <c r="D778" s="17"/>
      <c r="E778" s="17"/>
      <c r="F778" s="6" t="s">
        <f>=A778-A777</f>
      </c>
      <c r="G778" s="6" t="s">
        <f>=B778+G777</f>
      </c>
      <c r="H778" s="6" t="s">
        <f>=F778*G777</f>
      </c>
    </row>
    <row collapsed="false" customFormat="false" customHeight="false" hidden="false" ht="12.1" outlineLevel="0" r="779">
      <c r="A779" s="14" t="n">
        <v>45898</v>
      </c>
      <c r="B779" s="6" t="n">
        <v>-3.29</v>
      </c>
      <c r="C779" s="17" t="s">
        <v>265</v>
      </c>
      <c r="D779" s="17"/>
      <c r="E779" s="17"/>
      <c r="F779" s="6" t="s">
        <f>=A779-A778</f>
      </c>
      <c r="G779" s="6" t="s">
        <f>=B779+G778</f>
      </c>
      <c r="H779" s="6" t="s">
        <f>=F779*G778</f>
      </c>
    </row>
    <row collapsed="false" customFormat="false" customHeight="false" hidden="false" ht="12.1" outlineLevel="0" r="780">
      <c r="A780" s="14" t="n">
        <v>45899</v>
      </c>
      <c r="B780" s="6" t="n">
        <v>19.03</v>
      </c>
      <c r="C780" s="17" t="s">
        <v>209</v>
      </c>
      <c r="D780" s="17"/>
      <c r="E780" s="17"/>
      <c r="F780" s="6" t="s">
        <f>=A780-A779</f>
      </c>
      <c r="G780" s="6" t="s">
        <f>=B780+G779</f>
      </c>
      <c r="H780" s="6" t="s">
        <f>=F780*G779</f>
      </c>
    </row>
    <row collapsed="false" customFormat="false" customHeight="false" hidden="false" ht="12.1" outlineLevel="0" r="781">
      <c r="A781" s="14" t="n">
        <v>45900</v>
      </c>
      <c r="B781" s="6" t="n">
        <v>-158.2</v>
      </c>
      <c r="C781" s="17" t="s">
        <v>266</v>
      </c>
      <c r="D781" s="17"/>
      <c r="E781" s="17"/>
      <c r="F781" s="6" t="s">
        <f>=A781-A780</f>
      </c>
      <c r="G781" s="6" t="s">
        <f>=B781+G780</f>
      </c>
      <c r="H781" s="6" t="s">
        <f>=F781*G780</f>
      </c>
    </row>
    <row collapsed="false" customFormat="false" customHeight="false" hidden="false" ht="12.1" outlineLevel="0" r="782">
      <c r="A782" s="14" t="n">
        <v>45900</v>
      </c>
      <c r="B782" s="6" t="n">
        <v>4.06</v>
      </c>
      <c r="C782" s="17" t="s">
        <v>209</v>
      </c>
      <c r="D782" s="17"/>
      <c r="E782" s="17"/>
      <c r="F782" s="6" t="s">
        <f>=A782-A781</f>
      </c>
      <c r="G782" s="6" t="s">
        <f>=B782+G781</f>
      </c>
      <c r="H782" s="6" t="s">
        <f>=F782*G781</f>
      </c>
    </row>
    <row collapsed="false" customFormat="false" customHeight="false" hidden="false" ht="12.1" outlineLevel="0" r="783">
      <c r="A783" s="14" t="n">
        <v>45900</v>
      </c>
      <c r="B783" s="6" t="n">
        <v>25.01</v>
      </c>
      <c r="C783" s="17" t="s">
        <v>209</v>
      </c>
      <c r="D783" s="17"/>
      <c r="E783" s="17"/>
      <c r="F783" s="6" t="s">
        <f>=A783-A782</f>
      </c>
      <c r="G783" s="6" t="s">
        <f>=B783+G782</f>
      </c>
      <c r="H783" s="6" t="s">
        <f>=F783*G782</f>
      </c>
    </row>
    <row collapsed="false" customFormat="false" customHeight="false" hidden="false" ht="12.1" outlineLevel="0" r="784">
      <c r="A784" s="14" t="n">
        <v>45900.58255787</v>
      </c>
      <c r="B784" s="6" t="n">
        <v>14</v>
      </c>
      <c r="C784" s="17" t="s">
        <v>209</v>
      </c>
      <c r="D784" s="17"/>
      <c r="E784" s="17"/>
      <c r="F784" s="6" t="s">
        <f>=A784-A783</f>
      </c>
      <c r="G784" s="6" t="s">
        <f>=B784+G783</f>
      </c>
      <c r="H784" s="6" t="s">
        <f>=F784*G783</f>
      </c>
    </row>
    <row collapsed="false" customFormat="false" customHeight="false" hidden="false" ht="12.1" outlineLevel="0" r="785">
      <c r="A785" s="14" t="n">
        <v>45900.818703704</v>
      </c>
      <c r="B785" s="6" t="n">
        <v>45.11</v>
      </c>
      <c r="C785" s="17" t="s">
        <v>209</v>
      </c>
      <c r="D785" s="17"/>
      <c r="E785" s="17"/>
      <c r="F785" s="6" t="s">
        <f>=A785-A784</f>
      </c>
      <c r="G785" s="6" t="s">
        <f>=B785+G784</f>
      </c>
      <c r="H785" s="6" t="s">
        <f>=F785*G784</f>
      </c>
    </row>
    <row collapsed="false" customFormat="false" customHeight="false" hidden="false" ht="12.1" outlineLevel="0" r="786">
      <c r="A786" s="14" t="n">
        <v>45901.778506944</v>
      </c>
      <c r="B786" s="6" t="n">
        <v>30</v>
      </c>
      <c r="C786" s="17" t="s">
        <v>209</v>
      </c>
      <c r="D786" s="17"/>
      <c r="E786" s="17"/>
      <c r="F786" s="6" t="s">
        <f>=A786-A785</f>
      </c>
      <c r="G786" s="6" t="s">
        <f>=B786+G785</f>
      </c>
      <c r="H786" s="6" t="s">
        <f>=F786*G785</f>
      </c>
    </row>
    <row collapsed="false" customFormat="false" customHeight="false" hidden="false" ht="12.1" outlineLevel="0" r="787">
      <c r="A787" s="14" t="n">
        <v>45901.802766204</v>
      </c>
      <c r="B787" s="6" t="n">
        <v>46.03</v>
      </c>
      <c r="C787" s="17" t="s">
        <v>209</v>
      </c>
      <c r="D787" s="17"/>
      <c r="E787" s="17"/>
      <c r="F787" s="6" t="s">
        <f>=A787-A786</f>
      </c>
      <c r="G787" s="6" t="s">
        <f>=B787+G786</f>
      </c>
      <c r="H787" s="6" t="s">
        <f>=F787*G786</f>
      </c>
    </row>
    <row collapsed="false" customFormat="false" customHeight="false" hidden="false" ht="12.1" outlineLevel="0" r="788">
      <c r="A788" s="14" t="n">
        <v>45902</v>
      </c>
      <c r="B788" s="6" t="n">
        <v>-105.87</v>
      </c>
      <c r="C788" s="17" t="s">
        <v>267</v>
      </c>
      <c r="D788" s="17"/>
      <c r="E788" s="17"/>
      <c r="F788" s="6" t="s">
        <f>=A788-A787</f>
      </c>
      <c r="G788" s="6" t="s">
        <f>=B788+G787</f>
      </c>
      <c r="H788" s="6" t="s">
        <f>=F788*G787</f>
      </c>
    </row>
    <row collapsed="false" customFormat="false" customHeight="false" hidden="false" ht="12.1" outlineLevel="0" r="789">
      <c r="A789" s="14" t="n">
        <v>45902.478009259</v>
      </c>
      <c r="B789" s="6" t="n">
        <v>158.2</v>
      </c>
      <c r="C789" s="17" t="s">
        <v>242</v>
      </c>
      <c r="D789" s="17"/>
      <c r="E789" s="17"/>
      <c r="F789" s="6" t="s">
        <f>=A789-A788</f>
      </c>
      <c r="G789" s="6" t="s">
        <f>=B789+G788</f>
      </c>
      <c r="H789" s="6" t="s">
        <f>=F789*G788</f>
      </c>
    </row>
    <row collapsed="false" customFormat="false" customHeight="false" hidden="false" ht="12.1" outlineLevel="0" r="790">
      <c r="A790" s="14" t="n">
        <v>45902.555914352</v>
      </c>
      <c r="B790" s="6" t="n">
        <v>10</v>
      </c>
      <c r="C790" s="17" t="s">
        <v>209</v>
      </c>
      <c r="D790" s="17"/>
      <c r="E790" s="17"/>
      <c r="F790" s="6" t="s">
        <f>=A790-A789</f>
      </c>
      <c r="G790" s="6" t="s">
        <f>=B790+G789</f>
      </c>
      <c r="H790" s="6" t="s">
        <f>=F790*G789</f>
      </c>
    </row>
    <row collapsed="false" customFormat="false" customHeight="false" hidden="false" ht="12.1" outlineLevel="0" r="791">
      <c r="A791" s="14" t="n">
        <v>45903</v>
      </c>
      <c r="B791" s="6" t="n">
        <v>6</v>
      </c>
      <c r="C791" s="17" t="s">
        <v>209</v>
      </c>
      <c r="D791" s="17"/>
      <c r="E791" s="17"/>
      <c r="F791" s="6" t="s">
        <f>=A791-A790</f>
      </c>
      <c r="G791" s="6" t="s">
        <f>=B791+G790</f>
      </c>
      <c r="H791" s="6" t="s">
        <f>=F791*G790</f>
      </c>
    </row>
    <row collapsed="false" customFormat="false" customHeight="false" hidden="false" ht="12.1" outlineLevel="0" r="792">
      <c r="A792" s="14" t="n">
        <v>45904.433715278</v>
      </c>
      <c r="B792" s="6" t="n">
        <v>105.87</v>
      </c>
      <c r="C792" s="17" t="s">
        <v>258</v>
      </c>
      <c r="D792" s="17"/>
      <c r="E792" s="17"/>
      <c r="F792" s="6" t="s">
        <f>=A792-A791</f>
      </c>
      <c r="G792" s="6" t="s">
        <f>=B792+G791</f>
      </c>
      <c r="H792" s="6" t="s">
        <f>=F792*G791</f>
      </c>
    </row>
    <row collapsed="false" customFormat="false" customHeight="false" hidden="false" ht="12.1" outlineLevel="0" r="793">
      <c r="A793" s="14" t="n">
        <v>45904.789409722</v>
      </c>
      <c r="B793" s="6" t="n">
        <v>8.09</v>
      </c>
      <c r="C793" s="17" t="s">
        <v>209</v>
      </c>
      <c r="D793" s="17"/>
      <c r="E793" s="17"/>
      <c r="F793" s="6" t="s">
        <f>=A793-A792</f>
      </c>
      <c r="G793" s="6" t="s">
        <f>=B793+G792</f>
      </c>
      <c r="H793" s="6" t="s">
        <f>=F793*G792</f>
      </c>
    </row>
    <row collapsed="false" customFormat="false" customHeight="false" hidden="false" ht="12.1" outlineLevel="0" r="794">
      <c r="A794" s="14" t="n">
        <v>45904.955231481</v>
      </c>
      <c r="B794" s="6" t="n">
        <v>2859</v>
      </c>
      <c r="C794" s="17" t="s">
        <v>209</v>
      </c>
      <c r="D794" s="17"/>
      <c r="E794" s="17"/>
      <c r="F794" s="6" t="s">
        <f>=A794-A793</f>
      </c>
      <c r="G794" s="6" t="s">
        <f>=B794+G793</f>
      </c>
      <c r="H794" s="6" t="s">
        <f>=F794*G793</f>
      </c>
    </row>
    <row collapsed="false" customFormat="false" customHeight="false" hidden="false" ht="12.1" outlineLevel="0" r="795">
      <c r="A795" s="14" t="n">
        <v>45905</v>
      </c>
      <c r="B795" s="6" t="n">
        <v>-30</v>
      </c>
      <c r="C795" s="17" t="s">
        <v>246</v>
      </c>
      <c r="D795" s="17"/>
      <c r="E795" s="17"/>
      <c r="F795" s="6" t="s">
        <f>=A795-A794</f>
      </c>
      <c r="G795" s="6" t="s">
        <f>=B795+G794</f>
      </c>
      <c r="H795" s="6" t="s">
        <f>=F795*G794</f>
      </c>
    </row>
    <row collapsed="false" customFormat="false" customHeight="false" hidden="false" ht="12.1" outlineLevel="0" r="796">
      <c r="A796" s="14" t="n">
        <v>45905.582395833</v>
      </c>
      <c r="B796" s="6" t="n">
        <v>10</v>
      </c>
      <c r="C796" s="17" t="s">
        <v>209</v>
      </c>
      <c r="D796" s="17"/>
      <c r="E796" s="17"/>
      <c r="F796" s="6" t="s">
        <f>=A796-A795</f>
      </c>
      <c r="G796" s="6" t="s">
        <f>=B796+G795</f>
      </c>
      <c r="H796" s="6" t="s">
        <f>=F796*G795</f>
      </c>
    </row>
    <row collapsed="false" customFormat="false" customHeight="false" hidden="false" ht="12.1" outlineLevel="0" r="797">
      <c r="A797" s="14" t="n">
        <v>45906</v>
      </c>
      <c r="B797" s="6" t="n">
        <v>20.01</v>
      </c>
      <c r="C797" s="17" t="s">
        <v>209</v>
      </c>
      <c r="D797" s="17"/>
      <c r="E797" s="17"/>
      <c r="F797" s="6" t="s">
        <f>=A797-A796</f>
      </c>
      <c r="G797" s="6" t="s">
        <f>=B797+G796</f>
      </c>
      <c r="H797" s="6" t="s">
        <f>=F797*G796</f>
      </c>
    </row>
    <row collapsed="false" customFormat="false" customHeight="false" hidden="false" ht="12.1" outlineLevel="0" r="798">
      <c r="A798" s="14" t="n">
        <v>45907</v>
      </c>
      <c r="B798" s="6" t="n">
        <v>26.22</v>
      </c>
      <c r="C798" s="17" t="s">
        <v>209</v>
      </c>
      <c r="D798" s="17"/>
      <c r="E798" s="17"/>
      <c r="F798" s="6" t="s">
        <f>=A798-A797</f>
      </c>
      <c r="G798" s="6" t="s">
        <f>=B798+G797</f>
      </c>
      <c r="H798" s="6" t="s">
        <f>=F798*G797</f>
      </c>
    </row>
    <row collapsed="false" customFormat="false" customHeight="false" hidden="false" ht="12.1" outlineLevel="0" r="799">
      <c r="A799" s="14" t="n">
        <v>45907</v>
      </c>
      <c r="B799" s="6" t="n">
        <v>10.8</v>
      </c>
      <c r="C799" s="17" t="s">
        <v>209</v>
      </c>
      <c r="D799" s="17"/>
      <c r="E799" s="17"/>
      <c r="F799" s="6" t="s">
        <f>=A799-A798</f>
      </c>
      <c r="G799" s="6" t="s">
        <f>=B799+G798</f>
      </c>
      <c r="H799" s="6" t="s">
        <f>=F799*G798</f>
      </c>
    </row>
    <row collapsed="false" customFormat="false" customHeight="false" hidden="false" ht="12.1" outlineLevel="0" r="800">
      <c r="A800" s="14" t="n">
        <v>45907</v>
      </c>
      <c r="B800" s="6" t="n">
        <v>45</v>
      </c>
      <c r="C800" s="17" t="s">
        <v>209</v>
      </c>
      <c r="D800" s="17"/>
      <c r="E800" s="17"/>
      <c r="F800" s="6" t="s">
        <f>=A800-A799</f>
      </c>
      <c r="G800" s="6" t="s">
        <f>=B800+G799</f>
      </c>
      <c r="H800" s="6" t="s">
        <f>=F800*G799</f>
      </c>
    </row>
    <row collapsed="false" customFormat="false" customHeight="false" hidden="false" ht="12.1" outlineLevel="0" r="801">
      <c r="A801" s="14" t="n">
        <v>45907</v>
      </c>
      <c r="B801" s="6" t="n">
        <v>18.4</v>
      </c>
      <c r="C801" s="17" t="s">
        <v>209</v>
      </c>
      <c r="D801" s="17"/>
      <c r="E801" s="17"/>
      <c r="F801" s="6" t="s">
        <f>=A801-A800</f>
      </c>
      <c r="G801" s="6" t="s">
        <f>=B801+G800</f>
      </c>
      <c r="H801" s="6" t="s">
        <f>=F801*G800</f>
      </c>
    </row>
    <row collapsed="false" customFormat="false" customHeight="false" hidden="false" ht="12.1" outlineLevel="0" r="802">
      <c r="A802" s="14" t="n">
        <v>45907.575069444</v>
      </c>
      <c r="B802" s="6" t="n">
        <v>14.02</v>
      </c>
      <c r="C802" s="17" t="s">
        <v>209</v>
      </c>
      <c r="D802" s="17"/>
      <c r="E802" s="17"/>
      <c r="F802" s="6" t="s">
        <f>=A802-A801</f>
      </c>
      <c r="G802" s="6" t="s">
        <f>=B802+G801</f>
      </c>
      <c r="H802" s="6" t="s">
        <f>=F802*G801</f>
      </c>
    </row>
    <row collapsed="false" customFormat="false" customHeight="false" hidden="false" ht="12.1" outlineLevel="0" r="803">
      <c r="A803" s="14" t="n">
        <v>45907.811574074</v>
      </c>
      <c r="B803" s="6" t="n">
        <v>46.03</v>
      </c>
      <c r="C803" s="17" t="s">
        <v>209</v>
      </c>
      <c r="D803" s="17"/>
      <c r="E803" s="17"/>
      <c r="F803" s="6" t="s">
        <f>=A803-A802</f>
      </c>
      <c r="G803" s="6" t="s">
        <f>=B803+G802</f>
      </c>
      <c r="H803" s="6" t="s">
        <f>=F803*G802</f>
      </c>
    </row>
    <row collapsed="false" customFormat="false" customHeight="false" hidden="false" ht="12.1" outlineLevel="0" r="804">
      <c r="A804" s="14" t="n">
        <v>45908.473854167</v>
      </c>
      <c r="B804" s="6" t="n">
        <v>46</v>
      </c>
      <c r="C804" s="17" t="s">
        <v>209</v>
      </c>
      <c r="D804" s="17"/>
      <c r="E804" s="17"/>
      <c r="F804" s="6" t="s">
        <f>=A804-A803</f>
      </c>
      <c r="G804" s="6" t="s">
        <f>=B804+G803</f>
      </c>
      <c r="H804" s="6" t="s">
        <f>=F804*G803</f>
      </c>
    </row>
    <row collapsed="false" customFormat="false" customHeight="false" hidden="false" ht="12.1" outlineLevel="0" r="805">
      <c r="A805" s="14" t="n">
        <v>45908.779583333</v>
      </c>
      <c r="B805" s="6" t="n">
        <v>14.02</v>
      </c>
      <c r="C805" s="17" t="s">
        <v>209</v>
      </c>
      <c r="D805" s="17"/>
      <c r="E805" s="17"/>
      <c r="F805" s="6" t="s">
        <f>=A805-A804</f>
      </c>
      <c r="G805" s="6" t="s">
        <f>=B805+G804</f>
      </c>
      <c r="H805" s="6" t="s">
        <f>=F805*G804</f>
      </c>
    </row>
    <row collapsed="false" customFormat="false" customHeight="false" hidden="false" ht="12.1" outlineLevel="0" r="806">
      <c r="A806" s="14" t="n">
        <v>45908.807210648</v>
      </c>
      <c r="B806" s="6" t="n">
        <v>1</v>
      </c>
      <c r="C806" s="17" t="s">
        <v>209</v>
      </c>
      <c r="D806" s="17"/>
      <c r="E806" s="17"/>
      <c r="F806" s="6" t="s">
        <f>=A806-A805</f>
      </c>
      <c r="G806" s="6" t="s">
        <f>=B806+G805</f>
      </c>
      <c r="H806" s="6" t="s">
        <f>=F806*G805</f>
      </c>
    </row>
    <row collapsed="false" customFormat="false" customHeight="false" hidden="false" ht="12.1" outlineLevel="0" r="807">
      <c r="A807" s="14" t="n">
        <v>45909.569849537</v>
      </c>
      <c r="B807" s="6" t="n">
        <v>31</v>
      </c>
      <c r="C807" s="17" t="s">
        <v>209</v>
      </c>
      <c r="D807" s="17"/>
      <c r="E807" s="17"/>
      <c r="F807" s="6" t="s">
        <f>=A807-A806</f>
      </c>
      <c r="G807" s="6" t="s">
        <f>=B807+G806</f>
      </c>
      <c r="H807" s="6" t="s">
        <f>=F807*G806</f>
      </c>
    </row>
    <row collapsed="false" customFormat="false" customHeight="false" hidden="false" ht="12.1" outlineLevel="0" r="808">
      <c r="A808" s="14" t="n">
        <v>45909.59630787</v>
      </c>
      <c r="B808" s="6" t="n">
        <v>30</v>
      </c>
      <c r="C808" s="17" t="s">
        <v>247</v>
      </c>
      <c r="D808" s="17"/>
      <c r="E808" s="17"/>
      <c r="F808" s="6" t="s">
        <f>=A808-A807</f>
      </c>
      <c r="G808" s="6" t="s">
        <f>=B808+G807</f>
      </c>
      <c r="H808" s="6" t="s">
        <f>=F808*G807</f>
      </c>
    </row>
    <row collapsed="false" customFormat="false" customHeight="false" hidden="false" ht="12.1" outlineLevel="0" r="809">
      <c r="A809" s="14" t="n">
        <v>45909.971736111</v>
      </c>
      <c r="B809" s="6" t="n">
        <v>3850.19</v>
      </c>
      <c r="C809" s="17" t="s">
        <v>256</v>
      </c>
      <c r="D809" s="17"/>
      <c r="E809" s="17"/>
      <c r="F809" s="6" t="s">
        <f>=A809-A808</f>
      </c>
      <c r="G809" s="6" t="s">
        <f>=B809+G808</f>
      </c>
      <c r="H809" s="6" t="s">
        <f>=F809*G808</f>
      </c>
    </row>
    <row collapsed="false" customFormat="false" customHeight="false" hidden="false" ht="12.1" outlineLevel="0" r="810">
      <c r="A810" s="14" t="n">
        <v>45909.971736111</v>
      </c>
      <c r="B810" s="6" t="n">
        <v>-3850.19</v>
      </c>
      <c r="C810" s="17" t="s">
        <v>255</v>
      </c>
      <c r="D810" s="17"/>
      <c r="E810" s="17"/>
      <c r="F810" s="6" t="s">
        <f>=A810-A809</f>
      </c>
      <c r="G810" s="6" t="s">
        <f>=B810+G809</f>
      </c>
      <c r="H810" s="6" t="s">
        <f>=F810*G809</f>
      </c>
    </row>
    <row collapsed="false" customFormat="false" customHeight="false" hidden="false" ht="12.1" outlineLevel="0" r="811">
      <c r="A811" s="14" t="n">
        <v>45909.971956019</v>
      </c>
      <c r="B811" s="6" t="n">
        <v>59.64</v>
      </c>
      <c r="C811" s="17" t="s">
        <v>256</v>
      </c>
      <c r="D811" s="17"/>
      <c r="E811" s="17"/>
      <c r="F811" s="6" t="s">
        <f>=A811-A810</f>
      </c>
      <c r="G811" s="6" t="s">
        <f>=B811+G810</f>
      </c>
      <c r="H811" s="6" t="s">
        <f>=F811*G810</f>
      </c>
    </row>
    <row collapsed="false" customFormat="false" customHeight="false" hidden="false" ht="12.1" outlineLevel="0" r="812">
      <c r="A812" s="14" t="n">
        <v>45909.971956019</v>
      </c>
      <c r="B812" s="6" t="n">
        <v>-59.64</v>
      </c>
      <c r="C812" s="17" t="s">
        <v>255</v>
      </c>
      <c r="D812" s="17"/>
      <c r="E812" s="17"/>
      <c r="F812" s="6" t="s">
        <f>=A812-A811</f>
      </c>
      <c r="G812" s="6" t="s">
        <f>=B812+G811</f>
      </c>
      <c r="H812" s="6" t="s">
        <f>=F812*G811</f>
      </c>
    </row>
    <row collapsed="false" customFormat="false" customHeight="false" hidden="false" ht="12.1" outlineLevel="0" r="813">
      <c r="A813" s="14" t="n">
        <v>45909.988321759</v>
      </c>
      <c r="B813" s="6" t="n">
        <v>3235</v>
      </c>
      <c r="C813" s="17" t="s">
        <v>209</v>
      </c>
      <c r="D813" s="17"/>
      <c r="E813" s="17"/>
      <c r="F813" s="6" t="s">
        <f>=A813-A812</f>
      </c>
      <c r="G813" s="6" t="s">
        <f>=B813+G812</f>
      </c>
      <c r="H813" s="6" t="s">
        <f>=F813*G812</f>
      </c>
    </row>
    <row collapsed="false" customFormat="false" customHeight="false" hidden="false" ht="12.1" outlineLevel="0" r="814">
      <c r="A814" s="14" t="n">
        <v>45910</v>
      </c>
      <c r="B814" s="6" t="n">
        <v>42</v>
      </c>
      <c r="C814" s="17" t="s">
        <v>209</v>
      </c>
      <c r="D814" s="17"/>
      <c r="E814" s="17"/>
      <c r="F814" s="6" t="s">
        <f>=A814-A813</f>
      </c>
      <c r="G814" s="6" t="s">
        <f>=B814+G813</f>
      </c>
      <c r="H814" s="6" t="s">
        <f>=F814*G813</f>
      </c>
    </row>
    <row collapsed="false" customFormat="false" customHeight="false" hidden="false" ht="12.1" outlineLevel="0" r="815">
      <c r="A815" s="14" t="n">
        <v>45910</v>
      </c>
      <c r="B815" s="6" t="n">
        <v>40.01</v>
      </c>
      <c r="C815" s="17" t="s">
        <v>209</v>
      </c>
      <c r="D815" s="17"/>
      <c r="E815" s="17"/>
      <c r="F815" s="6" t="s">
        <f>=A815-A814</f>
      </c>
      <c r="G815" s="6" t="s">
        <f>=B815+G814</f>
      </c>
      <c r="H815" s="6" t="s">
        <f>=F815*G814</f>
      </c>
    </row>
    <row collapsed="false" customFormat="false" customHeight="false" hidden="false" ht="12.1" outlineLevel="0" r="816">
      <c r="A816" s="14" t="n">
        <v>45910.529814815</v>
      </c>
      <c r="B816" s="6" t="n">
        <v>16</v>
      </c>
      <c r="C816" s="17" t="s">
        <v>209</v>
      </c>
      <c r="D816" s="17"/>
      <c r="E816" s="17"/>
      <c r="F816" s="6" t="s">
        <f>=A816-A815</f>
      </c>
      <c r="G816" s="6" t="s">
        <f>=B816+G815</f>
      </c>
      <c r="H816" s="6" t="s">
        <f>=F816*G815</f>
      </c>
    </row>
    <row collapsed="false" customFormat="false" customHeight="false" hidden="false" ht="12.1" outlineLevel="0" r="817">
      <c r="A817" s="14" t="n">
        <v>45911.489421296</v>
      </c>
      <c r="B817" s="6" t="n">
        <v>11</v>
      </c>
      <c r="C817" s="17" t="s">
        <v>209</v>
      </c>
      <c r="D817" s="17"/>
      <c r="E817" s="17"/>
      <c r="F817" s="6" t="s">
        <f>=A817-A816</f>
      </c>
      <c r="G817" s="6" t="s">
        <f>=B817+G816</f>
      </c>
      <c r="H817" s="6" t="s">
        <f>=F817*G816</f>
      </c>
    </row>
    <row collapsed="false" customFormat="false" customHeight="false" hidden="false" ht="12.1" outlineLevel="0" r="818">
      <c r="A818" s="14" t="n">
        <v>45912</v>
      </c>
      <c r="B818" s="6" t="n">
        <v>49.22</v>
      </c>
      <c r="C818" s="17" t="s">
        <v>209</v>
      </c>
      <c r="D818" s="17"/>
      <c r="E818" s="17"/>
      <c r="F818" s="6" t="s">
        <f>=A818-A817</f>
      </c>
      <c r="G818" s="6" t="s">
        <f>=B818+G817</f>
      </c>
      <c r="H818" s="6" t="s">
        <f>=F818*G817</f>
      </c>
    </row>
    <row collapsed="false" customFormat="false" customHeight="false" hidden="false" ht="12.1" outlineLevel="0" r="819">
      <c r="A819" s="14" t="n">
        <v>45912.823726852</v>
      </c>
      <c r="B819" s="6" t="n">
        <v>35</v>
      </c>
      <c r="C819" s="17" t="s">
        <v>209</v>
      </c>
      <c r="D819" s="17"/>
      <c r="E819" s="17"/>
      <c r="F819" s="6" t="s">
        <f>=A819-A818</f>
      </c>
      <c r="G819" s="6" t="s">
        <f>=B819+G818</f>
      </c>
      <c r="H819" s="6" t="s">
        <f>=F819*G818</f>
      </c>
    </row>
    <row collapsed="false" customFormat="false" customHeight="false" hidden="false" ht="12.1" outlineLevel="0" r="820">
      <c r="A820" s="14" t="n">
        <v>45912.874236111</v>
      </c>
      <c r="B820" s="6" t="n">
        <v>49</v>
      </c>
      <c r="C820" s="17" t="s">
        <v>209</v>
      </c>
      <c r="D820" s="17"/>
      <c r="E820" s="17"/>
      <c r="F820" s="6" t="s">
        <f>=A820-A819</f>
      </c>
      <c r="G820" s="6" t="s">
        <f>=B820+G819</f>
      </c>
      <c r="H820" s="6" t="s">
        <f>=F820*G819</f>
      </c>
    </row>
    <row collapsed="false" customFormat="false" customHeight="false" hidden="false" ht="12.1" outlineLevel="0" r="821">
      <c r="A821" s="14" t="n">
        <v>45913.790231481</v>
      </c>
      <c r="B821" s="6" t="n">
        <v>20</v>
      </c>
      <c r="C821" s="17" t="s">
        <v>209</v>
      </c>
      <c r="D821" s="17"/>
      <c r="E821" s="17"/>
      <c r="F821" s="6" t="s">
        <f>=A821-A820</f>
      </c>
      <c r="G821" s="6" t="s">
        <f>=B821+G820</f>
      </c>
      <c r="H821" s="6" t="s">
        <f>=F821*G820</f>
      </c>
    </row>
    <row collapsed="false" customFormat="false" customHeight="false" hidden="false" ht="12.1" outlineLevel="0" r="822">
      <c r="A822" s="14" t="n">
        <v>45913.802789352</v>
      </c>
      <c r="B822" s="6" t="n">
        <v>10.01</v>
      </c>
      <c r="C822" s="17" t="s">
        <v>209</v>
      </c>
      <c r="D822" s="17"/>
      <c r="E822" s="17"/>
      <c r="F822" s="6" t="s">
        <f>=A822-A821</f>
      </c>
      <c r="G822" s="6" t="s">
        <f>=B822+G821</f>
      </c>
      <c r="H822" s="6" t="s">
        <f>=F822*G821</f>
      </c>
    </row>
    <row collapsed="false" customFormat="false" customHeight="false" hidden="false" ht="12.1" outlineLevel="0" r="823">
      <c r="A823" s="14" t="n">
        <v>45915</v>
      </c>
      <c r="B823" s="6" t="n">
        <v>-330</v>
      </c>
      <c r="C823" s="17" t="s">
        <v>230</v>
      </c>
      <c r="D823" s="17"/>
      <c r="E823" s="17"/>
      <c r="F823" s="6" t="s">
        <f>=A823-A822</f>
      </c>
      <c r="G823" s="6" t="s">
        <f>=B823+G822</f>
      </c>
      <c r="H823" s="6" t="s">
        <f>=F823*G822</f>
      </c>
    </row>
    <row collapsed="false" customFormat="false" customHeight="false" hidden="false" ht="12.1" outlineLevel="0" r="824">
      <c r="A824" s="14" t="n">
        <v>45915.491284722</v>
      </c>
      <c r="B824" s="6" t="n">
        <v>30</v>
      </c>
      <c r="C824" s="17" t="s">
        <v>209</v>
      </c>
      <c r="D824" s="17"/>
      <c r="E824" s="17"/>
      <c r="F824" s="6" t="s">
        <f>=A824-A823</f>
      </c>
      <c r="G824" s="6" t="s">
        <f>=B824+G823</f>
      </c>
      <c r="H824" s="6" t="s">
        <f>=F824*G823</f>
      </c>
    </row>
    <row collapsed="false" customFormat="false" customHeight="false" hidden="false" ht="12.1" outlineLevel="0" r="825">
      <c r="A825" s="14" t="n">
        <v>45915.799513889</v>
      </c>
      <c r="B825" s="6" t="n">
        <v>29.16</v>
      </c>
      <c r="C825" s="17" t="s">
        <v>209</v>
      </c>
      <c r="D825" s="17"/>
      <c r="E825" s="17"/>
      <c r="F825" s="6" t="s">
        <f>=A825-A824</f>
      </c>
      <c r="G825" s="6" t="s">
        <f>=B825+G824</f>
      </c>
      <c r="H825" s="6" t="s">
        <f>=F825*G824</f>
      </c>
    </row>
    <row collapsed="false" customFormat="false" customHeight="false" hidden="false" ht="12.1" outlineLevel="0" r="826">
      <c r="A826" s="14" t="n">
        <v>45915.814097222</v>
      </c>
      <c r="B826" s="6" t="n">
        <v>16</v>
      </c>
      <c r="C826" s="17" t="s">
        <v>209</v>
      </c>
      <c r="D826" s="17"/>
      <c r="E826" s="17"/>
      <c r="F826" s="6" t="s">
        <f>=A826-A825</f>
      </c>
      <c r="G826" s="6" t="s">
        <f>=B826+G825</f>
      </c>
      <c r="H826" s="6" t="s">
        <f>=F826*G825</f>
      </c>
    </row>
    <row collapsed="false" customFormat="false" customHeight="false" hidden="false" ht="12.1" outlineLevel="0" r="827">
      <c r="A827" s="14" t="n">
        <v>45916.458333333</v>
      </c>
      <c r="B827" s="6" t="n">
        <v>25</v>
      </c>
      <c r="C827" s="17" t="s">
        <v>209</v>
      </c>
      <c r="D827" s="17"/>
      <c r="E827" s="17"/>
      <c r="F827" s="6" t="s">
        <f>=A827-A826</f>
      </c>
      <c r="G827" s="6" t="s">
        <f>=B827+G826</f>
      </c>
      <c r="H827" s="6" t="s">
        <f>=F827*G826</f>
      </c>
    </row>
    <row collapsed="false" customFormat="false" customHeight="false" hidden="false" ht="12.1" outlineLevel="0" r="828">
      <c r="A828" s="14" t="n">
        <v>45916.551967593</v>
      </c>
      <c r="B828" s="6" t="n">
        <v>15.01</v>
      </c>
      <c r="C828" s="17" t="s">
        <v>209</v>
      </c>
      <c r="D828" s="17"/>
      <c r="E828" s="17"/>
      <c r="F828" s="6" t="s">
        <f>=A828-A827</f>
      </c>
      <c r="G828" s="6" t="s">
        <f>=B828+G827</f>
      </c>
      <c r="H828" s="6" t="s">
        <f>=F828*G827</f>
      </c>
    </row>
    <row collapsed="false" customFormat="false" customHeight="false" hidden="false" ht="12.1" outlineLevel="0" r="829">
      <c r="A829" s="14" t="n">
        <v>45917</v>
      </c>
      <c r="B829" s="6" t="n">
        <v>330</v>
      </c>
      <c r="C829" s="17" t="s">
        <v>231</v>
      </c>
      <c r="D829" s="17"/>
      <c r="E829" s="17"/>
      <c r="F829" s="6" t="s">
        <f>=A829-A828</f>
      </c>
      <c r="G829" s="6" t="s">
        <f>=B829+G828</f>
      </c>
      <c r="H829" s="6" t="s">
        <f>=F829*G828</f>
      </c>
    </row>
    <row collapsed="false" customFormat="false" customHeight="false" hidden="false" ht="12.1" outlineLevel="0" r="830">
      <c r="A830" s="14" t="n">
        <v>45917.524537037</v>
      </c>
      <c r="B830" s="6" t="n">
        <v>10</v>
      </c>
      <c r="C830" s="17" t="s">
        <v>209</v>
      </c>
      <c r="D830" s="17"/>
      <c r="E830" s="17"/>
      <c r="F830" s="6" t="s">
        <f>=A830-A829</f>
      </c>
      <c r="G830" s="6" t="s">
        <f>=B830+G829</f>
      </c>
      <c r="H830" s="6" t="s">
        <f>=F830*G829</f>
      </c>
    </row>
    <row collapsed="false" customFormat="false" customHeight="false" hidden="false" ht="12.1" outlineLevel="0" r="831">
      <c r="A831" s="14" t="n">
        <v>45917.529849537</v>
      </c>
      <c r="B831" s="6" t="n">
        <v>10.01</v>
      </c>
      <c r="C831" s="17" t="s">
        <v>209</v>
      </c>
      <c r="D831" s="17"/>
      <c r="E831" s="17"/>
      <c r="F831" s="6" t="s">
        <f>=A831-A830</f>
      </c>
      <c r="G831" s="6" t="s">
        <f>=B831+G830</f>
      </c>
      <c r="H831" s="6" t="s">
        <f>=F831*G830</f>
      </c>
    </row>
    <row collapsed="false" customFormat="false" customHeight="false" hidden="false" ht="12.1" outlineLevel="0" r="832">
      <c r="A832" s="14" t="n">
        <v>45918.558553241</v>
      </c>
      <c r="B832" s="6" t="n">
        <v>1</v>
      </c>
      <c r="C832" s="17" t="s">
        <v>209</v>
      </c>
      <c r="D832" s="17"/>
      <c r="E832" s="17"/>
      <c r="F832" s="6" t="s">
        <f>=A832-A831</f>
      </c>
      <c r="G832" s="6" t="s">
        <f>=B832+G831</f>
      </c>
      <c r="H832" s="6" t="s">
        <f>=F832*G831</f>
      </c>
    </row>
    <row collapsed="false" customFormat="false" customHeight="false" hidden="false" ht="12.1" outlineLevel="0" r="833">
      <c r="A833" s="14" t="n">
        <v>45919.639409722</v>
      </c>
      <c r="B833" s="6" t="n">
        <v>36</v>
      </c>
      <c r="C833" s="17" t="s">
        <v>209</v>
      </c>
      <c r="D833" s="17"/>
      <c r="E833" s="17"/>
      <c r="F833" s="6" t="s">
        <f>=A833-A832</f>
      </c>
      <c r="G833" s="6" t="s">
        <f>=B833+G832</f>
      </c>
      <c r="H833" s="6" t="s">
        <f>=F833*G832</f>
      </c>
    </row>
    <row collapsed="false" customFormat="false" customHeight="false" hidden="false" ht="12.1" outlineLevel="0" r="834">
      <c r="A834" s="14" t="n">
        <v>45919.762430556</v>
      </c>
      <c r="B834" s="6" t="n">
        <v>6.63</v>
      </c>
      <c r="C834" s="17" t="s">
        <v>209</v>
      </c>
      <c r="D834" s="17"/>
      <c r="E834" s="17"/>
      <c r="F834" s="6" t="s">
        <f>=A834-A833</f>
      </c>
      <c r="G834" s="6" t="s">
        <f>=B834+G833</f>
      </c>
      <c r="H834" s="6" t="s">
        <f>=F834*G833</f>
      </c>
    </row>
    <row collapsed="false" customFormat="false" customHeight="false" hidden="false" ht="12.1" outlineLevel="0" r="835">
      <c r="A835" s="14" t="n">
        <v>45919.869097222</v>
      </c>
      <c r="B835" s="6" t="n">
        <v>38.39</v>
      </c>
      <c r="C835" s="17" t="s">
        <v>209</v>
      </c>
      <c r="D835" s="17"/>
      <c r="E835" s="17"/>
      <c r="F835" s="6" t="s">
        <f>=A835-A834</f>
      </c>
      <c r="G835" s="6" t="s">
        <f>=B835+G834</f>
      </c>
      <c r="H835" s="6" t="s">
        <f>=F835*G834</f>
      </c>
    </row>
    <row collapsed="false" customFormat="false" customHeight="false" hidden="false" ht="12.1" outlineLevel="0" r="836">
      <c r="A836" s="14" t="n">
        <v>45922</v>
      </c>
      <c r="B836" s="6" t="n">
        <v>35.04</v>
      </c>
      <c r="C836" s="17" t="s">
        <v>209</v>
      </c>
      <c r="D836" s="17"/>
      <c r="E836" s="17"/>
      <c r="F836" s="6" t="s">
        <f>=A836-A835</f>
      </c>
      <c r="G836" s="6" t="s">
        <f>=B836+G835</f>
      </c>
      <c r="H836" s="6" t="s">
        <f>=F836*G835</f>
      </c>
    </row>
    <row collapsed="false" customFormat="false" customHeight="false" hidden="false" ht="12.1" outlineLevel="0" r="837">
      <c r="A837" s="14" t="n">
        <v>45922.542233796</v>
      </c>
      <c r="B837" s="6" t="n">
        <v>21</v>
      </c>
      <c r="C837" s="17" t="s">
        <v>209</v>
      </c>
      <c r="D837" s="17"/>
      <c r="E837" s="17"/>
      <c r="F837" s="6" t="s">
        <f>=A837-A836</f>
      </c>
      <c r="G837" s="6" t="s">
        <f>=B837+G836</f>
      </c>
      <c r="H837" s="6" t="s">
        <f>=F837*G836</f>
      </c>
    </row>
    <row collapsed="false" customFormat="false" customHeight="false" hidden="false" ht="12.1" outlineLevel="0" r="838">
      <c r="A838" s="14" t="n">
        <v>45923</v>
      </c>
      <c r="B838" s="6" t="n">
        <v>40.02</v>
      </c>
      <c r="C838" s="17" t="s">
        <v>209</v>
      </c>
      <c r="D838" s="17"/>
      <c r="E838" s="17"/>
      <c r="F838" s="6" t="s">
        <f>=A838-A837</f>
      </c>
      <c r="G838" s="6" t="s">
        <f>=B838+G837</f>
      </c>
      <c r="H838" s="6" t="s">
        <f>=F838*G837</f>
      </c>
    </row>
    <row collapsed="false" customFormat="false" customHeight="false" hidden="false" ht="12.1" outlineLevel="0" r="839">
      <c r="A839" s="14" t="n">
        <v>45924</v>
      </c>
      <c r="B839" s="6" t="n">
        <v>46.04</v>
      </c>
      <c r="C839" s="17" t="s">
        <v>209</v>
      </c>
      <c r="D839" s="17"/>
      <c r="E839" s="17"/>
      <c r="F839" s="6" t="s">
        <f>=A839-A838</f>
      </c>
      <c r="G839" s="6" t="s">
        <f>=B839+G838</f>
      </c>
      <c r="H839" s="6" t="s">
        <f>=F839*G838</f>
      </c>
    </row>
    <row collapsed="false" customFormat="false" customHeight="false" hidden="false" ht="12.1" outlineLevel="0" r="840">
      <c r="A840" s="14" t="n">
        <v>45924.541446759</v>
      </c>
      <c r="B840" s="6" t="n">
        <v>41</v>
      </c>
      <c r="C840" s="17" t="s">
        <v>209</v>
      </c>
      <c r="D840" s="17"/>
      <c r="E840" s="17"/>
      <c r="F840" s="6" t="s">
        <f>=A840-A839</f>
      </c>
      <c r="G840" s="6" t="s">
        <f>=B840+G839</f>
      </c>
      <c r="H840" s="6" t="s">
        <f>=F840*G839</f>
      </c>
    </row>
    <row collapsed="false" customFormat="false" customHeight="false" hidden="false" ht="12.1" outlineLevel="0" r="841">
      <c r="A841" s="14" t="n">
        <v>45925</v>
      </c>
      <c r="B841" s="6" t="n">
        <v>-229.62</v>
      </c>
      <c r="C841" s="17" t="s">
        <v>268</v>
      </c>
      <c r="D841" s="17"/>
      <c r="E841" s="17"/>
      <c r="F841" s="6" t="s">
        <f>=A841-A840</f>
      </c>
      <c r="G841" s="6" t="s">
        <f>=B841+G840</f>
      </c>
      <c r="H841" s="6" t="s">
        <f>=F841*G840</f>
      </c>
    </row>
    <row collapsed="false" customFormat="false" customHeight="false" hidden="false" ht="12.1" outlineLevel="0" r="842">
      <c r="A842" s="14" t="n">
        <v>45925</v>
      </c>
      <c r="B842" s="6" t="n">
        <v>23.04</v>
      </c>
      <c r="C842" s="17" t="s">
        <v>209</v>
      </c>
      <c r="D842" s="17"/>
      <c r="E842" s="17"/>
      <c r="F842" s="6" t="s">
        <f>=A842-A841</f>
      </c>
      <c r="G842" s="6" t="s">
        <f>=B842+G841</f>
      </c>
      <c r="H842" s="6" t="s">
        <f>=F842*G841</f>
      </c>
    </row>
    <row collapsed="false" customFormat="false" customHeight="false" hidden="false" ht="12.1" outlineLevel="0" r="843">
      <c r="A843" s="14" t="n">
        <v>45925.545497685</v>
      </c>
      <c r="B843" s="6" t="n">
        <v>41</v>
      </c>
      <c r="C843" s="17" t="s">
        <v>209</v>
      </c>
      <c r="D843" s="17"/>
      <c r="E843" s="17"/>
      <c r="F843" s="6" t="s">
        <f>=A843-A842</f>
      </c>
      <c r="G843" s="6" t="s">
        <f>=B843+G842</f>
      </c>
      <c r="H843" s="6" t="s">
        <f>=F843*G842</f>
      </c>
    </row>
    <row collapsed="false" customFormat="false" customHeight="false" hidden="false" ht="12.1" outlineLevel="0" r="844">
      <c r="A844" s="14" t="n">
        <v>45926.56619213</v>
      </c>
      <c r="B844" s="6" t="n">
        <v>11</v>
      </c>
      <c r="C844" s="17" t="s">
        <v>209</v>
      </c>
      <c r="D844" s="17"/>
      <c r="E844" s="17"/>
      <c r="F844" s="6" t="s">
        <f>=A844-A843</f>
      </c>
      <c r="G844" s="6" t="s">
        <f>=B844+G843</f>
      </c>
      <c r="H844" s="6" t="s">
        <f>=F844*G843</f>
      </c>
    </row>
    <row collapsed="false" customFormat="false" customHeight="false" hidden="false" ht="12.1" outlineLevel="0" r="845">
      <c r="A845" s="14" t="n">
        <v>45926.571956019</v>
      </c>
      <c r="B845" s="6" t="n">
        <v>5000</v>
      </c>
      <c r="C845" s="17" t="s">
        <v>209</v>
      </c>
      <c r="D845" s="17"/>
      <c r="E845" s="17"/>
      <c r="F845" s="6" t="s">
        <f>=A845-A844</f>
      </c>
      <c r="G845" s="6" t="s">
        <f>=B845+G844</f>
      </c>
      <c r="H845" s="6" t="s">
        <f>=F845*G844</f>
      </c>
    </row>
    <row collapsed="false" customFormat="false" customHeight="false" hidden="false" ht="12.1" outlineLevel="0" r="846">
      <c r="A846" s="14" t="n">
        <v>45926.659351852</v>
      </c>
      <c r="B846" s="6" t="n">
        <v>12.5</v>
      </c>
      <c r="C846" s="17" t="s">
        <v>209</v>
      </c>
      <c r="D846" s="17"/>
      <c r="E846" s="17"/>
      <c r="F846" s="6" t="s">
        <f>=A846-A845</f>
      </c>
      <c r="G846" s="6" t="s">
        <f>=B846+G845</f>
      </c>
      <c r="H846" s="6" t="s">
        <f>=F846*G845</f>
      </c>
    </row>
    <row collapsed="false" customFormat="false" customHeight="false" hidden="false" ht="12.1" outlineLevel="0" r="847">
      <c r="A847" s="14" t="n">
        <v>45926.682719907</v>
      </c>
      <c r="B847" s="6" t="n">
        <v>18</v>
      </c>
      <c r="C847" s="17" t="s">
        <v>209</v>
      </c>
      <c r="D847" s="17"/>
      <c r="E847" s="17"/>
      <c r="F847" s="6" t="s">
        <f>=A847-A846</f>
      </c>
      <c r="G847" s="6" t="s">
        <f>=B847+G846</f>
      </c>
      <c r="H847" s="6" t="s">
        <f>=F847*G846</f>
      </c>
    </row>
    <row collapsed="false" customFormat="false" customHeight="false" hidden="false" ht="12.1" outlineLevel="0" r="848">
      <c r="A848" s="14" t="n">
        <v>45926.683622685</v>
      </c>
      <c r="B848" s="6" t="n">
        <v>229.62</v>
      </c>
      <c r="C848" s="17" t="s">
        <v>253</v>
      </c>
      <c r="D848" s="17"/>
      <c r="E848" s="17"/>
      <c r="F848" s="6" t="s">
        <f>=A848-A847</f>
      </c>
      <c r="G848" s="6" t="s">
        <f>=B848+G847</f>
      </c>
      <c r="H848" s="6" t="s">
        <f>=F848*G847</f>
      </c>
    </row>
    <row collapsed="false" customFormat="false" customHeight="false" hidden="false" ht="12.1" outlineLevel="0" r="849">
      <c r="A849" s="14" t="n">
        <v>45928.580694444</v>
      </c>
      <c r="B849" s="6" t="n">
        <v>44.4</v>
      </c>
      <c r="C849" s="17" t="s">
        <v>209</v>
      </c>
      <c r="D849" s="17"/>
      <c r="E849" s="17"/>
      <c r="F849" s="6" t="s">
        <f>=A849-A848</f>
      </c>
      <c r="G849" s="6" t="s">
        <f>=B849+G848</f>
      </c>
      <c r="H849" s="6" t="s">
        <f>=F849*G848</f>
      </c>
    </row>
    <row collapsed="false" customFormat="false" customHeight="false" hidden="false" ht="12.1" outlineLevel="0" r="850">
      <c r="A850" s="14" t="n">
        <v>45929.544571759</v>
      </c>
      <c r="B850" s="6" t="n">
        <v>27</v>
      </c>
      <c r="C850" s="17" t="s">
        <v>209</v>
      </c>
      <c r="D850" s="17"/>
      <c r="E850" s="17"/>
      <c r="F850" s="6" t="s">
        <f>=A850-A849</f>
      </c>
      <c r="G850" s="6" t="s">
        <f>=B850+G849</f>
      </c>
      <c r="H850" s="6" t="s">
        <f>=F850*G849</f>
      </c>
    </row>
    <row collapsed="false" customFormat="false" customHeight="false" hidden="false" ht="12.1" outlineLevel="0" r="851">
      <c r="A851" s="14" t="n">
        <v>45930</v>
      </c>
      <c r="B851" s="6" t="n">
        <v>-144.35</v>
      </c>
      <c r="C851" s="17" t="s">
        <v>269</v>
      </c>
      <c r="D851" s="17"/>
      <c r="E851" s="17"/>
      <c r="F851" s="6" t="s">
        <f>=A851-A850</f>
      </c>
      <c r="G851" s="6" t="s">
        <f>=B851+G850</f>
      </c>
      <c r="H851" s="6" t="s">
        <f>=F851*G850</f>
      </c>
    </row>
    <row collapsed="false" customFormat="false" customHeight="false" hidden="false" ht="12.1" outlineLevel="0" r="852">
      <c r="A852" s="14" t="n">
        <v>45930.537002315</v>
      </c>
      <c r="B852" s="6" t="n">
        <v>41</v>
      </c>
      <c r="C852" s="17" t="s">
        <v>209</v>
      </c>
      <c r="D852" s="17"/>
      <c r="E852" s="17"/>
      <c r="F852" s="6" t="s">
        <f>=A852-A851</f>
      </c>
      <c r="G852" s="6" t="s">
        <f>=B852+G851</f>
      </c>
      <c r="H852" s="6" t="s">
        <f>=F852*G851</f>
      </c>
    </row>
    <row collapsed="false" customFormat="false" customHeight="false" hidden="false" ht="12.1" outlineLevel="0" r="853">
      <c r="A853" s="14" t="n">
        <v>45930.558240741</v>
      </c>
      <c r="B853" s="6" t="n">
        <v>27</v>
      </c>
      <c r="C853" s="17" t="s">
        <v>209</v>
      </c>
      <c r="D853" s="17"/>
      <c r="E853" s="17"/>
      <c r="F853" s="6" t="s">
        <f>=A853-A852</f>
      </c>
      <c r="G853" s="6" t="s">
        <f>=B853+G852</f>
      </c>
      <c r="H853" s="6" t="s">
        <f>=F853*G852</f>
      </c>
    </row>
    <row collapsed="false" customFormat="false" customHeight="false" hidden="false" ht="12.1" outlineLevel="0" r="854">
      <c r="A854" s="14" t="n">
        <v>45931.542951389</v>
      </c>
      <c r="B854" s="6" t="n">
        <v>14</v>
      </c>
      <c r="C854" s="17" t="s">
        <v>209</v>
      </c>
      <c r="D854" s="17"/>
      <c r="E854" s="17"/>
      <c r="F854" s="6" t="s">
        <f>=A854-A853</f>
      </c>
      <c r="G854" s="6" t="s">
        <f>=B854+G853</f>
      </c>
      <c r="H854" s="6" t="s">
        <f>=F854*G853</f>
      </c>
    </row>
    <row collapsed="false" customFormat="false" customHeight="false" hidden="false" ht="12.1" outlineLevel="0" r="855">
      <c r="A855" s="14" t="n">
        <v>45931.808078704</v>
      </c>
      <c r="B855" s="6" t="n">
        <v>15.02</v>
      </c>
      <c r="C855" s="17" t="s">
        <v>209</v>
      </c>
      <c r="D855" s="17"/>
      <c r="E855" s="17"/>
      <c r="F855" s="6" t="s">
        <f>=A855-A854</f>
      </c>
      <c r="G855" s="6" t="s">
        <f>=B855+G854</f>
      </c>
      <c r="H855" s="6" t="s">
        <f>=F855*G854</f>
      </c>
    </row>
    <row collapsed="false" customFormat="false" customHeight="false" hidden="false" ht="12.1" outlineLevel="0" r="856">
      <c r="A856" s="14" t="n">
        <v>45931.828171296</v>
      </c>
      <c r="B856" s="6" t="n">
        <v>33</v>
      </c>
      <c r="C856" s="17" t="s">
        <v>209</v>
      </c>
      <c r="D856" s="17"/>
      <c r="E856" s="17"/>
      <c r="F856" s="6" t="s">
        <f>=A856-A855</f>
      </c>
      <c r="G856" s="6" t="s">
        <f>=B856+G855</f>
      </c>
      <c r="H856" s="6" t="s">
        <f>=F856*G855</f>
      </c>
    </row>
    <row collapsed="false" customFormat="false" customHeight="false" hidden="false" ht="12.1" outlineLevel="0" r="857">
      <c r="A857" s="14" t="n">
        <v>45932</v>
      </c>
      <c r="B857" s="6" t="n">
        <v>-103.53</v>
      </c>
      <c r="C857" s="17" t="s">
        <v>270</v>
      </c>
      <c r="D857" s="17"/>
      <c r="E857" s="17"/>
      <c r="F857" s="6" t="s">
        <f>=A857-A856</f>
      </c>
      <c r="G857" s="6" t="s">
        <f>=B857+G856</f>
      </c>
      <c r="H857" s="6" t="s">
        <f>=F857*G856</f>
      </c>
    </row>
    <row collapsed="false" customFormat="false" customHeight="false" hidden="false" ht="12.1" outlineLevel="0" r="858">
      <c r="A858" s="14" t="n">
        <v>45932.444351852</v>
      </c>
      <c r="B858" s="6" t="n">
        <v>144.35</v>
      </c>
      <c r="C858" s="17" t="s">
        <v>242</v>
      </c>
      <c r="D858" s="17"/>
      <c r="E858" s="17"/>
      <c r="F858" s="6" t="s">
        <f>=A858-A857</f>
      </c>
      <c r="G858" s="6" t="s">
        <f>=B858+G857</f>
      </c>
      <c r="H858" s="6" t="s">
        <f>=F858*G857</f>
      </c>
    </row>
    <row collapsed="false" customFormat="false" customHeight="false" hidden="false" ht="12.1" outlineLevel="0" r="859">
      <c r="A859" s="14" t="n">
        <v>45932.530798611</v>
      </c>
      <c r="B859" s="6" t="n">
        <v>45</v>
      </c>
      <c r="C859" s="17" t="s">
        <v>209</v>
      </c>
      <c r="D859" s="17"/>
      <c r="E859" s="17"/>
      <c r="F859" s="6" t="s">
        <f>=A859-A858</f>
      </c>
      <c r="G859" s="6" t="s">
        <f>=B859+G858</f>
      </c>
      <c r="H859" s="6" t="s">
        <f>=F859*G858</f>
      </c>
    </row>
    <row collapsed="false" customFormat="false" customHeight="false" hidden="false" ht="12.1" outlineLevel="0" r="860">
      <c r="A860" s="14" t="n">
        <v>45933.552673611</v>
      </c>
      <c r="B860" s="6" t="n">
        <v>1</v>
      </c>
      <c r="C860" s="17" t="s">
        <v>209</v>
      </c>
      <c r="D860" s="17"/>
      <c r="E860" s="17"/>
      <c r="F860" s="6" t="s">
        <f>=A860-A859</f>
      </c>
      <c r="G860" s="6" t="s">
        <f>=B860+G859</f>
      </c>
      <c r="H860" s="6" t="s">
        <f>=F860*G859</f>
      </c>
    </row>
    <row collapsed="false" customFormat="false" customHeight="false" hidden="false" ht="12.1" outlineLevel="0" r="861">
      <c r="A861" s="14" t="n">
        <v>45933.727037037</v>
      </c>
      <c r="B861" s="6" t="n">
        <v>47.54</v>
      </c>
      <c r="C861" s="17" t="s">
        <v>209</v>
      </c>
      <c r="D861" s="17"/>
      <c r="E861" s="17"/>
      <c r="F861" s="6" t="s">
        <f>=A861-A860</f>
      </c>
      <c r="G861" s="6" t="s">
        <f>=B861+G860</f>
      </c>
      <c r="H861" s="6" t="s">
        <f>=F861*G860</f>
      </c>
    </row>
    <row collapsed="false" customFormat="false" customHeight="false" hidden="false" ht="12.1" outlineLevel="0" r="862">
      <c r="A862" s="14" t="n">
        <v>45934</v>
      </c>
      <c r="B862" s="6" t="n">
        <v>-825</v>
      </c>
      <c r="C862" s="17" t="s">
        <v>259</v>
      </c>
      <c r="D862" s="17"/>
      <c r="E862" s="17"/>
      <c r="F862" s="6" t="s">
        <f>=A862-A861</f>
      </c>
      <c r="G862" s="6" t="s">
        <f>=B862+G861</f>
      </c>
      <c r="H862" s="6" t="s">
        <f>=F862*G861</f>
      </c>
    </row>
    <row collapsed="false" customFormat="false" customHeight="false" hidden="false" ht="12.1" outlineLevel="0" r="863">
      <c r="A863" s="14" t="n">
        <v>45934.950497685</v>
      </c>
      <c r="B863" s="6" t="n">
        <v>506.13</v>
      </c>
      <c r="C863" s="17" t="s">
        <v>209</v>
      </c>
      <c r="D863" s="17"/>
      <c r="E863" s="17"/>
      <c r="F863" s="6" t="s">
        <f>=A863-A862</f>
      </c>
      <c r="G863" s="6" t="s">
        <f>=B863+G862</f>
      </c>
      <c r="H863" s="6" t="s">
        <f>=F863*G862</f>
      </c>
    </row>
    <row collapsed="false" customFormat="false" customHeight="false" hidden="false" ht="12.1" outlineLevel="0" r="864">
      <c r="A864" s="14" t="n">
        <v>45935</v>
      </c>
      <c r="B864" s="6" t="n">
        <v>33</v>
      </c>
      <c r="C864" s="17" t="s">
        <v>209</v>
      </c>
      <c r="D864" s="17"/>
      <c r="E864" s="17"/>
      <c r="F864" s="6" t="s">
        <f>=A864-A863</f>
      </c>
      <c r="G864" s="6" t="s">
        <f>=B864+G863</f>
      </c>
      <c r="H864" s="6" t="s">
        <f>=F864*G863</f>
      </c>
    </row>
    <row collapsed="false" customFormat="false" customHeight="false" hidden="false" ht="12.1" outlineLevel="0" r="865">
      <c r="A865" s="14" t="n">
        <v>45935</v>
      </c>
      <c r="B865" s="6" t="n">
        <v>48.17</v>
      </c>
      <c r="C865" s="17" t="s">
        <v>209</v>
      </c>
      <c r="D865" s="17"/>
      <c r="E865" s="17"/>
      <c r="F865" s="6" t="s">
        <f>=A865-A864</f>
      </c>
      <c r="G865" s="6" t="s">
        <f>=B865+G864</f>
      </c>
      <c r="H865" s="6" t="s">
        <f>=F865*G864</f>
      </c>
    </row>
    <row collapsed="false" customFormat="false" customHeight="false" hidden="false" ht="12.1" outlineLevel="0" r="866">
      <c r="A866" s="14" t="n">
        <v>45935.724016204</v>
      </c>
      <c r="B866" s="6" t="n">
        <v>20</v>
      </c>
      <c r="C866" s="17" t="s">
        <v>209</v>
      </c>
      <c r="D866" s="17"/>
      <c r="E866" s="17"/>
      <c r="F866" s="6" t="s">
        <f>=A866-A865</f>
      </c>
      <c r="G866" s="6" t="s">
        <f>=B866+G865</f>
      </c>
      <c r="H866" s="6" t="s">
        <f>=F866*G865</f>
      </c>
    </row>
    <row collapsed="false" customFormat="false" customHeight="false" hidden="false" ht="12.1" outlineLevel="0" r="867">
      <c r="A867" s="14" t="n">
        <v>45935.728877315</v>
      </c>
      <c r="B867" s="6" t="n">
        <v>20</v>
      </c>
      <c r="C867" s="17" t="s">
        <v>209</v>
      </c>
      <c r="D867" s="17"/>
      <c r="E867" s="17"/>
      <c r="F867" s="6" t="s">
        <f>=A867-A866</f>
      </c>
      <c r="G867" s="6" t="s">
        <f>=B867+G866</f>
      </c>
      <c r="H867" s="6" t="s">
        <f>=F867*G866</f>
      </c>
    </row>
    <row collapsed="false" customFormat="false" customHeight="false" hidden="false" ht="12.1" outlineLevel="0" r="868">
      <c r="A868" s="14" t="n">
        <v>45935.73181713</v>
      </c>
      <c r="B868" s="6" t="n">
        <v>20</v>
      </c>
      <c r="C868" s="17" t="s">
        <v>209</v>
      </c>
      <c r="D868" s="17"/>
      <c r="E868" s="17"/>
      <c r="F868" s="6" t="s">
        <f>=A868-A867</f>
      </c>
      <c r="G868" s="6" t="s">
        <f>=B868+G867</f>
      </c>
      <c r="H868" s="6" t="s">
        <f>=F868*G867</f>
      </c>
    </row>
    <row collapsed="false" customFormat="false" customHeight="false" hidden="false" ht="12.1" outlineLevel="0" r="869">
      <c r="A869" s="14" t="n">
        <v>45936</v>
      </c>
      <c r="B869" s="6" t="n">
        <v>-30</v>
      </c>
      <c r="C869" s="17" t="s">
        <v>246</v>
      </c>
      <c r="D869" s="17"/>
      <c r="E869" s="17"/>
      <c r="F869" s="6" t="s">
        <f>=A869-A868</f>
      </c>
      <c r="G869" s="6" t="s">
        <f>=B869+G868</f>
      </c>
      <c r="H869" s="6" t="s">
        <f>=F869*G868</f>
      </c>
    </row>
    <row collapsed="false" customFormat="false" customHeight="false" hidden="false" ht="12.1" outlineLevel="0" r="870">
      <c r="A870" s="14" t="n">
        <v>45936.434456019</v>
      </c>
      <c r="B870" s="6" t="n">
        <v>103.53</v>
      </c>
      <c r="C870" s="17" t="s">
        <v>258</v>
      </c>
      <c r="D870" s="17"/>
      <c r="E870" s="17"/>
      <c r="F870" s="6" t="s">
        <f>=A870-A869</f>
      </c>
      <c r="G870" s="6" t="s">
        <f>=B870+G869</f>
      </c>
      <c r="H870" s="6" t="s">
        <f>=F870*G869</f>
      </c>
    </row>
    <row collapsed="false" customFormat="false" customHeight="false" hidden="false" ht="12.1" outlineLevel="0" r="871">
      <c r="A871" s="14" t="n">
        <v>45936.520972222</v>
      </c>
      <c r="B871" s="6" t="n">
        <v>41</v>
      </c>
      <c r="C871" s="17" t="s">
        <v>209</v>
      </c>
      <c r="D871" s="17"/>
      <c r="E871" s="17"/>
      <c r="F871" s="6" t="s">
        <f>=A871-A870</f>
      </c>
      <c r="G871" s="6" t="s">
        <f>=B871+G870</f>
      </c>
      <c r="H871" s="6" t="s">
        <f>=F871*G870</f>
      </c>
    </row>
    <row collapsed="false" customFormat="false" customHeight="false" hidden="false" ht="12.1" outlineLevel="0" r="872">
      <c r="A872" s="14" t="n">
        <v>45937</v>
      </c>
      <c r="B872" s="6" t="n">
        <v>825</v>
      </c>
      <c r="C872" s="17" t="s">
        <v>260</v>
      </c>
      <c r="D872" s="17"/>
      <c r="E872" s="17"/>
      <c r="F872" s="6" t="s">
        <f>=A872-A871</f>
      </c>
      <c r="G872" s="6" t="s">
        <f>=B872+G871</f>
      </c>
      <c r="H872" s="6" t="s">
        <f>=F872*G871</f>
      </c>
    </row>
    <row collapsed="false" customFormat="false" customHeight="false" hidden="false" ht="12.1" outlineLevel="0" r="873">
      <c r="A873" s="14" t="n">
        <v>45937.625509259</v>
      </c>
      <c r="B873" s="6" t="n">
        <v>8</v>
      </c>
      <c r="C873" s="17" t="s">
        <v>209</v>
      </c>
      <c r="D873" s="17"/>
      <c r="E873" s="17"/>
      <c r="F873" s="6" t="s">
        <f>=A873-A872</f>
      </c>
      <c r="G873" s="6" t="s">
        <f>=B873+G872</f>
      </c>
      <c r="H873" s="6" t="s">
        <f>=F873*G872</f>
      </c>
    </row>
    <row collapsed="false" customFormat="false" customHeight="false" hidden="false" ht="12.1" outlineLevel="0" r="874">
      <c r="A874" s="14" t="n">
        <v>45937.806724537</v>
      </c>
      <c r="B874" s="6" t="n">
        <v>20.01</v>
      </c>
      <c r="C874" s="17" t="s">
        <v>209</v>
      </c>
      <c r="D874" s="17"/>
      <c r="E874" s="17"/>
      <c r="F874" s="6" t="s">
        <f>=A874-A873</f>
      </c>
      <c r="G874" s="6" t="s">
        <f>=B874+G873</f>
      </c>
      <c r="H874" s="6" t="s">
        <f>=F874*G873</f>
      </c>
    </row>
    <row collapsed="false" customFormat="false" customHeight="false" hidden="false" ht="12.1" outlineLevel="0" r="875">
      <c r="A875" s="14" t="n">
        <v>45937.835358796</v>
      </c>
      <c r="B875" s="6" t="n">
        <v>8</v>
      </c>
      <c r="C875" s="17" t="s">
        <v>209</v>
      </c>
      <c r="D875" s="17"/>
      <c r="E875" s="17"/>
      <c r="F875" s="6" t="s">
        <f>=A875-A874</f>
      </c>
      <c r="G875" s="6" t="s">
        <f>=B875+G874</f>
      </c>
      <c r="H875" s="6" t="s">
        <f>=F875*G874</f>
      </c>
    </row>
    <row collapsed="false" customFormat="false" customHeight="false" hidden="false" ht="12.1" outlineLevel="0" r="876">
      <c r="A876" s="14" t="n">
        <v>45938.50375</v>
      </c>
      <c r="B876" s="6" t="n">
        <v>30</v>
      </c>
      <c r="C876" s="17" t="s">
        <v>247</v>
      </c>
      <c r="D876" s="17"/>
      <c r="E876" s="17"/>
      <c r="F876" s="6" t="s">
        <f>=A876-A875</f>
      </c>
      <c r="G876" s="6" t="s">
        <f>=B876+G875</f>
      </c>
      <c r="H876" s="6" t="s">
        <f>=F876*G875</f>
      </c>
    </row>
    <row collapsed="false" customFormat="false" customHeight="false" hidden="false" ht="12.1" outlineLevel="0" r="877">
      <c r="A877" s="14" t="n">
        <v>45938.530891204</v>
      </c>
      <c r="B877" s="6" t="n">
        <v>2</v>
      </c>
      <c r="C877" s="17" t="s">
        <v>209</v>
      </c>
      <c r="D877" s="17"/>
      <c r="E877" s="17"/>
      <c r="F877" s="6" t="s">
        <f>=A877-A876</f>
      </c>
      <c r="G877" s="6" t="s">
        <f>=B877+G876</f>
      </c>
      <c r="H877" s="6" t="s">
        <f>=F877*G876</f>
      </c>
    </row>
    <row collapsed="false" customFormat="false" customHeight="false" hidden="false" ht="12.1" outlineLevel="0" r="878">
      <c r="A878" s="14" t="n">
        <v>45939</v>
      </c>
      <c r="B878" s="6" t="n">
        <v>45.04</v>
      </c>
      <c r="C878" s="17" t="s">
        <v>209</v>
      </c>
      <c r="D878" s="17"/>
      <c r="E878" s="17"/>
      <c r="F878" s="6" t="s">
        <f>=A878-A877</f>
      </c>
      <c r="G878" s="6" t="s">
        <f>=B878+G877</f>
      </c>
      <c r="H878" s="6" t="s">
        <f>=F878*G877</f>
      </c>
    </row>
    <row collapsed="false" customFormat="false" customHeight="false" hidden="false" ht="12.1" outlineLevel="0" r="879">
      <c r="A879" s="14" t="n">
        <v>45939.542349537</v>
      </c>
      <c r="B879" s="6" t="n">
        <v>35</v>
      </c>
      <c r="C879" s="17" t="s">
        <v>209</v>
      </c>
      <c r="D879" s="17"/>
      <c r="E879" s="17"/>
      <c r="F879" s="6" t="s">
        <f>=A879-A878</f>
      </c>
      <c r="G879" s="6" t="s">
        <f>=B879+G878</f>
      </c>
      <c r="H879" s="6" t="s">
        <f>=F879*G878</f>
      </c>
    </row>
    <row collapsed="false" customFormat="false" customHeight="false" hidden="false" ht="12.1" outlineLevel="0" r="880">
      <c r="A880" s="14" t="n">
        <v>45939.817060185</v>
      </c>
      <c r="B880" s="6" t="n">
        <v>18.07</v>
      </c>
      <c r="C880" s="17" t="s">
        <v>209</v>
      </c>
      <c r="D880" s="17"/>
      <c r="E880" s="17"/>
      <c r="F880" s="6" t="s">
        <f>=A880-A879</f>
      </c>
      <c r="G880" s="6" t="s">
        <f>=B880+G879</f>
      </c>
      <c r="H880" s="6" t="s">
        <f>=F880*G879</f>
      </c>
    </row>
    <row collapsed="false" customFormat="false" customHeight="false" hidden="false" ht="12.1" outlineLevel="0" r="881">
      <c r="A881" s="14" t="n">
        <v>45940.545081019</v>
      </c>
      <c r="B881" s="6" t="n">
        <v>1</v>
      </c>
      <c r="C881" s="17" t="s">
        <v>209</v>
      </c>
      <c r="D881" s="17"/>
      <c r="E881" s="17"/>
      <c r="F881" s="6" t="s">
        <f>=A881-A880</f>
      </c>
      <c r="G881" s="6" t="s">
        <f>=B881+G880</f>
      </c>
      <c r="H881" s="6" t="s">
        <f>=F881*G880</f>
      </c>
    </row>
    <row collapsed="false" customFormat="false" customHeight="false" hidden="false" ht="12.1" outlineLevel="0" r="882">
      <c r="A882" s="14" t="n">
        <v>45940.776840278</v>
      </c>
      <c r="B882" s="6" t="n">
        <v>35</v>
      </c>
      <c r="C882" s="17" t="s">
        <v>209</v>
      </c>
      <c r="D882" s="17"/>
      <c r="E882" s="17"/>
      <c r="F882" s="6" t="s">
        <f>=A882-A881</f>
      </c>
      <c r="G882" s="6" t="s">
        <f>=B882+G881</f>
      </c>
      <c r="H882" s="6" t="s">
        <f>=F882*G881</f>
      </c>
    </row>
    <row collapsed="false" customFormat="false" customHeight="false" hidden="false" ht="12.1" outlineLevel="0" r="883">
      <c r="A883" s="14" t="n">
        <v>45941.843703704</v>
      </c>
      <c r="B883" s="6" t="n">
        <v>45</v>
      </c>
      <c r="C883" s="17" t="s">
        <v>209</v>
      </c>
      <c r="D883" s="17"/>
      <c r="E883" s="17"/>
      <c r="F883" s="6" t="s">
        <f>=A883-A882</f>
      </c>
      <c r="G883" s="6" t="s">
        <f>=B883+G882</f>
      </c>
      <c r="H883" s="6" t="s">
        <f>=F883*G882</f>
      </c>
    </row>
    <row collapsed="false" customFormat="false" customHeight="false" hidden="false" ht="12.1" outlineLevel="0" r="884">
      <c r="A884" s="14" t="n">
        <v>45941.863009259</v>
      </c>
      <c r="B884" s="6" t="n">
        <v>19.51</v>
      </c>
      <c r="C884" s="17" t="s">
        <v>209</v>
      </c>
      <c r="D884" s="17"/>
      <c r="E884" s="17"/>
      <c r="F884" s="6" t="s">
        <f>=A884-A883</f>
      </c>
      <c r="G884" s="6" t="s">
        <f>=B884+G883</f>
      </c>
      <c r="H884" s="6" t="s">
        <f>=F884*G883</f>
      </c>
    </row>
    <row collapsed="false" customFormat="false" customHeight="false" hidden="false" ht="12.1" outlineLevel="0" r="885">
      <c r="A885" s="14" t="n">
        <v>45942.668090278</v>
      </c>
      <c r="B885" s="6" t="n">
        <v>3</v>
      </c>
      <c r="C885" s="17" t="s">
        <v>209</v>
      </c>
      <c r="D885" s="17"/>
      <c r="E885" s="17"/>
      <c r="F885" s="6" t="s">
        <f>=A885-A884</f>
      </c>
      <c r="G885" s="6" t="s">
        <f>=B885+G884</f>
      </c>
      <c r="H885" s="6" t="s">
        <f>=F885*G884</f>
      </c>
    </row>
    <row collapsed="false" customFormat="false" customHeight="false" hidden="false" ht="12.1" outlineLevel="0" r="886">
      <c r="A886" s="14" t="n">
        <v>45943.538055556</v>
      </c>
      <c r="B886" s="6" t="n">
        <v>1</v>
      </c>
      <c r="C886" s="17" t="s">
        <v>209</v>
      </c>
      <c r="D886" s="17"/>
      <c r="E886" s="17"/>
      <c r="F886" s="6" t="s">
        <f>=A886-A885</f>
      </c>
      <c r="G886" s="6" t="s">
        <f>=B886+G885</f>
      </c>
      <c r="H886" s="6" t="s">
        <f>=F886*G885</f>
      </c>
    </row>
    <row collapsed="false" customFormat="false" customHeight="false" hidden="false" ht="12.1" outlineLevel="0" r="887">
      <c r="A887" s="14" t="n">
        <v>45943.623773148</v>
      </c>
      <c r="B887" s="6" t="n">
        <v>5000</v>
      </c>
      <c r="C887" s="17" t="s">
        <v>209</v>
      </c>
      <c r="D887" s="17"/>
      <c r="E887" s="17"/>
      <c r="F887" s="6" t="s">
        <f>=A887-A886</f>
      </c>
      <c r="G887" s="6" t="s">
        <f>=B887+G886</f>
      </c>
      <c r="H887" s="6" t="s">
        <f>=F887*G886</f>
      </c>
    </row>
    <row collapsed="false" customFormat="false" customHeight="false" hidden="false" ht="12.1" outlineLevel="0" r="888">
      <c r="A888" s="14" t="n">
        <v>45943.955810185</v>
      </c>
      <c r="B888" s="6" t="n">
        <v>3932</v>
      </c>
      <c r="C888" s="17" t="s">
        <v>209</v>
      </c>
      <c r="D888" s="17"/>
      <c r="E888" s="17"/>
      <c r="F888" s="6" t="s">
        <f>=A888-A887</f>
      </c>
      <c r="G888" s="6" t="s">
        <f>=B888+G887</f>
      </c>
      <c r="H888" s="6" t="s">
        <f>=F888*G887</f>
      </c>
    </row>
    <row collapsed="false" customFormat="false" customHeight="false" hidden="false" ht="12.1" outlineLevel="0" r="889">
      <c r="A889" s="14" t="n">
        <v>45944</v>
      </c>
      <c r="B889" s="6" t="n">
        <v>3.25</v>
      </c>
      <c r="C889" s="17" t="s">
        <v>209</v>
      </c>
      <c r="D889" s="17"/>
      <c r="E889" s="17"/>
      <c r="F889" s="6" t="s">
        <f>=A889-A888</f>
      </c>
      <c r="G889" s="6" t="s">
        <f>=B889+G888</f>
      </c>
      <c r="H889" s="6" t="s">
        <f>=F889*G888</f>
      </c>
    </row>
    <row collapsed="false" customFormat="false" customHeight="false" hidden="false" ht="12.1" outlineLevel="0" r="890">
      <c r="A890" s="14" t="n">
        <v>45944</v>
      </c>
      <c r="B890" s="6" t="n">
        <v>32.04</v>
      </c>
      <c r="C890" s="17" t="s">
        <v>209</v>
      </c>
      <c r="D890" s="17"/>
      <c r="E890" s="17"/>
      <c r="F890" s="6" t="s">
        <f>=A890-A889</f>
      </c>
      <c r="G890" s="6" t="s">
        <f>=B890+G889</f>
      </c>
      <c r="H890" s="6" t="s">
        <f>=F890*G889</f>
      </c>
    </row>
    <row collapsed="false" customFormat="false" customHeight="false" hidden="false" ht="12.1" outlineLevel="0" r="891">
      <c r="A891" s="14" t="n">
        <v>45945</v>
      </c>
      <c r="B891" s="6" t="n">
        <v>20.01</v>
      </c>
      <c r="C891" s="17" t="s">
        <v>209</v>
      </c>
      <c r="D891" s="17"/>
      <c r="E891" s="17"/>
      <c r="F891" s="6" t="s">
        <f>=A891-A890</f>
      </c>
      <c r="G891" s="6" t="s">
        <f>=B891+G890</f>
      </c>
      <c r="H891" s="6" t="s">
        <f>=F891*G890</f>
      </c>
    </row>
    <row collapsed="false" customFormat="false" customHeight="false" hidden="false" ht="12.1" outlineLevel="0" r="892">
      <c r="A892" s="14" t="n">
        <v>45945</v>
      </c>
      <c r="B892" s="6" t="n">
        <v>40.05</v>
      </c>
      <c r="C892" s="17" t="s">
        <v>209</v>
      </c>
      <c r="D892" s="17"/>
      <c r="E892" s="17"/>
      <c r="F892" s="6" t="s">
        <f>=A892-A891</f>
      </c>
      <c r="G892" s="6" t="s">
        <f>=B892+G891</f>
      </c>
      <c r="H892" s="6" t="s">
        <f>=F892*G891</f>
      </c>
    </row>
    <row collapsed="false" customFormat="false" customHeight="false" hidden="false" ht="12.1" outlineLevel="0" r="893">
      <c r="A893" s="14" t="n">
        <v>45945.704710648</v>
      </c>
      <c r="B893" s="6" t="n">
        <v>3</v>
      </c>
      <c r="C893" s="17" t="s">
        <v>209</v>
      </c>
      <c r="D893" s="17"/>
      <c r="E893" s="17"/>
      <c r="F893" s="6" t="s">
        <f>=A893-A892</f>
      </c>
      <c r="G893" s="6" t="s">
        <f>=B893+G892</f>
      </c>
      <c r="H893" s="6" t="s">
        <f>=F893*G892</f>
      </c>
    </row>
    <row collapsed="false" customFormat="false" customHeight="false" hidden="false" ht="12.1" outlineLevel="0" r="894">
      <c r="A894" s="14" t="n">
        <v>45945.789467593</v>
      </c>
      <c r="B894" s="6" t="n">
        <v>1.34</v>
      </c>
      <c r="C894" s="17" t="s">
        <v>209</v>
      </c>
      <c r="D894" s="17"/>
      <c r="E894" s="17"/>
      <c r="F894" s="6" t="s">
        <f>=A894-A893</f>
      </c>
      <c r="G894" s="6" t="s">
        <f>=B894+G893</f>
      </c>
      <c r="H894" s="6" t="s">
        <f>=F894*G893</f>
      </c>
    </row>
    <row collapsed="false" customFormat="false" customHeight="false" hidden="false" ht="12.1" outlineLevel="0" r="895">
      <c r="A895" s="14" t="n">
        <v>45947.694340278</v>
      </c>
      <c r="B895" s="6" t="n">
        <v>3</v>
      </c>
      <c r="C895" s="17" t="s">
        <v>209</v>
      </c>
      <c r="D895" s="17"/>
      <c r="E895" s="17"/>
      <c r="F895" s="6" t="s">
        <f>=A895-A894</f>
      </c>
      <c r="G895" s="6" t="s">
        <f>=B895+G894</f>
      </c>
      <c r="H895" s="6" t="s">
        <f>=F895*G894</f>
      </c>
    </row>
    <row collapsed="false" customFormat="false" customHeight="false" hidden="false" ht="12.1" outlineLevel="0" r="896">
      <c r="A896" s="14" t="n">
        <v>45948.728287037</v>
      </c>
      <c r="B896" s="6" t="n">
        <v>18.43</v>
      </c>
      <c r="C896" s="17" t="s">
        <v>209</v>
      </c>
      <c r="D896" s="17"/>
      <c r="E896" s="17"/>
      <c r="F896" s="6" t="s">
        <f>=A896-A895</f>
      </c>
      <c r="G896" s="6" t="s">
        <f>=B896+G895</f>
      </c>
      <c r="H896" s="6" t="s">
        <f>=F896*G895</f>
      </c>
    </row>
    <row collapsed="false" customFormat="false" customHeight="false" hidden="false" ht="12.1" outlineLevel="0" r="897">
      <c r="A897" s="14" t="n">
        <v>45949.5775</v>
      </c>
      <c r="B897" s="6" t="n">
        <v>31</v>
      </c>
      <c r="C897" s="17" t="s">
        <v>209</v>
      </c>
      <c r="D897" s="17"/>
      <c r="E897" s="17"/>
      <c r="F897" s="6" t="s">
        <f>=A897-A896</f>
      </c>
      <c r="G897" s="6" t="s">
        <f>=B897+G896</f>
      </c>
      <c r="H897" s="6" t="s">
        <f>=F897*G896</f>
      </c>
    </row>
    <row collapsed="false" customFormat="false" customHeight="false" hidden="false" ht="12.1" outlineLevel="0" r="898">
      <c r="A898" s="14" t="n">
        <v>45950.534386574</v>
      </c>
      <c r="B898" s="6" t="n">
        <v>20</v>
      </c>
      <c r="C898" s="17" t="s">
        <v>209</v>
      </c>
      <c r="D898" s="17"/>
      <c r="E898" s="17"/>
      <c r="F898" s="6" t="s">
        <f>=A898-A897</f>
      </c>
      <c r="G898" s="6" t="s">
        <f>=B898+G897</f>
      </c>
      <c r="H898" s="6" t="s">
        <f>=F898*G897</f>
      </c>
    </row>
    <row collapsed="false" customFormat="false" customHeight="false" hidden="false" ht="12.1" outlineLevel="0" r="899">
      <c r="A899" s="14" t="n">
        <v>45950.781238426</v>
      </c>
      <c r="B899" s="6" t="n">
        <v>21</v>
      </c>
      <c r="C899" s="17" t="s">
        <v>209</v>
      </c>
      <c r="D899" s="17"/>
      <c r="E899" s="17"/>
      <c r="F899" s="6" t="s">
        <f>=A899-A898</f>
      </c>
      <c r="G899" s="6" t="s">
        <f>=B899+G898</f>
      </c>
      <c r="H899" s="6" t="s">
        <f>=F899*G898</f>
      </c>
    </row>
    <row collapsed="false" customFormat="false" customHeight="false" hidden="false" ht="12.1" outlineLevel="0" r="900">
      <c r="A900" s="14" t="n">
        <v>45951.5225</v>
      </c>
      <c r="B900" s="6" t="n">
        <v>41</v>
      </c>
      <c r="C900" s="17" t="s">
        <v>209</v>
      </c>
      <c r="D900" s="17"/>
      <c r="E900" s="17"/>
      <c r="F900" s="6" t="s">
        <f>=A900-A899</f>
      </c>
      <c r="G900" s="6" t="s">
        <f>=B900+G899</f>
      </c>
      <c r="H900" s="6" t="s">
        <f>=F900*G899</f>
      </c>
    </row>
    <row collapsed="false" customFormat="false" customHeight="false" hidden="false" ht="12.1" outlineLevel="0" r="901">
      <c r="A901" s="14" t="n">
        <v>45951.738668981</v>
      </c>
      <c r="B901" s="6" t="n">
        <v>32</v>
      </c>
      <c r="C901" s="17" t="s">
        <v>209</v>
      </c>
      <c r="D901" s="17"/>
      <c r="E901" s="17"/>
      <c r="F901" s="6" t="s">
        <f>=A901-A900</f>
      </c>
      <c r="G901" s="6" t="s">
        <f>=B901+G900</f>
      </c>
      <c r="H901" s="6" t="s">
        <f>=F901*G900</f>
      </c>
    </row>
    <row collapsed="false" customFormat="false" customHeight="false" hidden="false" ht="12.1" outlineLevel="0" r="902">
      <c r="A902" s="14" t="n">
        <v>45952</v>
      </c>
      <c r="B902" s="6" t="n">
        <v>40.02</v>
      </c>
      <c r="C902" s="17" t="s">
        <v>209</v>
      </c>
      <c r="D902" s="17"/>
      <c r="E902" s="17"/>
      <c r="F902" s="6" t="s">
        <f>=A902-A901</f>
      </c>
      <c r="G902" s="6" t="s">
        <f>=B902+G901</f>
      </c>
      <c r="H902" s="6" t="s">
        <f>=F902*G901</f>
      </c>
    </row>
    <row collapsed="false" customFormat="false" customHeight="false" hidden="false" ht="12.1" outlineLevel="0" r="903">
      <c r="A903" s="14" t="n">
        <v>45952.558923611</v>
      </c>
      <c r="B903" s="6" t="n">
        <v>40</v>
      </c>
      <c r="C903" s="17" t="s">
        <v>209</v>
      </c>
      <c r="D903" s="17"/>
      <c r="E903" s="17"/>
      <c r="F903" s="6" t="s">
        <f>=A903-A902</f>
      </c>
      <c r="G903" s="6" t="s">
        <f>=B903+G902</f>
      </c>
      <c r="H903" s="6" t="s">
        <f>=F903*G902</f>
      </c>
    </row>
    <row collapsed="false" customFormat="false" customHeight="false" hidden="false" ht="12.1" outlineLevel="0" r="904">
      <c r="A904" s="14" t="n">
        <v>45953</v>
      </c>
      <c r="B904" s="6" t="n">
        <v>39.59</v>
      </c>
      <c r="C904" s="17" t="s">
        <v>209</v>
      </c>
      <c r="D904" s="17"/>
      <c r="E904" s="17"/>
      <c r="F904" s="6" t="s">
        <f>=A904-A903</f>
      </c>
      <c r="G904" s="6" t="s">
        <f>=B904+G903</f>
      </c>
      <c r="H904" s="6" t="s">
        <f>=F904*G903</f>
      </c>
    </row>
    <row collapsed="false" customFormat="false" customHeight="false" hidden="false" ht="12.1" outlineLevel="0" r="905">
      <c r="A905" s="14" t="n">
        <v>45953</v>
      </c>
      <c r="B905" s="6" t="n">
        <v>40.06</v>
      </c>
      <c r="C905" s="17" t="s">
        <v>209</v>
      </c>
      <c r="D905" s="17"/>
      <c r="E905" s="17"/>
      <c r="F905" s="6" t="s">
        <f>=A905-A904</f>
      </c>
      <c r="G905" s="6" t="s">
        <f>=B905+G904</f>
      </c>
      <c r="H905" s="6" t="s">
        <f>=F905*G904</f>
      </c>
    </row>
    <row collapsed="false" customFormat="false" customHeight="false" hidden="false" ht="12.1" outlineLevel="0" r="906">
      <c r="A906" s="14" t="n">
        <v>45953.600532407</v>
      </c>
      <c r="B906" s="6" t="n">
        <v>20</v>
      </c>
      <c r="C906" s="17" t="s">
        <v>209</v>
      </c>
      <c r="D906" s="17"/>
      <c r="E906" s="17"/>
      <c r="F906" s="6" t="s">
        <f>=A906-A905</f>
      </c>
      <c r="G906" s="6" t="s">
        <f>=B906+G905</f>
      </c>
      <c r="H906" s="6" t="s">
        <f>=F906*G905</f>
      </c>
    </row>
    <row collapsed="false" customFormat="false" customHeight="false" hidden="false" ht="12.1" outlineLevel="0" r="907">
      <c r="A907" s="14" t="n">
        <v>45954.463773148</v>
      </c>
      <c r="B907" s="6" t="n">
        <v>0.03</v>
      </c>
      <c r="C907" s="17" t="s">
        <v>209</v>
      </c>
      <c r="D907" s="17"/>
      <c r="E907" s="17"/>
      <c r="F907" s="6" t="s">
        <f>=A907-A906</f>
      </c>
      <c r="G907" s="6" t="s">
        <f>=B907+G906</f>
      </c>
      <c r="H907" s="6" t="s">
        <f>=F907*G906</f>
      </c>
    </row>
    <row collapsed="false" customFormat="false" customHeight="false" hidden="false" ht="12.1" outlineLevel="0" r="908">
      <c r="A908" s="14" t="n">
        <v>45954.755625</v>
      </c>
      <c r="B908" s="6" t="n">
        <v>2</v>
      </c>
      <c r="C908" s="17" t="s">
        <v>209</v>
      </c>
      <c r="D908" s="17"/>
      <c r="E908" s="17"/>
      <c r="F908" s="6" t="s">
        <f>=A908-A907</f>
      </c>
      <c r="G908" s="6" t="s">
        <f>=B908+G907</f>
      </c>
      <c r="H908" s="6" t="s">
        <f>=F908*G907</f>
      </c>
    </row>
    <row collapsed="false" customFormat="false" customHeight="false" hidden="false" ht="12.1" outlineLevel="0" r="909">
      <c r="A909" s="14" t="n">
        <v>45954.765289352</v>
      </c>
      <c r="B909" s="6" t="n">
        <v>21</v>
      </c>
      <c r="C909" s="17" t="s">
        <v>209</v>
      </c>
      <c r="D909" s="17"/>
      <c r="E909" s="17"/>
      <c r="F909" s="6" t="s">
        <f>=A909-A908</f>
      </c>
      <c r="G909" s="6" t="s">
        <f>=B909+G908</f>
      </c>
      <c r="H909" s="6" t="s">
        <f>=F909*G908</f>
      </c>
    </row>
    <row collapsed="false" customFormat="false" customHeight="false" hidden="false" ht="12.1" outlineLevel="0" r="910">
      <c r="A910" s="14" t="n">
        <v>45954.776956019</v>
      </c>
      <c r="B910" s="6" t="n">
        <v>32</v>
      </c>
      <c r="C910" s="17" t="s">
        <v>209</v>
      </c>
      <c r="D910" s="17"/>
      <c r="E910" s="17"/>
      <c r="F910" s="6" t="s">
        <f>=A910-A909</f>
      </c>
      <c r="G910" s="6" t="s">
        <f>=B910+G909</f>
      </c>
      <c r="H910" s="6" t="s">
        <f>=F910*G909</f>
      </c>
    </row>
    <row collapsed="false" customFormat="false" customHeight="false" hidden="false" ht="12.1" outlineLevel="0" r="911">
      <c r="A911" s="14" t="n">
        <v>45955</v>
      </c>
      <c r="B911" s="6" t="n">
        <v>-203.34</v>
      </c>
      <c r="C911" s="17" t="s">
        <v>271</v>
      </c>
      <c r="D911" s="17"/>
      <c r="E911" s="17"/>
      <c r="F911" s="6" t="s">
        <f>=A911-A910</f>
      </c>
      <c r="G911" s="6" t="s">
        <f>=B911+G910</f>
      </c>
      <c r="H911" s="6" t="s">
        <f>=F911*G910</f>
      </c>
    </row>
    <row collapsed="false" customFormat="false" customHeight="false" hidden="false" ht="12.1" outlineLevel="0" r="912">
      <c r="A912" s="14" t="n">
        <v>45956.706284722</v>
      </c>
      <c r="B912" s="6" t="n">
        <v>3</v>
      </c>
      <c r="C912" s="17" t="s">
        <v>209</v>
      </c>
      <c r="D912" s="17"/>
      <c r="E912" s="17"/>
      <c r="F912" s="6" t="s">
        <f>=A912-A911</f>
      </c>
      <c r="G912" s="6" t="s">
        <f>=B912+G911</f>
      </c>
      <c r="H912" s="6" t="s">
        <f>=F912*G911</f>
      </c>
    </row>
    <row collapsed="false" customFormat="false" customHeight="false" hidden="false" ht="12.1" outlineLevel="0" r="913">
      <c r="A913" s="14" t="n">
        <v>45957</v>
      </c>
      <c r="B913" s="6" t="n">
        <v>9</v>
      </c>
      <c r="C913" s="17" t="s">
        <v>209</v>
      </c>
      <c r="D913" s="17"/>
      <c r="E913" s="17"/>
      <c r="F913" s="6" t="s">
        <f>=A913-A912</f>
      </c>
      <c r="G913" s="6" t="s">
        <f>=B913+G912</f>
      </c>
      <c r="H913" s="6" t="s">
        <f>=F913*G912</f>
      </c>
    </row>
    <row collapsed="false" customFormat="false" customHeight="false" hidden="false" ht="12.1" outlineLevel="0" r="914">
      <c r="A914" s="14" t="n">
        <v>45957.477199074</v>
      </c>
      <c r="B914" s="6" t="n">
        <v>19.04</v>
      </c>
      <c r="C914" s="17" t="s">
        <v>209</v>
      </c>
      <c r="D914" s="17"/>
      <c r="E914" s="17"/>
      <c r="F914" s="6" t="s">
        <f>=A914-A913</f>
      </c>
      <c r="G914" s="6" t="s">
        <f>=B914+G913</f>
      </c>
      <c r="H914" s="6" t="s">
        <f>=F914*G913</f>
      </c>
    </row>
    <row collapsed="false" customFormat="false" customHeight="false" hidden="false" ht="12.1" outlineLevel="0" r="915">
      <c r="A915" s="14" t="n">
        <v>45957.791921296</v>
      </c>
      <c r="B915" s="6" t="n">
        <v>203.34</v>
      </c>
      <c r="C915" s="17" t="s">
        <v>253</v>
      </c>
      <c r="D915" s="17"/>
      <c r="E915" s="17"/>
      <c r="F915" s="6" t="s">
        <f>=A915-A914</f>
      </c>
      <c r="G915" s="6" t="s">
        <f>=B915+G914</f>
      </c>
      <c r="H915" s="6" t="s">
        <f>=F915*G914</f>
      </c>
    </row>
    <row collapsed="false" customFormat="false" customHeight="false" hidden="false" ht="12.1" outlineLevel="0" r="916">
      <c r="A916" s="14" t="n">
        <v>45958.516319444</v>
      </c>
      <c r="B916" s="6" t="n">
        <v>10</v>
      </c>
      <c r="C916" s="17" t="s">
        <v>209</v>
      </c>
      <c r="D916" s="17"/>
      <c r="E916" s="17"/>
      <c r="F916" s="6" t="s">
        <f>=A916-A915</f>
      </c>
      <c r="G916" s="6" t="s">
        <f>=B916+G915</f>
      </c>
      <c r="H916" s="6" t="s">
        <f>=F916*G915</f>
      </c>
    </row>
    <row collapsed="false" customFormat="false" customHeight="false" hidden="false" ht="12.1" outlineLevel="0" r="917">
      <c r="A917" s="14" t="n">
        <v>45958.529675926</v>
      </c>
      <c r="B917" s="6" t="n">
        <v>0.02</v>
      </c>
      <c r="C917" s="17" t="s">
        <v>209</v>
      </c>
      <c r="D917" s="17"/>
      <c r="E917" s="17"/>
      <c r="F917" s="6" t="s">
        <f>=A917-A916</f>
      </c>
      <c r="G917" s="6" t="s">
        <f>=B917+G916</f>
      </c>
      <c r="H917" s="6" t="s">
        <f>=F917*G916</f>
      </c>
    </row>
    <row collapsed="false" customFormat="false" customHeight="false" hidden="false" ht="12.1" outlineLevel="0" r="918">
      <c r="A918" s="12" t="n">
        <v>45960.999988426</v>
      </c>
      <c r="B918" s="5" t="n">
        <v>-274659.99</v>
      </c>
      <c r="C918" s="15" t="s">
        <v>272</v>
      </c>
      <c r="D918" s="17"/>
      <c r="E918" s="17"/>
      <c r="F918" s="6" t="s">
        <f>=A918-A917</f>
      </c>
      <c r="G918" s="6" t="s">
        <f>=B918+G917</f>
      </c>
      <c r="H918" s="6" t="s">
        <f>=F918*G917</f>
      </c>
    </row>
    <row collapsed="false" customFormat="false" customHeight="false" hidden="false" ht="12.1" outlineLevel="0" r="919">
      <c r="A919" s="14"/>
      <c r="B919" s="9" t="s">
        <f>=XIRR(B2:B918,A2:A918)</f>
      </c>
      <c r="C919" s="17" t="s">
        <v>273</v>
      </c>
      <c r="D919" s="17"/>
      <c r="E919" s="17"/>
      <c r="F919" s="7"/>
      <c r="G919" s="2" t="s">
        <v>274</v>
      </c>
      <c r="H919" s="6" t="s">
        <f>=SUM(I2:H918)/365</f>
      </c>
    </row>
    <row collapsed="false" customFormat="false" customHeight="false" hidden="false" ht="12.1" outlineLevel="0" r="920">
      <c r="A920" s="14"/>
      <c r="B920" s="5" t="s">
        <f>=-SUM(B2:B918)</f>
      </c>
      <c r="C920" s="17" t="s">
        <v>275</v>
      </c>
      <c r="D920" s="17"/>
      <c r="E920" s="17"/>
      <c r="F920" s="7"/>
      <c r="G920" s="15" t="s">
        <v>276</v>
      </c>
      <c r="H920" s="9" t="s">
        <f>=B920/H919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L17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31</v>
      </c>
      <c r="L1" s="0"/>
      <c r="M1" s="0"/>
      <c r="N1" s="4" t="s">
        <v>35</v>
      </c>
      <c r="O1" s="0"/>
      <c r="P1" s="0"/>
      <c r="Q1" s="4" t="s">
        <v>38</v>
      </c>
      <c r="R1" s="0"/>
      <c r="S1" s="0"/>
      <c r="T1" s="4" t="s">
        <v>41</v>
      </c>
      <c r="U1" s="0"/>
      <c r="V1" s="0"/>
      <c r="W1" s="4" t="s">
        <v>45</v>
      </c>
      <c r="X1" s="0"/>
      <c r="Y1" s="0"/>
      <c r="Z1" s="4" t="s">
        <v>49</v>
      </c>
      <c r="AA1" s="0"/>
      <c r="AB1" s="0"/>
      <c r="AC1" s="4" t="s">
        <v>52</v>
      </c>
      <c r="AD1" s="0"/>
      <c r="AE1" s="0"/>
      <c r="AF1" s="4" t="s">
        <v>56</v>
      </c>
      <c r="AG1" s="0"/>
      <c r="AH1" s="0"/>
      <c r="AI1" s="4" t="s">
        <v>60</v>
      </c>
      <c r="AJ1" s="0"/>
      <c r="AK1" s="0"/>
      <c r="AL1" s="4" t="s">
        <v>63</v>
      </c>
      <c r="AM1" s="0"/>
      <c r="AN1" s="0"/>
      <c r="AO1" s="4" t="s">
        <v>66</v>
      </c>
      <c r="AP1" s="0"/>
      <c r="AQ1" s="0"/>
      <c r="AR1" s="4" t="s">
        <v>70</v>
      </c>
      <c r="AS1" s="0"/>
      <c r="AT1" s="0"/>
      <c r="AU1" s="4" t="s">
        <v>73</v>
      </c>
      <c r="AV1" s="0"/>
      <c r="AW1" s="0"/>
      <c r="AX1" s="4" t="s">
        <v>76</v>
      </c>
      <c r="AY1" s="0"/>
      <c r="AZ1" s="0"/>
      <c r="BA1" s="4" t="s">
        <v>79</v>
      </c>
      <c r="BB1" s="0"/>
      <c r="BC1" s="0"/>
      <c r="BD1" s="4" t="s">
        <v>82</v>
      </c>
      <c r="BE1" s="0"/>
      <c r="BF1" s="0"/>
      <c r="BG1" s="4" t="s">
        <v>85</v>
      </c>
      <c r="BH1" s="0"/>
      <c r="BI1" s="0"/>
      <c r="BJ1" s="4" t="s">
        <v>88</v>
      </c>
      <c r="BK1" s="0"/>
      <c r="BL1" s="0"/>
      <c r="BM1" s="4" t="s">
        <v>91</v>
      </c>
      <c r="BN1" s="0"/>
      <c r="BO1" s="0"/>
      <c r="BP1" s="4" t="s">
        <v>93</v>
      </c>
      <c r="BQ1" s="0"/>
      <c r="BR1" s="0"/>
      <c r="BS1" s="4" t="s">
        <v>96</v>
      </c>
      <c r="BT1" s="0"/>
      <c r="BU1" s="0"/>
      <c r="BV1" s="4" t="s">
        <v>98</v>
      </c>
      <c r="BW1" s="0"/>
      <c r="BX1" s="0"/>
      <c r="BY1" s="4" t="s">
        <v>101</v>
      </c>
      <c r="BZ1" s="0"/>
      <c r="CA1" s="0"/>
      <c r="CB1" s="4" t="s">
        <v>104</v>
      </c>
      <c r="CC1" s="0"/>
      <c r="CD1" s="0"/>
      <c r="CE1" s="4" t="s">
        <v>107</v>
      </c>
      <c r="CF1" s="0"/>
      <c r="CG1" s="0"/>
      <c r="CH1" s="4" t="s">
        <v>110</v>
      </c>
      <c r="CI1" s="0"/>
      <c r="CJ1" s="0"/>
      <c r="CK1" s="4" t="s">
        <v>113</v>
      </c>
      <c r="CL1" s="0"/>
      <c r="CM1" s="0"/>
      <c r="CN1" s="4" t="s">
        <v>116</v>
      </c>
      <c r="CO1" s="0"/>
      <c r="CP1" s="0"/>
      <c r="CQ1" s="4" t="s">
        <v>118</v>
      </c>
      <c r="CR1" s="0"/>
      <c r="CS1" s="0"/>
      <c r="CT1" s="4" t="s">
        <v>120</v>
      </c>
      <c r="CU1" s="0"/>
      <c r="CV1" s="0"/>
      <c r="CW1" s="4" t="s">
        <v>122</v>
      </c>
      <c r="CX1" s="0"/>
      <c r="CY1" s="0"/>
      <c r="CZ1" s="4" t="s">
        <v>125</v>
      </c>
      <c r="DA1" s="0"/>
      <c r="DB1" s="0"/>
      <c r="DC1" s="4" t="s">
        <v>129</v>
      </c>
      <c r="DD1" s="0"/>
      <c r="DE1" s="0"/>
      <c r="DF1" s="4" t="s">
        <v>132</v>
      </c>
      <c r="DG1" s="0"/>
      <c r="DH1" s="0"/>
      <c r="DI1" s="4" t="s">
        <v>135</v>
      </c>
      <c r="DJ1" s="0"/>
      <c r="DK1" s="0"/>
      <c r="DL1" s="4" t="s">
        <v>139</v>
      </c>
      <c r="DM1" s="0"/>
      <c r="DN1" s="0"/>
      <c r="DO1" s="4" t="s">
        <v>143</v>
      </c>
      <c r="DP1" s="0"/>
      <c r="DQ1" s="0"/>
      <c r="DR1" s="4" t="s">
        <v>146</v>
      </c>
      <c r="DS1" s="0"/>
      <c r="DT1" s="0"/>
      <c r="DU1" s="4" t="s">
        <v>150</v>
      </c>
      <c r="DV1" s="0"/>
      <c r="DW1" s="0"/>
      <c r="DX1" s="4" t="s">
        <v>154</v>
      </c>
      <c r="DY1" s="0"/>
      <c r="DZ1" s="0"/>
      <c r="EA1" s="4" t="s">
        <v>158</v>
      </c>
      <c r="EB1" s="0"/>
      <c r="EC1" s="0"/>
      <c r="ED1" s="4" t="s">
        <v>161</v>
      </c>
      <c r="EE1" s="0"/>
      <c r="EF1" s="0"/>
      <c r="EG1" s="4" t="s">
        <v>165</v>
      </c>
      <c r="EH1" s="0"/>
      <c r="EI1" s="0"/>
      <c r="EJ1" s="4" t="s">
        <v>168</v>
      </c>
      <c r="EK1" s="0"/>
      <c r="EL1" s="0"/>
      <c r="EM1" s="4" t="s">
        <v>171</v>
      </c>
      <c r="EN1" s="0"/>
      <c r="EO1" s="0"/>
      <c r="EP1" s="4" t="s">
        <v>174</v>
      </c>
      <c r="EQ1" s="0"/>
      <c r="ER1" s="0"/>
      <c r="ES1" s="4" t="s">
        <v>177</v>
      </c>
      <c r="ET1" s="0"/>
      <c r="EU1" s="0"/>
      <c r="EV1" s="4" t="s">
        <v>180</v>
      </c>
      <c r="EW1" s="0"/>
      <c r="EX1" s="0"/>
      <c r="EY1" s="4" t="s">
        <v>183</v>
      </c>
      <c r="EZ1" s="0"/>
      <c r="FA1" s="0"/>
      <c r="FB1" s="4" t="s">
        <v>186</v>
      </c>
      <c r="FC1" s="0"/>
      <c r="FD1" s="0"/>
      <c r="FE1" s="4" t="s">
        <v>189</v>
      </c>
      <c r="FF1" s="0"/>
      <c r="FG1" s="0"/>
      <c r="FH1" s="4" t="s">
        <v>192</v>
      </c>
      <c r="FI1" s="0"/>
      <c r="FJ1" s="0"/>
      <c r="FK1" s="4" t="s">
        <v>195</v>
      </c>
      <c r="FL1" s="0"/>
    </row>
    <row collapsed="false" customFormat="false" customHeight="false" hidden="false" ht="12.1" outlineLevel="0" r="2">
      <c r="A2" s="11" t="n">
        <v>45141</v>
      </c>
      <c r="B2" s="6" t="n">
        <v>747.24</v>
      </c>
      <c r="C2" s="0" t="s">
        <v>277</v>
      </c>
      <c r="D2" s="11" t="n">
        <v>45117</v>
      </c>
      <c r="E2" s="6" t="n">
        <v>2995.96</v>
      </c>
      <c r="F2" s="0" t="s">
        <v>277</v>
      </c>
      <c r="G2" s="11" t="n">
        <v>45343</v>
      </c>
      <c r="H2" s="6" t="n">
        <v>1627.37</v>
      </c>
      <c r="I2" s="0" t="s">
        <v>277</v>
      </c>
      <c r="J2" s="11" t="n">
        <v>45758</v>
      </c>
      <c r="K2" s="6" t="n">
        <v>3904.6</v>
      </c>
      <c r="L2" s="0" t="s">
        <v>277</v>
      </c>
      <c r="M2" s="11" t="n">
        <v>45114</v>
      </c>
      <c r="N2" s="6" t="n">
        <v>1397.18</v>
      </c>
      <c r="O2" s="0" t="s">
        <v>277</v>
      </c>
      <c r="P2" s="11" t="n">
        <v>45790</v>
      </c>
      <c r="Q2" s="6" t="n">
        <v>3078.21</v>
      </c>
      <c r="R2" s="0" t="s">
        <v>277</v>
      </c>
      <c r="S2" s="11" t="n">
        <v>45149</v>
      </c>
      <c r="T2" s="6" t="n">
        <v>2054.14</v>
      </c>
      <c r="U2" s="0" t="s">
        <v>277</v>
      </c>
      <c r="V2" s="11" t="n">
        <v>45625</v>
      </c>
      <c r="W2" s="6" t="n">
        <v>4513.5</v>
      </c>
      <c r="X2" s="0" t="s">
        <v>277</v>
      </c>
      <c r="Y2" s="11" t="n">
        <v>45181</v>
      </c>
      <c r="Z2" s="6" t="n">
        <v>2611.31</v>
      </c>
      <c r="AA2" s="0" t="s">
        <v>277</v>
      </c>
      <c r="AB2" s="11" t="n">
        <v>45119</v>
      </c>
      <c r="AC2" s="6" t="n">
        <v>1929.77</v>
      </c>
      <c r="AD2" s="0" t="s">
        <v>277</v>
      </c>
      <c r="AE2" s="11" t="n">
        <v>45211</v>
      </c>
      <c r="AF2" s="6" t="n">
        <v>1844.090001</v>
      </c>
      <c r="AG2" s="0" t="s">
        <v>277</v>
      </c>
      <c r="AH2" s="11" t="n">
        <v>45670</v>
      </c>
      <c r="AI2" s="6" t="n">
        <v>7026.02</v>
      </c>
      <c r="AJ2" s="0" t="s">
        <v>277</v>
      </c>
      <c r="AK2" s="11" t="n">
        <v>45188</v>
      </c>
      <c r="AL2" s="6" t="n">
        <v>1293.87</v>
      </c>
      <c r="AM2" s="0" t="s">
        <v>277</v>
      </c>
      <c r="AN2" s="11" t="n">
        <v>45134</v>
      </c>
      <c r="AO2" s="6" t="n">
        <v>858.37</v>
      </c>
      <c r="AP2" s="0" t="s">
        <v>277</v>
      </c>
      <c r="AQ2" s="11" t="n">
        <v>45670</v>
      </c>
      <c r="AR2" s="6" t="n">
        <v>2892</v>
      </c>
      <c r="AS2" s="0" t="s">
        <v>277</v>
      </c>
      <c r="AT2" s="11" t="n">
        <v>45351</v>
      </c>
      <c r="AU2" s="6" t="n">
        <v>1998.48</v>
      </c>
      <c r="AV2" s="0" t="s">
        <v>277</v>
      </c>
      <c r="AW2" s="11" t="n">
        <v>45334</v>
      </c>
      <c r="AX2" s="6" t="n">
        <v>565.39</v>
      </c>
      <c r="AY2" s="0" t="s">
        <v>277</v>
      </c>
      <c r="AZ2" s="11" t="n">
        <v>45114</v>
      </c>
      <c r="BA2" s="6" t="n">
        <v>3688.73</v>
      </c>
      <c r="BB2" s="0" t="s">
        <v>277</v>
      </c>
      <c r="BC2" s="11" t="n">
        <v>45229</v>
      </c>
      <c r="BD2" s="6" t="n">
        <v>536.91</v>
      </c>
      <c r="BE2" s="0" t="s">
        <v>277</v>
      </c>
      <c r="BF2" s="11" t="n">
        <v>45505</v>
      </c>
      <c r="BG2" s="6" t="n">
        <v>279.69</v>
      </c>
      <c r="BH2" s="0" t="s">
        <v>277</v>
      </c>
      <c r="BI2" s="11" t="n">
        <v>45897</v>
      </c>
      <c r="BJ2" s="6" t="n">
        <v>1763.27</v>
      </c>
      <c r="BK2" s="0" t="s">
        <v>277</v>
      </c>
      <c r="BL2" s="11" t="n">
        <v>45334</v>
      </c>
      <c r="BM2" s="6" t="n">
        <v>2989.94</v>
      </c>
      <c r="BN2" s="0" t="s">
        <v>277</v>
      </c>
      <c r="BO2" s="11" t="n">
        <v>45805</v>
      </c>
      <c r="BP2" s="6" t="n">
        <v>1890.25</v>
      </c>
      <c r="BQ2" s="0" t="s">
        <v>277</v>
      </c>
      <c r="BR2" s="11" t="n">
        <v>45497</v>
      </c>
      <c r="BS2" s="6" t="n">
        <v>4114.5</v>
      </c>
      <c r="BT2" s="0" t="s">
        <v>277</v>
      </c>
      <c r="BU2" s="11" t="n">
        <v>45337</v>
      </c>
      <c r="BV2" s="6" t="n">
        <v>890.66</v>
      </c>
      <c r="BW2" s="0" t="s">
        <v>277</v>
      </c>
      <c r="BX2" s="11" t="n">
        <v>45348</v>
      </c>
      <c r="BY2" s="6" t="n">
        <v>1785.69</v>
      </c>
      <c r="BZ2" s="0" t="s">
        <v>277</v>
      </c>
      <c r="CA2" s="11" t="n">
        <v>45363</v>
      </c>
      <c r="CB2" s="6" t="n">
        <v>3556.64</v>
      </c>
      <c r="CC2" s="0" t="s">
        <v>277</v>
      </c>
      <c r="CD2" s="11" t="n">
        <v>45384</v>
      </c>
      <c r="CE2" s="6" t="n">
        <v>1708.11</v>
      </c>
      <c r="CF2" s="0" t="s">
        <v>277</v>
      </c>
      <c r="CG2" s="11" t="n">
        <v>45334</v>
      </c>
      <c r="CH2" s="6" t="n">
        <v>401</v>
      </c>
      <c r="CI2" s="0" t="s">
        <v>277</v>
      </c>
      <c r="CJ2" s="11" t="n">
        <v>45324</v>
      </c>
      <c r="CK2" s="6" t="n">
        <v>773.51</v>
      </c>
      <c r="CL2" s="0" t="s">
        <v>277</v>
      </c>
      <c r="CM2" s="11" t="n">
        <v>45909</v>
      </c>
      <c r="CN2" s="6" t="n">
        <v>1297.88</v>
      </c>
      <c r="CO2" s="0" t="s">
        <v>277</v>
      </c>
      <c r="CP2" s="11" t="n">
        <v>45926</v>
      </c>
      <c r="CQ2" s="6" t="n">
        <v>3030.06</v>
      </c>
      <c r="CR2" s="0" t="s">
        <v>277</v>
      </c>
      <c r="CS2" s="11" t="n">
        <v>45926</v>
      </c>
      <c r="CT2" s="6" t="n">
        <v>2405.9</v>
      </c>
      <c r="CU2" s="0" t="s">
        <v>277</v>
      </c>
      <c r="CV2" s="11" t="n">
        <v>45926</v>
      </c>
      <c r="CW2" s="6" t="n">
        <v>2316.43</v>
      </c>
      <c r="CX2" s="0" t="s">
        <v>277</v>
      </c>
      <c r="CY2" s="11" t="n">
        <v>45882</v>
      </c>
      <c r="CZ2" s="6" t="n">
        <v>3738.11</v>
      </c>
      <c r="DA2" s="0" t="s">
        <v>277</v>
      </c>
      <c r="DB2" s="11" t="n">
        <v>45506</v>
      </c>
      <c r="DC2" s="6" t="n">
        <v>115.97</v>
      </c>
      <c r="DD2" s="0" t="s">
        <v>277</v>
      </c>
      <c r="DE2" s="11" t="n">
        <v>45119</v>
      </c>
      <c r="DF2" s="6" t="n">
        <v>1422.85</v>
      </c>
      <c r="DG2" s="0" t="s">
        <v>277</v>
      </c>
      <c r="DH2" s="11" t="n">
        <v>45106</v>
      </c>
      <c r="DI2" s="6" t="n">
        <v>999.12</v>
      </c>
      <c r="DJ2" s="0" t="s">
        <v>277</v>
      </c>
      <c r="DK2" s="11" t="n">
        <v>45306</v>
      </c>
      <c r="DL2" s="6" t="s">
        <f>=1779.63</f>
      </c>
      <c r="DM2" s="0" t="s">
        <v>277</v>
      </c>
      <c r="DN2" s="11" t="n">
        <v>45314</v>
      </c>
      <c r="DO2" s="6" t="s">
        <f>=843.32</f>
      </c>
      <c r="DP2" s="0" t="s">
        <v>277</v>
      </c>
      <c r="DQ2" s="11" t="n">
        <v>45597</v>
      </c>
      <c r="DR2" s="6" t="s">
        <f>=2585.95</f>
      </c>
      <c r="DS2" s="0" t="s">
        <v>277</v>
      </c>
      <c r="DT2" s="11" t="n">
        <v>45597</v>
      </c>
      <c r="DU2" s="6" t="s">
        <f>=2653.99</f>
      </c>
      <c r="DV2" s="0" t="s">
        <v>277</v>
      </c>
      <c r="DW2" s="11" t="n">
        <v>45356</v>
      </c>
      <c r="DX2" s="6" t="s">
        <f>=990.66</f>
      </c>
      <c r="DY2" s="0" t="s">
        <v>277</v>
      </c>
      <c r="DZ2" s="11" t="n">
        <v>45624</v>
      </c>
      <c r="EA2" s="6" t="s">
        <f>=2421.33</f>
      </c>
      <c r="EB2" s="0" t="s">
        <v>277</v>
      </c>
      <c r="EC2" s="11" t="n">
        <v>45943</v>
      </c>
      <c r="ED2" s="6" t="s">
        <f>=3021.14</f>
      </c>
      <c r="EE2" s="0" t="s">
        <v>277</v>
      </c>
      <c r="EF2" s="11" t="n">
        <v>45803</v>
      </c>
      <c r="EG2" s="6" t="s">
        <f>=4049.69</f>
      </c>
      <c r="EH2" s="0" t="s">
        <v>277</v>
      </c>
      <c r="EI2" s="11" t="n">
        <v>45110</v>
      </c>
      <c r="EJ2" s="6" t="s">
        <f>=1019.08</f>
      </c>
      <c r="EK2" s="0" t="s">
        <v>277</v>
      </c>
      <c r="EL2" s="11" t="n">
        <v>45709</v>
      </c>
      <c r="EM2" s="6" t="s">
        <f>=2276.53</f>
      </c>
      <c r="EN2" s="0" t="s">
        <v>277</v>
      </c>
      <c r="EO2" s="11" t="n">
        <v>45705</v>
      </c>
      <c r="EP2" s="6" t="s">
        <f>=2009.76</f>
      </c>
      <c r="EQ2" s="0" t="s">
        <v>277</v>
      </c>
      <c r="ER2" s="11" t="n">
        <v>45652</v>
      </c>
      <c r="ES2" s="6" t="s">
        <f>=887.69</f>
      </c>
      <c r="ET2" s="0" t="s">
        <v>277</v>
      </c>
      <c r="EU2" s="11" t="n">
        <v>45663</v>
      </c>
      <c r="EV2" s="6" t="s">
        <f>=1668.42</f>
      </c>
      <c r="EW2" s="0" t="s">
        <v>277</v>
      </c>
      <c r="EX2" s="11" t="n">
        <v>45834</v>
      </c>
      <c r="EY2" s="6" t="s">
        <f>=2019.75</f>
      </c>
      <c r="EZ2" s="0" t="s">
        <v>277</v>
      </c>
      <c r="FA2" s="11" t="n">
        <v>45663</v>
      </c>
      <c r="FB2" s="6" t="s">
        <f>=1749.35</f>
      </c>
      <c r="FC2" s="0" t="s">
        <v>277</v>
      </c>
      <c r="FD2" s="11" t="n">
        <v>45294</v>
      </c>
      <c r="FE2" s="6" t="s">
        <f>=2697.8</f>
      </c>
      <c r="FF2" s="0" t="s">
        <v>277</v>
      </c>
      <c r="FG2" s="11" t="n">
        <v>45561</v>
      </c>
      <c r="FH2" s="6" t="s">
        <f>=821.2</f>
      </c>
      <c r="FI2" s="0" t="s">
        <v>277</v>
      </c>
      <c r="FJ2" s="11" t="n">
        <v>45755</v>
      </c>
      <c r="FK2" s="6" t="s">
        <f>=538.37</f>
      </c>
      <c r="FL2" s="0" t="s">
        <v>277</v>
      </c>
    </row>
    <row collapsed="false" customFormat="false" customHeight="false" hidden="false" ht="12.1" outlineLevel="0" r="3">
      <c r="A3" s="11" t="n">
        <v>45198</v>
      </c>
      <c r="B3" s="6" t="n">
        <v>687.06</v>
      </c>
      <c r="C3" s="0" t="s">
        <v>277</v>
      </c>
      <c r="D3" s="11" t="n">
        <v>45254</v>
      </c>
      <c r="E3" s="6" t="n">
        <v>2634.88</v>
      </c>
      <c r="F3" s="0" t="s">
        <v>277</v>
      </c>
      <c r="G3" s="11" t="n">
        <v>45356</v>
      </c>
      <c r="H3" s="6" t="n">
        <v>1590.76</v>
      </c>
      <c r="I3" s="0" t="s">
        <v>277</v>
      </c>
      <c r="J3" s="11" t="n">
        <v>45782</v>
      </c>
      <c r="K3" s="6" t="n">
        <v>-297.2</v>
      </c>
      <c r="L3" s="0" t="s">
        <v>278</v>
      </c>
      <c r="M3" s="11" t="n">
        <v>45209</v>
      </c>
      <c r="N3" s="6" t="n">
        <v>-34.5</v>
      </c>
      <c r="O3" s="0" t="s">
        <v>279</v>
      </c>
      <c r="P3" s="11" t="n">
        <v>45810</v>
      </c>
      <c r="Q3" s="6" t="n">
        <v>-370</v>
      </c>
      <c r="R3" s="0" t="s">
        <v>280</v>
      </c>
      <c r="S3" s="11" t="n">
        <v>45240</v>
      </c>
      <c r="T3" s="6" t="n">
        <v>1949.79</v>
      </c>
      <c r="U3" s="0" t="s">
        <v>277</v>
      </c>
      <c r="V3" s="11" t="n">
        <v>45924</v>
      </c>
      <c r="W3" s="6" t="n">
        <v>3344.5</v>
      </c>
      <c r="X3" s="0" t="s">
        <v>277</v>
      </c>
      <c r="Y3" s="11" t="n">
        <v>45484</v>
      </c>
      <c r="Z3" s="6" t="n">
        <v>-333</v>
      </c>
      <c r="AA3" s="0" t="s">
        <v>281</v>
      </c>
      <c r="AB3" s="11" t="n">
        <v>45230</v>
      </c>
      <c r="AC3" s="6" t="n">
        <v>580.24</v>
      </c>
      <c r="AD3" s="0" t="s">
        <v>277</v>
      </c>
      <c r="AE3" s="11" t="n">
        <v>45230</v>
      </c>
      <c r="AF3" s="6" t="n">
        <v>609.82</v>
      </c>
      <c r="AG3" s="0" t="s">
        <v>277</v>
      </c>
      <c r="AH3" s="11" t="n">
        <v>45811</v>
      </c>
      <c r="AI3" s="6" t="n">
        <v>-541</v>
      </c>
      <c r="AJ3" s="0" t="s">
        <v>282</v>
      </c>
      <c r="AK3" s="11" t="n">
        <v>45274</v>
      </c>
      <c r="AL3" s="6" t="n">
        <v>1233.69</v>
      </c>
      <c r="AM3" s="0" t="s">
        <v>277</v>
      </c>
      <c r="AN3" s="11" t="n">
        <v>45168</v>
      </c>
      <c r="AO3" s="6" t="n">
        <v>817.04</v>
      </c>
      <c r="AP3" s="0" t="s">
        <v>277</v>
      </c>
      <c r="AQ3" s="11" t="n">
        <v>45847</v>
      </c>
      <c r="AR3" s="6" t="n">
        <v>-648</v>
      </c>
      <c r="AS3" s="0" t="s">
        <v>283</v>
      </c>
      <c r="AT3" s="11" t="n">
        <v>45475</v>
      </c>
      <c r="AU3" s="6" t="n">
        <v>-222.453</v>
      </c>
      <c r="AV3" s="0" t="s">
        <v>284</v>
      </c>
      <c r="AW3" s="11" t="n">
        <v>45363</v>
      </c>
      <c r="AX3" s="6" t="n">
        <v>1140.11</v>
      </c>
      <c r="AY3" s="0" t="s">
        <v>277</v>
      </c>
      <c r="AZ3" s="11" t="n">
        <v>45457</v>
      </c>
      <c r="BA3" s="6" t="n">
        <v>-520.5</v>
      </c>
      <c r="BB3" s="0" t="s">
        <v>285</v>
      </c>
      <c r="BC3" s="11" t="n">
        <v>45244</v>
      </c>
      <c r="BD3" s="6" t="n">
        <v>1034.69</v>
      </c>
      <c r="BE3" s="0" t="s">
        <v>277</v>
      </c>
      <c r="BF3" s="11" t="n">
        <v>45506</v>
      </c>
      <c r="BG3" s="6" t="n">
        <v>548.14</v>
      </c>
      <c r="BH3" s="0" t="s">
        <v>277</v>
      </c>
      <c r="BI3" s="11" t="n">
        <v>45909</v>
      </c>
      <c r="BJ3" s="6" t="n">
        <v>1369.7</v>
      </c>
      <c r="BK3" s="0" t="s">
        <v>277</v>
      </c>
      <c r="BL3" s="11" t="n">
        <v>45960</v>
      </c>
      <c r="BM3" s="8" t="s">
        <f>=-Портфель!K23</f>
      </c>
      <c r="BN3" s="0" t="s">
        <v>286</v>
      </c>
      <c r="BO3" s="11" t="n">
        <v>45806</v>
      </c>
      <c r="BP3" s="6" t="n">
        <v>638.31</v>
      </c>
      <c r="BQ3" s="0" t="s">
        <v>277</v>
      </c>
      <c r="BR3" s="11" t="n">
        <v>45555</v>
      </c>
      <c r="BS3" s="6" t="n">
        <v>-80</v>
      </c>
      <c r="BT3" s="0" t="s">
        <v>287</v>
      </c>
      <c r="BU3" s="11" t="n">
        <v>45380</v>
      </c>
      <c r="BV3" s="6" t="n">
        <v>912.99</v>
      </c>
      <c r="BW3" s="0" t="s">
        <v>277</v>
      </c>
      <c r="BX3" s="11" t="n">
        <v>45490</v>
      </c>
      <c r="BY3" s="6" t="n">
        <v>-52</v>
      </c>
      <c r="BZ3" s="0" t="s">
        <v>288</v>
      </c>
      <c r="CA3" s="11" t="n">
        <v>45482</v>
      </c>
      <c r="CB3" s="6" t="n">
        <v>-160.38</v>
      </c>
      <c r="CC3" s="0" t="s">
        <v>289</v>
      </c>
      <c r="CD3" s="11" t="n">
        <v>45446</v>
      </c>
      <c r="CE3" s="6" t="n">
        <v>-130.3997054432</v>
      </c>
      <c r="CF3" s="0" t="s">
        <v>290</v>
      </c>
      <c r="CG3" s="11" t="n">
        <v>45338</v>
      </c>
      <c r="CH3" s="6" t="n">
        <v>392.77</v>
      </c>
      <c r="CI3" s="0" t="s">
        <v>277</v>
      </c>
      <c r="CJ3" s="11" t="n">
        <v>45334</v>
      </c>
      <c r="CK3" s="6" t="n">
        <v>760.49</v>
      </c>
      <c r="CL3" s="0" t="s">
        <v>277</v>
      </c>
      <c r="CM3" s="11" t="n">
        <v>45909</v>
      </c>
      <c r="CN3" s="6" t="n">
        <v>1297.88</v>
      </c>
      <c r="CO3" s="0" t="s">
        <v>277</v>
      </c>
      <c r="CP3" s="11" t="n">
        <v>46291</v>
      </c>
      <c r="CQ3" s="8" t="s">
        <f>=-Портфель!K33</f>
      </c>
      <c r="CR3" s="0" t="s">
        <v>286</v>
      </c>
      <c r="CS3" s="11" t="n">
        <v>46291</v>
      </c>
      <c r="CT3" s="8" t="s">
        <f>=-Портфель!K34</f>
      </c>
      <c r="CU3" s="0" t="s">
        <v>286</v>
      </c>
      <c r="CV3" s="11" t="n">
        <v>46291</v>
      </c>
      <c r="CW3" s="8" t="s">
        <f>=-Портфель!K35</f>
      </c>
      <c r="CX3" s="0" t="s">
        <v>286</v>
      </c>
      <c r="CY3" s="11" t="n">
        <v>45898</v>
      </c>
      <c r="CZ3" s="6" t="n">
        <v>-52.91</v>
      </c>
      <c r="DA3" s="0" t="s">
        <v>291</v>
      </c>
      <c r="DB3" s="11" t="n">
        <v>45509</v>
      </c>
      <c r="DC3" s="6" t="n">
        <v>348.39</v>
      </c>
      <c r="DD3" s="0" t="s">
        <v>277</v>
      </c>
      <c r="DE3" s="11" t="n">
        <v>45149</v>
      </c>
      <c r="DF3" s="6" t="n">
        <v>2337</v>
      </c>
      <c r="DG3" s="0" t="s">
        <v>277</v>
      </c>
      <c r="DH3" s="11" t="n">
        <v>45264</v>
      </c>
      <c r="DI3" s="6" t="n">
        <v>186</v>
      </c>
      <c r="DJ3" s="0" t="s">
        <v>277</v>
      </c>
      <c r="DK3" s="11" t="n">
        <v>45334</v>
      </c>
      <c r="DL3" s="6" t="s">
        <f>=899.55</f>
      </c>
      <c r="DM3" s="0" t="s">
        <v>277</v>
      </c>
      <c r="DN3" s="11" t="n">
        <v>45363</v>
      </c>
      <c r="DO3" s="6" t="s">
        <f>=1654.1</f>
      </c>
      <c r="DP3" s="0" t="s">
        <v>277</v>
      </c>
      <c r="DQ3" s="11" t="n">
        <v>45624</v>
      </c>
      <c r="DR3" s="6" t="s">
        <f>=1077.4</f>
      </c>
      <c r="DS3" s="0" t="s">
        <v>277</v>
      </c>
      <c r="DT3" s="11" t="n">
        <v>45624</v>
      </c>
      <c r="DU3" s="6" t="s">
        <f>=1096.95</f>
      </c>
      <c r="DV3" s="0" t="s">
        <v>277</v>
      </c>
      <c r="DW3" s="11" t="n">
        <v>45387</v>
      </c>
      <c r="DX3" s="6" t="s">
        <f>=-11.26</f>
      </c>
      <c r="DY3" s="0" t="s">
        <v>292</v>
      </c>
      <c r="DZ3" s="11" t="n">
        <v>45635</v>
      </c>
      <c r="EA3" s="6" t="s">
        <f>=-36.99</f>
      </c>
      <c r="EB3" s="0" t="s">
        <v>293</v>
      </c>
      <c r="EC3" s="11" t="n">
        <v>45958</v>
      </c>
      <c r="ED3" s="6" t="s">
        <f>=-48.69</f>
      </c>
      <c r="EE3" s="0" t="s">
        <v>294</v>
      </c>
      <c r="EF3" s="11" t="n">
        <v>45833</v>
      </c>
      <c r="EG3" s="6" t="s">
        <f>=-222.96</f>
      </c>
      <c r="EH3" s="0" t="s">
        <v>251</v>
      </c>
      <c r="EI3" s="11" t="n">
        <v>45110</v>
      </c>
      <c r="EJ3" s="6" t="s">
        <f>=1020.08</f>
      </c>
      <c r="EK3" s="0" t="s">
        <v>277</v>
      </c>
      <c r="EL3" s="11" t="n">
        <v>45730</v>
      </c>
      <c r="EM3" s="6" t="s">
        <f>=-41.91</f>
      </c>
      <c r="EN3" s="0" t="s">
        <v>295</v>
      </c>
      <c r="EO3" s="11" t="n">
        <v>45732</v>
      </c>
      <c r="EP3" s="6" t="s">
        <f>=-35.76</f>
      </c>
      <c r="EQ3" s="0" t="s">
        <v>296</v>
      </c>
      <c r="ER3" s="11" t="n">
        <v>45663</v>
      </c>
      <c r="ES3" s="6" t="s">
        <f>=922.84</f>
      </c>
      <c r="ET3" s="0" t="s">
        <v>277</v>
      </c>
      <c r="EU3" s="11" t="n">
        <v>45681</v>
      </c>
      <c r="EV3" s="6" t="s">
        <f>=-52.86</f>
      </c>
      <c r="EW3" s="0" t="s">
        <v>297</v>
      </c>
      <c r="EX3" s="11" t="n">
        <v>45840</v>
      </c>
      <c r="EY3" s="6" t="s">
        <f>=-108.96</f>
      </c>
      <c r="EZ3" s="0" t="s">
        <v>257</v>
      </c>
      <c r="FA3" s="11" t="n">
        <v>45688</v>
      </c>
      <c r="FB3" s="6" t="s">
        <f>=-127.71</f>
      </c>
      <c r="FC3" s="0" t="s">
        <v>241</v>
      </c>
      <c r="FD3" s="11" t="n">
        <v>45370</v>
      </c>
      <c r="FE3" s="6" t="s">
        <f>=-68.07</f>
      </c>
      <c r="FF3" s="0" t="s">
        <v>298</v>
      </c>
      <c r="FG3" s="11" t="n">
        <v>45679</v>
      </c>
      <c r="FH3" s="6" t="s">
        <f>=-43.38</f>
      </c>
      <c r="FI3" s="0" t="s">
        <v>299</v>
      </c>
      <c r="FJ3" s="11" t="n">
        <v>45781</v>
      </c>
      <c r="FK3" s="6" t="s">
        <f>=-30</f>
      </c>
      <c r="FL3" s="0" t="s">
        <v>246</v>
      </c>
    </row>
    <row collapsed="false" customFormat="false" customHeight="false" hidden="false" ht="12.1" outlineLevel="0" r="4">
      <c r="A4" s="11" t="n">
        <v>45212</v>
      </c>
      <c r="B4" s="6" t="n">
        <v>662.98</v>
      </c>
      <c r="C4" s="0" t="s">
        <v>277</v>
      </c>
      <c r="D4" s="11" t="n">
        <v>45489</v>
      </c>
      <c r="E4" s="6" t="n">
        <v>-700</v>
      </c>
      <c r="F4" s="0" t="s">
        <v>300</v>
      </c>
      <c r="G4" s="11" t="n">
        <v>45448</v>
      </c>
      <c r="H4" s="6" t="n">
        <v>1610.32</v>
      </c>
      <c r="I4" s="0" t="s">
        <v>277</v>
      </c>
      <c r="J4" s="11" t="n">
        <v>45824</v>
      </c>
      <c r="K4" s="6" t="n">
        <v>3535.9</v>
      </c>
      <c r="L4" s="0" t="s">
        <v>277</v>
      </c>
      <c r="M4" s="11" t="n">
        <v>45287</v>
      </c>
      <c r="N4" s="6" t="n">
        <v>1454.35</v>
      </c>
      <c r="O4" s="0" t="s">
        <v>277</v>
      </c>
      <c r="P4" s="11" t="n">
        <v>45824</v>
      </c>
      <c r="Q4" s="6" t="n">
        <v>2485.43</v>
      </c>
      <c r="R4" s="0" t="s">
        <v>277</v>
      </c>
      <c r="S4" s="11" t="n">
        <v>45439</v>
      </c>
      <c r="T4" s="6" t="n">
        <v>-508.6</v>
      </c>
      <c r="U4" s="0" t="s">
        <v>301</v>
      </c>
      <c r="V4" s="11" t="n">
        <v>45990</v>
      </c>
      <c r="W4" s="8" t="s">
        <f>=-Портфель!K9</f>
      </c>
      <c r="X4" s="0" t="s">
        <v>286</v>
      </c>
      <c r="Y4" s="11" t="n">
        <v>45594</v>
      </c>
      <c r="Z4" s="6" t="n">
        <v>2436.89</v>
      </c>
      <c r="AA4" s="0" t="s">
        <v>277</v>
      </c>
      <c r="AB4" s="11" t="n">
        <v>45302</v>
      </c>
      <c r="AC4" s="6" t="n">
        <v>-153.85</v>
      </c>
      <c r="AD4" s="0" t="s">
        <v>302</v>
      </c>
      <c r="AE4" s="11" t="n">
        <v>45233</v>
      </c>
      <c r="AF4" s="6" t="n">
        <v>590.77</v>
      </c>
      <c r="AG4" s="0" t="s">
        <v>277</v>
      </c>
      <c r="AH4" s="11" t="n">
        <v>46035</v>
      </c>
      <c r="AI4" s="8" t="s">
        <f>=-Портфель!K13</f>
      </c>
      <c r="AJ4" s="0" t="s">
        <v>286</v>
      </c>
      <c r="AK4" s="11" t="n">
        <v>45461</v>
      </c>
      <c r="AL4" s="6" t="n">
        <v>-76.6</v>
      </c>
      <c r="AM4" s="0" t="s">
        <v>303</v>
      </c>
      <c r="AN4" s="11" t="n">
        <v>45182</v>
      </c>
      <c r="AO4" s="6" t="n">
        <v>799.19</v>
      </c>
      <c r="AP4" s="0" t="s">
        <v>277</v>
      </c>
      <c r="AQ4" s="11" t="n">
        <v>45848</v>
      </c>
      <c r="AR4" s="6" t="n">
        <v>2904.19</v>
      </c>
      <c r="AS4" s="0" t="s">
        <v>277</v>
      </c>
      <c r="AT4" s="11" t="n">
        <v>45841</v>
      </c>
      <c r="AU4" s="6" t="n">
        <v>-259.523</v>
      </c>
      <c r="AV4" s="0" t="s">
        <v>304</v>
      </c>
      <c r="AW4" s="11" t="n">
        <v>45397</v>
      </c>
      <c r="AX4" s="6" t="n">
        <v>614.19</v>
      </c>
      <c r="AY4" s="0" t="s">
        <v>277</v>
      </c>
      <c r="AZ4" s="11" t="n">
        <v>45848</v>
      </c>
      <c r="BA4" s="6" t="n">
        <v>-783.3</v>
      </c>
      <c r="BB4" s="0" t="s">
        <v>305</v>
      </c>
      <c r="BC4" s="11" t="n">
        <v>45397</v>
      </c>
      <c r="BD4" s="6" t="n">
        <v>582.54</v>
      </c>
      <c r="BE4" s="0" t="s">
        <v>277</v>
      </c>
      <c r="BF4" s="11" t="n">
        <v>45509</v>
      </c>
      <c r="BG4" s="6" t="n">
        <v>270.15</v>
      </c>
      <c r="BH4" s="0" t="s">
        <v>277</v>
      </c>
      <c r="BI4" s="11" t="n">
        <v>45917</v>
      </c>
      <c r="BJ4" s="6" t="n">
        <v>438.86</v>
      </c>
      <c r="BK4" s="0" t="s">
        <v>277</v>
      </c>
      <c r="BL4" s="0"/>
      <c r="BM4" s="10" t="s">
        <f>=XIRR(BM2:BM3,BL2:BL3)</f>
      </c>
      <c r="BN4" s="0"/>
      <c r="BO4" s="11" t="n">
        <v>45833</v>
      </c>
      <c r="BP4" s="6" t="n">
        <v>-270.552</v>
      </c>
      <c r="BQ4" s="0" t="s">
        <v>306</v>
      </c>
      <c r="BR4" s="11" t="n">
        <v>45775</v>
      </c>
      <c r="BS4" s="6" t="n">
        <v>-80</v>
      </c>
      <c r="BT4" s="0" t="s">
        <v>287</v>
      </c>
      <c r="BU4" s="11" t="n">
        <v>45481</v>
      </c>
      <c r="BV4" s="6" t="n">
        <v>-20</v>
      </c>
      <c r="BW4" s="0" t="s">
        <v>307</v>
      </c>
      <c r="BX4" s="11" t="n">
        <v>45506</v>
      </c>
      <c r="BY4" s="6" t="n">
        <v>2079.22</v>
      </c>
      <c r="BZ4" s="0" t="s">
        <v>277</v>
      </c>
      <c r="CA4" s="11" t="n">
        <v>45549</v>
      </c>
      <c r="CB4" s="6" t="n">
        <v>2218.5</v>
      </c>
      <c r="CC4" s="0" t="s">
        <v>277</v>
      </c>
      <c r="CD4" s="11" t="n">
        <v>45456</v>
      </c>
      <c r="CE4" s="6" t="n">
        <v>769.9</v>
      </c>
      <c r="CF4" s="0" t="s">
        <v>277</v>
      </c>
      <c r="CG4" s="11" t="n">
        <v>45349</v>
      </c>
      <c r="CH4" s="6" t="n">
        <v>380.14</v>
      </c>
      <c r="CI4" s="0" t="s">
        <v>277</v>
      </c>
      <c r="CJ4" s="11" t="n">
        <v>45428</v>
      </c>
      <c r="CK4" s="6" t="n">
        <v>735.39</v>
      </c>
      <c r="CL4" s="0" t="s">
        <v>277</v>
      </c>
      <c r="CM4" s="11" t="n">
        <v>45924</v>
      </c>
      <c r="CN4" s="6" t="n">
        <v>1207.61</v>
      </c>
      <c r="CO4" s="0" t="s">
        <v>277</v>
      </c>
      <c r="CP4" s="0"/>
      <c r="CQ4" s="10" t="s">
        <f>=XIRR(CQ2:CQ3,CP2:CP3)</f>
      </c>
      <c r="CR4" s="0"/>
      <c r="CS4" s="0"/>
      <c r="CT4" s="10" t="s">
        <f>=XIRR(CT2:CT3,CS2:CS3)</f>
      </c>
      <c r="CU4" s="0"/>
      <c r="CV4" s="0"/>
      <c r="CW4" s="10" t="s">
        <f>=XIRR(CW2:CW3,CV2:CV3)</f>
      </c>
      <c r="CX4" s="0"/>
      <c r="CY4" s="11" t="n">
        <v>45898</v>
      </c>
      <c r="CZ4" s="6" t="n">
        <v>1104.51</v>
      </c>
      <c r="DA4" s="0" t="s">
        <v>277</v>
      </c>
      <c r="DB4" s="11" t="n">
        <v>45509</v>
      </c>
      <c r="DC4" s="6" t="n">
        <v>116.13</v>
      </c>
      <c r="DD4" s="0" t="s">
        <v>277</v>
      </c>
      <c r="DE4" s="11" t="n">
        <v>45152</v>
      </c>
      <c r="DF4" s="6" t="n">
        <v>503.37</v>
      </c>
      <c r="DG4" s="0" t="s">
        <v>277</v>
      </c>
      <c r="DH4" s="11" t="n">
        <v>45314</v>
      </c>
      <c r="DI4" s="6" t="n">
        <v>779.24</v>
      </c>
      <c r="DJ4" s="0" t="s">
        <v>277</v>
      </c>
      <c r="DK4" s="11" t="n">
        <v>45397</v>
      </c>
      <c r="DL4" s="6" t="s">
        <f>=851.18</f>
      </c>
      <c r="DM4" s="0" t="s">
        <v>277</v>
      </c>
      <c r="DN4" s="11" t="n">
        <v>45371</v>
      </c>
      <c r="DO4" s="6" t="s">
        <f>=-100.23</f>
      </c>
      <c r="DP4" s="0" t="s">
        <v>308</v>
      </c>
      <c r="DQ4" s="11" t="n">
        <v>45630</v>
      </c>
      <c r="DR4" s="6" t="s">
        <f>=-247.8</f>
      </c>
      <c r="DS4" s="0" t="s">
        <v>309</v>
      </c>
      <c r="DT4" s="11" t="n">
        <v>45646</v>
      </c>
      <c r="DU4" s="6" t="s">
        <f>=2364.06</f>
      </c>
      <c r="DV4" s="0" t="s">
        <v>277</v>
      </c>
      <c r="DW4" s="11" t="n">
        <v>45397</v>
      </c>
      <c r="DX4" s="6" t="s">
        <f>=975.94</f>
      </c>
      <c r="DY4" s="0" t="s">
        <v>277</v>
      </c>
      <c r="DZ4" s="11" t="n">
        <v>45665</v>
      </c>
      <c r="EA4" s="6" t="s">
        <f>=-36.99</f>
      </c>
      <c r="EB4" s="0" t="s">
        <v>293</v>
      </c>
      <c r="EC4" s="11" t="n">
        <v>46308</v>
      </c>
      <c r="ED4" s="8" t="s">
        <f>=-Портфель!K48</f>
      </c>
      <c r="EE4" s="0" t="s">
        <v>286</v>
      </c>
      <c r="EF4" s="11" t="n">
        <v>45834</v>
      </c>
      <c r="EG4" s="6" t="s">
        <f>=-68.52</f>
      </c>
      <c r="EH4" s="0" t="s">
        <v>310</v>
      </c>
      <c r="EI4" s="11" t="n">
        <v>45163</v>
      </c>
      <c r="EJ4" s="6" t="s">
        <f>=-63.32</f>
      </c>
      <c r="EK4" s="0" t="s">
        <v>311</v>
      </c>
      <c r="EL4" s="11" t="n">
        <v>45760</v>
      </c>
      <c r="EM4" s="6" t="s">
        <f>=-40.68</f>
      </c>
      <c r="EN4" s="0" t="s">
        <v>312</v>
      </c>
      <c r="EO4" s="11" t="n">
        <v>45762</v>
      </c>
      <c r="EP4" s="6" t="s">
        <f>=-35.76</f>
      </c>
      <c r="EQ4" s="0" t="s">
        <v>296</v>
      </c>
      <c r="ER4" s="11" t="n">
        <v>45716</v>
      </c>
      <c r="ES4" s="6" t="s">
        <f>=-79.78</f>
      </c>
      <c r="ET4" s="0" t="s">
        <v>313</v>
      </c>
      <c r="EU4" s="11" t="n">
        <v>45772</v>
      </c>
      <c r="EV4" s="6" t="s">
        <f>=-52.86</f>
      </c>
      <c r="EW4" s="0" t="s">
        <v>297</v>
      </c>
      <c r="EX4" s="11" t="n">
        <v>45841</v>
      </c>
      <c r="EY4" s="6" t="s">
        <f>=-23.97</f>
      </c>
      <c r="EZ4" s="0" t="s">
        <v>314</v>
      </c>
      <c r="FA4" s="11" t="n">
        <v>45689</v>
      </c>
      <c r="FB4" s="6" t="s">
        <f>=-13.23</f>
      </c>
      <c r="FC4" s="0" t="s">
        <v>315</v>
      </c>
      <c r="FD4" s="11" t="n">
        <v>45461</v>
      </c>
      <c r="FE4" s="6" t="s">
        <f>=-68.07</f>
      </c>
      <c r="FF4" s="0" t="s">
        <v>298</v>
      </c>
      <c r="FG4" s="11" t="n">
        <v>45861</v>
      </c>
      <c r="FH4" s="6" t="s">
        <f>=-43.38</f>
      </c>
      <c r="FI4" s="0" t="s">
        <v>299</v>
      </c>
      <c r="FJ4" s="11" t="n">
        <v>45782</v>
      </c>
      <c r="FK4" s="6" t="s">
        <f>=-7.73</f>
      </c>
      <c r="FL4" s="0" t="s">
        <v>316</v>
      </c>
    </row>
    <row collapsed="false" customFormat="false" customHeight="false" hidden="false" ht="12.1" outlineLevel="0" r="5">
      <c r="A5" s="11" t="n">
        <v>45217</v>
      </c>
      <c r="B5" s="6" t="n">
        <v>716.64</v>
      </c>
      <c r="C5" s="0" t="s">
        <v>277</v>
      </c>
      <c r="D5" s="11" t="n">
        <v>45549</v>
      </c>
      <c r="E5" s="6" t="n">
        <v>1963.5</v>
      </c>
      <c r="F5" s="0" t="s">
        <v>277</v>
      </c>
      <c r="G5" s="11" t="n">
        <v>45491</v>
      </c>
      <c r="H5" s="6" t="n">
        <v>-531.6</v>
      </c>
      <c r="I5" s="0" t="s">
        <v>317</v>
      </c>
      <c r="J5" s="11" t="n">
        <v>45936</v>
      </c>
      <c r="K5" s="6" t="n">
        <v>-332.2</v>
      </c>
      <c r="L5" s="0" t="s">
        <v>318</v>
      </c>
      <c r="M5" s="11" t="n">
        <v>45377</v>
      </c>
      <c r="N5" s="6" t="n">
        <v>-88.18</v>
      </c>
      <c r="O5" s="0" t="s">
        <v>319</v>
      </c>
      <c r="P5" s="11" t="n">
        <v>46155</v>
      </c>
      <c r="Q5" s="8" t="s">
        <f>=-Портфель!K7</f>
      </c>
      <c r="R5" s="0" t="s">
        <v>286</v>
      </c>
      <c r="S5" s="11" t="n">
        <v>45461</v>
      </c>
      <c r="T5" s="6" t="n">
        <v>1842.31</v>
      </c>
      <c r="U5" s="0" t="s">
        <v>277</v>
      </c>
      <c r="V5" s="0"/>
      <c r="W5" s="10" t="s">
        <f>=XIRR(W2:W4,V2:V4)</f>
      </c>
      <c r="X5" s="0"/>
      <c r="Y5" s="11" t="n">
        <v>45856</v>
      </c>
      <c r="Z5" s="6" t="n">
        <v>-696.8</v>
      </c>
      <c r="AA5" s="0" t="s">
        <v>320</v>
      </c>
      <c r="AB5" s="11" t="n">
        <v>45307</v>
      </c>
      <c r="AC5" s="6" t="n">
        <v>581.74</v>
      </c>
      <c r="AD5" s="0" t="s">
        <v>277</v>
      </c>
      <c r="AE5" s="11" t="n">
        <v>45300</v>
      </c>
      <c r="AF5" s="6" t="n">
        <v>-175.85</v>
      </c>
      <c r="AG5" s="0" t="s">
        <v>321</v>
      </c>
      <c r="AH5" s="0"/>
      <c r="AI5" s="10" t="s">
        <f>=XIRR(AI2:AI4,AH2:AH4)</f>
      </c>
      <c r="AJ5" s="0"/>
      <c r="AK5" s="11" t="n">
        <v>45461</v>
      </c>
      <c r="AL5" s="6" t="n">
        <v>-383.02</v>
      </c>
      <c r="AM5" s="0" t="s">
        <v>322</v>
      </c>
      <c r="AN5" s="11" t="n">
        <v>45217</v>
      </c>
      <c r="AO5" s="6" t="n">
        <v>-113.1</v>
      </c>
      <c r="AP5" s="0" t="s">
        <v>323</v>
      </c>
      <c r="AQ5" s="11" t="n">
        <v>46035</v>
      </c>
      <c r="AR5" s="8" t="s">
        <f>=-Портфель!K16</f>
      </c>
      <c r="AS5" s="0" t="s">
        <v>286</v>
      </c>
      <c r="AT5" s="11" t="n">
        <v>45846</v>
      </c>
      <c r="AU5" s="6" t="n">
        <v>2151.44</v>
      </c>
      <c r="AV5" s="0" t="s">
        <v>277</v>
      </c>
      <c r="AW5" s="11" t="n">
        <v>45482</v>
      </c>
      <c r="AX5" s="6" t="n">
        <v>-31.56</v>
      </c>
      <c r="AY5" s="0" t="s">
        <v>324</v>
      </c>
      <c r="AZ5" s="11" t="n">
        <v>45960</v>
      </c>
      <c r="BA5" s="8" t="s">
        <f>=-Портфель!K19</f>
      </c>
      <c r="BB5" s="0" t="s">
        <v>286</v>
      </c>
      <c r="BC5" s="11" t="n">
        <v>45453</v>
      </c>
      <c r="BD5" s="6" t="n">
        <v>-110.08</v>
      </c>
      <c r="BE5" s="0" t="s">
        <v>325</v>
      </c>
      <c r="BF5" s="11" t="n">
        <v>45530</v>
      </c>
      <c r="BG5" s="6" t="n">
        <v>726.07</v>
      </c>
      <c r="BH5" s="0" t="s">
        <v>277</v>
      </c>
      <c r="BI5" s="11" t="n">
        <v>45926</v>
      </c>
      <c r="BJ5" s="6" t="n">
        <v>410.08</v>
      </c>
      <c r="BK5" s="0" t="s">
        <v>277</v>
      </c>
      <c r="BL5" s="0"/>
      <c r="BM5" s="8" t="s">
        <f>=-SUM(BM2:BM3)</f>
      </c>
      <c r="BN5" s="0" t="s">
        <v>326</v>
      </c>
      <c r="BO5" s="11" t="n">
        <v>45838</v>
      </c>
      <c r="BP5" s="6" t="n">
        <v>1201.59</v>
      </c>
      <c r="BQ5" s="0" t="s">
        <v>277</v>
      </c>
      <c r="BR5" s="11" t="n">
        <v>45929</v>
      </c>
      <c r="BS5" s="6" t="n">
        <v>-80</v>
      </c>
      <c r="BT5" s="0" t="s">
        <v>287</v>
      </c>
      <c r="BU5" s="11" t="n">
        <v>45481</v>
      </c>
      <c r="BV5" s="6" t="n">
        <v>-20</v>
      </c>
      <c r="BW5" s="0" t="s">
        <v>307</v>
      </c>
      <c r="BX5" s="11" t="n">
        <v>45594</v>
      </c>
      <c r="BY5" s="6" t="n">
        <v>1298.68</v>
      </c>
      <c r="BZ5" s="0" t="s">
        <v>277</v>
      </c>
      <c r="CA5" s="11" t="n">
        <v>45960</v>
      </c>
      <c r="CB5" s="8" t="s">
        <f>=-Портфель!K28</f>
      </c>
      <c r="CC5" s="0" t="s">
        <v>286</v>
      </c>
      <c r="CD5" s="11" t="n">
        <v>45489</v>
      </c>
      <c r="CE5" s="6" t="n">
        <v>746.63</v>
      </c>
      <c r="CF5" s="0" t="s">
        <v>277</v>
      </c>
      <c r="CG5" s="11" t="n">
        <v>45500</v>
      </c>
      <c r="CH5" s="6" t="n">
        <v>555.8</v>
      </c>
      <c r="CI5" s="0" t="s">
        <v>277</v>
      </c>
      <c r="CJ5" s="11" t="n">
        <v>45504</v>
      </c>
      <c r="CK5" s="6" t="n">
        <v>596.99</v>
      </c>
      <c r="CL5" s="0" t="s">
        <v>277</v>
      </c>
      <c r="CM5" s="11" t="n">
        <v>46274</v>
      </c>
      <c r="CN5" s="8" t="s">
        <f>=-Портфель!K32</f>
      </c>
      <c r="CO5" s="0" t="s">
        <v>286</v>
      </c>
      <c r="CP5" s="0"/>
      <c r="CQ5" s="8" t="s">
        <f>=-SUM(CQ2:CQ3)</f>
      </c>
      <c r="CR5" s="0" t="s">
        <v>326</v>
      </c>
      <c r="CS5" s="0"/>
      <c r="CT5" s="8" t="s">
        <f>=-SUM(CT2:CT3)</f>
      </c>
      <c r="CU5" s="0" t="s">
        <v>326</v>
      </c>
      <c r="CV5" s="0"/>
      <c r="CW5" s="8" t="s">
        <f>=-SUM(CW2:CW3)</f>
      </c>
      <c r="CX5" s="0" t="s">
        <v>326</v>
      </c>
      <c r="CY5" s="11" t="n">
        <v>45898</v>
      </c>
      <c r="CZ5" s="6" t="n">
        <v>5223.4</v>
      </c>
      <c r="DA5" s="0" t="s">
        <v>277</v>
      </c>
      <c r="DB5" s="11" t="n">
        <v>45512</v>
      </c>
      <c r="DC5" s="6" t="n">
        <v>116.28</v>
      </c>
      <c r="DD5" s="0" t="s">
        <v>277</v>
      </c>
      <c r="DE5" s="11" t="n">
        <v>45180</v>
      </c>
      <c r="DF5" s="6" t="n">
        <v>152.4</v>
      </c>
      <c r="DG5" s="0" t="s">
        <v>277</v>
      </c>
      <c r="DH5" s="11" t="n">
        <v>45342</v>
      </c>
      <c r="DI5" s="6" t="n">
        <v>32.3</v>
      </c>
      <c r="DJ5" s="0" t="s">
        <v>277</v>
      </c>
      <c r="DK5" s="11" t="n">
        <v>45420</v>
      </c>
      <c r="DL5" s="6" t="s">
        <f>=854.73</f>
      </c>
      <c r="DM5" s="0" t="s">
        <v>277</v>
      </c>
      <c r="DN5" s="11" t="n">
        <v>45397</v>
      </c>
      <c r="DO5" s="6" t="s">
        <f>=782.99</f>
      </c>
      <c r="DP5" s="0" t="s">
        <v>277</v>
      </c>
      <c r="DQ5" s="11" t="n">
        <v>45646</v>
      </c>
      <c r="DR5" s="6" t="s">
        <f>=2186.82</f>
      </c>
      <c r="DS5" s="0" t="s">
        <v>277</v>
      </c>
      <c r="DT5" s="11" t="n">
        <v>45749</v>
      </c>
      <c r="DU5" s="6" t="s">
        <f>=-422.29</f>
      </c>
      <c r="DV5" s="0" t="s">
        <v>327</v>
      </c>
      <c r="DW5" s="11" t="n">
        <v>45417</v>
      </c>
      <c r="DX5" s="6" t="s">
        <f>=-22.52</f>
      </c>
      <c r="DY5" s="0" t="s">
        <v>328</v>
      </c>
      <c r="DZ5" s="11" t="n">
        <v>45695</v>
      </c>
      <c r="EA5" s="6" t="s">
        <f>=-34.53</f>
      </c>
      <c r="EB5" s="0" t="s">
        <v>329</v>
      </c>
      <c r="EC5" s="0"/>
      <c r="ED5" s="10" t="s">
        <f>=XIRR(ED2:ED4,EC2:EC4)</f>
      </c>
      <c r="EE5" s="0"/>
      <c r="EF5" s="11" t="n">
        <v>45863</v>
      </c>
      <c r="EG5" s="6" t="s">
        <f>=-224.22</f>
      </c>
      <c r="EH5" s="0" t="s">
        <v>261</v>
      </c>
      <c r="EI5" s="11" t="n">
        <v>45163</v>
      </c>
      <c r="EJ5" s="6" t="s">
        <f>=994.57</f>
      </c>
      <c r="EK5" s="0" t="s">
        <v>277</v>
      </c>
      <c r="EL5" s="11" t="n">
        <v>45790</v>
      </c>
      <c r="EM5" s="6" t="s">
        <f>=-40.68</f>
      </c>
      <c r="EN5" s="0" t="s">
        <v>312</v>
      </c>
      <c r="EO5" s="11" t="n">
        <v>45792</v>
      </c>
      <c r="EP5" s="6" t="s">
        <f>=-35.76</f>
      </c>
      <c r="EQ5" s="0" t="s">
        <v>296</v>
      </c>
      <c r="ER5" s="11" t="n">
        <v>45807</v>
      </c>
      <c r="ES5" s="6" t="s">
        <f>=-79.78</f>
      </c>
      <c r="ET5" s="0" t="s">
        <v>313</v>
      </c>
      <c r="EU5" s="11" t="n">
        <v>45863</v>
      </c>
      <c r="EV5" s="6" t="s">
        <f>=-52.86</f>
      </c>
      <c r="EW5" s="0" t="s">
        <v>297</v>
      </c>
      <c r="EX5" s="11" t="n">
        <v>45871</v>
      </c>
      <c r="EY5" s="6" t="s">
        <f>=-107.01</f>
      </c>
      <c r="EZ5" s="0" t="s">
        <v>263</v>
      </c>
      <c r="FA5" s="11" t="n">
        <v>45716</v>
      </c>
      <c r="FB5" s="6" t="s">
        <f>=-117.21</f>
      </c>
      <c r="FC5" s="0" t="s">
        <v>243</v>
      </c>
      <c r="FD5" s="11" t="n">
        <v>45551</v>
      </c>
      <c r="FE5" s="6" t="s">
        <f>=-330</f>
      </c>
      <c r="FF5" s="0" t="s">
        <v>230</v>
      </c>
      <c r="FG5" s="11" t="n">
        <v>45960</v>
      </c>
      <c r="FH5" s="8" t="s">
        <f>=-Портфель!K58</f>
      </c>
      <c r="FI5" s="0" t="s">
        <v>286</v>
      </c>
      <c r="FJ5" s="11" t="n">
        <v>45812</v>
      </c>
      <c r="FK5" s="6" t="s">
        <f>=-30</f>
      </c>
      <c r="FL5" s="0" t="s">
        <v>246</v>
      </c>
    </row>
    <row collapsed="false" customFormat="false" customHeight="false" hidden="false" ht="12.1" outlineLevel="0" r="6">
      <c r="A6" s="11" t="n">
        <v>45261</v>
      </c>
      <c r="B6" s="6" t="n">
        <v>-217.86</v>
      </c>
      <c r="C6" s="0" t="s">
        <v>330</v>
      </c>
      <c r="D6" s="11" t="n">
        <v>45729</v>
      </c>
      <c r="E6" s="6" t="n">
        <v>-2463.59</v>
      </c>
      <c r="F6" s="0" t="s">
        <v>331</v>
      </c>
      <c r="G6" s="11" t="n">
        <v>45631</v>
      </c>
      <c r="H6" s="6" t="n">
        <v>917.75</v>
      </c>
      <c r="I6" s="0" t="s">
        <v>277</v>
      </c>
      <c r="J6" s="11" t="n">
        <v>46123</v>
      </c>
      <c r="K6" s="8" t="s">
        <f>=-Портфель!K5</f>
      </c>
      <c r="L6" s="0" t="s">
        <v>286</v>
      </c>
      <c r="M6" s="11" t="n">
        <v>45425</v>
      </c>
      <c r="N6" s="6" t="n">
        <v>1233.69</v>
      </c>
      <c r="O6" s="0" t="s">
        <v>277</v>
      </c>
      <c r="P6" s="0"/>
      <c r="Q6" s="10" t="s">
        <f>=XIRR(Q2:Q5,P2:P5)</f>
      </c>
      <c r="R6" s="0"/>
      <c r="S6" s="11" t="n">
        <v>45758</v>
      </c>
      <c r="T6" s="6" t="n">
        <v>1336.6</v>
      </c>
      <c r="U6" s="0" t="s">
        <v>277</v>
      </c>
      <c r="V6" s="0"/>
      <c r="W6" s="8" t="s">
        <f>=-SUM(W2:W4)</f>
      </c>
      <c r="X6" s="0" t="s">
        <v>326</v>
      </c>
      <c r="Y6" s="11" t="n">
        <v>45960</v>
      </c>
      <c r="Z6" s="8" t="s">
        <f>=-Портфель!K10</f>
      </c>
      <c r="AA6" s="0" t="s">
        <v>286</v>
      </c>
      <c r="AB6" s="11" t="n">
        <v>45482</v>
      </c>
      <c r="AC6" s="6" t="n">
        <v>-174.06</v>
      </c>
      <c r="AD6" s="0" t="s">
        <v>332</v>
      </c>
      <c r="AE6" s="11" t="n">
        <v>45482</v>
      </c>
      <c r="AF6" s="6" t="n">
        <v>-125.85</v>
      </c>
      <c r="AG6" s="0" t="s">
        <v>333</v>
      </c>
      <c r="AH6" s="0"/>
      <c r="AI6" s="8" t="s">
        <f>=-SUM(AI2:AI4)</f>
      </c>
      <c r="AJ6" s="0" t="s">
        <v>326</v>
      </c>
      <c r="AK6" s="11" t="n">
        <v>45545</v>
      </c>
      <c r="AL6" s="6" t="n">
        <v>-62.12</v>
      </c>
      <c r="AM6" s="0" t="s">
        <v>334</v>
      </c>
      <c r="AN6" s="11" t="n">
        <v>45303</v>
      </c>
      <c r="AO6" s="6" t="n">
        <v>735.4</v>
      </c>
      <c r="AP6" s="0" t="s">
        <v>277</v>
      </c>
      <c r="AQ6" s="0"/>
      <c r="AR6" s="10" t="s">
        <f>=XIRR(AR2:AR5,AQ2:AQ5)</f>
      </c>
      <c r="AS6" s="0"/>
      <c r="AT6" s="11" t="n">
        <v>45960</v>
      </c>
      <c r="AU6" s="8" t="s">
        <f>=-Портфель!K17</f>
      </c>
      <c r="AV6" s="0" t="s">
        <v>286</v>
      </c>
      <c r="AW6" s="11" t="n">
        <v>45489</v>
      </c>
      <c r="AX6" s="6" t="n">
        <v>528.43</v>
      </c>
      <c r="AY6" s="0" t="s">
        <v>277</v>
      </c>
      <c r="AZ6" s="0"/>
      <c r="BA6" s="10" t="s">
        <f>=XIRR(BA2:BA5,AZ2:AZ5)</f>
      </c>
      <c r="BB6" s="0"/>
      <c r="BC6" s="11" t="n">
        <v>45474</v>
      </c>
      <c r="BD6" s="6" t="n">
        <v>556.01</v>
      </c>
      <c r="BE6" s="0" t="s">
        <v>277</v>
      </c>
      <c r="BF6" s="11" t="n">
        <v>45530</v>
      </c>
      <c r="BG6" s="6" t="n">
        <v>725.92</v>
      </c>
      <c r="BH6" s="0" t="s">
        <v>277</v>
      </c>
      <c r="BI6" s="11" t="n">
        <v>45926</v>
      </c>
      <c r="BJ6" s="6" t="n">
        <v>819.95</v>
      </c>
      <c r="BK6" s="0" t="s">
        <v>277</v>
      </c>
      <c r="BL6" s="0"/>
      <c r="BM6" s="0"/>
      <c r="BN6" s="0"/>
      <c r="BO6" s="11" t="n">
        <v>46170</v>
      </c>
      <c r="BP6" s="8" t="s">
        <f>=-Портфель!K24</f>
      </c>
      <c r="BQ6" s="0" t="s">
        <v>286</v>
      </c>
      <c r="BR6" s="11" t="n">
        <v>45960</v>
      </c>
      <c r="BS6" s="8" t="s">
        <f>=-Портфель!K25</f>
      </c>
      <c r="BT6" s="0" t="s">
        <v>286</v>
      </c>
      <c r="BU6" s="11" t="n">
        <v>45489</v>
      </c>
      <c r="BV6" s="6" t="n">
        <v>759.77</v>
      </c>
      <c r="BW6" s="0" t="s">
        <v>277</v>
      </c>
      <c r="BX6" s="11" t="n">
        <v>45960</v>
      </c>
      <c r="BY6" s="8" t="s">
        <f>=-Портфель!K27</f>
      </c>
      <c r="BZ6" s="0" t="s">
        <v>286</v>
      </c>
      <c r="CA6" s="0"/>
      <c r="CB6" s="10" t="s">
        <f>=XIRR(CB2:CB5,CA2:CA5)</f>
      </c>
      <c r="CC6" s="0"/>
      <c r="CD6" s="11" t="n">
        <v>45792</v>
      </c>
      <c r="CE6" s="6" t="n">
        <v>1408.81</v>
      </c>
      <c r="CF6" s="0" t="s">
        <v>277</v>
      </c>
      <c r="CG6" s="11" t="n">
        <v>45594</v>
      </c>
      <c r="CH6" s="6" t="n">
        <v>560.28</v>
      </c>
      <c r="CI6" s="0" t="s">
        <v>277</v>
      </c>
      <c r="CJ6" s="11" t="n">
        <v>45506</v>
      </c>
      <c r="CK6" s="6" t="n">
        <v>604.51</v>
      </c>
      <c r="CL6" s="0" t="s">
        <v>277</v>
      </c>
      <c r="CM6" s="0"/>
      <c r="CN6" s="10" t="s">
        <f>=XIRR(CN2:CN5,CM2:CM5)</f>
      </c>
      <c r="CO6" s="0"/>
      <c r="CP6" s="0"/>
      <c r="CQ6" s="0"/>
      <c r="CR6" s="0"/>
      <c r="CS6" s="0"/>
      <c r="CT6" s="0"/>
      <c r="CU6" s="0"/>
      <c r="CV6" s="0"/>
      <c r="CW6" s="0"/>
      <c r="CX6" s="0"/>
      <c r="CY6" s="11" t="n">
        <v>45929</v>
      </c>
      <c r="CZ6" s="6" t="n">
        <v>-1797</v>
      </c>
      <c r="DA6" s="0" t="s">
        <v>335</v>
      </c>
      <c r="DB6" s="11" t="n">
        <v>45520</v>
      </c>
      <c r="DC6" s="6" t="n">
        <v>116.71</v>
      </c>
      <c r="DD6" s="0" t="s">
        <v>277</v>
      </c>
      <c r="DE6" s="11" t="n">
        <v>45182</v>
      </c>
      <c r="DF6" s="6" t="n">
        <v>751</v>
      </c>
      <c r="DG6" s="0" t="s">
        <v>277</v>
      </c>
      <c r="DH6" s="11" t="n">
        <v>45349</v>
      </c>
      <c r="DI6" s="6" t="n">
        <v>437.51</v>
      </c>
      <c r="DJ6" s="0" t="s">
        <v>277</v>
      </c>
      <c r="DK6" s="11" t="n">
        <v>45441</v>
      </c>
      <c r="DL6" s="6" t="s">
        <f>=-236.85</f>
      </c>
      <c r="DM6" s="0" t="s">
        <v>336</v>
      </c>
      <c r="DN6" s="11" t="n">
        <v>45420</v>
      </c>
      <c r="DO6" s="6" t="s">
        <f>=780.1</f>
      </c>
      <c r="DP6" s="0" t="s">
        <v>277</v>
      </c>
      <c r="DQ6" s="11" t="n">
        <v>45646</v>
      </c>
      <c r="DR6" s="6" t="s">
        <f>=546.65</f>
      </c>
      <c r="DS6" s="0" t="s">
        <v>277</v>
      </c>
      <c r="DT6" s="11" t="n">
        <v>45805</v>
      </c>
      <c r="DU6" s="6" t="s">
        <f>=590.89</f>
      </c>
      <c r="DV6" s="0" t="s">
        <v>277</v>
      </c>
      <c r="DW6" s="11" t="n">
        <v>45428</v>
      </c>
      <c r="DX6" s="6" t="s">
        <f>=964.67</f>
      </c>
      <c r="DY6" s="0" t="s">
        <v>277</v>
      </c>
      <c r="DZ6" s="11" t="n">
        <v>45701</v>
      </c>
      <c r="EA6" s="6" t="s">
        <f>=1784.08</f>
      </c>
      <c r="EB6" s="0" t="s">
        <v>277</v>
      </c>
      <c r="EC6" s="0"/>
      <c r="ED6" s="8" t="s">
        <f>=-SUM(ED2:ED4)</f>
      </c>
      <c r="EE6" s="0" t="s">
        <v>326</v>
      </c>
      <c r="EF6" s="11" t="n">
        <v>45864</v>
      </c>
      <c r="EG6" s="6" t="s">
        <f>=-62.64</f>
      </c>
      <c r="EH6" s="0" t="s">
        <v>337</v>
      </c>
      <c r="EI6" s="11" t="n">
        <v>45254</v>
      </c>
      <c r="EJ6" s="6" t="s">
        <f>=-94.98</f>
      </c>
      <c r="EK6" s="0" t="s">
        <v>338</v>
      </c>
      <c r="EL6" s="11" t="n">
        <v>45820</v>
      </c>
      <c r="EM6" s="6" t="s">
        <f>=-40.68</f>
      </c>
      <c r="EN6" s="0" t="s">
        <v>312</v>
      </c>
      <c r="EO6" s="11" t="n">
        <v>45822</v>
      </c>
      <c r="EP6" s="6" t="s">
        <f>=-35.76</f>
      </c>
      <c r="EQ6" s="0" t="s">
        <v>296</v>
      </c>
      <c r="ER6" s="11" t="n">
        <v>45898</v>
      </c>
      <c r="ES6" s="6" t="s">
        <f>=-79.78</f>
      </c>
      <c r="ET6" s="0" t="s">
        <v>313</v>
      </c>
      <c r="EU6" s="11" t="n">
        <v>45954</v>
      </c>
      <c r="EV6" s="6" t="s">
        <f>=-52.86</f>
      </c>
      <c r="EW6" s="0" t="s">
        <v>297</v>
      </c>
      <c r="EX6" s="11" t="n">
        <v>45872</v>
      </c>
      <c r="EY6" s="6" t="s">
        <f>=-23.52</f>
      </c>
      <c r="EZ6" s="0" t="s">
        <v>339</v>
      </c>
      <c r="FA6" s="11" t="n">
        <v>45717</v>
      </c>
      <c r="FB6" s="6" t="s">
        <f>=-11.16</f>
      </c>
      <c r="FC6" s="0" t="s">
        <v>340</v>
      </c>
      <c r="FD6" s="11" t="n">
        <v>45552</v>
      </c>
      <c r="FE6" s="6" t="s">
        <f>=-68.07</f>
      </c>
      <c r="FF6" s="0" t="s">
        <v>298</v>
      </c>
      <c r="FG6" s="0"/>
      <c r="FH6" s="10" t="s">
        <f>=XIRR(FH2:FH5,FG2:FG5)</f>
      </c>
      <c r="FI6" s="0"/>
      <c r="FJ6" s="11" t="n">
        <v>45813</v>
      </c>
      <c r="FK6" s="6" t="s">
        <f>=-7.33</f>
      </c>
      <c r="FL6" s="0" t="s">
        <v>341</v>
      </c>
    </row>
    <row collapsed="false" customFormat="false" customHeight="false" hidden="false" ht="12.1" outlineLevel="0" r="7">
      <c r="A7" s="11" t="n">
        <v>45289</v>
      </c>
      <c r="B7" s="6" t="n">
        <v>1894.17</v>
      </c>
      <c r="C7" s="0" t="s">
        <v>277</v>
      </c>
      <c r="D7" s="11" t="n">
        <v>45729</v>
      </c>
      <c r="E7" s="6" t="n">
        <v>4952.81</v>
      </c>
      <c r="F7" s="0" t="s">
        <v>277</v>
      </c>
      <c r="G7" s="11" t="n">
        <v>45646</v>
      </c>
      <c r="H7" s="6" t="n">
        <v>1002.4</v>
      </c>
      <c r="I7" s="0" t="s">
        <v>277</v>
      </c>
      <c r="J7" s="0"/>
      <c r="K7" s="10" t="s">
        <f>=XIRR(K2:K6,J2:J6)</f>
      </c>
      <c r="L7" s="0"/>
      <c r="M7" s="11" t="n">
        <v>45435</v>
      </c>
      <c r="N7" s="6" t="n">
        <v>1167.69</v>
      </c>
      <c r="O7" s="0" t="s">
        <v>277</v>
      </c>
      <c r="P7" s="0"/>
      <c r="Q7" s="8" t="s">
        <f>=-SUM(Q2:Q5)</f>
      </c>
      <c r="R7" s="0" t="s">
        <v>326</v>
      </c>
      <c r="S7" s="11" t="n">
        <v>45805</v>
      </c>
      <c r="T7" s="6" t="n">
        <v>1173.9</v>
      </c>
      <c r="U7" s="0" t="s">
        <v>277</v>
      </c>
      <c r="V7" s="0"/>
      <c r="W7" s="0"/>
      <c r="X7" s="0"/>
      <c r="Y7" s="0"/>
      <c r="Z7" s="10" t="s">
        <f>=XIRR(Z2:Z6,Y2:Y6)</f>
      </c>
      <c r="AA7" s="0"/>
      <c r="AB7" s="11" t="n">
        <v>45489</v>
      </c>
      <c r="AC7" s="6" t="n">
        <v>510.83</v>
      </c>
      <c r="AD7" s="0" t="s">
        <v>277</v>
      </c>
      <c r="AE7" s="11" t="n">
        <v>45504</v>
      </c>
      <c r="AF7" s="6" t="n">
        <v>1891.76</v>
      </c>
      <c r="AG7" s="0" t="s">
        <v>277</v>
      </c>
      <c r="AH7" s="0"/>
      <c r="AI7" s="0"/>
      <c r="AJ7" s="0"/>
      <c r="AK7" s="11" t="n">
        <v>45643</v>
      </c>
      <c r="AL7" s="6" t="n">
        <v>-98.12</v>
      </c>
      <c r="AM7" s="0" t="s">
        <v>342</v>
      </c>
      <c r="AN7" s="11" t="n">
        <v>45443</v>
      </c>
      <c r="AO7" s="6" t="n">
        <v>-80.8</v>
      </c>
      <c r="AP7" s="0" t="s">
        <v>343</v>
      </c>
      <c r="AQ7" s="0"/>
      <c r="AR7" s="8" t="s">
        <f>=-SUM(AR2:AR5)</f>
      </c>
      <c r="AS7" s="0" t="s">
        <v>326</v>
      </c>
      <c r="AT7" s="0"/>
      <c r="AU7" s="10" t="s">
        <f>=XIRR(AU2:AU6,AT2:AT6)</f>
      </c>
      <c r="AV7" s="0"/>
      <c r="AW7" s="11" t="n">
        <v>45503</v>
      </c>
      <c r="AX7" s="6" t="n">
        <v>547.24</v>
      </c>
      <c r="AY7" s="0" t="s">
        <v>277</v>
      </c>
      <c r="AZ7" s="0"/>
      <c r="BA7" s="8" t="s">
        <f>=-SUM(BA2:BA5)</f>
      </c>
      <c r="BB7" s="0" t="s">
        <v>326</v>
      </c>
      <c r="BC7" s="11" t="n">
        <v>45504</v>
      </c>
      <c r="BD7" s="6" t="n">
        <v>515.84</v>
      </c>
      <c r="BE7" s="0" t="s">
        <v>277</v>
      </c>
      <c r="BF7" s="11" t="n">
        <v>45567</v>
      </c>
      <c r="BG7" s="6" t="n">
        <v>1122.86</v>
      </c>
      <c r="BH7" s="0" t="s">
        <v>277</v>
      </c>
      <c r="BI7" s="11" t="n">
        <v>46262</v>
      </c>
      <c r="BJ7" s="8" t="s">
        <f>=-Портфель!K22</f>
      </c>
      <c r="BK7" s="0" t="s">
        <v>286</v>
      </c>
      <c r="BL7" s="0"/>
      <c r="BM7" s="0"/>
      <c r="BN7" s="0"/>
      <c r="BO7" s="0"/>
      <c r="BP7" s="10" t="s">
        <f>=XIRR(BP2:BP6,BO2:BO6)</f>
      </c>
      <c r="BQ7" s="0"/>
      <c r="BR7" s="0"/>
      <c r="BS7" s="10" t="s">
        <f>=XIRR(BS2:BS6,BR2:BR6)</f>
      </c>
      <c r="BT7" s="0"/>
      <c r="BU7" s="11" t="n">
        <v>45506</v>
      </c>
      <c r="BV7" s="6" t="n">
        <v>779.33</v>
      </c>
      <c r="BW7" s="0" t="s">
        <v>277</v>
      </c>
      <c r="BX7" s="0"/>
      <c r="BY7" s="10" t="s">
        <f>=XIRR(BY2:BY6,BX2:BX6)</f>
      </c>
      <c r="BZ7" s="0"/>
      <c r="CA7" s="0"/>
      <c r="CB7" s="8" t="s">
        <f>=-SUM(CB2:CB5)</f>
      </c>
      <c r="CC7" s="0" t="s">
        <v>326</v>
      </c>
      <c r="CD7" s="11" t="n">
        <v>45817</v>
      </c>
      <c r="CE7" s="6" t="n">
        <v>-424.5078202668</v>
      </c>
      <c r="CF7" s="0" t="s">
        <v>344</v>
      </c>
      <c r="CG7" s="11" t="n">
        <v>45856</v>
      </c>
      <c r="CH7" s="6" t="n">
        <v>-263.5</v>
      </c>
      <c r="CI7" s="0" t="s">
        <v>345</v>
      </c>
      <c r="CJ7" s="11" t="n">
        <v>45711</v>
      </c>
      <c r="CK7" s="6" t="n">
        <v>1110.4</v>
      </c>
      <c r="CL7" s="0" t="s">
        <v>277</v>
      </c>
      <c r="CM7" s="0"/>
      <c r="CN7" s="8" t="s">
        <f>=-SUM(CN2:CN5)</f>
      </c>
      <c r="CO7" s="0" t="s">
        <v>326</v>
      </c>
      <c r="CP7" s="0"/>
      <c r="CQ7" s="0"/>
      <c r="CR7" s="0"/>
      <c r="CS7" s="0"/>
      <c r="CT7" s="0"/>
      <c r="CU7" s="0"/>
      <c r="CV7" s="0"/>
      <c r="CW7" s="0"/>
      <c r="CX7" s="0"/>
      <c r="CY7" s="11" t="n">
        <v>46247</v>
      </c>
      <c r="CZ7" s="8" t="s">
        <f>=-Портфель!K37</f>
      </c>
      <c r="DA7" s="0" t="s">
        <v>286</v>
      </c>
      <c r="DB7" s="11" t="n">
        <v>45526</v>
      </c>
      <c r="DC7" s="6" t="n">
        <v>117.03</v>
      </c>
      <c r="DD7" s="0" t="s">
        <v>277</v>
      </c>
      <c r="DE7" s="11" t="n">
        <v>45243</v>
      </c>
      <c r="DF7" s="6" t="n">
        <v>108.6</v>
      </c>
      <c r="DG7" s="0" t="s">
        <v>277</v>
      </c>
      <c r="DH7" s="11" t="n">
        <v>45435</v>
      </c>
      <c r="DI7" s="6" t="n">
        <v>703</v>
      </c>
      <c r="DJ7" s="0" t="s">
        <v>277</v>
      </c>
      <c r="DK7" s="11" t="n">
        <v>45456</v>
      </c>
      <c r="DL7" s="6" t="s">
        <f>=761.72</f>
      </c>
      <c r="DM7" s="0" t="s">
        <v>277</v>
      </c>
      <c r="DN7" s="11" t="n">
        <v>45456</v>
      </c>
      <c r="DO7" s="6" t="s">
        <f>=749.73</f>
      </c>
      <c r="DP7" s="0" t="s">
        <v>277</v>
      </c>
      <c r="DQ7" s="11" t="n">
        <v>45805</v>
      </c>
      <c r="DR7" s="6" t="s">
        <f>=560.01</f>
      </c>
      <c r="DS7" s="0" t="s">
        <v>277</v>
      </c>
      <c r="DT7" s="11" t="n">
        <v>45931</v>
      </c>
      <c r="DU7" s="6" t="s">
        <f>=-460.68</f>
      </c>
      <c r="DV7" s="0" t="s">
        <v>346</v>
      </c>
      <c r="DW7" s="11" t="n">
        <v>45447</v>
      </c>
      <c r="DX7" s="6" t="s">
        <f>=-33.78</f>
      </c>
      <c r="DY7" s="0" t="s">
        <v>347</v>
      </c>
      <c r="DZ7" s="11" t="n">
        <v>45725</v>
      </c>
      <c r="EA7" s="6" t="s">
        <f>=-57.55</f>
      </c>
      <c r="EB7" s="0" t="s">
        <v>348</v>
      </c>
      <c r="EC7" s="0"/>
      <c r="ED7" s="0"/>
      <c r="EE7" s="0"/>
      <c r="EF7" s="11" t="n">
        <v>45894</v>
      </c>
      <c r="EG7" s="6" t="s">
        <f>=-230.4</f>
      </c>
      <c r="EH7" s="0" t="s">
        <v>264</v>
      </c>
      <c r="EI7" s="11" t="n">
        <v>45345</v>
      </c>
      <c r="EJ7" s="6" t="s">
        <f>=-94.98</f>
      </c>
      <c r="EK7" s="0" t="s">
        <v>338</v>
      </c>
      <c r="EL7" s="11" t="n">
        <v>45850</v>
      </c>
      <c r="EM7" s="6" t="s">
        <f>=-40.68</f>
      </c>
      <c r="EN7" s="0" t="s">
        <v>312</v>
      </c>
      <c r="EO7" s="11" t="n">
        <v>45852</v>
      </c>
      <c r="EP7" s="6" t="s">
        <f>=-35.76</f>
      </c>
      <c r="EQ7" s="0" t="s">
        <v>296</v>
      </c>
      <c r="ER7" s="11" t="n">
        <v>46017</v>
      </c>
      <c r="ES7" s="8" t="s">
        <f>=-Портфель!K53</f>
      </c>
      <c r="ET7" s="0" t="s">
        <v>286</v>
      </c>
      <c r="EU7" s="11" t="n">
        <v>46028</v>
      </c>
      <c r="EV7" s="8" t="s">
        <f>=-Портфель!K54</f>
      </c>
      <c r="EW7" s="0" t="s">
        <v>286</v>
      </c>
      <c r="EX7" s="11" t="n">
        <v>45902</v>
      </c>
      <c r="EY7" s="6" t="s">
        <f>=-105.87</f>
      </c>
      <c r="EZ7" s="0" t="s">
        <v>267</v>
      </c>
      <c r="FA7" s="11" t="n">
        <v>45747</v>
      </c>
      <c r="FB7" s="6" t="s">
        <f>=-109.68</f>
      </c>
      <c r="FC7" s="0" t="s">
        <v>244</v>
      </c>
      <c r="FD7" s="11" t="n">
        <v>45642</v>
      </c>
      <c r="FE7" s="6" t="s">
        <f>=-330</f>
      </c>
      <c r="FF7" s="0" t="s">
        <v>230</v>
      </c>
      <c r="FG7" s="0"/>
      <c r="FH7" s="8" t="s">
        <f>=-SUM(FH2:FH5)</f>
      </c>
      <c r="FI7" s="0" t="s">
        <v>326</v>
      </c>
      <c r="FJ7" s="11" t="n">
        <v>45843</v>
      </c>
      <c r="FK7" s="6" t="s">
        <f>=-30</f>
      </c>
      <c r="FL7" s="0" t="s">
        <v>246</v>
      </c>
    </row>
    <row collapsed="false" customFormat="false" customHeight="false" hidden="false" ht="12.1" outlineLevel="0" r="8">
      <c r="A8" s="11" t="n">
        <v>45562</v>
      </c>
      <c r="B8" s="6" t="n">
        <v>-424.2</v>
      </c>
      <c r="C8" s="0" t="s">
        <v>349</v>
      </c>
      <c r="D8" s="11" t="n">
        <v>45845</v>
      </c>
      <c r="E8" s="6" t="n">
        <v>-1400</v>
      </c>
      <c r="F8" s="0" t="s">
        <v>350</v>
      </c>
      <c r="G8" s="11" t="n">
        <v>45729</v>
      </c>
      <c r="H8" s="6" t="n">
        <v>1160.7</v>
      </c>
      <c r="I8" s="0" t="s">
        <v>277</v>
      </c>
      <c r="J8" s="0"/>
      <c r="K8" s="8" t="s">
        <f>=-SUM(K2:K6)</f>
      </c>
      <c r="L8" s="0" t="s">
        <v>326</v>
      </c>
      <c r="M8" s="11" t="n">
        <v>45576</v>
      </c>
      <c r="N8" s="6" t="n">
        <v>-142</v>
      </c>
      <c r="O8" s="0" t="s">
        <v>351</v>
      </c>
      <c r="P8" s="0"/>
      <c r="Q8" s="0"/>
      <c r="R8" s="0"/>
      <c r="S8" s="11" t="n">
        <v>45854</v>
      </c>
      <c r="T8" s="6" t="n">
        <v>1115.1</v>
      </c>
      <c r="U8" s="0" t="s">
        <v>277</v>
      </c>
      <c r="V8" s="0"/>
      <c r="W8" s="0"/>
      <c r="X8" s="0"/>
      <c r="Y8" s="0"/>
      <c r="Z8" s="8" t="s">
        <f>=-SUM(Z2:Z6)</f>
      </c>
      <c r="AA8" s="0" t="s">
        <v>326</v>
      </c>
      <c r="AB8" s="11" t="n">
        <v>45502</v>
      </c>
      <c r="AC8" s="6" t="n">
        <v>504.66</v>
      </c>
      <c r="AD8" s="0" t="s">
        <v>277</v>
      </c>
      <c r="AE8" s="11" t="n">
        <v>45573</v>
      </c>
      <c r="AF8" s="6" t="n">
        <v>-305.6</v>
      </c>
      <c r="AG8" s="0" t="s">
        <v>352</v>
      </c>
      <c r="AH8" s="0"/>
      <c r="AI8" s="0"/>
      <c r="AJ8" s="0"/>
      <c r="AK8" s="11" t="n">
        <v>45729</v>
      </c>
      <c r="AL8" s="6" t="n">
        <v>2656.35</v>
      </c>
      <c r="AM8" s="0" t="s">
        <v>277</v>
      </c>
      <c r="AN8" s="11" t="n">
        <v>45502</v>
      </c>
      <c r="AO8" s="6" t="n">
        <v>601.1</v>
      </c>
      <c r="AP8" s="0" t="s">
        <v>277</v>
      </c>
      <c r="AQ8" s="0"/>
      <c r="AR8" s="0"/>
      <c r="AS8" s="0"/>
      <c r="AT8" s="0"/>
      <c r="AU8" s="8" t="s">
        <f>=-SUM(AU2:AU6)</f>
      </c>
      <c r="AV8" s="0" t="s">
        <v>326</v>
      </c>
      <c r="AW8" s="11" t="n">
        <v>45504</v>
      </c>
      <c r="AX8" s="6" t="n">
        <v>551.95</v>
      </c>
      <c r="AY8" s="0" t="s">
        <v>277</v>
      </c>
      <c r="AZ8" s="0"/>
      <c r="BA8" s="0"/>
      <c r="BB8" s="0"/>
      <c r="BC8" s="11" t="n">
        <v>45582</v>
      </c>
      <c r="BD8" s="6" t="n">
        <v>-149.64</v>
      </c>
      <c r="BE8" s="0" t="s">
        <v>353</v>
      </c>
      <c r="BF8" s="11" t="n">
        <v>45594</v>
      </c>
      <c r="BG8" s="6" t="n">
        <v>600</v>
      </c>
      <c r="BH8" s="0" t="s">
        <v>277</v>
      </c>
      <c r="BI8" s="0"/>
      <c r="BJ8" s="10" t="s">
        <f>=XIRR(BJ2:BJ7,BI2:BI7)</f>
      </c>
      <c r="BK8" s="0"/>
      <c r="BL8" s="0"/>
      <c r="BM8" s="0"/>
      <c r="BN8" s="0"/>
      <c r="BO8" s="0"/>
      <c r="BP8" s="8" t="s">
        <f>=-SUM(BP2:BP6)</f>
      </c>
      <c r="BQ8" s="0" t="s">
        <v>326</v>
      </c>
      <c r="BR8" s="0"/>
      <c r="BS8" s="8" t="s">
        <f>=-SUM(BS2:BS6)</f>
      </c>
      <c r="BT8" s="0" t="s">
        <v>326</v>
      </c>
      <c r="BU8" s="11" t="n">
        <v>45506</v>
      </c>
      <c r="BV8" s="6" t="n">
        <v>777.83</v>
      </c>
      <c r="BW8" s="0" t="s">
        <v>277</v>
      </c>
      <c r="BX8" s="0"/>
      <c r="BY8" s="8" t="s">
        <f>=-SUM(BY2:BY6)</f>
      </c>
      <c r="BZ8" s="0" t="s">
        <v>326</v>
      </c>
      <c r="CA8" s="0"/>
      <c r="CB8" s="0"/>
      <c r="CC8" s="0"/>
      <c r="CD8" s="11" t="n">
        <v>45909</v>
      </c>
      <c r="CE8" s="6" t="n">
        <v>325.22</v>
      </c>
      <c r="CF8" s="0" t="s">
        <v>277</v>
      </c>
      <c r="CG8" s="11" t="n">
        <v>45856</v>
      </c>
      <c r="CH8" s="6" t="n">
        <v>1162.68</v>
      </c>
      <c r="CI8" s="0" t="s">
        <v>277</v>
      </c>
      <c r="CJ8" s="11" t="n">
        <v>45729</v>
      </c>
      <c r="CK8" s="6" t="n">
        <v>1558.66</v>
      </c>
      <c r="CL8" s="0" t="s">
        <v>277</v>
      </c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10" t="s">
        <f>=XIRR(CZ2:CZ7,CY2:CY7)</f>
      </c>
      <c r="DA8" s="0"/>
      <c r="DB8" s="11" t="n">
        <v>45528</v>
      </c>
      <c r="DC8" s="6" t="n">
        <v>117.14</v>
      </c>
      <c r="DD8" s="0" t="s">
        <v>277</v>
      </c>
      <c r="DE8" s="11" t="n">
        <v>45503</v>
      </c>
      <c r="DF8" s="6" t="n">
        <v>76.68</v>
      </c>
      <c r="DG8" s="0" t="s">
        <v>277</v>
      </c>
      <c r="DH8" s="11" t="n">
        <v>45468</v>
      </c>
      <c r="DI8" s="6" t="n">
        <v>320.5</v>
      </c>
      <c r="DJ8" s="0" t="s">
        <v>277</v>
      </c>
      <c r="DK8" s="11" t="n">
        <v>45469</v>
      </c>
      <c r="DL8" s="6" t="s">
        <f>=765.72</f>
      </c>
      <c r="DM8" s="0" t="s">
        <v>277</v>
      </c>
      <c r="DN8" s="11" t="n">
        <v>45469</v>
      </c>
      <c r="DO8" s="6" t="s">
        <f>=749.19</f>
      </c>
      <c r="DP8" s="0" t="s">
        <v>277</v>
      </c>
      <c r="DQ8" s="11" t="n">
        <v>45812</v>
      </c>
      <c r="DR8" s="6" t="s">
        <f>=-460.2</f>
      </c>
      <c r="DS8" s="0" t="s">
        <v>354</v>
      </c>
      <c r="DT8" s="11" t="n">
        <v>45962</v>
      </c>
      <c r="DU8" s="8" t="s">
        <f>=-Портфель!K45</f>
      </c>
      <c r="DV8" s="0" t="s">
        <v>286</v>
      </c>
      <c r="DW8" s="11" t="n">
        <v>45477</v>
      </c>
      <c r="DX8" s="6" t="s">
        <f>=-33.78</f>
      </c>
      <c r="DY8" s="0" t="s">
        <v>347</v>
      </c>
      <c r="DZ8" s="11" t="n">
        <v>45755</v>
      </c>
      <c r="EA8" s="6" t="s">
        <f>=-57.55</f>
      </c>
      <c r="EB8" s="0" t="s">
        <v>348</v>
      </c>
      <c r="EC8" s="0"/>
      <c r="ED8" s="0"/>
      <c r="EE8" s="0"/>
      <c r="EF8" s="11" t="n">
        <v>45895</v>
      </c>
      <c r="EG8" s="6" t="s">
        <f>=-60.96</f>
      </c>
      <c r="EH8" s="0" t="s">
        <v>355</v>
      </c>
      <c r="EI8" s="11" t="n">
        <v>45436</v>
      </c>
      <c r="EJ8" s="6" t="s">
        <f>=-94.98</f>
      </c>
      <c r="EK8" s="0" t="s">
        <v>338</v>
      </c>
      <c r="EL8" s="11" t="n">
        <v>45880</v>
      </c>
      <c r="EM8" s="6" t="s">
        <f>=-40.68</f>
      </c>
      <c r="EN8" s="0" t="s">
        <v>312</v>
      </c>
      <c r="EO8" s="11" t="n">
        <v>45882</v>
      </c>
      <c r="EP8" s="6" t="s">
        <f>=-35.76</f>
      </c>
      <c r="EQ8" s="0" t="s">
        <v>296</v>
      </c>
      <c r="ER8" s="0"/>
      <c r="ES8" s="10" t="s">
        <f>=XIRR(ES2:ES7,ER2:ER7)</f>
      </c>
      <c r="ET8" s="0"/>
      <c r="EU8" s="0"/>
      <c r="EV8" s="10" t="s">
        <f>=XIRR(EV2:EV7,EU2:EU7)</f>
      </c>
      <c r="EW8" s="0"/>
      <c r="EX8" s="11" t="n">
        <v>45903</v>
      </c>
      <c r="EY8" s="6" t="s">
        <f>=-22.29</f>
      </c>
      <c r="EZ8" s="0" t="s">
        <v>356</v>
      </c>
      <c r="FA8" s="11" t="n">
        <v>45748</v>
      </c>
      <c r="FB8" s="6" t="s">
        <f>=-11.55</f>
      </c>
      <c r="FC8" s="0" t="s">
        <v>357</v>
      </c>
      <c r="FD8" s="11" t="n">
        <v>45643</v>
      </c>
      <c r="FE8" s="6" t="s">
        <f>=-60.57</f>
      </c>
      <c r="FF8" s="0" t="s">
        <v>358</v>
      </c>
      <c r="FG8" s="0"/>
      <c r="FH8" s="0"/>
      <c r="FI8" s="0"/>
      <c r="FJ8" s="11" t="n">
        <v>45844</v>
      </c>
      <c r="FK8" s="6" t="s">
        <f>=-6.93</f>
      </c>
      <c r="FL8" s="0" t="s">
        <v>359</v>
      </c>
    </row>
    <row collapsed="false" customFormat="false" customHeight="false" hidden="false" ht="12.1" outlineLevel="0" r="9">
      <c r="A9" s="11" t="n">
        <v>45594</v>
      </c>
      <c r="B9" s="6" t="n">
        <v>1172.51</v>
      </c>
      <c r="C9" s="0" t="s">
        <v>277</v>
      </c>
      <c r="D9" s="11" t="n">
        <v>45854</v>
      </c>
      <c r="E9" s="6" t="n">
        <v>2040.6</v>
      </c>
      <c r="F9" s="0" t="s">
        <v>277</v>
      </c>
      <c r="G9" s="11" t="n">
        <v>45855</v>
      </c>
      <c r="H9" s="6" t="n">
        <v>-1189.5</v>
      </c>
      <c r="I9" s="0" t="s">
        <v>360</v>
      </c>
      <c r="J9" s="0"/>
      <c r="K9" s="0"/>
      <c r="L9" s="0"/>
      <c r="M9" s="11" t="n">
        <v>45646</v>
      </c>
      <c r="N9" s="6" t="n">
        <v>894.07</v>
      </c>
      <c r="O9" s="0" t="s">
        <v>277</v>
      </c>
      <c r="P9" s="0"/>
      <c r="Q9" s="0"/>
      <c r="R9" s="0"/>
      <c r="S9" s="11" t="n">
        <v>45960</v>
      </c>
      <c r="T9" s="8" t="s">
        <f>=-Портфель!K8</f>
      </c>
      <c r="U9" s="0" t="s">
        <v>286</v>
      </c>
      <c r="V9" s="0"/>
      <c r="W9" s="0"/>
      <c r="X9" s="0"/>
      <c r="Y9" s="0"/>
      <c r="Z9" s="0"/>
      <c r="AA9" s="0"/>
      <c r="AB9" s="11" t="n">
        <v>45504</v>
      </c>
      <c r="AC9" s="6" t="n">
        <v>1026.27</v>
      </c>
      <c r="AD9" s="0" t="s">
        <v>277</v>
      </c>
      <c r="AE9" s="11" t="n">
        <v>45665</v>
      </c>
      <c r="AF9" s="6" t="n">
        <v>-139.12</v>
      </c>
      <c r="AG9" s="0" t="s">
        <v>361</v>
      </c>
      <c r="AH9" s="0"/>
      <c r="AI9" s="0"/>
      <c r="AJ9" s="0"/>
      <c r="AK9" s="11" t="n">
        <v>45758</v>
      </c>
      <c r="AL9" s="6" t="n">
        <v>1045.7</v>
      </c>
      <c r="AM9" s="0" t="s">
        <v>277</v>
      </c>
      <c r="AN9" s="11" t="n">
        <v>45584</v>
      </c>
      <c r="AO9" s="6" t="n">
        <v>-124.5</v>
      </c>
      <c r="AP9" s="0" t="s">
        <v>362</v>
      </c>
      <c r="AQ9" s="0"/>
      <c r="AR9" s="0"/>
      <c r="AS9" s="0"/>
      <c r="AT9" s="0"/>
      <c r="AU9" s="0"/>
      <c r="AV9" s="0"/>
      <c r="AW9" s="11" t="n">
        <v>45673</v>
      </c>
      <c r="AX9" s="6" t="n">
        <v>-18.512683</v>
      </c>
      <c r="AY9" s="0" t="s">
        <v>363</v>
      </c>
      <c r="AZ9" s="0"/>
      <c r="BA9" s="0"/>
      <c r="BB9" s="0"/>
      <c r="BC9" s="11" t="n">
        <v>45594</v>
      </c>
      <c r="BD9" s="6" t="n">
        <v>740.31</v>
      </c>
      <c r="BE9" s="0" t="s">
        <v>277</v>
      </c>
      <c r="BF9" s="11" t="n">
        <v>45758</v>
      </c>
      <c r="BG9" s="6" t="n">
        <v>1037</v>
      </c>
      <c r="BH9" s="0" t="s">
        <v>277</v>
      </c>
      <c r="BI9" s="0"/>
      <c r="BJ9" s="8" t="s">
        <f>=-SUM(BJ2:BJ7)</f>
      </c>
      <c r="BK9" s="0" t="s">
        <v>326</v>
      </c>
      <c r="BL9" s="0"/>
      <c r="BM9" s="0"/>
      <c r="BN9" s="0"/>
      <c r="BO9" s="0"/>
      <c r="BP9" s="0"/>
      <c r="BQ9" s="0"/>
      <c r="BR9" s="0"/>
      <c r="BS9" s="0"/>
      <c r="BT9" s="0"/>
      <c r="BU9" s="11" t="n">
        <v>45571</v>
      </c>
      <c r="BV9" s="6" t="n">
        <v>-50</v>
      </c>
      <c r="BW9" s="0" t="s">
        <v>364</v>
      </c>
      <c r="BX9" s="0"/>
      <c r="BY9" s="0"/>
      <c r="BZ9" s="0"/>
      <c r="CA9" s="0"/>
      <c r="CB9" s="0"/>
      <c r="CC9" s="0"/>
      <c r="CD9" s="11" t="n">
        <v>45960</v>
      </c>
      <c r="CE9" s="8" t="s">
        <f>=-Портфель!K29</f>
      </c>
      <c r="CF9" s="0" t="s">
        <v>286</v>
      </c>
      <c r="CG9" s="11" t="n">
        <v>45960</v>
      </c>
      <c r="CH9" s="8" t="s">
        <f>=-Портфель!K30</f>
      </c>
      <c r="CI9" s="0" t="s">
        <v>286</v>
      </c>
      <c r="CJ9" s="11" t="n">
        <v>45758</v>
      </c>
      <c r="CK9" s="6" t="n">
        <v>924.97</v>
      </c>
      <c r="CL9" s="0" t="s">
        <v>277</v>
      </c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8" t="s">
        <f>=-SUM(CZ2:CZ7)</f>
      </c>
      <c r="DA9" s="0" t="s">
        <v>326</v>
      </c>
      <c r="DB9" s="11" t="n">
        <v>45529</v>
      </c>
      <c r="DC9" s="6" t="n">
        <v>117.2</v>
      </c>
      <c r="DD9" s="0" t="s">
        <v>277</v>
      </c>
      <c r="DE9" s="11" t="n">
        <v>45687</v>
      </c>
      <c r="DF9" s="6" t="n">
        <v>397.08</v>
      </c>
      <c r="DG9" s="0" t="s">
        <v>277</v>
      </c>
      <c r="DH9" s="11" t="n">
        <v>45509</v>
      </c>
      <c r="DI9" s="6" t="n">
        <v>690.84</v>
      </c>
      <c r="DJ9" s="0" t="s">
        <v>277</v>
      </c>
      <c r="DK9" s="11" t="n">
        <v>45490</v>
      </c>
      <c r="DL9" s="6" t="s">
        <f>=731.14</f>
      </c>
      <c r="DM9" s="0" t="s">
        <v>277</v>
      </c>
      <c r="DN9" s="11" t="n">
        <v>45490</v>
      </c>
      <c r="DO9" s="6" t="s">
        <f>=720.62</f>
      </c>
      <c r="DP9" s="0" t="s">
        <v>277</v>
      </c>
      <c r="DQ9" s="11" t="n">
        <v>45962</v>
      </c>
      <c r="DR9" s="8" t="s">
        <f>=-Портфель!K44</f>
      </c>
      <c r="DS9" s="0" t="s">
        <v>286</v>
      </c>
      <c r="DT9" s="0"/>
      <c r="DU9" s="10" t="s">
        <f>=XIRR(DU2:DU8,DT2:DT8)</f>
      </c>
      <c r="DV9" s="0"/>
      <c r="DW9" s="11" t="n">
        <v>45507</v>
      </c>
      <c r="DX9" s="6" t="s">
        <f>=-33.78</f>
      </c>
      <c r="DY9" s="0" t="s">
        <v>347</v>
      </c>
      <c r="DZ9" s="11" t="n">
        <v>45785</v>
      </c>
      <c r="EA9" s="6" t="s">
        <f>=-57.55</f>
      </c>
      <c r="EB9" s="0" t="s">
        <v>348</v>
      </c>
      <c r="EC9" s="0"/>
      <c r="ED9" s="0"/>
      <c r="EE9" s="0"/>
      <c r="EF9" s="11" t="n">
        <v>45925</v>
      </c>
      <c r="EG9" s="6" t="s">
        <f>=-229.62</f>
      </c>
      <c r="EH9" s="0" t="s">
        <v>268</v>
      </c>
      <c r="EI9" s="11" t="n">
        <v>45527</v>
      </c>
      <c r="EJ9" s="6" t="s">
        <f>=-94.98</f>
      </c>
      <c r="EK9" s="0" t="s">
        <v>338</v>
      </c>
      <c r="EL9" s="11" t="n">
        <v>45910</v>
      </c>
      <c r="EM9" s="6" t="s">
        <f>=-40.68</f>
      </c>
      <c r="EN9" s="0" t="s">
        <v>312</v>
      </c>
      <c r="EO9" s="11" t="n">
        <v>45912</v>
      </c>
      <c r="EP9" s="6" t="s">
        <f>=-35.76</f>
      </c>
      <c r="EQ9" s="0" t="s">
        <v>296</v>
      </c>
      <c r="ER9" s="0"/>
      <c r="ES9" s="8" t="s">
        <f>=-SUM(ES2:ES7)</f>
      </c>
      <c r="ET9" s="0" t="s">
        <v>326</v>
      </c>
      <c r="EU9" s="0"/>
      <c r="EV9" s="8" t="s">
        <f>=-SUM(EV2:EV7)</f>
      </c>
      <c r="EW9" s="0" t="s">
        <v>326</v>
      </c>
      <c r="EX9" s="11" t="n">
        <v>45932</v>
      </c>
      <c r="EY9" s="6" t="s">
        <f>=-103.53</f>
      </c>
      <c r="EZ9" s="0" t="s">
        <v>270</v>
      </c>
      <c r="FA9" s="11" t="n">
        <v>45777</v>
      </c>
      <c r="FB9" s="6" t="s">
        <f>=-108.78</f>
      </c>
      <c r="FC9" s="0" t="s">
        <v>245</v>
      </c>
      <c r="FD9" s="11" t="n">
        <v>45733</v>
      </c>
      <c r="FE9" s="6" t="s">
        <f>=-330</f>
      </c>
      <c r="FF9" s="0" t="s">
        <v>230</v>
      </c>
      <c r="FG9" s="0"/>
      <c r="FH9" s="0"/>
      <c r="FI9" s="0"/>
      <c r="FJ9" s="11" t="n">
        <v>45874</v>
      </c>
      <c r="FK9" s="6" t="s">
        <f>=-30</f>
      </c>
      <c r="FL9" s="0" t="s">
        <v>246</v>
      </c>
    </row>
    <row collapsed="false" customFormat="false" customHeight="false" hidden="false" ht="12.1" outlineLevel="0" r="10">
      <c r="A10" s="11" t="n">
        <v>45729</v>
      </c>
      <c r="B10" s="6" t="n">
        <v>4799.9</v>
      </c>
      <c r="C10" s="0" t="s">
        <v>277</v>
      </c>
      <c r="D10" s="11" t="n">
        <v>45960</v>
      </c>
      <c r="E10" s="8" t="s">
        <f>=-Портфель!K3</f>
      </c>
      <c r="F10" s="0" t="s">
        <v>286</v>
      </c>
      <c r="G10" s="11" t="n">
        <v>45960</v>
      </c>
      <c r="H10" s="8" t="s">
        <f>=-Портфель!K4</f>
      </c>
      <c r="I10" s="0" t="s">
        <v>286</v>
      </c>
      <c r="J10" s="0"/>
      <c r="K10" s="0"/>
      <c r="L10" s="0"/>
      <c r="M10" s="11" t="n">
        <v>45775</v>
      </c>
      <c r="N10" s="6" t="n">
        <v>-233.25</v>
      </c>
      <c r="O10" s="0" t="s">
        <v>365</v>
      </c>
      <c r="P10" s="0"/>
      <c r="Q10" s="0"/>
      <c r="R10" s="0"/>
      <c r="S10" s="0"/>
      <c r="T10" s="10" t="s">
        <f>=XIRR(T2:T9,S2:S9)</f>
      </c>
      <c r="U10" s="0"/>
      <c r="V10" s="0"/>
      <c r="W10" s="0"/>
      <c r="X10" s="0"/>
      <c r="Y10" s="0"/>
      <c r="Z10" s="0"/>
      <c r="AA10" s="0"/>
      <c r="AB10" s="11" t="n">
        <v>45667</v>
      </c>
      <c r="AC10" s="6" t="n">
        <v>-364.7</v>
      </c>
      <c r="AD10" s="0" t="s">
        <v>366</v>
      </c>
      <c r="AE10" s="11" t="n">
        <v>45729</v>
      </c>
      <c r="AF10" s="6" t="n">
        <v>1329.58</v>
      </c>
      <c r="AG10" s="0" t="s">
        <v>277</v>
      </c>
      <c r="AH10" s="0"/>
      <c r="AI10" s="0"/>
      <c r="AJ10" s="0"/>
      <c r="AK10" s="11" t="n">
        <v>45924</v>
      </c>
      <c r="AL10" s="6" t="n">
        <v>969.9</v>
      </c>
      <c r="AM10" s="0" t="s">
        <v>277</v>
      </c>
      <c r="AN10" s="11" t="n">
        <v>45594</v>
      </c>
      <c r="AO10" s="6" t="n">
        <v>476.09</v>
      </c>
      <c r="AP10" s="0" t="s">
        <v>277</v>
      </c>
      <c r="AQ10" s="0"/>
      <c r="AR10" s="0"/>
      <c r="AS10" s="0"/>
      <c r="AT10" s="0"/>
      <c r="AU10" s="0"/>
      <c r="AV10" s="0"/>
      <c r="AW10" s="11" t="n">
        <v>45711</v>
      </c>
      <c r="AX10" s="6" t="n">
        <v>904.7</v>
      </c>
      <c r="AY10" s="0" t="s">
        <v>277</v>
      </c>
      <c r="AZ10" s="0"/>
      <c r="BA10" s="0"/>
      <c r="BB10" s="0"/>
      <c r="BC10" s="11" t="n">
        <v>45646</v>
      </c>
      <c r="BD10" s="6" t="n">
        <v>690.16</v>
      </c>
      <c r="BE10" s="0" t="s">
        <v>277</v>
      </c>
      <c r="BF10" s="11" t="n">
        <v>45792</v>
      </c>
      <c r="BG10" s="6" t="n">
        <v>160.73</v>
      </c>
      <c r="BH10" s="0" t="s">
        <v>277</v>
      </c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11" t="n">
        <v>45628</v>
      </c>
      <c r="BV10" s="6" t="n">
        <v>-100</v>
      </c>
      <c r="BW10" s="0" t="s">
        <v>367</v>
      </c>
      <c r="BX10" s="0"/>
      <c r="BY10" s="0"/>
      <c r="BZ10" s="0"/>
      <c r="CA10" s="0"/>
      <c r="CB10" s="0"/>
      <c r="CC10" s="0"/>
      <c r="CD10" s="0"/>
      <c r="CE10" s="10" t="s">
        <f>=XIRR(CE2:CE9,CD2:CD9)</f>
      </c>
      <c r="CF10" s="0"/>
      <c r="CG10" s="0"/>
      <c r="CH10" s="10" t="s">
        <f>=XIRR(CH2:CH9,CG2:CG9)</f>
      </c>
      <c r="CI10" s="0"/>
      <c r="CJ10" s="11" t="n">
        <v>45805</v>
      </c>
      <c r="CK10" s="6" t="n">
        <v>-2263.69</v>
      </c>
      <c r="CL10" s="0" t="s">
        <v>331</v>
      </c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11" t="n">
        <v>45531</v>
      </c>
      <c r="DC10" s="6" t="n">
        <v>117.31</v>
      </c>
      <c r="DD10" s="0" t="s">
        <v>277</v>
      </c>
      <c r="DE10" s="11" t="n">
        <v>45901</v>
      </c>
      <c r="DF10" s="6" t="n">
        <v>122.21</v>
      </c>
      <c r="DG10" s="0" t="s">
        <v>277</v>
      </c>
      <c r="DH10" s="11" t="n">
        <v>45510</v>
      </c>
      <c r="DI10" s="6" t="n">
        <v>36.3</v>
      </c>
      <c r="DJ10" s="0" t="s">
        <v>277</v>
      </c>
      <c r="DK10" s="11" t="n">
        <v>45558</v>
      </c>
      <c r="DL10" s="6" t="s">
        <f>=735.78</f>
      </c>
      <c r="DM10" s="0" t="s">
        <v>277</v>
      </c>
      <c r="DN10" s="11" t="n">
        <v>45553</v>
      </c>
      <c r="DO10" s="6" t="s">
        <f>=-267.28</f>
      </c>
      <c r="DP10" s="0" t="s">
        <v>368</v>
      </c>
      <c r="DQ10" s="0"/>
      <c r="DR10" s="10" t="s">
        <f>=XIRR(DR2:DR9,DQ2:DQ9)</f>
      </c>
      <c r="DS10" s="0"/>
      <c r="DT10" s="0"/>
      <c r="DU10" s="8" t="s">
        <f>=-SUM(DU2:DU8)</f>
      </c>
      <c r="DV10" s="0" t="s">
        <v>326</v>
      </c>
      <c r="DW10" s="11" t="n">
        <v>45537</v>
      </c>
      <c r="DX10" s="6" t="s">
        <f>=-33.78</f>
      </c>
      <c r="DY10" s="0" t="s">
        <v>347</v>
      </c>
      <c r="DZ10" s="11" t="n">
        <v>45815</v>
      </c>
      <c r="EA10" s="6" t="s">
        <f>=-55.5</f>
      </c>
      <c r="EB10" s="0" t="s">
        <v>369</v>
      </c>
      <c r="EC10" s="0"/>
      <c r="ED10" s="0"/>
      <c r="EE10" s="0"/>
      <c r="EF10" s="11" t="n">
        <v>45926</v>
      </c>
      <c r="EG10" s="6" t="s">
        <f>=-57.06</f>
      </c>
      <c r="EH10" s="0" t="s">
        <v>370</v>
      </c>
      <c r="EI10" s="11" t="n">
        <v>45618</v>
      </c>
      <c r="EJ10" s="6" t="s">
        <f>=-94.98</f>
      </c>
      <c r="EK10" s="0" t="s">
        <v>338</v>
      </c>
      <c r="EL10" s="11" t="n">
        <v>45940</v>
      </c>
      <c r="EM10" s="6" t="s">
        <f>=-39.45</f>
      </c>
      <c r="EN10" s="0" t="s">
        <v>371</v>
      </c>
      <c r="EO10" s="11" t="n">
        <v>45942</v>
      </c>
      <c r="EP10" s="6" t="s">
        <f>=-35.76</f>
      </c>
      <c r="EQ10" s="0" t="s">
        <v>296</v>
      </c>
      <c r="ER10" s="0"/>
      <c r="ES10" s="0"/>
      <c r="ET10" s="0"/>
      <c r="EU10" s="0"/>
      <c r="EV10" s="0"/>
      <c r="EW10" s="0"/>
      <c r="EX10" s="11" t="n">
        <v>45933</v>
      </c>
      <c r="EY10" s="6" t="s">
        <f>=-20.4</f>
      </c>
      <c r="EZ10" s="0" t="s">
        <v>372</v>
      </c>
      <c r="FA10" s="11" t="n">
        <v>45778</v>
      </c>
      <c r="FB10" s="6" t="s">
        <f>=-10.47</f>
      </c>
      <c r="FC10" s="0" t="s">
        <v>373</v>
      </c>
      <c r="FD10" s="11" t="n">
        <v>45734</v>
      </c>
      <c r="FE10" s="6" t="s">
        <f>=-53.1</f>
      </c>
      <c r="FF10" s="0" t="s">
        <v>374</v>
      </c>
      <c r="FG10" s="0"/>
      <c r="FH10" s="0"/>
      <c r="FI10" s="0"/>
      <c r="FJ10" s="11" t="n">
        <v>45875</v>
      </c>
      <c r="FK10" s="6" t="s">
        <f>=-6.53</f>
      </c>
      <c r="FL10" s="0" t="s">
        <v>375</v>
      </c>
    </row>
    <row collapsed="false" customFormat="false" customHeight="false" hidden="false" ht="12.1" outlineLevel="0" r="11">
      <c r="A11" s="11" t="n">
        <v>45805</v>
      </c>
      <c r="B11" s="6" t="n">
        <v>547.14</v>
      </c>
      <c r="C11" s="0" t="s">
        <v>277</v>
      </c>
      <c r="D11" s="0"/>
      <c r="E11" s="10" t="s">
        <f>=XIRR(E2:E10,D2:D10)</f>
      </c>
      <c r="F11" s="0"/>
      <c r="G11" s="0"/>
      <c r="H11" s="10" t="s">
        <f>=XIRR(H2:H10,G2:G10)</f>
      </c>
      <c r="I11" s="0"/>
      <c r="J11" s="0"/>
      <c r="K11" s="0"/>
      <c r="L11" s="0"/>
      <c r="M11" s="11" t="n">
        <v>45805</v>
      </c>
      <c r="N11" s="6" t="n">
        <v>1056.3</v>
      </c>
      <c r="O11" s="0" t="s">
        <v>277</v>
      </c>
      <c r="P11" s="0"/>
      <c r="Q11" s="0"/>
      <c r="R11" s="0"/>
      <c r="S11" s="0"/>
      <c r="T11" s="8" t="s">
        <f>=-SUM(T2:T9)</f>
      </c>
      <c r="U11" s="0" t="s">
        <v>326</v>
      </c>
      <c r="V11" s="0"/>
      <c r="W11" s="0"/>
      <c r="X11" s="0"/>
      <c r="Y11" s="0"/>
      <c r="Z11" s="0"/>
      <c r="AA11" s="0"/>
      <c r="AB11" s="11" t="n">
        <v>45729</v>
      </c>
      <c r="AC11" s="6" t="n">
        <v>1590.5</v>
      </c>
      <c r="AD11" s="0" t="s">
        <v>277</v>
      </c>
      <c r="AE11" s="11" t="n">
        <v>45810</v>
      </c>
      <c r="AF11" s="6" t="n">
        <v>-431.1</v>
      </c>
      <c r="AG11" s="0" t="s">
        <v>376</v>
      </c>
      <c r="AH11" s="0"/>
      <c r="AI11" s="0"/>
      <c r="AJ11" s="0"/>
      <c r="AK11" s="11" t="n">
        <v>45960</v>
      </c>
      <c r="AL11" s="8" t="s">
        <f>=-Портфель!K14</f>
      </c>
      <c r="AM11" s="0" t="s">
        <v>286</v>
      </c>
      <c r="AN11" s="11" t="n">
        <v>45646</v>
      </c>
      <c r="AO11" s="6" t="n">
        <v>506.31</v>
      </c>
      <c r="AP11" s="0" t="s">
        <v>277</v>
      </c>
      <c r="AQ11" s="0"/>
      <c r="AR11" s="0"/>
      <c r="AS11" s="0"/>
      <c r="AT11" s="0"/>
      <c r="AU11" s="0"/>
      <c r="AV11" s="0"/>
      <c r="AW11" s="11" t="n">
        <v>45758</v>
      </c>
      <c r="AX11" s="6" t="n">
        <v>419.84</v>
      </c>
      <c r="AY11" s="0" t="s">
        <v>277</v>
      </c>
      <c r="AZ11" s="0"/>
      <c r="BA11" s="0"/>
      <c r="BB11" s="0"/>
      <c r="BC11" s="11" t="n">
        <v>45686</v>
      </c>
      <c r="BD11" s="6" t="n">
        <v>364.09</v>
      </c>
      <c r="BE11" s="0" t="s">
        <v>277</v>
      </c>
      <c r="BF11" s="11" t="n">
        <v>45909</v>
      </c>
      <c r="BG11" s="6" t="n">
        <v>1378.62</v>
      </c>
      <c r="BH11" s="0" t="s">
        <v>277</v>
      </c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11" t="n">
        <v>45646</v>
      </c>
      <c r="BV11" s="6" t="n">
        <v>576.73</v>
      </c>
      <c r="BW11" s="0" t="s">
        <v>277</v>
      </c>
      <c r="BX11" s="0"/>
      <c r="BY11" s="0"/>
      <c r="BZ11" s="0"/>
      <c r="CA11" s="0"/>
      <c r="CB11" s="0"/>
      <c r="CC11" s="0"/>
      <c r="CD11" s="0"/>
      <c r="CE11" s="8" t="s">
        <f>=-SUM(CE2:CE9)</f>
      </c>
      <c r="CF11" s="0" t="s">
        <v>326</v>
      </c>
      <c r="CG11" s="0"/>
      <c r="CH11" s="8" t="s">
        <f>=-SUM(CH2:CH9)</f>
      </c>
      <c r="CI11" s="0" t="s">
        <v>326</v>
      </c>
      <c r="CJ11" s="11" t="n">
        <v>45924</v>
      </c>
      <c r="CK11" s="6" t="n">
        <v>856.16</v>
      </c>
      <c r="CL11" s="0" t="s">
        <v>277</v>
      </c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11" t="n">
        <v>45533</v>
      </c>
      <c r="DC11" s="6" t="n">
        <v>117.42</v>
      </c>
      <c r="DD11" s="0" t="s">
        <v>277</v>
      </c>
      <c r="DE11" s="11" t="n">
        <v>45960</v>
      </c>
      <c r="DF11" s="8" t="s">
        <f>=-Портфель!K39</f>
      </c>
      <c r="DG11" s="0" t="s">
        <v>286</v>
      </c>
      <c r="DH11" s="11" t="n">
        <v>45512</v>
      </c>
      <c r="DI11" s="6" t="n">
        <v>610</v>
      </c>
      <c r="DJ11" s="0" t="s">
        <v>277</v>
      </c>
      <c r="DK11" s="11" t="n">
        <v>45623</v>
      </c>
      <c r="DL11" s="6" t="s">
        <f>=-426.33</f>
      </c>
      <c r="DM11" s="0" t="s">
        <v>377</v>
      </c>
      <c r="DN11" s="11" t="n">
        <v>45558</v>
      </c>
      <c r="DO11" s="6" t="s">
        <f>=697.87</f>
      </c>
      <c r="DP11" s="0" t="s">
        <v>277</v>
      </c>
      <c r="DQ11" s="0"/>
      <c r="DR11" s="8" t="s">
        <f>=-SUM(DR2:DR9)</f>
      </c>
      <c r="DS11" s="0" t="s">
        <v>326</v>
      </c>
      <c r="DT11" s="0"/>
      <c r="DU11" s="0"/>
      <c r="DV11" s="0"/>
      <c r="DW11" s="11" t="n">
        <v>45567</v>
      </c>
      <c r="DX11" s="6" t="s">
        <f>=-33.78</f>
      </c>
      <c r="DY11" s="0" t="s">
        <v>347</v>
      </c>
      <c r="DZ11" s="11" t="n">
        <v>45844</v>
      </c>
      <c r="EA11" s="6" t="s">
        <f>=-825</f>
      </c>
      <c r="EB11" s="0" t="s">
        <v>259</v>
      </c>
      <c r="EC11" s="0"/>
      <c r="ED11" s="0"/>
      <c r="EE11" s="0"/>
      <c r="EF11" s="11" t="n">
        <v>45955</v>
      </c>
      <c r="EG11" s="6" t="s">
        <f>=-203.34</f>
      </c>
      <c r="EH11" s="0" t="s">
        <v>271</v>
      </c>
      <c r="EI11" s="11" t="n">
        <v>45709</v>
      </c>
      <c r="EJ11" s="6" t="s">
        <f>=-94.98</f>
      </c>
      <c r="EK11" s="0" t="s">
        <v>338</v>
      </c>
      <c r="EL11" s="11" t="n">
        <v>46074</v>
      </c>
      <c r="EM11" s="8" t="s">
        <f>=-Портфель!K51</f>
      </c>
      <c r="EN11" s="0" t="s">
        <v>286</v>
      </c>
      <c r="EO11" s="11" t="n">
        <v>46070</v>
      </c>
      <c r="EP11" s="8" t="s">
        <f>=-Портфель!K52</f>
      </c>
      <c r="EQ11" s="0" t="s">
        <v>286</v>
      </c>
      <c r="ER11" s="0"/>
      <c r="ES11" s="0"/>
      <c r="ET11" s="0"/>
      <c r="EU11" s="0"/>
      <c r="EV11" s="0"/>
      <c r="EW11" s="0"/>
      <c r="EX11" s="11" t="n">
        <v>46199</v>
      </c>
      <c r="EY11" s="8" t="s">
        <f>=-Портфель!K55</f>
      </c>
      <c r="EZ11" s="0" t="s">
        <v>286</v>
      </c>
      <c r="FA11" s="11" t="n">
        <v>45792</v>
      </c>
      <c r="FB11" s="6" t="s">
        <f>=444.16</f>
      </c>
      <c r="FC11" s="0" t="s">
        <v>277</v>
      </c>
      <c r="FD11" s="11" t="n">
        <v>45824</v>
      </c>
      <c r="FE11" s="6" t="s">
        <f>=-330</f>
      </c>
      <c r="FF11" s="0" t="s">
        <v>230</v>
      </c>
      <c r="FG11" s="0"/>
      <c r="FH11" s="0"/>
      <c r="FI11" s="0"/>
      <c r="FJ11" s="11" t="n">
        <v>45905</v>
      </c>
      <c r="FK11" s="6" t="s">
        <f>=-30</f>
      </c>
      <c r="FL11" s="0" t="s">
        <v>246</v>
      </c>
    </row>
    <row collapsed="false" customFormat="false" customHeight="false" hidden="false" ht="12.1" outlineLevel="0" r="12">
      <c r="A12" s="11" t="n">
        <v>45882</v>
      </c>
      <c r="B12" s="6" t="n">
        <v>-1125</v>
      </c>
      <c r="C12" s="0" t="s">
        <v>378</v>
      </c>
      <c r="D12" s="0"/>
      <c r="E12" s="8" t="s">
        <f>=-SUM(E2:E10)</f>
      </c>
      <c r="F12" s="0" t="s">
        <v>326</v>
      </c>
      <c r="G12" s="0"/>
      <c r="H12" s="8" t="s">
        <f>=-SUM(H2:H10)</f>
      </c>
      <c r="I12" s="0" t="s">
        <v>326</v>
      </c>
      <c r="J12" s="0"/>
      <c r="K12" s="0"/>
      <c r="L12" s="0"/>
      <c r="M12" s="11" t="n">
        <v>45936</v>
      </c>
      <c r="N12" s="6" t="n">
        <v>-213</v>
      </c>
      <c r="O12" s="0" t="s">
        <v>379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1" t="n">
        <v>45792</v>
      </c>
      <c r="AC12" s="6" t="n">
        <v>441.59</v>
      </c>
      <c r="AD12" s="0" t="s">
        <v>277</v>
      </c>
      <c r="AE12" s="11" t="n">
        <v>45926</v>
      </c>
      <c r="AF12" s="6" t="n">
        <v>598.79</v>
      </c>
      <c r="AG12" s="0" t="s">
        <v>277</v>
      </c>
      <c r="AH12" s="0"/>
      <c r="AI12" s="0"/>
      <c r="AJ12" s="0"/>
      <c r="AK12" s="0"/>
      <c r="AL12" s="10" t="s">
        <f>=XIRR(AL2:AL11,AK2:AK11)</f>
      </c>
      <c r="AM12" s="0"/>
      <c r="AN12" s="11" t="n">
        <v>45729</v>
      </c>
      <c r="AO12" s="6" t="n">
        <v>1210.22</v>
      </c>
      <c r="AP12" s="0" t="s">
        <v>277</v>
      </c>
      <c r="AQ12" s="0"/>
      <c r="AR12" s="0"/>
      <c r="AS12" s="0"/>
      <c r="AT12" s="0"/>
      <c r="AU12" s="0"/>
      <c r="AV12" s="0"/>
      <c r="AW12" s="11" t="n">
        <v>45790</v>
      </c>
      <c r="AX12" s="6" t="n">
        <v>1212.78</v>
      </c>
      <c r="AY12" s="0" t="s">
        <v>277</v>
      </c>
      <c r="AZ12" s="0"/>
      <c r="BA12" s="0"/>
      <c r="BB12" s="0"/>
      <c r="BC12" s="11" t="n">
        <v>45748</v>
      </c>
      <c r="BD12" s="6" t="n">
        <v>693.1</v>
      </c>
      <c r="BE12" s="0" t="s">
        <v>277</v>
      </c>
      <c r="BF12" s="11" t="n">
        <v>45960</v>
      </c>
      <c r="BG12" s="8" t="s">
        <f>=-Портфель!K21</f>
      </c>
      <c r="BH12" s="0" t="s">
        <v>286</v>
      </c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11" t="n">
        <v>45805</v>
      </c>
      <c r="BV12" s="6" t="n">
        <v>616.4</v>
      </c>
      <c r="BW12" s="0" t="s">
        <v>277</v>
      </c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11" t="n">
        <v>45960</v>
      </c>
      <c r="CK12" s="8" t="s">
        <f>=-Портфель!K31</f>
      </c>
      <c r="CL12" s="0" t="s">
        <v>286</v>
      </c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11" t="n">
        <v>45535</v>
      </c>
      <c r="DC12" s="6" t="n">
        <v>117.53</v>
      </c>
      <c r="DD12" s="0" t="s">
        <v>277</v>
      </c>
      <c r="DE12" s="0"/>
      <c r="DF12" s="10" t="s">
        <f>=XIRR(DF2:DF11,DE2:DE11)</f>
      </c>
      <c r="DG12" s="0"/>
      <c r="DH12" s="11" t="n">
        <v>45520</v>
      </c>
      <c r="DI12" s="6" t="n">
        <v>410.72</v>
      </c>
      <c r="DJ12" s="0" t="s">
        <v>277</v>
      </c>
      <c r="DK12" s="11" t="n">
        <v>45727</v>
      </c>
      <c r="DL12" s="6" t="s">
        <f>=1580.22</f>
      </c>
      <c r="DM12" s="0" t="s">
        <v>277</v>
      </c>
      <c r="DN12" s="11" t="n">
        <v>45727</v>
      </c>
      <c r="DO12" s="6" t="s">
        <f>=1575.78</f>
      </c>
      <c r="DP12" s="0" t="s">
        <v>277</v>
      </c>
      <c r="DQ12" s="0"/>
      <c r="DR12" s="0"/>
      <c r="DS12" s="0"/>
      <c r="DT12" s="0"/>
      <c r="DU12" s="0"/>
      <c r="DV12" s="0"/>
      <c r="DW12" s="11" t="n">
        <v>45597</v>
      </c>
      <c r="DX12" s="6" t="s">
        <f>=-33.78</f>
      </c>
      <c r="DY12" s="0" t="s">
        <v>347</v>
      </c>
      <c r="DZ12" s="11" t="n">
        <v>45845</v>
      </c>
      <c r="EA12" s="6" t="s">
        <f>=-55.5</f>
      </c>
      <c r="EB12" s="0" t="s">
        <v>369</v>
      </c>
      <c r="EC12" s="0"/>
      <c r="ED12" s="0"/>
      <c r="EE12" s="0"/>
      <c r="EF12" s="11" t="n">
        <v>45956</v>
      </c>
      <c r="EG12" s="6" t="s">
        <f>=-51.42</f>
      </c>
      <c r="EH12" s="0" t="s">
        <v>380</v>
      </c>
      <c r="EI12" s="11" t="n">
        <v>45800</v>
      </c>
      <c r="EJ12" s="6" t="s">
        <f>=-94.98</f>
      </c>
      <c r="EK12" s="0" t="s">
        <v>338</v>
      </c>
      <c r="EL12" s="0"/>
      <c r="EM12" s="10" t="s">
        <f>=XIRR(EM2:EM11,EL2:EL11)</f>
      </c>
      <c r="EN12" s="0"/>
      <c r="EO12" s="0"/>
      <c r="EP12" s="10" t="s">
        <f>=XIRR(EP2:EP11,EO2:EO11)</f>
      </c>
      <c r="EQ12" s="0"/>
      <c r="ER12" s="0"/>
      <c r="ES12" s="0"/>
      <c r="ET12" s="0"/>
      <c r="EU12" s="0"/>
      <c r="EV12" s="0"/>
      <c r="EW12" s="0"/>
      <c r="EX12" s="0"/>
      <c r="EY12" s="10" t="s">
        <f>=XIRR(EY2:EY11,EX2:EX11)</f>
      </c>
      <c r="EZ12" s="0"/>
      <c r="FA12" s="11" t="n">
        <v>45797</v>
      </c>
      <c r="FB12" s="6" t="s">
        <f>=444.51</f>
      </c>
      <c r="FC12" s="0" t="s">
        <v>277</v>
      </c>
      <c r="FD12" s="11" t="n">
        <v>45825</v>
      </c>
      <c r="FE12" s="6" t="s">
        <f>=-45.6</f>
      </c>
      <c r="FF12" s="0" t="s">
        <v>381</v>
      </c>
      <c r="FG12" s="0"/>
      <c r="FH12" s="0"/>
      <c r="FI12" s="0"/>
      <c r="FJ12" s="11" t="n">
        <v>45906</v>
      </c>
      <c r="FK12" s="6" t="s">
        <f>=-6.13</f>
      </c>
      <c r="FL12" s="0" t="s">
        <v>382</v>
      </c>
    </row>
    <row collapsed="false" customFormat="false" customHeight="false" hidden="false" ht="12.1" outlineLevel="0" r="13">
      <c r="A13" s="11" t="n">
        <v>45960</v>
      </c>
      <c r="B13" s="8" t="s">
        <f>=-Портфель!K2</f>
      </c>
      <c r="C13" s="0" t="s">
        <v>286</v>
      </c>
      <c r="D13" s="0"/>
      <c r="E13" s="0"/>
      <c r="F13" s="0"/>
      <c r="G13" s="0"/>
      <c r="H13" s="0"/>
      <c r="I13" s="0"/>
      <c r="J13" s="0"/>
      <c r="K13" s="0"/>
      <c r="L13" s="0"/>
      <c r="M13" s="11" t="n">
        <v>45960</v>
      </c>
      <c r="N13" s="8" t="s">
        <f>=-Портфель!K6</f>
      </c>
      <c r="O13" s="0" t="s">
        <v>286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1" t="n">
        <v>45805</v>
      </c>
      <c r="AC13" s="6" t="n">
        <v>416.79</v>
      </c>
      <c r="AD13" s="0" t="s">
        <v>277</v>
      </c>
      <c r="AE13" s="11" t="n">
        <v>45944</v>
      </c>
      <c r="AF13" s="6" t="n">
        <v>-157.85</v>
      </c>
      <c r="AG13" s="0" t="s">
        <v>383</v>
      </c>
      <c r="AH13" s="0"/>
      <c r="AI13" s="0"/>
      <c r="AJ13" s="0"/>
      <c r="AK13" s="0"/>
      <c r="AL13" s="8" t="s">
        <f>=-SUM(AL2:AL11)</f>
      </c>
      <c r="AM13" s="0" t="s">
        <v>326</v>
      </c>
      <c r="AN13" s="11" t="n">
        <v>45758</v>
      </c>
      <c r="AO13" s="6" t="n">
        <v>975.3</v>
      </c>
      <c r="AP13" s="0" t="s">
        <v>277</v>
      </c>
      <c r="AQ13" s="0"/>
      <c r="AR13" s="0"/>
      <c r="AS13" s="0"/>
      <c r="AT13" s="0"/>
      <c r="AU13" s="0"/>
      <c r="AV13" s="0"/>
      <c r="AW13" s="11" t="n">
        <v>45792</v>
      </c>
      <c r="AX13" s="6" t="n">
        <v>396.34</v>
      </c>
      <c r="AY13" s="0" t="s">
        <v>277</v>
      </c>
      <c r="AZ13" s="0"/>
      <c r="BA13" s="0"/>
      <c r="BB13" s="0"/>
      <c r="BC13" s="11" t="n">
        <v>45758</v>
      </c>
      <c r="BD13" s="6" t="n">
        <v>980.15</v>
      </c>
      <c r="BE13" s="0" t="s">
        <v>277</v>
      </c>
      <c r="BF13" s="0"/>
      <c r="BG13" s="10" t="s">
        <f>=XIRR(BG2:BG12,BF2:BF12)</f>
      </c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11" t="n">
        <v>45845</v>
      </c>
      <c r="BV13" s="6" t="n">
        <v>-70</v>
      </c>
      <c r="BW13" s="0" t="s">
        <v>384</v>
      </c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10" t="s">
        <f>=XIRR(CK2:CK12,CJ2:CJ12)</f>
      </c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11" t="n">
        <v>45538</v>
      </c>
      <c r="DC13" s="6" t="n">
        <v>117.71</v>
      </c>
      <c r="DD13" s="0" t="s">
        <v>277</v>
      </c>
      <c r="DE13" s="0"/>
      <c r="DF13" s="8" t="s">
        <f>=-SUM(DF2:DF11)</f>
      </c>
      <c r="DG13" s="0" t="s">
        <v>326</v>
      </c>
      <c r="DH13" s="11" t="n">
        <v>45532</v>
      </c>
      <c r="DI13" s="6" t="n">
        <v>98.26</v>
      </c>
      <c r="DJ13" s="0" t="s">
        <v>277</v>
      </c>
      <c r="DK13" s="11" t="n">
        <v>45805</v>
      </c>
      <c r="DL13" s="6" t="s">
        <f>=-521.07</f>
      </c>
      <c r="DM13" s="0" t="s">
        <v>385</v>
      </c>
      <c r="DN13" s="11" t="n">
        <v>45735</v>
      </c>
      <c r="DO13" s="6" t="s">
        <f>=-367.51</f>
      </c>
      <c r="DP13" s="0" t="s">
        <v>386</v>
      </c>
      <c r="DQ13" s="0"/>
      <c r="DR13" s="0"/>
      <c r="DS13" s="0"/>
      <c r="DT13" s="0"/>
      <c r="DU13" s="0"/>
      <c r="DV13" s="0"/>
      <c r="DW13" s="11" t="n">
        <v>45627</v>
      </c>
      <c r="DX13" s="6" t="s">
        <f>=-33.78</f>
      </c>
      <c r="DY13" s="0" t="s">
        <v>347</v>
      </c>
      <c r="DZ13" s="11" t="n">
        <v>45875</v>
      </c>
      <c r="EA13" s="6" t="s">
        <f>=-46.35</f>
      </c>
      <c r="EB13" s="0" t="s">
        <v>387</v>
      </c>
      <c r="EC13" s="0"/>
      <c r="ED13" s="0"/>
      <c r="EE13" s="0"/>
      <c r="EF13" s="11" t="n">
        <v>46168</v>
      </c>
      <c r="EG13" s="8" t="s">
        <f>=-Портфель!K49</f>
      </c>
      <c r="EH13" s="0" t="s">
        <v>286</v>
      </c>
      <c r="EI13" s="11" t="n">
        <v>45891</v>
      </c>
      <c r="EJ13" s="6" t="s">
        <f>=-94.98</f>
      </c>
      <c r="EK13" s="0" t="s">
        <v>338</v>
      </c>
      <c r="EL13" s="0"/>
      <c r="EM13" s="8" t="s">
        <f>=-SUM(EM2:EM11)</f>
      </c>
      <c r="EN13" s="0" t="s">
        <v>326</v>
      </c>
      <c r="EO13" s="0"/>
      <c r="EP13" s="8" t="s">
        <f>=-SUM(EP2:EP11)</f>
      </c>
      <c r="EQ13" s="0" t="s">
        <v>326</v>
      </c>
      <c r="ER13" s="0"/>
      <c r="ES13" s="0"/>
      <c r="ET13" s="0"/>
      <c r="EU13" s="0"/>
      <c r="EV13" s="0"/>
      <c r="EW13" s="0"/>
      <c r="EX13" s="0"/>
      <c r="EY13" s="8" t="s">
        <f>=-SUM(EY2:EY11)</f>
      </c>
      <c r="EZ13" s="0" t="s">
        <v>326</v>
      </c>
      <c r="FA13" s="11" t="n">
        <v>45808</v>
      </c>
      <c r="FB13" s="6" t="s">
        <f>=-174.8</f>
      </c>
      <c r="FC13" s="0" t="s">
        <v>249</v>
      </c>
      <c r="FD13" s="11" t="n">
        <v>45915</v>
      </c>
      <c r="FE13" s="6" t="s">
        <f>=-330</f>
      </c>
      <c r="FF13" s="0" t="s">
        <v>230</v>
      </c>
      <c r="FG13" s="0"/>
      <c r="FH13" s="0"/>
      <c r="FI13" s="0"/>
      <c r="FJ13" s="11" t="n">
        <v>45936</v>
      </c>
      <c r="FK13" s="6" t="s">
        <f>=-30</f>
      </c>
      <c r="FL13" s="0" t="s">
        <v>246</v>
      </c>
    </row>
    <row collapsed="false" customFormat="false" customHeight="false" hidden="false" ht="12.1" outlineLevel="0" r="14">
      <c r="A14" s="0"/>
      <c r="B14" s="10" t="s">
        <f>=XIRR(B2:B13,A2:A13)</f>
      </c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10" t="s">
        <f>=XIRR(N2:N13,M2:M13)</f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1" t="n">
        <v>45858</v>
      </c>
      <c r="AC14" s="6" t="n">
        <v>-220.2</v>
      </c>
      <c r="AD14" s="0" t="s">
        <v>388</v>
      </c>
      <c r="AE14" s="11" t="n">
        <v>45960</v>
      </c>
      <c r="AF14" s="8" t="s">
        <f>=-Портфель!K12</f>
      </c>
      <c r="AG14" s="0" t="s">
        <v>286</v>
      </c>
      <c r="AH14" s="0"/>
      <c r="AI14" s="0"/>
      <c r="AJ14" s="0"/>
      <c r="AK14" s="0"/>
      <c r="AL14" s="0"/>
      <c r="AM14" s="0"/>
      <c r="AN14" s="11" t="n">
        <v>45909</v>
      </c>
      <c r="AO14" s="6" t="n">
        <v>476.29</v>
      </c>
      <c r="AP14" s="0" t="s">
        <v>277</v>
      </c>
      <c r="AQ14" s="0"/>
      <c r="AR14" s="0"/>
      <c r="AS14" s="0"/>
      <c r="AT14" s="0"/>
      <c r="AU14" s="0"/>
      <c r="AV14" s="0"/>
      <c r="AW14" s="11" t="n">
        <v>45792</v>
      </c>
      <c r="AX14" s="6" t="n">
        <v>1189.01</v>
      </c>
      <c r="AY14" s="0" t="s">
        <v>277</v>
      </c>
      <c r="AZ14" s="0"/>
      <c r="BA14" s="0"/>
      <c r="BB14" s="0"/>
      <c r="BC14" s="11" t="n">
        <v>45805</v>
      </c>
      <c r="BD14" s="6" t="n">
        <v>305.11</v>
      </c>
      <c r="BE14" s="0" t="s">
        <v>277</v>
      </c>
      <c r="BF14" s="0"/>
      <c r="BG14" s="8" t="s">
        <f>=-SUM(BG2:BG12)</f>
      </c>
      <c r="BH14" s="0" t="s">
        <v>326</v>
      </c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11" t="n">
        <v>45909</v>
      </c>
      <c r="BV14" s="6" t="n">
        <v>602.3</v>
      </c>
      <c r="BW14" s="0" t="s">
        <v>277</v>
      </c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8" t="s">
        <f>=-SUM(CK2:CK12)</f>
      </c>
      <c r="CL14" s="0" t="s">
        <v>326</v>
      </c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11" t="n">
        <v>45539</v>
      </c>
      <c r="DC14" s="6" t="n">
        <v>117.76</v>
      </c>
      <c r="DD14" s="0" t="s">
        <v>277</v>
      </c>
      <c r="DE14" s="0"/>
      <c r="DF14" s="0"/>
      <c r="DG14" s="0"/>
      <c r="DH14" s="11" t="n">
        <v>45636</v>
      </c>
      <c r="DI14" s="6" t="n">
        <v>371.96</v>
      </c>
      <c r="DJ14" s="0" t="s">
        <v>277</v>
      </c>
      <c r="DK14" s="11" t="n">
        <v>45960</v>
      </c>
      <c r="DL14" s="8" t="s">
        <f>=-Портфель!K42</f>
      </c>
      <c r="DM14" s="0" t="s">
        <v>286</v>
      </c>
      <c r="DN14" s="11" t="n">
        <v>45917</v>
      </c>
      <c r="DO14" s="6" t="s">
        <f>=-367.51</f>
      </c>
      <c r="DP14" s="0" t="s">
        <v>386</v>
      </c>
      <c r="DQ14" s="0"/>
      <c r="DR14" s="0"/>
      <c r="DS14" s="0"/>
      <c r="DT14" s="0"/>
      <c r="DU14" s="0"/>
      <c r="DV14" s="0"/>
      <c r="DW14" s="11" t="n">
        <v>45657</v>
      </c>
      <c r="DX14" s="6" t="s">
        <f>=-33.78</f>
      </c>
      <c r="DY14" s="0" t="s">
        <v>347</v>
      </c>
      <c r="DZ14" s="11" t="n">
        <v>45905</v>
      </c>
      <c r="EA14" s="6" t="s">
        <f>=-44.6</f>
      </c>
      <c r="EB14" s="0" t="s">
        <v>389</v>
      </c>
      <c r="EC14" s="0"/>
      <c r="ED14" s="0"/>
      <c r="EE14" s="0"/>
      <c r="EF14" s="0"/>
      <c r="EG14" s="10" t="s">
        <f>=XIRR(EG2:EG13,EF2:EF13)</f>
      </c>
      <c r="EH14" s="0"/>
      <c r="EI14" s="11" t="n">
        <v>45960</v>
      </c>
      <c r="EJ14" s="8" t="s">
        <f>=-Портфель!K50</f>
      </c>
      <c r="EK14" s="0" t="s">
        <v>286</v>
      </c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11" t="n">
        <v>45809</v>
      </c>
      <c r="FB14" s="6" t="s">
        <f>=-16.8</f>
      </c>
      <c r="FC14" s="0" t="s">
        <v>390</v>
      </c>
      <c r="FD14" s="11" t="n">
        <v>45916</v>
      </c>
      <c r="FE14" s="6" t="s">
        <f>=-38.13</f>
      </c>
      <c r="FF14" s="0" t="s">
        <v>391</v>
      </c>
      <c r="FG14" s="0"/>
      <c r="FH14" s="0"/>
      <c r="FI14" s="0"/>
      <c r="FJ14" s="11" t="n">
        <v>45937</v>
      </c>
      <c r="FK14" s="6" t="s">
        <f>=-5.73</f>
      </c>
      <c r="FL14" s="0" t="s">
        <v>392</v>
      </c>
    </row>
    <row collapsed="false" customFormat="false" customHeight="false" hidden="false" ht="12.1" outlineLevel="0" r="15">
      <c r="A15" s="0"/>
      <c r="B15" s="8" t="s">
        <f>=-SUM(B2:B13)</f>
      </c>
      <c r="C15" s="0" t="s">
        <v>326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8" t="s">
        <f>=-SUM(N2:N13)</f>
      </c>
      <c r="O15" s="0" t="s">
        <v>326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1" t="n">
        <v>45960</v>
      </c>
      <c r="AC15" s="8" t="s">
        <f>=-Портфель!K11</f>
      </c>
      <c r="AD15" s="0" t="s">
        <v>286</v>
      </c>
      <c r="AE15" s="0"/>
      <c r="AF15" s="10" t="s">
        <f>=XIRR(AF2:AF14,AE2:AE14)</f>
      </c>
      <c r="AG15" s="0"/>
      <c r="AH15" s="0"/>
      <c r="AI15" s="0"/>
      <c r="AJ15" s="0"/>
      <c r="AK15" s="0"/>
      <c r="AL15" s="0"/>
      <c r="AM15" s="0"/>
      <c r="AN15" s="11" t="n">
        <v>45909</v>
      </c>
      <c r="AO15" s="6" t="n">
        <v>476.19</v>
      </c>
      <c r="AP15" s="0" t="s">
        <v>277</v>
      </c>
      <c r="AQ15" s="0"/>
      <c r="AR15" s="0"/>
      <c r="AS15" s="0"/>
      <c r="AT15" s="0"/>
      <c r="AU15" s="0"/>
      <c r="AV15" s="0"/>
      <c r="AW15" s="11" t="n">
        <v>45848</v>
      </c>
      <c r="AX15" s="6" t="n">
        <v>-53.5082248409</v>
      </c>
      <c r="AY15" s="0" t="s">
        <v>393</v>
      </c>
      <c r="AZ15" s="0"/>
      <c r="BA15" s="0"/>
      <c r="BB15" s="0"/>
      <c r="BC15" s="11" t="n">
        <v>45960</v>
      </c>
      <c r="BD15" s="8" t="s">
        <f>=-Портфель!K20</f>
      </c>
      <c r="BE15" s="0" t="s">
        <v>286</v>
      </c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11" t="n">
        <v>45960</v>
      </c>
      <c r="BV15" s="8" t="s">
        <f>=-Портфель!K26</f>
      </c>
      <c r="BW15" s="0" t="s">
        <v>286</v>
      </c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11" t="n">
        <v>45540</v>
      </c>
      <c r="DC15" s="6" t="n">
        <v>353.46</v>
      </c>
      <c r="DD15" s="0" t="s">
        <v>277</v>
      </c>
      <c r="DE15" s="0"/>
      <c r="DF15" s="0"/>
      <c r="DG15" s="0"/>
      <c r="DH15" s="11" t="n">
        <v>45646</v>
      </c>
      <c r="DI15" s="6" t="n">
        <v>417.56</v>
      </c>
      <c r="DJ15" s="0" t="s">
        <v>277</v>
      </c>
      <c r="DK15" s="0"/>
      <c r="DL15" s="10" t="s">
        <f>=XIRR(DL2:DL14,DK2:DK14)</f>
      </c>
      <c r="DM15" s="0"/>
      <c r="DN15" s="11" t="n">
        <v>45960</v>
      </c>
      <c r="DO15" s="8" t="s">
        <f>=-Портфель!K43</f>
      </c>
      <c r="DP15" s="0" t="s">
        <v>286</v>
      </c>
      <c r="DQ15" s="0"/>
      <c r="DR15" s="0"/>
      <c r="DS15" s="0"/>
      <c r="DT15" s="0"/>
      <c r="DU15" s="0"/>
      <c r="DV15" s="0"/>
      <c r="DW15" s="11" t="n">
        <v>45687</v>
      </c>
      <c r="DX15" s="6" t="s">
        <f>=-33.78</f>
      </c>
      <c r="DY15" s="0" t="s">
        <v>347</v>
      </c>
      <c r="DZ15" s="11" t="n">
        <v>45934</v>
      </c>
      <c r="EA15" s="6" t="s">
        <f>=-825</f>
      </c>
      <c r="EB15" s="0" t="s">
        <v>259</v>
      </c>
      <c r="EC15" s="0"/>
      <c r="ED15" s="0"/>
      <c r="EE15" s="0"/>
      <c r="EF15" s="0"/>
      <c r="EG15" s="8" t="s">
        <f>=-SUM(EG2:EG13)</f>
      </c>
      <c r="EH15" s="0" t="s">
        <v>326</v>
      </c>
      <c r="EI15" s="0"/>
      <c r="EJ15" s="10" t="s">
        <f>=XIRR(EJ2:EJ14,EI2:EI14)</f>
      </c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11" t="n">
        <v>45838</v>
      </c>
      <c r="FB15" s="6" t="s">
        <f>=-162.25</f>
      </c>
      <c r="FC15" s="0" t="s">
        <v>254</v>
      </c>
      <c r="FD15" s="11" t="n">
        <v>45960</v>
      </c>
      <c r="FE15" s="8" t="s">
        <f>=-Портфель!K57</f>
      </c>
      <c r="FF15" s="0" t="s">
        <v>286</v>
      </c>
      <c r="FG15" s="0"/>
      <c r="FH15" s="0"/>
      <c r="FI15" s="0"/>
      <c r="FJ15" s="11" t="n">
        <v>46120</v>
      </c>
      <c r="FK15" s="8" t="s">
        <f>=-Портфель!K59</f>
      </c>
      <c r="FL15" s="0" t="s">
        <v>286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10" t="s">
        <f>=XIRR(AC2:AC15,AB2:AB15)</f>
      </c>
      <c r="AD16" s="0"/>
      <c r="AE16" s="0"/>
      <c r="AF16" s="8" t="s">
        <f>=-SUM(AF2:AF14)</f>
      </c>
      <c r="AG16" s="0" t="s">
        <v>326</v>
      </c>
      <c r="AH16" s="0"/>
      <c r="AI16" s="0"/>
      <c r="AJ16" s="0"/>
      <c r="AK16" s="0"/>
      <c r="AL16" s="0"/>
      <c r="AM16" s="0"/>
      <c r="AN16" s="11" t="n">
        <v>45960</v>
      </c>
      <c r="AO16" s="8" t="s">
        <f>=-Портфель!K15</f>
      </c>
      <c r="AP16" s="0" t="s">
        <v>286</v>
      </c>
      <c r="AQ16" s="0"/>
      <c r="AR16" s="0"/>
      <c r="AS16" s="0"/>
      <c r="AT16" s="0"/>
      <c r="AU16" s="0"/>
      <c r="AV16" s="0"/>
      <c r="AW16" s="11" t="n">
        <v>45960</v>
      </c>
      <c r="AX16" s="8" t="s">
        <f>=-Портфель!K18</f>
      </c>
      <c r="AY16" s="0" t="s">
        <v>286</v>
      </c>
      <c r="AZ16" s="0"/>
      <c r="BA16" s="0"/>
      <c r="BB16" s="0"/>
      <c r="BC16" s="0"/>
      <c r="BD16" s="10" t="s">
        <f>=XIRR(BD2:BD15,BC2:BC15)</f>
      </c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10" t="s">
        <f>=XIRR(BV2:BV15,BU2:BU15)</f>
      </c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11" t="n">
        <v>45550</v>
      </c>
      <c r="DC16" s="6" t="n">
        <v>118.38</v>
      </c>
      <c r="DD16" s="0" t="s">
        <v>277</v>
      </c>
      <c r="DE16" s="0"/>
      <c r="DF16" s="0"/>
      <c r="DG16" s="0"/>
      <c r="DH16" s="11" t="n">
        <v>45646</v>
      </c>
      <c r="DI16" s="6" t="n">
        <v>97.58</v>
      </c>
      <c r="DJ16" s="0" t="s">
        <v>277</v>
      </c>
      <c r="DK16" s="0"/>
      <c r="DL16" s="8" t="s">
        <f>=-SUM(DL2:DL14)</f>
      </c>
      <c r="DM16" s="0" t="s">
        <v>326</v>
      </c>
      <c r="DN16" s="0"/>
      <c r="DO16" s="10" t="s">
        <f>=XIRR(DO2:DO15,DN2:DN15)</f>
      </c>
      <c r="DP16" s="0"/>
      <c r="DQ16" s="0"/>
      <c r="DR16" s="0"/>
      <c r="DS16" s="0"/>
      <c r="DT16" s="0"/>
      <c r="DU16" s="0"/>
      <c r="DV16" s="0"/>
      <c r="DW16" s="11" t="n">
        <v>45701</v>
      </c>
      <c r="DX16" s="6" t="s">
        <f>=1652.97</f>
      </c>
      <c r="DY16" s="0" t="s">
        <v>277</v>
      </c>
      <c r="DZ16" s="11" t="n">
        <v>45935</v>
      </c>
      <c r="EA16" s="6" t="s">
        <f>=-44.6</f>
      </c>
      <c r="EB16" s="0" t="s">
        <v>389</v>
      </c>
      <c r="EC16" s="0"/>
      <c r="ED16" s="0"/>
      <c r="EE16" s="0"/>
      <c r="EF16" s="0"/>
      <c r="EG16" s="0"/>
      <c r="EH16" s="0"/>
      <c r="EI16" s="0"/>
      <c r="EJ16" s="8" t="s">
        <f>=-SUM(EJ2:EJ14)</f>
      </c>
      <c r="EK16" s="0" t="s">
        <v>326</v>
      </c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11" t="n">
        <v>45839</v>
      </c>
      <c r="FB16" s="6" t="s">
        <f>=-15.1</f>
      </c>
      <c r="FC16" s="0" t="s">
        <v>394</v>
      </c>
      <c r="FD16" s="0"/>
      <c r="FE16" s="10" t="s">
        <f>=XIRR(FE2:FE15,FD2:FD15)</f>
      </c>
      <c r="FF16" s="0"/>
      <c r="FG16" s="0"/>
      <c r="FH16" s="0"/>
      <c r="FI16" s="0"/>
      <c r="FJ16" s="0"/>
      <c r="FK16" s="10" t="s">
        <f>=XIRR(FK2:FK15,FJ2:FJ15)</f>
      </c>
      <c r="FL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8" t="s">
        <f>=-SUM(AC2:AC15)</f>
      </c>
      <c r="AD17" s="0" t="s">
        <v>326</v>
      </c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10" t="s">
        <f>=XIRR(AO2:AO16,AN2:AN16)</f>
      </c>
      <c r="AP17" s="0"/>
      <c r="AQ17" s="0"/>
      <c r="AR17" s="0"/>
      <c r="AS17" s="0"/>
      <c r="AT17" s="0"/>
      <c r="AU17" s="0"/>
      <c r="AV17" s="0"/>
      <c r="AW17" s="0"/>
      <c r="AX17" s="10" t="s">
        <f>=XIRR(AX2:AX16,AW2:AW16)</f>
      </c>
      <c r="AY17" s="0"/>
      <c r="AZ17" s="0"/>
      <c r="BA17" s="0"/>
      <c r="BB17" s="0"/>
      <c r="BC17" s="0"/>
      <c r="BD17" s="8" t="s">
        <f>=-SUM(BD2:BD15)</f>
      </c>
      <c r="BE17" s="0" t="s">
        <v>326</v>
      </c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8" t="s">
        <f>=-SUM(BV2:BV15)</f>
      </c>
      <c r="BW17" s="0" t="s">
        <v>326</v>
      </c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11" t="n">
        <v>45552</v>
      </c>
      <c r="DC17" s="6" t="n">
        <v>118.5</v>
      </c>
      <c r="DD17" s="0" t="s">
        <v>277</v>
      </c>
      <c r="DE17" s="0"/>
      <c r="DF17" s="0"/>
      <c r="DG17" s="0"/>
      <c r="DH17" s="11" t="n">
        <v>45693</v>
      </c>
      <c r="DI17" s="6" t="n">
        <v>210.54</v>
      </c>
      <c r="DJ17" s="0" t="s">
        <v>277</v>
      </c>
      <c r="DK17" s="0"/>
      <c r="DL17" s="0"/>
      <c r="DM17" s="0"/>
      <c r="DN17" s="0"/>
      <c r="DO17" s="8" t="s">
        <f>=-SUM(DO2:DO15)</f>
      </c>
      <c r="DP17" s="0" t="s">
        <v>326</v>
      </c>
      <c r="DQ17" s="0"/>
      <c r="DR17" s="0"/>
      <c r="DS17" s="0"/>
      <c r="DT17" s="0"/>
      <c r="DU17" s="0"/>
      <c r="DV17" s="0"/>
      <c r="DW17" s="11" t="n">
        <v>45717</v>
      </c>
      <c r="DX17" s="6" t="s">
        <f>=-56.3</f>
      </c>
      <c r="DY17" s="0" t="s">
        <v>395</v>
      </c>
      <c r="DZ17" s="11" t="n">
        <v>45989</v>
      </c>
      <c r="EA17" s="8" t="s">
        <f>=-Портфель!K47</f>
      </c>
      <c r="EB17" s="0" t="s">
        <v>286</v>
      </c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11" t="n">
        <v>45869</v>
      </c>
      <c r="FB17" s="6" t="s">
        <f>=-164</f>
      </c>
      <c r="FC17" s="0" t="s">
        <v>262</v>
      </c>
      <c r="FD17" s="0"/>
      <c r="FE17" s="8" t="s">
        <f>=-SUM(FE2:FE15)</f>
      </c>
      <c r="FF17" s="0" t="s">
        <v>326</v>
      </c>
      <c r="FG17" s="0"/>
      <c r="FH17" s="0"/>
      <c r="FI17" s="0"/>
      <c r="FJ17" s="0"/>
      <c r="FK17" s="8" t="s">
        <f>=-SUM(FK2:FK15)</f>
      </c>
      <c r="FL17" s="0" t="s">
        <v>326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8" t="s">
        <f>=-SUM(AO2:AO16)</f>
      </c>
      <c r="AP18" s="0" t="s">
        <v>326</v>
      </c>
      <c r="AQ18" s="0"/>
      <c r="AR18" s="0"/>
      <c r="AS18" s="0"/>
      <c r="AT18" s="0"/>
      <c r="AU18" s="0"/>
      <c r="AV18" s="0"/>
      <c r="AW18" s="0"/>
      <c r="AX18" s="8" t="s">
        <f>=-SUM(AX2:AX16)</f>
      </c>
      <c r="AY18" s="0" t="s">
        <v>326</v>
      </c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11" t="n">
        <v>45557</v>
      </c>
      <c r="DC18" s="6" t="n">
        <v>118.78</v>
      </c>
      <c r="DD18" s="0" t="s">
        <v>277</v>
      </c>
      <c r="DE18" s="0"/>
      <c r="DF18" s="0"/>
      <c r="DG18" s="0"/>
      <c r="DH18" s="11" t="n">
        <v>45699</v>
      </c>
      <c r="DI18" s="6" t="n">
        <v>32.95</v>
      </c>
      <c r="DJ18" s="0" t="s">
        <v>277</v>
      </c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11" t="n">
        <v>45747</v>
      </c>
      <c r="DX18" s="6" t="s">
        <f>=-56.3</f>
      </c>
      <c r="DY18" s="0" t="s">
        <v>395</v>
      </c>
      <c r="DZ18" s="0"/>
      <c r="EA18" s="10" t="s">
        <f>=XIRR(EA2:EA17,DZ2:DZ17)</f>
      </c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11" t="n">
        <v>45870</v>
      </c>
      <c r="FB18" s="6" t="s">
        <f>=-14.5</f>
      </c>
      <c r="FC18" s="0" t="s">
        <v>396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11" t="n">
        <v>45558</v>
      </c>
      <c r="DC19" s="6" t="n">
        <v>118.84</v>
      </c>
      <c r="DD19" s="0" t="s">
        <v>277</v>
      </c>
      <c r="DE19" s="0"/>
      <c r="DF19" s="0"/>
      <c r="DG19" s="0"/>
      <c r="DH19" s="11" t="n">
        <v>45729</v>
      </c>
      <c r="DI19" s="6" t="n">
        <v>343</v>
      </c>
      <c r="DJ19" s="0" t="s">
        <v>277</v>
      </c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11" t="n">
        <v>45777</v>
      </c>
      <c r="DX19" s="6" t="s">
        <f>=-56.3</f>
      </c>
      <c r="DY19" s="0" t="s">
        <v>395</v>
      </c>
      <c r="DZ19" s="0"/>
      <c r="EA19" s="8" t="s">
        <f>=-SUM(EA2:EA17)</f>
      </c>
      <c r="EB19" s="0" t="s">
        <v>326</v>
      </c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11" t="n">
        <v>45900</v>
      </c>
      <c r="FB19" s="6" t="s">
        <f>=-158.2</f>
      </c>
      <c r="FC19" s="0" t="s">
        <v>266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11" t="n">
        <v>45560</v>
      </c>
      <c r="DC20" s="6" t="n">
        <v>118.95</v>
      </c>
      <c r="DD20" s="0" t="s">
        <v>277</v>
      </c>
      <c r="DE20" s="0"/>
      <c r="DF20" s="0"/>
      <c r="DG20" s="0"/>
      <c r="DH20" s="11" t="n">
        <v>45783</v>
      </c>
      <c r="DI20" s="6" t="n">
        <v>459</v>
      </c>
      <c r="DJ20" s="0" t="s">
        <v>277</v>
      </c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11" t="n">
        <v>45807</v>
      </c>
      <c r="DX20" s="6" t="s">
        <f>=-56.3</f>
      </c>
      <c r="DY20" s="0" t="s">
        <v>395</v>
      </c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11" t="n">
        <v>45901</v>
      </c>
      <c r="FB20" s="6" t="s">
        <f>=-13.35</f>
      </c>
      <c r="FC20" s="0" t="s">
        <v>397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11" t="n">
        <v>45562</v>
      </c>
      <c r="DC21" s="6" t="n">
        <v>119.07</v>
      </c>
      <c r="DD21" s="0" t="s">
        <v>277</v>
      </c>
      <c r="DE21" s="0"/>
      <c r="DF21" s="0"/>
      <c r="DG21" s="0"/>
      <c r="DH21" s="11" t="n">
        <v>45806</v>
      </c>
      <c r="DI21" s="6" t="n">
        <v>297.12</v>
      </c>
      <c r="DJ21" s="0" t="s">
        <v>277</v>
      </c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11" t="n">
        <v>45837</v>
      </c>
      <c r="DX21" s="6" t="s">
        <f>=-56.3</f>
      </c>
      <c r="DY21" s="0" t="s">
        <v>395</v>
      </c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11" t="n">
        <v>45930</v>
      </c>
      <c r="FB21" s="6" t="s">
        <f>=-144.35</f>
      </c>
      <c r="FC21" s="0" t="s">
        <v>269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11" t="n">
        <v>45563</v>
      </c>
      <c r="DC22" s="6" t="n">
        <v>119.12</v>
      </c>
      <c r="DD22" s="0" t="s">
        <v>277</v>
      </c>
      <c r="DE22" s="0"/>
      <c r="DF22" s="0"/>
      <c r="DG22" s="0"/>
      <c r="DH22" s="11" t="n">
        <v>45852</v>
      </c>
      <c r="DI22" s="6" t="n">
        <v>35.94</v>
      </c>
      <c r="DJ22" s="0" t="s">
        <v>277</v>
      </c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11" t="n">
        <v>45867</v>
      </c>
      <c r="DX22" s="6" t="s">
        <f>=-56.3</f>
      </c>
      <c r="DY22" s="0" t="s">
        <v>395</v>
      </c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11" t="n">
        <v>45931</v>
      </c>
      <c r="FB22" s="6" t="s">
        <f>=-11.9</f>
      </c>
      <c r="FC22" s="0" t="s">
        <v>398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11" t="n">
        <v>45565</v>
      </c>
      <c r="DC23" s="6" t="n">
        <v>119.24</v>
      </c>
      <c r="DD23" s="0" t="s">
        <v>277</v>
      </c>
      <c r="DE23" s="0"/>
      <c r="DF23" s="0"/>
      <c r="DG23" s="0"/>
      <c r="DH23" s="11" t="n">
        <v>45910</v>
      </c>
      <c r="DI23" s="6" t="n">
        <v>209.87</v>
      </c>
      <c r="DJ23" s="0" t="s">
        <v>277</v>
      </c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11" t="n">
        <v>45897</v>
      </c>
      <c r="DX23" s="6" t="s">
        <f>=-56.3</f>
      </c>
      <c r="DY23" s="0" t="s">
        <v>395</v>
      </c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11" t="n">
        <v>46028</v>
      </c>
      <c r="FB23" s="8" t="s">
        <f>=-Портфель!K56</f>
      </c>
      <c r="FC23" s="0" t="s">
        <v>286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11" t="n">
        <v>45567</v>
      </c>
      <c r="DC24" s="6" t="n">
        <v>119.35</v>
      </c>
      <c r="DD24" s="0" t="s">
        <v>277</v>
      </c>
      <c r="DE24" s="0"/>
      <c r="DF24" s="0"/>
      <c r="DG24" s="0"/>
      <c r="DH24" s="11" t="n">
        <v>45943</v>
      </c>
      <c r="DI24" s="6" t="n">
        <v>800.66</v>
      </c>
      <c r="DJ24" s="0" t="s">
        <v>277</v>
      </c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11" t="n">
        <v>45927</v>
      </c>
      <c r="DX24" s="6" t="s">
        <f>=-56.3</f>
      </c>
      <c r="DY24" s="0" t="s">
        <v>395</v>
      </c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10" t="s">
        <f>=XIRR(FB2:FB23,FA2:FA23)</f>
      </c>
      <c r="FC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11" t="n">
        <v>45570</v>
      </c>
      <c r="DC25" s="6" t="n">
        <v>478.04</v>
      </c>
      <c r="DD25" s="0" t="s">
        <v>277</v>
      </c>
      <c r="DE25" s="0"/>
      <c r="DF25" s="0"/>
      <c r="DG25" s="0"/>
      <c r="DH25" s="11" t="n">
        <v>45960</v>
      </c>
      <c r="DI25" s="8" t="s">
        <f>=-Портфель!K40</f>
      </c>
      <c r="DJ25" s="0" t="s">
        <v>286</v>
      </c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11" t="n">
        <v>45957</v>
      </c>
      <c r="DX25" s="6" t="s">
        <f>=-56.3</f>
      </c>
      <c r="DY25" s="0" t="s">
        <v>395</v>
      </c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8" t="s">
        <f>=-SUM(FB2:FB23)</f>
      </c>
      <c r="FC25" s="0" t="s">
        <v>326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11" t="n">
        <v>45579</v>
      </c>
      <c r="DC26" s="6" t="n">
        <v>120.03</v>
      </c>
      <c r="DD26" s="0" t="s">
        <v>277</v>
      </c>
      <c r="DE26" s="0"/>
      <c r="DF26" s="0"/>
      <c r="DG26" s="0"/>
      <c r="DH26" s="0"/>
      <c r="DI26" s="10" t="s">
        <f>=XIRR(DI2:DI25,DH2:DH25)</f>
      </c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11" t="n">
        <v>45960</v>
      </c>
      <c r="DX26" s="8" t="s">
        <f>=-Портфель!K46</f>
      </c>
      <c r="DY26" s="0" t="s">
        <v>286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11" t="n">
        <v>45580</v>
      </c>
      <c r="DC27" s="6" t="n">
        <v>120.09</v>
      </c>
      <c r="DD27" s="0" t="s">
        <v>277</v>
      </c>
      <c r="DE27" s="0"/>
      <c r="DF27" s="0"/>
      <c r="DG27" s="0"/>
      <c r="DH27" s="0"/>
      <c r="DI27" s="8" t="s">
        <f>=-SUM(DI2:DI25)</f>
      </c>
      <c r="DJ27" s="0" t="s">
        <v>326</v>
      </c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10" t="s">
        <f>=XIRR(DX2:DX26,DW2:DW26)</f>
      </c>
      <c r="DY27" s="0"/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11" t="n">
        <v>45582</v>
      </c>
      <c r="DC28" s="6" t="n">
        <v>120.21</v>
      </c>
      <c r="DD28" s="0" t="s">
        <v>277</v>
      </c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8" t="s">
        <f>=-SUM(DX2:DX26)</f>
      </c>
      <c r="DY28" s="0" t="s">
        <v>326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11" t="n">
        <v>45587</v>
      </c>
      <c r="DC29" s="6" t="n">
        <v>120.5</v>
      </c>
      <c r="DD29" s="0" t="s">
        <v>277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11" t="n">
        <v>45589</v>
      </c>
      <c r="DC30" s="6" t="n">
        <v>120.62</v>
      </c>
      <c r="DD30" s="0" t="s">
        <v>277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11" t="n">
        <v>45592</v>
      </c>
      <c r="DC31" s="6" t="n">
        <v>120.79</v>
      </c>
      <c r="DD31" s="0" t="s">
        <v>277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11" t="n">
        <v>45594</v>
      </c>
      <c r="DC32" s="6" t="n">
        <v>120.92</v>
      </c>
      <c r="DD32" s="0" t="s">
        <v>277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11" t="n">
        <v>45599</v>
      </c>
      <c r="DC33" s="6" t="n">
        <v>121.24</v>
      </c>
      <c r="DD33" s="0" t="s">
        <v>277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11" t="n">
        <v>45601</v>
      </c>
      <c r="DC34" s="6" t="n">
        <v>606.85</v>
      </c>
      <c r="DD34" s="0" t="s">
        <v>277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11" t="n">
        <v>45602</v>
      </c>
      <c r="DC35" s="6" t="n">
        <v>121.43</v>
      </c>
      <c r="DD35" s="0" t="s">
        <v>277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11" t="n">
        <v>45605</v>
      </c>
      <c r="DC36" s="6" t="n">
        <v>121.63</v>
      </c>
      <c r="DD36" s="0" t="s">
        <v>277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11" t="n">
        <v>45608</v>
      </c>
      <c r="DC37" s="6" t="n">
        <v>121.82</v>
      </c>
      <c r="DD37" s="0" t="s">
        <v>277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11" t="n">
        <v>45614</v>
      </c>
      <c r="DC38" s="6" t="n">
        <v>122.22</v>
      </c>
      <c r="DD38" s="0" t="s">
        <v>277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11" t="n">
        <v>45617</v>
      </c>
      <c r="DC39" s="6" t="n">
        <v>122.42</v>
      </c>
      <c r="DD39" s="0" t="s">
        <v>277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11" t="n">
        <v>45620</v>
      </c>
      <c r="DC40" s="6" t="n">
        <v>122.61</v>
      </c>
      <c r="DD40" s="0" t="s">
        <v>277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11" t="n">
        <v>45623</v>
      </c>
      <c r="DC41" s="6" t="n">
        <v>122.81</v>
      </c>
      <c r="DD41" s="0" t="s">
        <v>277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11" t="n">
        <v>45628</v>
      </c>
      <c r="DC42" s="6" t="n">
        <v>123.14</v>
      </c>
      <c r="DD42" s="0" t="s">
        <v>277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11" t="n">
        <v>45631</v>
      </c>
      <c r="DC43" s="6" t="n">
        <v>2590.14</v>
      </c>
      <c r="DD43" s="0" t="s">
        <v>277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11" t="n">
        <v>45632</v>
      </c>
      <c r="DC44" s="6" t="n">
        <v>123.41</v>
      </c>
      <c r="DD44" s="0" t="s">
        <v>277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11" t="n">
        <v>45639</v>
      </c>
      <c r="DC45" s="6" t="n">
        <v>123.87</v>
      </c>
      <c r="DD45" s="0" t="s">
        <v>277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11" t="n">
        <v>45643</v>
      </c>
      <c r="DC46" s="6" t="n">
        <v>124.15</v>
      </c>
      <c r="DD46" s="0" t="s">
        <v>277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11" t="n">
        <v>45649</v>
      </c>
      <c r="DC47" s="6" t="n">
        <v>124.55</v>
      </c>
      <c r="DD47" s="0" t="s">
        <v>277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11" t="n">
        <v>45653</v>
      </c>
      <c r="DC48" s="6" t="n">
        <v>124.81</v>
      </c>
      <c r="DD48" s="0" t="s">
        <v>277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11" t="n">
        <v>45656</v>
      </c>
      <c r="DC49" s="6" t="n">
        <v>-4875.78</v>
      </c>
      <c r="DD49" s="0" t="s">
        <v>331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11" t="n">
        <v>45657</v>
      </c>
      <c r="DC50" s="6" t="n">
        <v>125.09</v>
      </c>
      <c r="DD50" s="0" t="s">
        <v>277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11" t="n">
        <v>45662</v>
      </c>
      <c r="DC51" s="6" t="n">
        <v>376.32</v>
      </c>
      <c r="DD51" s="0" t="s">
        <v>277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11" t="n">
        <v>45670</v>
      </c>
      <c r="DC52" s="6" t="n">
        <v>126.04</v>
      </c>
      <c r="DD52" s="0" t="s">
        <v>277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11" t="n">
        <v>45673</v>
      </c>
      <c r="DC53" s="6" t="n">
        <v>126.24</v>
      </c>
      <c r="DD53" s="0" t="s">
        <v>277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11" t="n">
        <v>45678</v>
      </c>
      <c r="DC54" s="6" t="n">
        <v>126.57</v>
      </c>
      <c r="DD54" s="0" t="s">
        <v>277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11" t="n">
        <v>45680</v>
      </c>
      <c r="DC55" s="6" t="n">
        <v>126.72</v>
      </c>
      <c r="DD55" s="0" t="s">
        <v>277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11" t="n">
        <v>45687</v>
      </c>
      <c r="DC56" s="6" t="n">
        <v>127.19</v>
      </c>
      <c r="DD56" s="0" t="s">
        <v>277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11" t="n">
        <v>45691</v>
      </c>
      <c r="DC57" s="6" t="n">
        <v>127.45</v>
      </c>
      <c r="DD57" s="0" t="s">
        <v>277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11" t="n">
        <v>45693</v>
      </c>
      <c r="DC58" s="6" t="n">
        <v>382.77</v>
      </c>
      <c r="DD58" s="0" t="s">
        <v>277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11" t="n">
        <v>45697</v>
      </c>
      <c r="DC59" s="6" t="n">
        <v>127.88</v>
      </c>
      <c r="DD59" s="0" t="s">
        <v>277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11" t="n">
        <v>45700</v>
      </c>
      <c r="DC60" s="6" t="n">
        <v>128.06</v>
      </c>
      <c r="DD60" s="0" t="s">
        <v>277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11" t="n">
        <v>45700</v>
      </c>
      <c r="DC61" s="6" t="n">
        <v>128.06</v>
      </c>
      <c r="DD61" s="0" t="s">
        <v>277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11" t="n">
        <v>45702</v>
      </c>
      <c r="DC62" s="6" t="n">
        <v>128.19</v>
      </c>
      <c r="DD62" s="0" t="s">
        <v>277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11" t="n">
        <v>45708</v>
      </c>
      <c r="DC63" s="6" t="n">
        <v>128.61</v>
      </c>
      <c r="DD63" s="0" t="s">
        <v>277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11" t="n">
        <v>45708</v>
      </c>
      <c r="DC64" s="6" t="n">
        <v>-4887.07</v>
      </c>
      <c r="DD64" s="0" t="s">
        <v>331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11" t="n">
        <v>45719</v>
      </c>
      <c r="DC65" s="6" t="n">
        <v>129.37</v>
      </c>
      <c r="DD65" s="0" t="s">
        <v>277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11" t="n">
        <v>45721</v>
      </c>
      <c r="DC66" s="6" t="n">
        <v>906.63</v>
      </c>
      <c r="DD66" s="0" t="s">
        <v>277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11" t="n">
        <v>45726</v>
      </c>
      <c r="DC67" s="6" t="n">
        <v>129.86</v>
      </c>
      <c r="DD67" s="0" t="s">
        <v>277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11" t="n">
        <v>45728</v>
      </c>
      <c r="DC68" s="6" t="n">
        <v>130.01</v>
      </c>
      <c r="DD68" s="0" t="s">
        <v>277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11" t="n">
        <v>45733</v>
      </c>
      <c r="DC69" s="6" t="n">
        <v>130.37</v>
      </c>
      <c r="DD69" s="0" t="s">
        <v>277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11" t="n">
        <v>45739</v>
      </c>
      <c r="DC70" s="6" t="n">
        <v>130.81</v>
      </c>
      <c r="DD70" s="0" t="s">
        <v>277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11" t="n">
        <v>45746</v>
      </c>
      <c r="DC71" s="6" t="n">
        <v>131.31</v>
      </c>
      <c r="DD71" s="0" t="s">
        <v>277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11" t="n">
        <v>45750</v>
      </c>
      <c r="DC72" s="6" t="n">
        <v>131.61</v>
      </c>
      <c r="DD72" s="0" t="s">
        <v>277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11" t="n">
        <v>45751</v>
      </c>
      <c r="DC73" s="6" t="n">
        <v>790.1</v>
      </c>
      <c r="DD73" s="0" t="s">
        <v>277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11" t="n">
        <v>45756</v>
      </c>
      <c r="DC74" s="6" t="n">
        <v>132.05</v>
      </c>
      <c r="DD74" s="0" t="s">
        <v>277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11" t="n">
        <v>45758</v>
      </c>
      <c r="DC75" s="6" t="n">
        <v>-5287.74</v>
      </c>
      <c r="DD75" s="0" t="s">
        <v>331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11" t="n">
        <v>45760</v>
      </c>
      <c r="DC76" s="6" t="n">
        <v>132.34</v>
      </c>
      <c r="DD76" s="0" t="s">
        <v>277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11" t="n">
        <v>45762</v>
      </c>
      <c r="DC77" s="6" t="n">
        <v>132.48</v>
      </c>
      <c r="DD77" s="0" t="s">
        <v>277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11" t="n">
        <v>45767</v>
      </c>
      <c r="DC78" s="6" t="n">
        <v>132.83</v>
      </c>
      <c r="DD78" s="0" t="s">
        <v>277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11" t="n">
        <v>45773</v>
      </c>
      <c r="DC79" s="6" t="n">
        <v>133.26</v>
      </c>
      <c r="DD79" s="0" t="s">
        <v>277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11" t="n">
        <v>45781</v>
      </c>
      <c r="DC80" s="6" t="n">
        <v>535.34</v>
      </c>
      <c r="DD80" s="0" t="s">
        <v>277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11" t="n">
        <v>45785</v>
      </c>
      <c r="DC81" s="6" t="n">
        <v>134.13</v>
      </c>
      <c r="DD81" s="0" t="s">
        <v>277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11" t="n">
        <v>45791</v>
      </c>
      <c r="DC82" s="6" t="n">
        <v>134.56</v>
      </c>
      <c r="DD82" s="0" t="s">
        <v>277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11" t="n">
        <v>45791</v>
      </c>
      <c r="DC83" s="6" t="n">
        <v>134.56</v>
      </c>
      <c r="DD83" s="0" t="s">
        <v>277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11" t="n">
        <v>45798</v>
      </c>
      <c r="DC84" s="6" t="n">
        <v>135.07</v>
      </c>
      <c r="DD84" s="0" t="s">
        <v>277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11" t="n">
        <v>45802</v>
      </c>
      <c r="DC85" s="6" t="n">
        <v>135.36</v>
      </c>
      <c r="DD85" s="0" t="s">
        <v>277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11" t="n">
        <v>45808</v>
      </c>
      <c r="DC86" s="6" t="n">
        <v>135.8</v>
      </c>
      <c r="DD86" s="0" t="s">
        <v>277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11" t="n">
        <v>45812</v>
      </c>
      <c r="DC87" s="6" t="n">
        <v>408.31</v>
      </c>
      <c r="DD87" s="0" t="s">
        <v>277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11" t="n">
        <v>45824</v>
      </c>
      <c r="DC88" s="6" t="n">
        <v>136.94</v>
      </c>
      <c r="DD88" s="0" t="s">
        <v>277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11" t="n">
        <v>45826</v>
      </c>
      <c r="DC89" s="6" t="n">
        <v>959.63</v>
      </c>
      <c r="DD89" s="0" t="s">
        <v>277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11" t="n">
        <v>45827</v>
      </c>
      <c r="DC90" s="6" t="n">
        <v>274.32</v>
      </c>
      <c r="DD90" s="0" t="s">
        <v>277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11" t="n">
        <v>45828</v>
      </c>
      <c r="DC91" s="6" t="n">
        <v>411.72</v>
      </c>
      <c r="DD91" s="0" t="s">
        <v>277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11" t="n">
        <v>45831</v>
      </c>
      <c r="DC92" s="6" t="n">
        <v>137.43</v>
      </c>
      <c r="DD92" s="0" t="s">
        <v>277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11" t="n">
        <v>45834</v>
      </c>
      <c r="DC93" s="6" t="n">
        <v>275.3</v>
      </c>
      <c r="DD93" s="0" t="s">
        <v>277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11" t="n">
        <v>45835</v>
      </c>
      <c r="DC94" s="6" t="n">
        <v>137.71</v>
      </c>
      <c r="DD94" s="0" t="s">
        <v>277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11" t="n">
        <v>45835</v>
      </c>
      <c r="DC95" s="6" t="n">
        <v>275.5</v>
      </c>
      <c r="DD95" s="0" t="s">
        <v>277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11" t="n">
        <v>45838</v>
      </c>
      <c r="DC96" s="6" t="n">
        <v>-1103.36</v>
      </c>
      <c r="DD96" s="0" t="s">
        <v>331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11" t="n">
        <v>45838</v>
      </c>
      <c r="DC97" s="6" t="n">
        <v>-2758.53</v>
      </c>
      <c r="DD97" s="0" t="s">
        <v>331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11" t="n">
        <v>45838</v>
      </c>
      <c r="DC98" s="6" t="n">
        <v>2758.6</v>
      </c>
      <c r="DD98" s="0" t="s">
        <v>277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11" t="n">
        <v>45839</v>
      </c>
      <c r="DC99" s="6" t="n">
        <v>138</v>
      </c>
      <c r="DD99" s="0" t="s">
        <v>277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11" t="n">
        <v>45840</v>
      </c>
      <c r="DC100" s="6" t="n">
        <v>138.07</v>
      </c>
      <c r="DD100" s="0" t="s">
        <v>277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11" t="n">
        <v>45842</v>
      </c>
      <c r="DC101" s="6" t="n">
        <v>138.24</v>
      </c>
      <c r="DD101" s="0" t="s">
        <v>277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11" t="n">
        <v>45842</v>
      </c>
      <c r="DC102" s="6" t="n">
        <v>552.83</v>
      </c>
      <c r="DD102" s="0" t="s">
        <v>277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11" t="n">
        <v>45846</v>
      </c>
      <c r="DC103" s="6" t="n">
        <v>-1246.41</v>
      </c>
      <c r="DD103" s="0" t="s">
        <v>331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11" t="n">
        <v>45846</v>
      </c>
      <c r="DC104" s="6" t="n">
        <v>277</v>
      </c>
      <c r="DD104" s="0" t="s">
        <v>277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11" t="n">
        <v>45848</v>
      </c>
      <c r="DC105" s="6" t="n">
        <v>-2911.02</v>
      </c>
      <c r="DD105" s="0" t="s">
        <v>331</v>
      </c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11" t="n">
        <v>45850</v>
      </c>
      <c r="DC106" s="6" t="n">
        <v>138.76</v>
      </c>
      <c r="DD106" s="0" t="s">
        <v>277</v>
      </c>
    </row>
    <row collapsed="false" customFormat="false" customHeight="false" hidden="false" ht="12.1" outlineLevel="0" r="107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11" t="n">
        <v>45852</v>
      </c>
      <c r="DC107" s="6" t="n">
        <v>3333.6</v>
      </c>
      <c r="DD107" s="0" t="s">
        <v>277</v>
      </c>
    </row>
    <row collapsed="false" customFormat="false" customHeight="false" hidden="false" ht="12.1" outlineLevel="0" r="108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11" t="n">
        <v>45852</v>
      </c>
      <c r="DC108" s="6" t="n">
        <v>138.9</v>
      </c>
      <c r="DD108" s="0" t="s">
        <v>277</v>
      </c>
    </row>
    <row collapsed="false" customFormat="false" customHeight="false" hidden="false" ht="12.1" outlineLevel="0" r="109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11" t="n">
        <v>45853</v>
      </c>
      <c r="DC109" s="6" t="n">
        <v>555.88</v>
      </c>
      <c r="DD109" s="0" t="s">
        <v>277</v>
      </c>
    </row>
    <row collapsed="false" customFormat="false" customHeight="false" hidden="false" ht="12.1" outlineLevel="0" r="110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11" t="n">
        <v>45854</v>
      </c>
      <c r="DC110" s="6" t="n">
        <v>-2224.48</v>
      </c>
      <c r="DD110" s="0" t="s">
        <v>331</v>
      </c>
    </row>
    <row collapsed="false" customFormat="false" customHeight="false" hidden="false" ht="12.1" outlineLevel="0" r="111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11" t="n">
        <v>45854</v>
      </c>
      <c r="DC111" s="6" t="n">
        <v>-1390.3</v>
      </c>
      <c r="DD111" s="0" t="s">
        <v>331</v>
      </c>
    </row>
    <row collapsed="false" customFormat="false" customHeight="false" hidden="false" ht="12.1" outlineLevel="0" r="112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11" t="n">
        <v>45854</v>
      </c>
      <c r="DC112" s="6" t="n">
        <v>556.16</v>
      </c>
      <c r="DD112" s="0" t="s">
        <v>277</v>
      </c>
    </row>
    <row collapsed="false" customFormat="false" customHeight="false" hidden="false" ht="12.1" outlineLevel="0" r="113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11" t="n">
        <v>45856</v>
      </c>
      <c r="DC113" s="6" t="n">
        <v>139.17</v>
      </c>
      <c r="DD113" s="0" t="s">
        <v>277</v>
      </c>
    </row>
    <row collapsed="false" customFormat="false" customHeight="false" hidden="false" ht="12.1" outlineLevel="0" r="114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11" t="n">
        <v>45856</v>
      </c>
      <c r="DC114" s="6" t="n">
        <v>-1252.89</v>
      </c>
      <c r="DD114" s="0" t="s">
        <v>331</v>
      </c>
    </row>
    <row collapsed="false" customFormat="false" customHeight="false" hidden="false" ht="12.1" outlineLevel="0" r="115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11" t="n">
        <v>45856</v>
      </c>
      <c r="DC115" s="6" t="n">
        <v>278.5</v>
      </c>
      <c r="DD115" s="0" t="s">
        <v>277</v>
      </c>
    </row>
    <row collapsed="false" customFormat="false" customHeight="false" hidden="false" ht="12.1" outlineLevel="0" r="116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11" t="n">
        <v>45857</v>
      </c>
      <c r="DC116" s="6" t="n">
        <v>139.24</v>
      </c>
      <c r="DD116" s="0" t="s">
        <v>277</v>
      </c>
    </row>
    <row collapsed="false" customFormat="false" customHeight="false" hidden="false" ht="12.1" outlineLevel="0" r="117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11" t="n">
        <v>45860</v>
      </c>
      <c r="DC117" s="6" t="n">
        <v>1255.05</v>
      </c>
      <c r="DD117" s="0" t="s">
        <v>277</v>
      </c>
    </row>
    <row collapsed="false" customFormat="false" customHeight="false" hidden="false" ht="12.1" outlineLevel="0" r="118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11" t="n">
        <v>45863</v>
      </c>
      <c r="DC118" s="6" t="n">
        <v>698.65</v>
      </c>
      <c r="DD118" s="0" t="s">
        <v>277</v>
      </c>
    </row>
    <row collapsed="false" customFormat="false" customHeight="false" hidden="false" ht="12.1" outlineLevel="0" r="119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11" t="n">
        <v>45866</v>
      </c>
      <c r="DC119" s="6" t="n">
        <v>139.85</v>
      </c>
      <c r="DD119" s="0" t="s">
        <v>277</v>
      </c>
    </row>
    <row collapsed="false" customFormat="false" customHeight="false" hidden="false" ht="12.1" outlineLevel="0" r="120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11" t="n">
        <v>45867</v>
      </c>
      <c r="DC120" s="6" t="n">
        <v>279.84</v>
      </c>
      <c r="DD120" s="0" t="s">
        <v>277</v>
      </c>
    </row>
    <row collapsed="false" customFormat="false" customHeight="false" hidden="false" ht="12.1" outlineLevel="0" r="121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11" t="n">
        <v>45868</v>
      </c>
      <c r="DC121" s="6" t="n">
        <v>139.98</v>
      </c>
      <c r="DD121" s="0" t="s">
        <v>277</v>
      </c>
    </row>
    <row collapsed="false" customFormat="false" customHeight="false" hidden="false" ht="12.1" outlineLevel="0" r="122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11" t="n">
        <v>45869</v>
      </c>
      <c r="DC122" s="6" t="n">
        <v>280.1</v>
      </c>
      <c r="DD122" s="0" t="s">
        <v>277</v>
      </c>
    </row>
    <row collapsed="false" customFormat="false" customHeight="false" hidden="false" ht="12.1" outlineLevel="0" r="123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11" t="n">
        <v>45870</v>
      </c>
      <c r="DC123" s="6" t="n">
        <v>981.26</v>
      </c>
      <c r="DD123" s="0" t="s">
        <v>277</v>
      </c>
    </row>
    <row collapsed="false" customFormat="false" customHeight="false" hidden="false" ht="12.1" outlineLevel="0" r="124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11" t="n">
        <v>45870</v>
      </c>
      <c r="DC124" s="6" t="n">
        <v>140.11</v>
      </c>
      <c r="DD124" s="0" t="s">
        <v>277</v>
      </c>
    </row>
    <row collapsed="false" customFormat="false" customHeight="false" hidden="false" ht="12.1" outlineLevel="0" r="125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11" t="n">
        <v>45873</v>
      </c>
      <c r="DC125" s="6" t="n">
        <v>841.86</v>
      </c>
      <c r="DD125" s="0" t="s">
        <v>277</v>
      </c>
    </row>
    <row collapsed="false" customFormat="false" customHeight="false" hidden="false" ht="12.1" outlineLevel="0" r="126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11" t="n">
        <v>45873</v>
      </c>
      <c r="DC126" s="6" t="n">
        <v>140.3</v>
      </c>
      <c r="DD126" s="0" t="s">
        <v>277</v>
      </c>
    </row>
    <row collapsed="false" customFormat="false" customHeight="false" hidden="false" ht="12.1" outlineLevel="0" r="127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11" t="n">
        <v>45873</v>
      </c>
      <c r="DC127" s="6" t="n">
        <v>140.31</v>
      </c>
      <c r="DD127" s="0" t="s">
        <v>277</v>
      </c>
    </row>
    <row collapsed="false" customFormat="false" customHeight="false" hidden="false" ht="12.1" outlineLevel="0" r="128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11" t="n">
        <v>45873</v>
      </c>
      <c r="DC128" s="6" t="n">
        <v>982.12</v>
      </c>
      <c r="DD128" s="0" t="s">
        <v>277</v>
      </c>
    </row>
    <row collapsed="false" customFormat="false" customHeight="false" hidden="false" ht="12.1" outlineLevel="0" r="129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11" t="n">
        <v>45874</v>
      </c>
      <c r="DC129" s="6" t="n">
        <v>140.37</v>
      </c>
      <c r="DD129" s="0" t="s">
        <v>277</v>
      </c>
    </row>
    <row collapsed="false" customFormat="false" customHeight="false" hidden="false" ht="12.1" outlineLevel="0" r="130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11" t="n">
        <v>45874</v>
      </c>
      <c r="DC130" s="6" t="n">
        <v>140.37</v>
      </c>
      <c r="DD130" s="0" t="s">
        <v>277</v>
      </c>
    </row>
    <row collapsed="false" customFormat="false" customHeight="false" hidden="false" ht="12.1" outlineLevel="0" r="131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11" t="n">
        <v>45878</v>
      </c>
      <c r="DC131" s="6" t="n">
        <v>140.62</v>
      </c>
      <c r="DD131" s="0" t="s">
        <v>277</v>
      </c>
    </row>
    <row collapsed="false" customFormat="false" customHeight="false" hidden="false" ht="12.1" outlineLevel="0" r="132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11" t="n">
        <v>45880</v>
      </c>
      <c r="DC132" s="6" t="n">
        <v>2815</v>
      </c>
      <c r="DD132" s="0" t="s">
        <v>277</v>
      </c>
    </row>
    <row collapsed="false" customFormat="false" customHeight="false" hidden="false" ht="12.1" outlineLevel="0" r="133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11" t="n">
        <v>45882</v>
      </c>
      <c r="DC133" s="6" t="n">
        <v>-2817.33</v>
      </c>
      <c r="DD133" s="0" t="s">
        <v>331</v>
      </c>
    </row>
    <row collapsed="false" customFormat="false" customHeight="false" hidden="false" ht="12.1" outlineLevel="0" r="134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11" t="n">
        <v>45882</v>
      </c>
      <c r="DC134" s="6" t="n">
        <v>4930.45</v>
      </c>
      <c r="DD134" s="0" t="s">
        <v>277</v>
      </c>
    </row>
    <row collapsed="false" customFormat="false" customHeight="false" hidden="false" ht="12.1" outlineLevel="0" r="135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11" t="n">
        <v>45883</v>
      </c>
      <c r="DC135" s="6" t="n">
        <v>140.93</v>
      </c>
      <c r="DD135" s="0" t="s">
        <v>277</v>
      </c>
    </row>
    <row collapsed="false" customFormat="false" customHeight="false" hidden="false" ht="12.1" outlineLevel="0" r="136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11" t="n">
        <v>45883</v>
      </c>
      <c r="DC136" s="6" t="n">
        <v>140.93</v>
      </c>
      <c r="DD136" s="0" t="s">
        <v>277</v>
      </c>
    </row>
    <row collapsed="false" customFormat="false" customHeight="false" hidden="false" ht="12.1" outlineLevel="0" r="137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11" t="n">
        <v>45892</v>
      </c>
      <c r="DC137" s="6" t="n">
        <v>141.51</v>
      </c>
      <c r="DD137" s="0" t="s">
        <v>277</v>
      </c>
    </row>
    <row collapsed="false" customFormat="false" customHeight="false" hidden="false" ht="12.1" outlineLevel="0" r="138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11" t="n">
        <v>45894</v>
      </c>
      <c r="DC138" s="6" t="n">
        <v>141.65</v>
      </c>
      <c r="DD138" s="0" t="s">
        <v>277</v>
      </c>
    </row>
    <row collapsed="false" customFormat="false" customHeight="false" hidden="false" ht="12.1" outlineLevel="0" r="139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11" t="n">
        <v>45895</v>
      </c>
      <c r="DC139" s="6" t="n">
        <v>283.42</v>
      </c>
      <c r="DD139" s="0" t="s">
        <v>277</v>
      </c>
    </row>
    <row collapsed="false" customFormat="false" customHeight="false" hidden="false" ht="12.1" outlineLevel="0" r="140">
      <c r="A140" s="0"/>
      <c r="B140" s="0"/>
      <c r="C140" s="0"/>
      <c r="D140" s="0"/>
      <c r="E140" s="0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11" t="n">
        <v>45897</v>
      </c>
      <c r="DC140" s="6" t="n">
        <v>-1843.79</v>
      </c>
      <c r="DD140" s="0" t="s">
        <v>331</v>
      </c>
    </row>
    <row collapsed="false" customFormat="false" customHeight="false" hidden="false" ht="12.1" outlineLevel="0" r="141">
      <c r="A141" s="0"/>
      <c r="B141" s="0"/>
      <c r="C141" s="0"/>
      <c r="D141" s="0"/>
      <c r="E141" s="0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11" t="n">
        <v>45898</v>
      </c>
      <c r="DC141" s="6" t="n">
        <v>-115.83</v>
      </c>
      <c r="DD141" s="0" t="s">
        <v>399</v>
      </c>
    </row>
    <row collapsed="false" customFormat="false" customHeight="false" hidden="false" ht="12.1" outlineLevel="0" r="142">
      <c r="A142" s="0"/>
      <c r="B142" s="0"/>
      <c r="C142" s="0"/>
      <c r="D142" s="0"/>
      <c r="E142" s="0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11" t="n">
        <v>45898</v>
      </c>
      <c r="DC142" s="6" t="n">
        <v>-3.29</v>
      </c>
      <c r="DD142" s="0" t="s">
        <v>265</v>
      </c>
    </row>
    <row collapsed="false" customFormat="false" customHeight="false" hidden="false" ht="12.1" outlineLevel="0" r="143">
      <c r="A143" s="0"/>
      <c r="B143" s="0"/>
      <c r="C143" s="0"/>
      <c r="D143" s="0"/>
      <c r="E143" s="0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11" t="n">
        <v>45898</v>
      </c>
      <c r="DC143" s="6" t="n">
        <v>-1277.01</v>
      </c>
      <c r="DD143" s="0" t="s">
        <v>331</v>
      </c>
    </row>
    <row collapsed="false" customFormat="false" customHeight="false" hidden="false" ht="12.1" outlineLevel="0" r="144">
      <c r="A144" s="0"/>
      <c r="B144" s="0"/>
      <c r="C144" s="0"/>
      <c r="D144" s="0"/>
      <c r="E144" s="0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11" t="n">
        <v>45899</v>
      </c>
      <c r="DC144" s="6" t="n">
        <v>141.95</v>
      </c>
      <c r="DD144" s="0" t="s">
        <v>277</v>
      </c>
    </row>
    <row collapsed="false" customFormat="false" customHeight="false" hidden="false" ht="12.1" outlineLevel="0" r="145">
      <c r="A145" s="0"/>
      <c r="B145" s="0"/>
      <c r="C145" s="0"/>
      <c r="D145" s="0"/>
      <c r="E145" s="0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11" t="n">
        <v>45901</v>
      </c>
      <c r="DC145" s="6" t="n">
        <v>142.08</v>
      </c>
      <c r="DD145" s="0" t="s">
        <v>277</v>
      </c>
    </row>
    <row collapsed="false" customFormat="false" customHeight="false" hidden="false" ht="12.1" outlineLevel="0" r="146">
      <c r="A146" s="0"/>
      <c r="B146" s="0"/>
      <c r="C146" s="0"/>
      <c r="D146" s="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11" t="n">
        <v>45902</v>
      </c>
      <c r="DC146" s="6" t="n">
        <v>142.16</v>
      </c>
      <c r="DD146" s="0" t="s">
        <v>277</v>
      </c>
    </row>
    <row collapsed="false" customFormat="false" customHeight="false" hidden="false" ht="12.1" outlineLevel="0" r="147">
      <c r="A147" s="0"/>
      <c r="B147" s="0"/>
      <c r="C147" s="0"/>
      <c r="D147" s="0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11" t="n">
        <v>45904</v>
      </c>
      <c r="DC147" s="6" t="n">
        <v>2845.58</v>
      </c>
      <c r="DD147" s="0" t="s">
        <v>277</v>
      </c>
    </row>
    <row collapsed="false" customFormat="false" customHeight="false" hidden="false" ht="12.1" outlineLevel="0" r="148">
      <c r="A148" s="0"/>
      <c r="B148" s="0"/>
      <c r="C148" s="0"/>
      <c r="D148" s="0"/>
      <c r="E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11" t="n">
        <v>45907</v>
      </c>
      <c r="DC148" s="6" t="n">
        <v>142.47</v>
      </c>
      <c r="DD148" s="0" t="s">
        <v>277</v>
      </c>
    </row>
    <row collapsed="false" customFormat="false" customHeight="false" hidden="false" ht="12.1" outlineLevel="0" r="149">
      <c r="A149" s="0"/>
      <c r="B149" s="0"/>
      <c r="C149" s="0"/>
      <c r="D149" s="0"/>
      <c r="E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11" t="n">
        <v>45908</v>
      </c>
      <c r="DC149" s="6" t="n">
        <v>142.54</v>
      </c>
      <c r="DD149" s="0" t="s">
        <v>277</v>
      </c>
    </row>
    <row collapsed="false" customFormat="false" customHeight="false" hidden="false" ht="12.1" outlineLevel="0" r="150">
      <c r="A150" s="0"/>
      <c r="B150" s="0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11" t="n">
        <v>45909</v>
      </c>
      <c r="DC150" s="6" t="n">
        <v>-3850.2</v>
      </c>
      <c r="DD150" s="0" t="s">
        <v>331</v>
      </c>
    </row>
    <row collapsed="false" customFormat="false" customHeight="false" hidden="false" ht="12.1" outlineLevel="0" r="151">
      <c r="A151" s="0"/>
      <c r="B151" s="0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11" t="n">
        <v>45912</v>
      </c>
      <c r="DC151" s="6" t="n">
        <v>142.78</v>
      </c>
      <c r="DD151" s="0" t="s">
        <v>277</v>
      </c>
    </row>
    <row collapsed="false" customFormat="false" customHeight="false" hidden="false" ht="12.1" outlineLevel="0" r="152">
      <c r="A152" s="0"/>
      <c r="B152" s="0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11" t="n">
        <v>45915</v>
      </c>
      <c r="DC152" s="6" t="n">
        <v>142.97</v>
      </c>
      <c r="DD152" s="0" t="s">
        <v>277</v>
      </c>
    </row>
    <row collapsed="false" customFormat="false" customHeight="false" hidden="false" ht="12.1" outlineLevel="0" r="153">
      <c r="A153" s="0"/>
      <c r="B153" s="0"/>
      <c r="C153" s="0"/>
      <c r="D153" s="0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11" t="n">
        <v>45919</v>
      </c>
      <c r="DC153" s="6" t="n">
        <v>143.21</v>
      </c>
      <c r="DD153" s="0" t="s">
        <v>277</v>
      </c>
    </row>
    <row collapsed="false" customFormat="false" customHeight="false" hidden="false" ht="12.1" outlineLevel="0" r="154">
      <c r="A154" s="0"/>
      <c r="B154" s="0"/>
      <c r="C154" s="0"/>
      <c r="D154" s="0"/>
      <c r="E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11" t="n">
        <v>45923</v>
      </c>
      <c r="DC154" s="6" t="n">
        <v>143.46</v>
      </c>
      <c r="DD154" s="0" t="s">
        <v>277</v>
      </c>
    </row>
    <row collapsed="false" customFormat="false" customHeight="false" hidden="false" ht="12.1" outlineLevel="0" r="155">
      <c r="A155" s="0"/>
      <c r="B155" s="0"/>
      <c r="C155" s="0"/>
      <c r="D155" s="0"/>
      <c r="E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11" t="n">
        <v>45924</v>
      </c>
      <c r="DC155" s="6" t="n">
        <v>-3588</v>
      </c>
      <c r="DD155" s="0" t="s">
        <v>331</v>
      </c>
    </row>
    <row collapsed="false" customFormat="false" customHeight="false" hidden="false" ht="12.1" outlineLevel="0" r="156">
      <c r="A156" s="0"/>
      <c r="B156" s="0"/>
      <c r="C156" s="0"/>
      <c r="D156" s="0"/>
      <c r="E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11" t="n">
        <v>45924</v>
      </c>
      <c r="DC156" s="6" t="n">
        <v>-2870.4</v>
      </c>
      <c r="DD156" s="0" t="s">
        <v>331</v>
      </c>
    </row>
    <row collapsed="false" customFormat="false" customHeight="false" hidden="false" ht="12.1" outlineLevel="0" r="157">
      <c r="A157" s="0"/>
      <c r="B157" s="0"/>
      <c r="C157" s="0"/>
      <c r="D157" s="0"/>
      <c r="E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11" t="n">
        <v>45925</v>
      </c>
      <c r="DC157" s="6" t="n">
        <v>143.59</v>
      </c>
      <c r="DD157" s="0" t="s">
        <v>277</v>
      </c>
    </row>
    <row collapsed="false" customFormat="false" customHeight="false" hidden="false" ht="12.1" outlineLevel="0" r="158">
      <c r="A158" s="0"/>
      <c r="B158" s="0"/>
      <c r="C158" s="0"/>
      <c r="D158" s="0"/>
      <c r="E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11" t="n">
        <v>45926</v>
      </c>
      <c r="DC158" s="6" t="n">
        <v>-4023.04</v>
      </c>
      <c r="DD158" s="0" t="s">
        <v>331</v>
      </c>
    </row>
    <row collapsed="false" customFormat="false" customHeight="false" hidden="false" ht="12.1" outlineLevel="0" r="159">
      <c r="A159" s="0"/>
      <c r="B159" s="0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11" t="n">
        <v>45926</v>
      </c>
      <c r="DC159" s="6" t="n">
        <v>143.69</v>
      </c>
      <c r="DD159" s="0" t="s">
        <v>277</v>
      </c>
    </row>
    <row collapsed="false" customFormat="false" customHeight="false" hidden="false" ht="12.1" outlineLevel="0" r="160">
      <c r="A160" s="0"/>
      <c r="B160" s="0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11" t="n">
        <v>45930</v>
      </c>
      <c r="DC160" s="6" t="n">
        <v>143.9</v>
      </c>
      <c r="DD160" s="0" t="s">
        <v>277</v>
      </c>
    </row>
    <row collapsed="false" customFormat="false" customHeight="false" hidden="false" ht="12.1" outlineLevel="0" r="161">
      <c r="A161" s="0"/>
      <c r="B161" s="0"/>
      <c r="C161" s="0"/>
      <c r="D161" s="0"/>
      <c r="E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11" t="n">
        <v>45932</v>
      </c>
      <c r="DC161" s="6" t="n">
        <v>144.02</v>
      </c>
      <c r="DD161" s="0" t="s">
        <v>277</v>
      </c>
    </row>
    <row collapsed="false" customFormat="false" customHeight="false" hidden="false" ht="12.1" outlineLevel="0" r="162">
      <c r="A162" s="0"/>
      <c r="B162" s="0"/>
      <c r="C162" s="0"/>
      <c r="D162" s="0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11" t="n">
        <v>45934</v>
      </c>
      <c r="DC162" s="6" t="n">
        <v>432.43</v>
      </c>
      <c r="DD162" s="0" t="s">
        <v>277</v>
      </c>
    </row>
    <row collapsed="false" customFormat="false" customHeight="false" hidden="false" ht="12.1" outlineLevel="0" r="163">
      <c r="A163" s="0"/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11" t="n">
        <v>45935</v>
      </c>
      <c r="DC163" s="6" t="n">
        <v>144.2</v>
      </c>
      <c r="DD163" s="0" t="s">
        <v>277</v>
      </c>
    </row>
    <row collapsed="false" customFormat="false" customHeight="false" hidden="false" ht="12.1" outlineLevel="0" r="164">
      <c r="A164" s="0"/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11" t="n">
        <v>45936</v>
      </c>
      <c r="DC164" s="6" t="n">
        <v>144.27</v>
      </c>
      <c r="DD164" s="0" t="s">
        <v>277</v>
      </c>
    </row>
    <row collapsed="false" customFormat="false" customHeight="false" hidden="false" ht="12.1" outlineLevel="0" r="165">
      <c r="A165" s="0"/>
      <c r="B165" s="0"/>
      <c r="C165" s="0"/>
      <c r="D165" s="0"/>
      <c r="E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11" t="n">
        <v>45936</v>
      </c>
      <c r="DC165" s="6" t="n">
        <v>865.62</v>
      </c>
      <c r="DD165" s="0" t="s">
        <v>277</v>
      </c>
    </row>
    <row collapsed="false" customFormat="false" customHeight="false" hidden="false" ht="12.1" outlineLevel="0" r="166">
      <c r="A166" s="0"/>
      <c r="B166" s="0"/>
      <c r="C166" s="0"/>
      <c r="D166" s="0"/>
      <c r="E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11" t="n">
        <v>45937</v>
      </c>
      <c r="DC166" s="6" t="n">
        <v>865.98</v>
      </c>
      <c r="DD166" s="0" t="s">
        <v>277</v>
      </c>
    </row>
    <row collapsed="false" customFormat="false" customHeight="false" hidden="false" ht="12.1" outlineLevel="0" r="167">
      <c r="A167" s="0"/>
      <c r="B167" s="0"/>
      <c r="C167" s="0"/>
      <c r="D167" s="0"/>
      <c r="E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11" t="n">
        <v>45938</v>
      </c>
      <c r="DC167" s="6" t="n">
        <v>144.39</v>
      </c>
      <c r="DD167" s="0" t="s">
        <v>277</v>
      </c>
    </row>
    <row collapsed="false" customFormat="false" customHeight="false" hidden="false" ht="12.1" outlineLevel="0" r="168">
      <c r="A168" s="0"/>
      <c r="B168" s="0"/>
      <c r="C168" s="0"/>
      <c r="D168" s="0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11" t="n">
        <v>45939</v>
      </c>
      <c r="DC168" s="6" t="n">
        <v>144.45</v>
      </c>
      <c r="DD168" s="0" t="s">
        <v>277</v>
      </c>
    </row>
    <row collapsed="false" customFormat="false" customHeight="false" hidden="false" ht="12.1" outlineLevel="0" r="169">
      <c r="A169" s="0"/>
      <c r="B169" s="0"/>
      <c r="C169" s="0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11" t="n">
        <v>45939</v>
      </c>
      <c r="DC169" s="6" t="n">
        <v>288.9</v>
      </c>
      <c r="DD169" s="0" t="s">
        <v>277</v>
      </c>
    </row>
    <row collapsed="false" customFormat="false" customHeight="false" hidden="false" ht="12.1" outlineLevel="0" r="170">
      <c r="A170" s="0"/>
      <c r="B170" s="0"/>
      <c r="C170" s="0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11" t="n">
        <v>45943</v>
      </c>
      <c r="DC170" s="6" t="n">
        <v>5064.15</v>
      </c>
      <c r="DD170" s="0" t="s">
        <v>277</v>
      </c>
    </row>
    <row collapsed="false" customFormat="false" customHeight="false" hidden="false" ht="12.1" outlineLevel="0" r="171">
      <c r="A171" s="0"/>
      <c r="B171" s="0"/>
      <c r="C171" s="0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11" t="n">
        <v>45943</v>
      </c>
      <c r="DC171" s="6" t="n">
        <v>144.69</v>
      </c>
      <c r="DD171" s="0" t="s">
        <v>277</v>
      </c>
    </row>
    <row collapsed="false" customFormat="false" customHeight="false" hidden="false" ht="12.1" outlineLevel="0" r="172">
      <c r="A172" s="0"/>
      <c r="B172" s="0"/>
      <c r="C172" s="0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11" t="n">
        <v>45944</v>
      </c>
      <c r="DC172" s="6" t="n">
        <v>144.75</v>
      </c>
      <c r="DD172" s="0" t="s">
        <v>277</v>
      </c>
    </row>
    <row collapsed="false" customFormat="false" customHeight="false" hidden="false" ht="12.1" outlineLevel="0" r="173">
      <c r="A173" s="0"/>
      <c r="B173" s="0"/>
      <c r="C173" s="0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11" t="n">
        <v>45950</v>
      </c>
      <c r="DC173" s="6" t="n">
        <v>145.11</v>
      </c>
      <c r="DD173" s="0" t="s">
        <v>277</v>
      </c>
    </row>
    <row collapsed="false" customFormat="false" customHeight="false" hidden="false" ht="12.1" outlineLevel="0" r="174">
      <c r="A174" s="0"/>
      <c r="B174" s="0"/>
      <c r="C174" s="0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11" t="n">
        <v>45952</v>
      </c>
      <c r="DC174" s="6" t="n">
        <v>145.23</v>
      </c>
      <c r="DD174" s="0" t="s">
        <v>277</v>
      </c>
    </row>
    <row collapsed="false" customFormat="false" customHeight="false" hidden="false" ht="12.1" outlineLevel="0" r="175">
      <c r="A175" s="0"/>
      <c r="B175" s="0"/>
      <c r="C175" s="0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11" t="n">
        <v>45954</v>
      </c>
      <c r="DC175" s="6" t="n">
        <v>145.35</v>
      </c>
      <c r="DD175" s="0" t="s">
        <v>277</v>
      </c>
    </row>
    <row collapsed="false" customFormat="false" customHeight="false" hidden="false" ht="12.1" outlineLevel="0" r="176">
      <c r="A176" s="0"/>
      <c r="B176" s="0"/>
      <c r="C176" s="0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11" t="n">
        <v>45960</v>
      </c>
      <c r="DC176" s="8" t="s">
        <f>=-Портфель!K38</f>
      </c>
      <c r="DD176" s="0" t="s">
        <v>286</v>
      </c>
    </row>
    <row collapsed="false" customFormat="false" customHeight="false" hidden="false" ht="12.1" outlineLevel="0" r="177">
      <c r="A177" s="0"/>
      <c r="B177" s="0"/>
      <c r="C177" s="0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10" t="s">
        <f>=XIRR(DC2:DC176,DB2:DB176)</f>
      </c>
      <c r="DD177" s="0"/>
    </row>
    <row collapsed="false" customFormat="false" customHeight="false" hidden="false" ht="12.1" outlineLevel="0" r="178">
      <c r="A178" s="0"/>
      <c r="B178" s="0"/>
      <c r="C178" s="0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8" t="s">
        <f>=-SUM(DC2:DC176)</f>
      </c>
      <c r="DD178" s="0" t="s">
        <v>326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400</v>
      </c>
      <c r="C1" s="0"/>
      <c r="D1" s="0"/>
      <c r="E1" s="4" t="s">
        <v>401</v>
      </c>
      <c r="F1" s="0"/>
      <c r="G1" s="0"/>
      <c r="H1" s="4" t="s">
        <v>402</v>
      </c>
      <c r="I1" s="0"/>
      <c r="J1" s="0"/>
      <c r="K1" s="4" t="s">
        <v>403</v>
      </c>
      <c r="L1" s="0"/>
      <c r="M1" s="0"/>
      <c r="N1" s="4" t="s">
        <v>404</v>
      </c>
      <c r="O1" s="0"/>
      <c r="P1" s="0"/>
      <c r="Q1" s="4" t="s">
        <v>405</v>
      </c>
      <c r="R1" s="0"/>
      <c r="S1" s="0"/>
      <c r="T1" s="4" t="s">
        <v>406</v>
      </c>
      <c r="U1" s="0"/>
      <c r="V1" s="0"/>
      <c r="W1" s="4" t="s">
        <v>407</v>
      </c>
      <c r="X1" s="0"/>
      <c r="Y1" s="0"/>
      <c r="Z1" s="4" t="s">
        <v>408</v>
      </c>
      <c r="AA1" s="0"/>
      <c r="AB1" s="0"/>
      <c r="AC1" s="4" t="s">
        <v>409</v>
      </c>
      <c r="AD1" s="0"/>
      <c r="AE1" s="0"/>
      <c r="AF1" s="4" t="s">
        <v>410</v>
      </c>
      <c r="AG1" s="0"/>
      <c r="AH1" s="0"/>
      <c r="AI1" s="4" t="s">
        <v>411</v>
      </c>
      <c r="AJ1" s="0"/>
      <c r="AK1" s="0"/>
      <c r="AL1" s="4" t="s">
        <v>412</v>
      </c>
      <c r="AM1" s="0"/>
      <c r="AN1" s="0"/>
      <c r="AO1" s="4" t="s">
        <v>413</v>
      </c>
      <c r="AP1" s="0"/>
      <c r="AQ1" s="0"/>
      <c r="AR1" s="4" t="s">
        <v>414</v>
      </c>
      <c r="AS1" s="0"/>
      <c r="AT1" s="0"/>
      <c r="AU1" s="4" t="s">
        <v>415</v>
      </c>
      <c r="AV1" s="0"/>
    </row>
    <row collapsed="false" customFormat="false" customHeight="false" hidden="false" ht="12.1" outlineLevel="0" r="2">
      <c r="A2" s="11" t="n">
        <v>45110</v>
      </c>
      <c r="B2" s="6" t="n">
        <v>964.96</v>
      </c>
      <c r="C2" s="0" t="s">
        <v>277</v>
      </c>
      <c r="D2" s="11" t="n">
        <v>45110</v>
      </c>
      <c r="E2" s="6" t="n">
        <v>2003.85</v>
      </c>
      <c r="F2" s="0" t="s">
        <v>277</v>
      </c>
      <c r="G2" s="11" t="n">
        <v>45110</v>
      </c>
      <c r="H2" s="6" t="n">
        <v>1977.55</v>
      </c>
      <c r="I2" s="0" t="s">
        <v>277</v>
      </c>
      <c r="J2" s="11" t="n">
        <v>45110</v>
      </c>
      <c r="K2" s="6" t="n">
        <v>2020.09</v>
      </c>
      <c r="L2" s="0" t="s">
        <v>277</v>
      </c>
      <c r="M2" s="11" t="n">
        <v>45111</v>
      </c>
      <c r="N2" s="6" t="n">
        <v>987.68</v>
      </c>
      <c r="O2" s="0" t="s">
        <v>277</v>
      </c>
      <c r="P2" s="11" t="n">
        <v>45135</v>
      </c>
      <c r="Q2" s="6" t="n">
        <v>640.55</v>
      </c>
      <c r="R2" s="0" t="s">
        <v>277</v>
      </c>
      <c r="S2" s="11" t="n">
        <v>45149</v>
      </c>
      <c r="T2" s="6" t="n">
        <v>1017.77</v>
      </c>
      <c r="U2" s="0" t="s">
        <v>277</v>
      </c>
      <c r="V2" s="11" t="n">
        <v>45167</v>
      </c>
      <c r="W2" s="6" t="n">
        <v>1014.5</v>
      </c>
      <c r="X2" s="0" t="s">
        <v>277</v>
      </c>
      <c r="Y2" s="11" t="n">
        <v>45218</v>
      </c>
      <c r="Z2" s="6" t="n">
        <v>1004.65</v>
      </c>
      <c r="AA2" s="0" t="s">
        <v>277</v>
      </c>
      <c r="AB2" s="11" t="n">
        <v>45240</v>
      </c>
      <c r="AC2" s="6" t="n">
        <v>2001.63</v>
      </c>
      <c r="AD2" s="0" t="s">
        <v>277</v>
      </c>
      <c r="AE2" s="11" t="n">
        <v>45278</v>
      </c>
      <c r="AF2" s="6" t="n">
        <v>1755.08</v>
      </c>
      <c r="AG2" s="0" t="s">
        <v>277</v>
      </c>
      <c r="AH2" s="11" t="n">
        <v>45289</v>
      </c>
      <c r="AI2" s="6" t="n">
        <v>1961.78</v>
      </c>
      <c r="AJ2" s="0" t="s">
        <v>277</v>
      </c>
      <c r="AK2" s="11" t="n">
        <v>45289</v>
      </c>
      <c r="AL2" s="6" t="n">
        <v>1927.91</v>
      </c>
      <c r="AM2" s="0" t="s">
        <v>277</v>
      </c>
      <c r="AN2" s="11" t="n">
        <v>45316</v>
      </c>
      <c r="AO2" s="6" t="n">
        <v>141.62</v>
      </c>
      <c r="AP2" s="0" t="s">
        <v>277</v>
      </c>
      <c r="AQ2" s="11" t="n">
        <v>45317</v>
      </c>
      <c r="AR2" s="6" t="n">
        <v>13.41</v>
      </c>
      <c r="AS2" s="0" t="s">
        <v>277</v>
      </c>
      <c r="AT2" s="11" t="n">
        <v>45827</v>
      </c>
      <c r="AU2" s="6" t="n">
        <v>176.8</v>
      </c>
      <c r="AV2" s="0" t="s">
        <v>277</v>
      </c>
    </row>
    <row collapsed="false" customFormat="false" customHeight="false" hidden="false" ht="12.1" outlineLevel="0" r="3">
      <c r="A3" s="11" t="n">
        <v>45147</v>
      </c>
      <c r="B3" s="6" t="n">
        <v>-20.19</v>
      </c>
      <c r="C3" s="0" t="s">
        <v>416</v>
      </c>
      <c r="D3" s="11" t="n">
        <v>45245</v>
      </c>
      <c r="E3" s="6" t="n">
        <v>-80.66</v>
      </c>
      <c r="F3" s="0" t="s">
        <v>417</v>
      </c>
      <c r="G3" s="11" t="n">
        <v>45196</v>
      </c>
      <c r="H3" s="6" t="n">
        <v>-39.9</v>
      </c>
      <c r="I3" s="0" t="s">
        <v>418</v>
      </c>
      <c r="J3" s="11" t="n">
        <v>45161</v>
      </c>
      <c r="K3" s="6" t="n">
        <v>-62.16</v>
      </c>
      <c r="L3" s="0" t="s">
        <v>419</v>
      </c>
      <c r="M3" s="11" t="n">
        <v>45159</v>
      </c>
      <c r="N3" s="6" t="n">
        <v>-32.41</v>
      </c>
      <c r="O3" s="0" t="s">
        <v>420</v>
      </c>
      <c r="P3" s="11" t="n">
        <v>45149</v>
      </c>
      <c r="Q3" s="6" t="n">
        <v>1854.6</v>
      </c>
      <c r="R3" s="0" t="s">
        <v>277</v>
      </c>
      <c r="S3" s="11" t="n">
        <v>45196</v>
      </c>
      <c r="T3" s="6" t="n">
        <v>-30.54</v>
      </c>
      <c r="U3" s="0" t="s">
        <v>421</v>
      </c>
      <c r="V3" s="11" t="n">
        <v>45188</v>
      </c>
      <c r="W3" s="6" t="n">
        <v>1015.91</v>
      </c>
      <c r="X3" s="0" t="s">
        <v>277</v>
      </c>
      <c r="Y3" s="11" t="n">
        <v>45313</v>
      </c>
      <c r="Z3" s="6" t="n">
        <v>-31.41</v>
      </c>
      <c r="AA3" s="0" t="s">
        <v>422</v>
      </c>
      <c r="AB3" s="11" t="n">
        <v>45350</v>
      </c>
      <c r="AC3" s="6" t="n">
        <v>-64.82</v>
      </c>
      <c r="AD3" s="0" t="s">
        <v>423</v>
      </c>
      <c r="AE3" s="11" t="n">
        <v>45345</v>
      </c>
      <c r="AF3" s="6" t="n">
        <v>-46.89</v>
      </c>
      <c r="AG3" s="0" t="s">
        <v>424</v>
      </c>
      <c r="AH3" s="11" t="n">
        <v>45289</v>
      </c>
      <c r="AI3" s="6" t="n">
        <v>1307.72</v>
      </c>
      <c r="AJ3" s="0" t="s">
        <v>277</v>
      </c>
      <c r="AK3" s="11" t="n">
        <v>45380</v>
      </c>
      <c r="AL3" s="6" t="n">
        <v>-42.4</v>
      </c>
      <c r="AM3" s="0" t="s">
        <v>425</v>
      </c>
      <c r="AN3" s="11" t="n">
        <v>45349</v>
      </c>
      <c r="AO3" s="6" t="n">
        <v>144.03</v>
      </c>
      <c r="AP3" s="0" t="s">
        <v>277</v>
      </c>
      <c r="AQ3" s="11" t="n">
        <v>45317</v>
      </c>
      <c r="AR3" s="6" t="n">
        <v>132.71</v>
      </c>
      <c r="AS3" s="0" t="s">
        <v>277</v>
      </c>
      <c r="AT3" s="11" t="n">
        <v>45827</v>
      </c>
      <c r="AU3" s="6" t="n">
        <v>-176.4</v>
      </c>
      <c r="AV3" s="0" t="s">
        <v>331</v>
      </c>
    </row>
    <row collapsed="false" customFormat="false" customHeight="false" hidden="false" ht="12.1" outlineLevel="0" r="4">
      <c r="A4" s="11" t="n">
        <v>45238</v>
      </c>
      <c r="B4" s="6" t="n">
        <v>-20.19</v>
      </c>
      <c r="C4" s="0" t="s">
        <v>416</v>
      </c>
      <c r="D4" s="11" t="n">
        <v>45427</v>
      </c>
      <c r="E4" s="6" t="n">
        <v>-79.78</v>
      </c>
      <c r="F4" s="0" t="s">
        <v>426</v>
      </c>
      <c r="G4" s="11" t="n">
        <v>45287</v>
      </c>
      <c r="H4" s="6" t="n">
        <v>-39.9</v>
      </c>
      <c r="I4" s="0" t="s">
        <v>418</v>
      </c>
      <c r="J4" s="11" t="n">
        <v>45344</v>
      </c>
      <c r="K4" s="6" t="n">
        <v>-62.16</v>
      </c>
      <c r="L4" s="0" t="s">
        <v>419</v>
      </c>
      <c r="M4" s="11" t="n">
        <v>45250</v>
      </c>
      <c r="N4" s="6" t="n">
        <v>-32.41</v>
      </c>
      <c r="O4" s="0" t="s">
        <v>420</v>
      </c>
      <c r="P4" s="11" t="n">
        <v>45450</v>
      </c>
      <c r="Q4" s="6" t="n">
        <v>92.8</v>
      </c>
      <c r="R4" s="0" t="s">
        <v>277</v>
      </c>
      <c r="S4" s="11" t="n">
        <v>45287</v>
      </c>
      <c r="T4" s="6" t="n">
        <v>-30.54</v>
      </c>
      <c r="U4" s="0" t="s">
        <v>421</v>
      </c>
      <c r="V4" s="11" t="n">
        <v>45218</v>
      </c>
      <c r="W4" s="6" t="n">
        <v>-109.7</v>
      </c>
      <c r="X4" s="0" t="s">
        <v>427</v>
      </c>
      <c r="Y4" s="11" t="n">
        <v>45312</v>
      </c>
      <c r="Z4" s="6" t="n">
        <v>-1000</v>
      </c>
      <c r="AA4" s="0" t="s">
        <v>211</v>
      </c>
      <c r="AB4" s="11" t="n">
        <v>45349</v>
      </c>
      <c r="AC4" s="6" t="n">
        <v>-2000</v>
      </c>
      <c r="AD4" s="0" t="s">
        <v>216</v>
      </c>
      <c r="AE4" s="11" t="n">
        <v>45344</v>
      </c>
      <c r="AF4" s="6" t="n">
        <v>-600</v>
      </c>
      <c r="AG4" s="0" t="s">
        <v>214</v>
      </c>
      <c r="AH4" s="11" t="n">
        <v>45370</v>
      </c>
      <c r="AI4" s="6" t="n">
        <v>-81.45</v>
      </c>
      <c r="AJ4" s="0" t="s">
        <v>428</v>
      </c>
      <c r="AK4" s="11" t="n">
        <v>45471</v>
      </c>
      <c r="AL4" s="6" t="n">
        <v>-42.4</v>
      </c>
      <c r="AM4" s="0" t="s">
        <v>425</v>
      </c>
      <c r="AN4" s="11" t="n">
        <v>45356</v>
      </c>
      <c r="AO4" s="6" t="n">
        <v>147.99</v>
      </c>
      <c r="AP4" s="0" t="s">
        <v>277</v>
      </c>
      <c r="AQ4" s="11" t="n">
        <v>45324</v>
      </c>
      <c r="AR4" s="6" t="n">
        <v>122.31</v>
      </c>
      <c r="AS4" s="0" t="s">
        <v>277</v>
      </c>
      <c r="AT4" s="0"/>
      <c r="AU4" s="10" t="s">
        <f>=XIRR(AU2:AU3,AT2:AT3)</f>
      </c>
      <c r="AV4" s="0"/>
    </row>
    <row collapsed="false" customFormat="false" customHeight="false" hidden="false" ht="12.1" outlineLevel="0" r="5">
      <c r="A5" s="11" t="n">
        <v>45329</v>
      </c>
      <c r="B5" s="6" t="n">
        <v>-20.19</v>
      </c>
      <c r="C5" s="0" t="s">
        <v>416</v>
      </c>
      <c r="D5" s="11" t="n">
        <v>45611</v>
      </c>
      <c r="E5" s="6" t="n">
        <v>-80.66</v>
      </c>
      <c r="F5" s="0" t="s">
        <v>417</v>
      </c>
      <c r="G5" s="11" t="n">
        <v>45378</v>
      </c>
      <c r="H5" s="6" t="n">
        <v>-39.9</v>
      </c>
      <c r="I5" s="0" t="s">
        <v>418</v>
      </c>
      <c r="J5" s="11" t="n">
        <v>45343</v>
      </c>
      <c r="K5" s="6" t="n">
        <v>-2000</v>
      </c>
      <c r="L5" s="0" t="s">
        <v>213</v>
      </c>
      <c r="M5" s="11" t="n">
        <v>45341</v>
      </c>
      <c r="N5" s="6" t="n">
        <v>-32.41</v>
      </c>
      <c r="O5" s="0" t="s">
        <v>420</v>
      </c>
      <c r="P5" s="11" t="n">
        <v>45671</v>
      </c>
      <c r="Q5" s="6" t="n">
        <v>441.65</v>
      </c>
      <c r="R5" s="0" t="s">
        <v>277</v>
      </c>
      <c r="S5" s="11" t="n">
        <v>45378</v>
      </c>
      <c r="T5" s="6" t="n">
        <v>-30.54</v>
      </c>
      <c r="U5" s="0" t="s">
        <v>421</v>
      </c>
      <c r="V5" s="11" t="n">
        <v>45400</v>
      </c>
      <c r="W5" s="6" t="n">
        <v>-109.7</v>
      </c>
      <c r="X5" s="0" t="s">
        <v>427</v>
      </c>
      <c r="Y5" s="0"/>
      <c r="Z5" s="10" t="s">
        <f>=XIRR(Z2:Z4,Y2:Y4)</f>
      </c>
      <c r="AA5" s="0"/>
      <c r="AB5" s="0"/>
      <c r="AC5" s="10" t="s">
        <f>=XIRR(AC2:AC4,AB2:AB4)</f>
      </c>
      <c r="AD5" s="0"/>
      <c r="AE5" s="11" t="n">
        <v>45436</v>
      </c>
      <c r="AF5" s="6" t="n">
        <v>-31.26</v>
      </c>
      <c r="AG5" s="0" t="s">
        <v>429</v>
      </c>
      <c r="AH5" s="11" t="n">
        <v>45369</v>
      </c>
      <c r="AI5" s="6" t="n">
        <v>-825</v>
      </c>
      <c r="AJ5" s="0" t="s">
        <v>219</v>
      </c>
      <c r="AK5" s="11" t="n">
        <v>45562</v>
      </c>
      <c r="AL5" s="6" t="n">
        <v>-42.4</v>
      </c>
      <c r="AM5" s="0" t="s">
        <v>425</v>
      </c>
      <c r="AN5" s="11" t="n">
        <v>45371</v>
      </c>
      <c r="AO5" s="6" t="n">
        <v>878.63</v>
      </c>
      <c r="AP5" s="0" t="s">
        <v>277</v>
      </c>
      <c r="AQ5" s="11" t="n">
        <v>45327</v>
      </c>
      <c r="AR5" s="6" t="n">
        <v>104.84</v>
      </c>
      <c r="AS5" s="0" t="s">
        <v>277</v>
      </c>
      <c r="AT5" s="0"/>
      <c r="AU5" s="8" t="s">
        <f>=-SUM(AU2:AU3)</f>
      </c>
      <c r="AV5" s="0" t="s">
        <v>326</v>
      </c>
    </row>
    <row collapsed="false" customFormat="false" customHeight="false" hidden="false" ht="12.1" outlineLevel="0" r="6">
      <c r="A6" s="11" t="n">
        <v>45420</v>
      </c>
      <c r="B6" s="6" t="n">
        <v>-20.19</v>
      </c>
      <c r="C6" s="0" t="s">
        <v>416</v>
      </c>
      <c r="D6" s="11" t="n">
        <v>45610</v>
      </c>
      <c r="E6" s="6" t="n">
        <v>-2000</v>
      </c>
      <c r="F6" s="0" t="s">
        <v>234</v>
      </c>
      <c r="G6" s="11" t="n">
        <v>45469</v>
      </c>
      <c r="H6" s="6" t="n">
        <v>-39.9</v>
      </c>
      <c r="I6" s="0" t="s">
        <v>418</v>
      </c>
      <c r="J6" s="0"/>
      <c r="K6" s="10" t="s">
        <f>=XIRR(K2:K5,J2:J5)</f>
      </c>
      <c r="L6" s="0"/>
      <c r="M6" s="11" t="n">
        <v>45432</v>
      </c>
      <c r="N6" s="6" t="n">
        <v>-32.41</v>
      </c>
      <c r="O6" s="0" t="s">
        <v>420</v>
      </c>
      <c r="P6" s="11" t="n">
        <v>45898</v>
      </c>
      <c r="Q6" s="6" t="n">
        <v>-3946.26</v>
      </c>
      <c r="R6" s="0" t="s">
        <v>331</v>
      </c>
      <c r="S6" s="11" t="n">
        <v>45469</v>
      </c>
      <c r="T6" s="6" t="n">
        <v>-30.54</v>
      </c>
      <c r="U6" s="0" t="s">
        <v>421</v>
      </c>
      <c r="V6" s="11" t="n">
        <v>45399</v>
      </c>
      <c r="W6" s="6" t="n">
        <v>-2000</v>
      </c>
      <c r="X6" s="0" t="s">
        <v>221</v>
      </c>
      <c r="Y6" s="0"/>
      <c r="Z6" s="8" t="s">
        <f>=-SUM(Z2:Z4)</f>
      </c>
      <c r="AA6" s="0" t="s">
        <v>326</v>
      </c>
      <c r="AB6" s="0"/>
      <c r="AC6" s="8" t="s">
        <f>=-SUM(AC2:AC4)</f>
      </c>
      <c r="AD6" s="0" t="s">
        <v>326</v>
      </c>
      <c r="AE6" s="11" t="n">
        <v>45527</v>
      </c>
      <c r="AF6" s="6" t="n">
        <v>-31.26</v>
      </c>
      <c r="AG6" s="0" t="s">
        <v>429</v>
      </c>
      <c r="AH6" s="11" t="n">
        <v>45461</v>
      </c>
      <c r="AI6" s="6" t="n">
        <v>-61.4</v>
      </c>
      <c r="AJ6" s="0" t="s">
        <v>430</v>
      </c>
      <c r="AK6" s="11" t="n">
        <v>45561</v>
      </c>
      <c r="AL6" s="6" t="n">
        <v>-2000</v>
      </c>
      <c r="AM6" s="0" t="s">
        <v>232</v>
      </c>
      <c r="AN6" s="11" t="n">
        <v>45385</v>
      </c>
      <c r="AO6" s="6" t="n">
        <v>152</v>
      </c>
      <c r="AP6" s="0" t="s">
        <v>277</v>
      </c>
      <c r="AQ6" s="11" t="n">
        <v>45330</v>
      </c>
      <c r="AR6" s="6" t="n">
        <v>20.19</v>
      </c>
      <c r="AS6" s="0" t="s">
        <v>277</v>
      </c>
    </row>
    <row collapsed="false" customFormat="false" customHeight="false" hidden="false" ht="12.1" outlineLevel="0" r="7">
      <c r="A7" s="11" t="n">
        <v>45511</v>
      </c>
      <c r="B7" s="6" t="n">
        <v>-20.19</v>
      </c>
      <c r="C7" s="0" t="s">
        <v>416</v>
      </c>
      <c r="D7" s="0"/>
      <c r="E7" s="10" t="s">
        <f>=XIRR(E2:E6,D2:D6)</f>
      </c>
      <c r="F7" s="0"/>
      <c r="G7" s="11" t="n">
        <v>45560</v>
      </c>
      <c r="H7" s="6" t="n">
        <v>-39.9</v>
      </c>
      <c r="I7" s="0" t="s">
        <v>418</v>
      </c>
      <c r="J7" s="0"/>
      <c r="K7" s="8" t="s">
        <f>=-SUM(K2:K5)</f>
      </c>
      <c r="L7" s="0" t="s">
        <v>326</v>
      </c>
      <c r="M7" s="11" t="n">
        <v>45431</v>
      </c>
      <c r="N7" s="6" t="n">
        <v>-150</v>
      </c>
      <c r="O7" s="0" t="s">
        <v>223</v>
      </c>
      <c r="P7" s="0"/>
      <c r="Q7" s="10" t="s">
        <f>=XIRR(Q2:Q6,P2:P6)</f>
      </c>
      <c r="R7" s="0"/>
      <c r="S7" s="11" t="n">
        <v>45560</v>
      </c>
      <c r="T7" s="6" t="n">
        <v>-30.54</v>
      </c>
      <c r="U7" s="0" t="s">
        <v>421</v>
      </c>
      <c r="V7" s="0"/>
      <c r="W7" s="10" t="s">
        <f>=XIRR(W2:W6,V2:V6)</f>
      </c>
      <c r="X7" s="0"/>
      <c r="Y7" s="0"/>
      <c r="Z7" s="0"/>
      <c r="AA7" s="0"/>
      <c r="AB7" s="0"/>
      <c r="AC7" s="0"/>
      <c r="AD7" s="0"/>
      <c r="AE7" s="11" t="n">
        <v>45526</v>
      </c>
      <c r="AF7" s="6" t="n">
        <v>-1200</v>
      </c>
      <c r="AG7" s="0" t="s">
        <v>228</v>
      </c>
      <c r="AH7" s="11" t="n">
        <v>45460</v>
      </c>
      <c r="AI7" s="6" t="n">
        <v>-825</v>
      </c>
      <c r="AJ7" s="0" t="s">
        <v>219</v>
      </c>
      <c r="AK7" s="0"/>
      <c r="AL7" s="10" t="s">
        <f>=XIRR(AL2:AL6,AK2:AK6)</f>
      </c>
      <c r="AM7" s="0"/>
      <c r="AN7" s="11" t="n">
        <v>45399</v>
      </c>
      <c r="AO7" s="6" t="n">
        <v>1086.15</v>
      </c>
      <c r="AP7" s="0" t="s">
        <v>277</v>
      </c>
      <c r="AQ7" s="11" t="n">
        <v>45334</v>
      </c>
      <c r="AR7" s="6" t="n">
        <v>37.74</v>
      </c>
      <c r="AS7" s="0" t="s">
        <v>277</v>
      </c>
    </row>
    <row collapsed="false" customFormat="false" customHeight="false" hidden="false" ht="12.1" outlineLevel="0" r="8">
      <c r="A8" s="11" t="n">
        <v>45510</v>
      </c>
      <c r="B8" s="6" t="n">
        <v>-1000</v>
      </c>
      <c r="C8" s="0" t="s">
        <v>225</v>
      </c>
      <c r="D8" s="0"/>
      <c r="E8" s="8" t="s">
        <f>=-SUM(E2:E6)</f>
      </c>
      <c r="F8" s="0" t="s">
        <v>326</v>
      </c>
      <c r="G8" s="11" t="n">
        <v>45651</v>
      </c>
      <c r="H8" s="6" t="n">
        <v>-39.9</v>
      </c>
      <c r="I8" s="0" t="s">
        <v>418</v>
      </c>
      <c r="J8" s="0"/>
      <c r="K8" s="0"/>
      <c r="L8" s="0"/>
      <c r="M8" s="11" t="n">
        <v>45523</v>
      </c>
      <c r="N8" s="6" t="n">
        <v>-27.55</v>
      </c>
      <c r="O8" s="0" t="s">
        <v>431</v>
      </c>
      <c r="P8" s="0"/>
      <c r="Q8" s="8" t="s">
        <f>=-SUM(Q2:Q6)</f>
      </c>
      <c r="R8" s="0" t="s">
        <v>326</v>
      </c>
      <c r="S8" s="11" t="n">
        <v>45651</v>
      </c>
      <c r="T8" s="6" t="n">
        <v>-30.54</v>
      </c>
      <c r="U8" s="0" t="s">
        <v>421</v>
      </c>
      <c r="V8" s="0"/>
      <c r="W8" s="8" t="s">
        <f>=-SUM(W2:W6)</f>
      </c>
      <c r="X8" s="0" t="s">
        <v>326</v>
      </c>
      <c r="Y8" s="0"/>
      <c r="Z8" s="0"/>
      <c r="AA8" s="0"/>
      <c r="AB8" s="0"/>
      <c r="AC8" s="0"/>
      <c r="AD8" s="0"/>
      <c r="AE8" s="0"/>
      <c r="AF8" s="10" t="s">
        <f>=XIRR(AF2:AF7,AE2:AE7)</f>
      </c>
      <c r="AG8" s="0"/>
      <c r="AH8" s="11" t="n">
        <v>45552</v>
      </c>
      <c r="AI8" s="6" t="n">
        <v>-41.3</v>
      </c>
      <c r="AJ8" s="0" t="s">
        <v>432</v>
      </c>
      <c r="AK8" s="0"/>
      <c r="AL8" s="8" t="s">
        <f>=-SUM(AL2:AL6)</f>
      </c>
      <c r="AM8" s="0" t="s">
        <v>326</v>
      </c>
      <c r="AN8" s="11" t="n">
        <v>45701</v>
      </c>
      <c r="AO8" s="6" t="n">
        <v>-2601.67</v>
      </c>
      <c r="AP8" s="0" t="s">
        <v>331</v>
      </c>
      <c r="AQ8" s="11" t="n">
        <v>45334</v>
      </c>
      <c r="AR8" s="6" t="n">
        <v>43.14</v>
      </c>
      <c r="AS8" s="0" t="s">
        <v>277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0"/>
      <c r="E9" s="0"/>
      <c r="F9" s="0"/>
      <c r="G9" s="11" t="n">
        <v>45742</v>
      </c>
      <c r="H9" s="6" t="n">
        <v>-39.9</v>
      </c>
      <c r="I9" s="0" t="s">
        <v>418</v>
      </c>
      <c r="J9" s="0"/>
      <c r="K9" s="0"/>
      <c r="L9" s="0"/>
      <c r="M9" s="11" t="n">
        <v>45522</v>
      </c>
      <c r="N9" s="6" t="n">
        <v>-200</v>
      </c>
      <c r="O9" s="0" t="s">
        <v>227</v>
      </c>
      <c r="P9" s="0"/>
      <c r="Q9" s="0"/>
      <c r="R9" s="0"/>
      <c r="S9" s="11" t="n">
        <v>45650</v>
      </c>
      <c r="T9" s="6" t="n">
        <v>-1000</v>
      </c>
      <c r="U9" s="0" t="s">
        <v>239</v>
      </c>
      <c r="V9" s="0"/>
      <c r="W9" s="0"/>
      <c r="X9" s="0"/>
      <c r="Y9" s="0"/>
      <c r="Z9" s="0"/>
      <c r="AA9" s="0"/>
      <c r="AB9" s="0"/>
      <c r="AC9" s="0"/>
      <c r="AD9" s="0"/>
      <c r="AE9" s="0"/>
      <c r="AF9" s="8" t="s">
        <f>=-SUM(AF2:AF7)</f>
      </c>
      <c r="AG9" s="0" t="s">
        <v>326</v>
      </c>
      <c r="AH9" s="11" t="n">
        <v>45551</v>
      </c>
      <c r="AI9" s="6" t="n">
        <v>-825</v>
      </c>
      <c r="AJ9" s="0" t="s">
        <v>219</v>
      </c>
      <c r="AK9" s="0"/>
      <c r="AL9" s="0"/>
      <c r="AM9" s="0"/>
      <c r="AN9" s="0"/>
      <c r="AO9" s="10" t="s">
        <f>=XIRR(AO2:AO8,AN2:AN8)</f>
      </c>
      <c r="AP9" s="0"/>
      <c r="AQ9" s="11" t="n">
        <v>45334</v>
      </c>
      <c r="AR9" s="6" t="n">
        <v>1.35</v>
      </c>
      <c r="AS9" s="0" t="s">
        <v>277</v>
      </c>
    </row>
    <row collapsed="false" customFormat="false" customHeight="false" hidden="false" ht="12.1" outlineLevel="0" r="10">
      <c r="A10" s="0"/>
      <c r="B10" s="8" t="s">
        <f>=-SUM(B2:B8)</f>
      </c>
      <c r="C10" s="0" t="s">
        <v>326</v>
      </c>
      <c r="D10" s="0"/>
      <c r="E10" s="0"/>
      <c r="F10" s="0"/>
      <c r="G10" s="11" t="n">
        <v>45833</v>
      </c>
      <c r="H10" s="6" t="n">
        <v>-39.9</v>
      </c>
      <c r="I10" s="0" t="s">
        <v>418</v>
      </c>
      <c r="J10" s="0"/>
      <c r="K10" s="0"/>
      <c r="L10" s="0"/>
      <c r="M10" s="11" t="n">
        <v>45614</v>
      </c>
      <c r="N10" s="6" t="n">
        <v>-21.07</v>
      </c>
      <c r="O10" s="0" t="s">
        <v>433</v>
      </c>
      <c r="P10" s="0"/>
      <c r="Q10" s="0"/>
      <c r="R10" s="0"/>
      <c r="S10" s="0"/>
      <c r="T10" s="10" t="s">
        <f>=XIRR(T2:T9,S2:S9)</f>
      </c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11" t="n">
        <v>45643</v>
      </c>
      <c r="AI10" s="6" t="n">
        <v>-21.25</v>
      </c>
      <c r="AJ10" s="0" t="s">
        <v>434</v>
      </c>
      <c r="AK10" s="0"/>
      <c r="AL10" s="0"/>
      <c r="AM10" s="0"/>
      <c r="AN10" s="0"/>
      <c r="AO10" s="8" t="s">
        <f>=-SUM(AO2:AO8)</f>
      </c>
      <c r="AP10" s="0" t="s">
        <v>326</v>
      </c>
      <c r="AQ10" s="11" t="n">
        <v>45338</v>
      </c>
      <c r="AR10" s="6" t="n">
        <v>712.53</v>
      </c>
      <c r="AS10" s="0" t="s">
        <v>277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45832</v>
      </c>
      <c r="H11" s="6" t="n">
        <v>-2000</v>
      </c>
      <c r="I11" s="0" t="s">
        <v>250</v>
      </c>
      <c r="J11" s="0"/>
      <c r="K11" s="0"/>
      <c r="L11" s="0"/>
      <c r="M11" s="11" t="n">
        <v>45613</v>
      </c>
      <c r="N11" s="6" t="n">
        <v>-250</v>
      </c>
      <c r="O11" s="0" t="s">
        <v>235</v>
      </c>
      <c r="P11" s="0"/>
      <c r="Q11" s="0"/>
      <c r="R11" s="0"/>
      <c r="S11" s="0"/>
      <c r="T11" s="8" t="s">
        <f>=-SUM(T2:T9)</f>
      </c>
      <c r="U11" s="0" t="s">
        <v>326</v>
      </c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45642</v>
      </c>
      <c r="AI11" s="6" t="n">
        <v>-875</v>
      </c>
      <c r="AJ11" s="0" t="s">
        <v>237</v>
      </c>
      <c r="AK11" s="0"/>
      <c r="AL11" s="0"/>
      <c r="AM11" s="0"/>
      <c r="AN11" s="0"/>
      <c r="AO11" s="0"/>
      <c r="AP11" s="0"/>
      <c r="AQ11" s="11" t="n">
        <v>45349</v>
      </c>
      <c r="AR11" s="6" t="n">
        <v>127.57</v>
      </c>
      <c r="AS11" s="0" t="s">
        <v>277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10" t="s">
        <f>=XIRR(H2:H11,G2:G11)</f>
      </c>
      <c r="I12" s="0"/>
      <c r="J12" s="0"/>
      <c r="K12" s="0"/>
      <c r="L12" s="0"/>
      <c r="M12" s="11" t="n">
        <v>45705</v>
      </c>
      <c r="N12" s="6" t="n">
        <v>-12.96</v>
      </c>
      <c r="O12" s="0" t="s">
        <v>435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10" t="s">
        <f>=XIRR(AI2:AI11,AH2:AH11)</f>
      </c>
      <c r="AJ12" s="0"/>
      <c r="AK12" s="0"/>
      <c r="AL12" s="0"/>
      <c r="AM12" s="0"/>
      <c r="AN12" s="0"/>
      <c r="AO12" s="0"/>
      <c r="AP12" s="0"/>
      <c r="AQ12" s="11" t="n">
        <v>45351</v>
      </c>
      <c r="AR12" s="6" t="n">
        <v>66.56</v>
      </c>
      <c r="AS12" s="0" t="s">
        <v>277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8" t="s">
        <f>=-SUM(H2:H11)</f>
      </c>
      <c r="I13" s="0" t="s">
        <v>326</v>
      </c>
      <c r="J13" s="0"/>
      <c r="K13" s="0"/>
      <c r="L13" s="0"/>
      <c r="M13" s="11" t="n">
        <v>45704</v>
      </c>
      <c r="N13" s="6" t="n">
        <v>-200</v>
      </c>
      <c r="O13" s="0" t="s">
        <v>227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8" t="s">
        <f>=-SUM(AI2:AI11)</f>
      </c>
      <c r="AJ13" s="0" t="s">
        <v>326</v>
      </c>
      <c r="AK13" s="0"/>
      <c r="AL13" s="0"/>
      <c r="AM13" s="0"/>
      <c r="AN13" s="0"/>
      <c r="AO13" s="0"/>
      <c r="AP13" s="0"/>
      <c r="AQ13" s="11" t="n">
        <v>45356</v>
      </c>
      <c r="AR13" s="6" t="n">
        <v>117.07</v>
      </c>
      <c r="AS13" s="0" t="s">
        <v>277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11" t="n">
        <v>45796</v>
      </c>
      <c r="N14" s="6" t="n">
        <v>-6.48</v>
      </c>
      <c r="O14" s="0" t="s">
        <v>436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11" t="n">
        <v>45363</v>
      </c>
      <c r="AR14" s="6" t="n">
        <v>647.1</v>
      </c>
      <c r="AS14" s="0" t="s">
        <v>277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11" t="n">
        <v>45795</v>
      </c>
      <c r="N15" s="6" t="n">
        <v>-200</v>
      </c>
      <c r="O15" s="0" t="s">
        <v>227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11" t="n">
        <v>45371</v>
      </c>
      <c r="AR15" s="6" t="n">
        <v>30.14</v>
      </c>
      <c r="AS15" s="0" t="s">
        <v>277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10" t="s">
        <f>=XIRR(N2:N15,M2:M15)</f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11" t="n">
        <v>45371</v>
      </c>
      <c r="AR16" s="6" t="n">
        <v>68.49</v>
      </c>
      <c r="AS16" s="0" t="s">
        <v>277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8" t="s">
        <f>=-SUM(N2:N15)</f>
      </c>
      <c r="O17" s="0" t="s">
        <v>326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11" t="n">
        <v>45372</v>
      </c>
      <c r="AR17" s="6" t="n">
        <v>100.03</v>
      </c>
      <c r="AS17" s="0" t="s">
        <v>277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11" t="n">
        <v>45379</v>
      </c>
      <c r="AR18" s="6" t="n">
        <v>70.09</v>
      </c>
      <c r="AS18" s="0" t="s">
        <v>277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11" t="n">
        <v>45380</v>
      </c>
      <c r="AR19" s="6" t="n">
        <v>83.94</v>
      </c>
      <c r="AS19" s="0" t="s">
        <v>277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11" t="n">
        <v>45383</v>
      </c>
      <c r="AR20" s="6" t="n">
        <v>42.68</v>
      </c>
      <c r="AS20" s="0" t="s">
        <v>277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11" t="n">
        <v>45497</v>
      </c>
      <c r="AR21" s="6" t="n">
        <v>-2688.15</v>
      </c>
      <c r="AS21" s="0" t="s">
        <v>331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10" t="s">
        <f>=XIRR(AR2:AR21,AQ2:AQ21)</f>
      </c>
      <c r="AS22" s="0"/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8" t="s">
        <f>=-SUM(AR2:AR21)</f>
      </c>
      <c r="AS23" s="0" t="s">
        <v>326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L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437</v>
      </c>
      <c r="C1" s="0"/>
      <c r="D1" s="0"/>
      <c r="E1" s="3" t="s">
        <v>438</v>
      </c>
      <c r="F1" s="0"/>
      <c r="G1" s="0"/>
      <c r="H1" s="3" t="s">
        <v>439</v>
      </c>
      <c r="I1" s="0"/>
      <c r="J1" s="0"/>
      <c r="K1" s="3" t="s">
        <v>440</v>
      </c>
      <c r="L1" s="0"/>
      <c r="M1" s="0"/>
      <c r="N1" s="3" t="s">
        <v>441</v>
      </c>
      <c r="O1" s="0"/>
      <c r="P1" s="0"/>
      <c r="Q1" s="3" t="s">
        <v>442</v>
      </c>
      <c r="R1" s="0"/>
      <c r="S1" s="0"/>
      <c r="T1" s="3" t="s">
        <v>443</v>
      </c>
      <c r="U1" s="0"/>
      <c r="V1" s="0"/>
      <c r="W1" s="3" t="s">
        <v>444</v>
      </c>
      <c r="X1" s="0"/>
      <c r="Y1" s="0"/>
      <c r="Z1" s="3" t="s">
        <v>445</v>
      </c>
      <c r="AA1" s="0"/>
      <c r="AB1" s="0"/>
      <c r="AC1" s="3" t="s">
        <v>446</v>
      </c>
      <c r="AD1" s="0"/>
      <c r="AE1" s="0"/>
      <c r="AF1" s="3" t="s">
        <v>447</v>
      </c>
      <c r="AG1" s="0"/>
      <c r="AH1" s="0"/>
      <c r="AI1" s="3" t="s">
        <v>448</v>
      </c>
      <c r="AJ1" s="0"/>
      <c r="AK1" s="0"/>
      <c r="AL1" s="3" t="s">
        <v>449</v>
      </c>
      <c r="AM1" s="0"/>
      <c r="AN1" s="0"/>
      <c r="AO1" s="3" t="s">
        <v>450</v>
      </c>
      <c r="AP1" s="0"/>
      <c r="AQ1" s="0"/>
      <c r="AR1" s="3" t="s">
        <v>451</v>
      </c>
      <c r="AS1" s="0"/>
      <c r="AT1" s="0"/>
      <c r="AU1" s="3" t="s">
        <v>452</v>
      </c>
      <c r="AV1" s="0"/>
      <c r="AW1" s="0"/>
      <c r="AX1" s="3" t="s">
        <v>453</v>
      </c>
      <c r="AY1" s="0"/>
      <c r="AZ1" s="0"/>
      <c r="BA1" s="3" t="s">
        <v>454</v>
      </c>
      <c r="BB1" s="0"/>
      <c r="BC1" s="0"/>
      <c r="BD1" s="3" t="s">
        <v>455</v>
      </c>
      <c r="BE1" s="0"/>
      <c r="BF1" s="0"/>
      <c r="BG1" s="3" t="s">
        <v>456</v>
      </c>
      <c r="BH1" s="0"/>
      <c r="BI1" s="0"/>
      <c r="BJ1" s="3" t="s">
        <v>457</v>
      </c>
      <c r="BK1" s="0"/>
      <c r="BL1" s="0"/>
      <c r="BM1" s="3" t="s">
        <v>458</v>
      </c>
      <c r="BN1" s="0"/>
      <c r="BO1" s="0"/>
      <c r="BP1" s="3" t="s">
        <v>459</v>
      </c>
      <c r="BQ1" s="0"/>
      <c r="BR1" s="0"/>
      <c r="BS1" s="3" t="s">
        <v>460</v>
      </c>
      <c r="BT1" s="0"/>
      <c r="BU1" s="0"/>
      <c r="BV1" s="3" t="s">
        <v>461</v>
      </c>
      <c r="BW1" s="0"/>
      <c r="BX1" s="0"/>
      <c r="BY1" s="3" t="s">
        <v>462</v>
      </c>
      <c r="BZ1" s="0"/>
      <c r="CA1" s="0"/>
      <c r="CB1" s="3" t="s">
        <v>463</v>
      </c>
      <c r="CC1" s="0"/>
      <c r="CD1" s="0"/>
      <c r="CE1" s="3" t="s">
        <v>464</v>
      </c>
      <c r="CF1" s="0"/>
      <c r="CG1" s="0"/>
      <c r="CH1" s="3" t="s">
        <v>465</v>
      </c>
      <c r="CI1" s="0"/>
      <c r="CJ1" s="0"/>
      <c r="CK1" s="3" t="s">
        <v>466</v>
      </c>
      <c r="CL1" s="0"/>
      <c r="CM1" s="0"/>
      <c r="CN1" s="3" t="s">
        <v>467</v>
      </c>
      <c r="CO1" s="0"/>
      <c r="CP1" s="0"/>
      <c r="CQ1" s="3" t="s">
        <v>468</v>
      </c>
      <c r="CR1" s="0"/>
      <c r="CS1" s="0"/>
      <c r="CT1" s="3" t="s">
        <v>469</v>
      </c>
      <c r="CU1" s="0"/>
      <c r="CV1" s="0"/>
      <c r="CW1" s="3" t="s">
        <v>470</v>
      </c>
      <c r="CX1" s="0"/>
      <c r="CY1" s="0"/>
      <c r="CZ1" s="3" t="s">
        <v>471</v>
      </c>
      <c r="DA1" s="0"/>
      <c r="DB1" s="0"/>
      <c r="DC1" s="3" t="s">
        <v>472</v>
      </c>
      <c r="DD1" s="0"/>
      <c r="DE1" s="0"/>
      <c r="DF1" s="3" t="s">
        <v>473</v>
      </c>
      <c r="DG1" s="0"/>
      <c r="DH1" s="0"/>
      <c r="DI1" s="3" t="s">
        <v>474</v>
      </c>
      <c r="DJ1" s="0"/>
      <c r="DK1" s="0"/>
      <c r="DL1" s="3" t="s">
        <v>475</v>
      </c>
      <c r="DM1" s="0"/>
      <c r="DN1" s="0"/>
      <c r="DO1" s="3" t="s">
        <v>476</v>
      </c>
      <c r="DP1" s="0"/>
      <c r="DQ1" s="0"/>
      <c r="DR1" s="3" t="s">
        <v>477</v>
      </c>
      <c r="DS1" s="0"/>
      <c r="DT1" s="0"/>
      <c r="DU1" s="3" t="s">
        <v>478</v>
      </c>
      <c r="DV1" s="0"/>
      <c r="DW1" s="0"/>
      <c r="DX1" s="3" t="s">
        <v>479</v>
      </c>
      <c r="DY1" s="0"/>
      <c r="DZ1" s="0"/>
      <c r="EA1" s="3" t="s">
        <v>480</v>
      </c>
      <c r="EB1" s="0"/>
      <c r="EC1" s="0"/>
      <c r="ED1" s="3" t="s">
        <v>481</v>
      </c>
      <c r="EE1" s="0"/>
      <c r="EF1" s="0"/>
      <c r="EG1" s="3" t="s">
        <v>482</v>
      </c>
      <c r="EH1" s="0"/>
      <c r="EI1" s="0"/>
      <c r="EJ1" s="3" t="s">
        <v>483</v>
      </c>
      <c r="EK1" s="0"/>
      <c r="EL1" s="0"/>
      <c r="EM1" s="3" t="s">
        <v>484</v>
      </c>
      <c r="EN1" s="0"/>
      <c r="EO1" s="0"/>
      <c r="EP1" s="3" t="s">
        <v>485</v>
      </c>
      <c r="EQ1" s="0"/>
      <c r="ER1" s="0"/>
      <c r="ES1" s="3" t="s">
        <v>486</v>
      </c>
      <c r="ET1" s="0"/>
      <c r="EU1" s="0"/>
      <c r="EV1" s="3" t="s">
        <v>487</v>
      </c>
      <c r="EW1" s="0"/>
      <c r="EX1" s="0"/>
      <c r="EY1" s="3" t="s">
        <v>488</v>
      </c>
      <c r="EZ1" s="0"/>
      <c r="FA1" s="0"/>
      <c r="FB1" s="3" t="s">
        <v>489</v>
      </c>
      <c r="FC1" s="0"/>
      <c r="FD1" s="0"/>
      <c r="FE1" s="3" t="s">
        <v>490</v>
      </c>
      <c r="FF1" s="0"/>
      <c r="FG1" s="0"/>
      <c r="FH1" s="3" t="s">
        <v>491</v>
      </c>
      <c r="FI1" s="0"/>
      <c r="FJ1" s="0"/>
      <c r="FK1" s="3" t="s">
        <v>492</v>
      </c>
      <c r="FL1" s="0"/>
    </row>
    <row collapsed="false" customFormat="false" customHeight="false" hidden="false" ht="12.1" outlineLevel="0" r="2">
      <c r="A2" s="11" t="n">
        <v>45141</v>
      </c>
      <c r="B2" s="6" t="n">
        <v>10</v>
      </c>
      <c r="C2" s="6" t="n">
        <v>747.24</v>
      </c>
      <c r="D2" s="11" t="n">
        <v>45254</v>
      </c>
      <c r="E2" s="6" t="n">
        <v>10</v>
      </c>
      <c r="F2" s="6" t="n">
        <v>2634.88</v>
      </c>
      <c r="G2" s="11" t="n">
        <v>45343</v>
      </c>
      <c r="H2" s="6" t="n">
        <v>1</v>
      </c>
      <c r="I2" s="6" t="n">
        <v>1627.37</v>
      </c>
      <c r="J2" s="11" t="n">
        <v>45758</v>
      </c>
      <c r="K2" s="6" t="n">
        <v>10</v>
      </c>
      <c r="L2" s="6" t="n">
        <v>3904.6</v>
      </c>
      <c r="M2" s="11" t="n">
        <v>45114</v>
      </c>
      <c r="N2" s="6" t="n">
        <v>1</v>
      </c>
      <c r="O2" s="6" t="n">
        <v>1397.18</v>
      </c>
      <c r="P2" s="11" t="n">
        <v>45790</v>
      </c>
      <c r="Q2" s="6" t="n">
        <v>10</v>
      </c>
      <c r="R2" s="6" t="n">
        <v>3078.21</v>
      </c>
      <c r="S2" s="11" t="n">
        <v>45149</v>
      </c>
      <c r="T2" s="6" t="n">
        <v>10</v>
      </c>
      <c r="U2" s="6" t="n">
        <v>2054.14</v>
      </c>
      <c r="V2" s="11" t="n">
        <v>45625</v>
      </c>
      <c r="W2" s="6" t="n">
        <v>1</v>
      </c>
      <c r="X2" s="6" t="n">
        <v>4513.5</v>
      </c>
      <c r="Y2" s="11" t="n">
        <v>45181</v>
      </c>
      <c r="Z2" s="6" t="n">
        <v>10</v>
      </c>
      <c r="AA2" s="6" t="n">
        <v>2611.31</v>
      </c>
      <c r="AB2" s="11" t="n">
        <v>45119</v>
      </c>
      <c r="AC2" s="6" t="n">
        <v>4</v>
      </c>
      <c r="AD2" s="6" t="n">
        <v>1929.77</v>
      </c>
      <c r="AE2" s="11" t="n">
        <v>45211</v>
      </c>
      <c r="AF2" s="6" t="n">
        <v>3</v>
      </c>
      <c r="AG2" s="6" t="n">
        <v>1844.090001</v>
      </c>
      <c r="AH2" s="11" t="n">
        <v>45670</v>
      </c>
      <c r="AI2" s="6" t="n">
        <v>1</v>
      </c>
      <c r="AJ2" s="6" t="n">
        <v>7026.02</v>
      </c>
      <c r="AK2" s="11" t="n">
        <v>45188</v>
      </c>
      <c r="AL2" s="6" t="n">
        <v>1</v>
      </c>
      <c r="AM2" s="6" t="n">
        <v>1293.87</v>
      </c>
      <c r="AN2" s="11" t="n">
        <v>45134</v>
      </c>
      <c r="AO2" s="6" t="n">
        <v>10</v>
      </c>
      <c r="AP2" s="6" t="n">
        <v>858.37</v>
      </c>
      <c r="AQ2" s="11" t="n">
        <v>45670</v>
      </c>
      <c r="AR2" s="6" t="n">
        <v>1</v>
      </c>
      <c r="AS2" s="6" t="n">
        <v>2892</v>
      </c>
      <c r="AT2" s="11" t="n">
        <v>45351</v>
      </c>
      <c r="AU2" s="6" t="n">
        <v>10</v>
      </c>
      <c r="AV2" s="6" t="n">
        <v>1998.48</v>
      </c>
      <c r="AW2" s="11" t="n">
        <v>45334</v>
      </c>
      <c r="AX2" s="6" t="n">
        <v>1</v>
      </c>
      <c r="AY2" s="6" t="n">
        <v>565.39</v>
      </c>
      <c r="AZ2" s="11" t="n">
        <v>45114</v>
      </c>
      <c r="BA2" s="6" t="n">
        <v>30</v>
      </c>
      <c r="BB2" s="6" t="n">
        <v>3688.73</v>
      </c>
      <c r="BC2" s="11" t="n">
        <v>45229</v>
      </c>
      <c r="BD2" s="6" t="n">
        <v>10</v>
      </c>
      <c r="BE2" s="6" t="n">
        <v>536.91</v>
      </c>
      <c r="BF2" s="11" t="n">
        <v>45505</v>
      </c>
      <c r="BG2" s="6" t="n">
        <v>1</v>
      </c>
      <c r="BH2" s="6" t="n">
        <v>279.69</v>
      </c>
      <c r="BI2" s="11" t="n">
        <v>45897</v>
      </c>
      <c r="BJ2" s="6" t="n">
        <v>40</v>
      </c>
      <c r="BK2" s="6" t="n">
        <v>1763.27</v>
      </c>
      <c r="BL2" s="11" t="n">
        <v>45334</v>
      </c>
      <c r="BM2" s="6" t="n">
        <v>1</v>
      </c>
      <c r="BN2" s="6" t="n">
        <v>2989.94</v>
      </c>
      <c r="BO2" s="11" t="n">
        <v>45805</v>
      </c>
      <c r="BP2" s="6" t="n">
        <v>3000</v>
      </c>
      <c r="BQ2" s="6" t="n">
        <v>1890.25</v>
      </c>
      <c r="BR2" s="11" t="n">
        <v>45497</v>
      </c>
      <c r="BS2" s="6" t="n">
        <v>1</v>
      </c>
      <c r="BT2" s="6" t="n">
        <v>4114.5</v>
      </c>
      <c r="BU2" s="11" t="n">
        <v>45337</v>
      </c>
      <c r="BV2" s="6" t="n">
        <v>1</v>
      </c>
      <c r="BW2" s="6" t="n">
        <v>890.66</v>
      </c>
      <c r="BX2" s="11" t="n">
        <v>45348</v>
      </c>
      <c r="BY2" s="6" t="n">
        <v>100</v>
      </c>
      <c r="BZ2" s="6" t="n">
        <v>1785.69</v>
      </c>
      <c r="CA2" s="11" t="n">
        <v>45363</v>
      </c>
      <c r="CB2" s="6" t="n">
        <v>1000</v>
      </c>
      <c r="CC2" s="6" t="n">
        <v>3556.64</v>
      </c>
      <c r="CD2" s="11" t="n">
        <v>45384</v>
      </c>
      <c r="CE2" s="6" t="n">
        <v>400</v>
      </c>
      <c r="CF2" s="6" t="n">
        <v>1708.11</v>
      </c>
      <c r="CG2" s="11" t="n">
        <v>45334</v>
      </c>
      <c r="CH2" s="6" t="n">
        <v>10</v>
      </c>
      <c r="CI2" s="6" t="n">
        <v>401</v>
      </c>
      <c r="CJ2" s="11" t="n">
        <v>45711</v>
      </c>
      <c r="CK2" s="6" t="n">
        <v>2000</v>
      </c>
      <c r="CL2" s="6" t="n">
        <v>1110.4</v>
      </c>
      <c r="CM2" s="11" t="n">
        <v>45909</v>
      </c>
      <c r="CN2" s="6" t="n">
        <v>2000</v>
      </c>
      <c r="CO2" s="6" t="n">
        <v>1297.88</v>
      </c>
      <c r="CP2" s="11" t="n">
        <v>45926</v>
      </c>
      <c r="CQ2" s="6" t="n">
        <v>30</v>
      </c>
      <c r="CR2" s="6" t="n">
        <v>3030.06</v>
      </c>
      <c r="CS2" s="11" t="n">
        <v>45926</v>
      </c>
      <c r="CT2" s="6" t="n">
        <v>2</v>
      </c>
      <c r="CU2" s="6" t="n">
        <v>2405.9</v>
      </c>
      <c r="CV2" s="11" t="n">
        <v>45926</v>
      </c>
      <c r="CW2" s="6" t="n">
        <v>1</v>
      </c>
      <c r="CX2" s="6" t="n">
        <v>2316.43</v>
      </c>
      <c r="CY2" s="11" t="n">
        <v>45882</v>
      </c>
      <c r="CZ2" s="6" t="n">
        <v>37</v>
      </c>
      <c r="DA2" s="6" t="n">
        <v>3738.11</v>
      </c>
      <c r="DB2" s="11" t="n">
        <v>45926</v>
      </c>
      <c r="DC2" s="6" t="n">
        <v>1</v>
      </c>
      <c r="DD2" s="6" t="n">
        <v>143.69</v>
      </c>
      <c r="DE2" s="11" t="n">
        <v>45119</v>
      </c>
      <c r="DF2" s="6" t="n">
        <v>199</v>
      </c>
      <c r="DG2" s="6" t="n">
        <v>1422.85</v>
      </c>
      <c r="DH2" s="11" t="n">
        <v>45106</v>
      </c>
      <c r="DI2" s="6" t="n">
        <v>181</v>
      </c>
      <c r="DJ2" s="6" t="n">
        <v>999.12</v>
      </c>
      <c r="DK2" s="11" t="n">
        <v>45306</v>
      </c>
      <c r="DL2" s="6" t="n">
        <v>2</v>
      </c>
      <c r="DM2" s="6" t="n">
        <v>1779.63</v>
      </c>
      <c r="DN2" s="11" t="n">
        <v>45314</v>
      </c>
      <c r="DO2" s="6" t="n">
        <v>1</v>
      </c>
      <c r="DP2" s="6" t="n">
        <v>843.32</v>
      </c>
      <c r="DQ2" s="11" t="n">
        <v>45597</v>
      </c>
      <c r="DR2" s="6" t="n">
        <v>5</v>
      </c>
      <c r="DS2" s="6" t="n">
        <v>2585.95</v>
      </c>
      <c r="DT2" s="11" t="n">
        <v>45597</v>
      </c>
      <c r="DU2" s="6" t="n">
        <v>5</v>
      </c>
      <c r="DV2" s="6" t="n">
        <v>2653.99</v>
      </c>
      <c r="DW2" s="11" t="n">
        <v>45356</v>
      </c>
      <c r="DX2" s="6" t="n">
        <v>1</v>
      </c>
      <c r="DY2" s="6" t="n">
        <v>990.66</v>
      </c>
      <c r="DZ2" s="11" t="n">
        <v>45624</v>
      </c>
      <c r="EA2" s="6" t="n">
        <v>3</v>
      </c>
      <c r="EB2" s="6" t="n">
        <v>2421.33</v>
      </c>
      <c r="EC2" s="11" t="n">
        <v>45943</v>
      </c>
      <c r="ED2" s="6" t="n">
        <v>3</v>
      </c>
      <c r="EE2" s="6" t="n">
        <v>3021.14</v>
      </c>
      <c r="EF2" s="11" t="n">
        <v>45803</v>
      </c>
      <c r="EG2" s="6" t="n">
        <v>6</v>
      </c>
      <c r="EH2" s="6" t="n">
        <v>4049.69</v>
      </c>
      <c r="EI2" s="11" t="n">
        <v>45110</v>
      </c>
      <c r="EJ2" s="6" t="n">
        <v>1</v>
      </c>
      <c r="EK2" s="6" t="n">
        <v>1019.08</v>
      </c>
      <c r="EL2" s="11" t="n">
        <v>45709</v>
      </c>
      <c r="EM2" s="6" t="n">
        <v>3</v>
      </c>
      <c r="EN2" s="6" t="n">
        <v>2276.53</v>
      </c>
      <c r="EO2" s="11" t="n">
        <v>45705</v>
      </c>
      <c r="EP2" s="6" t="n">
        <v>2</v>
      </c>
      <c r="EQ2" s="6" t="n">
        <v>2009.76</v>
      </c>
      <c r="ER2" s="11" t="n">
        <v>45652</v>
      </c>
      <c r="ES2" s="6" t="n">
        <v>1</v>
      </c>
      <c r="ET2" s="6" t="n">
        <v>887.69</v>
      </c>
      <c r="EU2" s="11" t="n">
        <v>45663</v>
      </c>
      <c r="EV2" s="6" t="n">
        <v>2</v>
      </c>
      <c r="EW2" s="6" t="n">
        <v>1668.42</v>
      </c>
      <c r="EX2" s="11" t="n">
        <v>45834</v>
      </c>
      <c r="EY2" s="6" t="n">
        <v>3</v>
      </c>
      <c r="EZ2" s="6" t="n">
        <v>2019.75</v>
      </c>
      <c r="FA2" s="11" t="n">
        <v>45663</v>
      </c>
      <c r="FB2" s="6" t="n">
        <v>3</v>
      </c>
      <c r="FC2" s="6" t="n">
        <v>1749.35</v>
      </c>
      <c r="FD2" s="11" t="n">
        <v>45294</v>
      </c>
      <c r="FE2" s="6" t="n">
        <v>3</v>
      </c>
      <c r="FF2" s="6" t="n">
        <v>2697.8</v>
      </c>
      <c r="FG2" s="11" t="n">
        <v>45561</v>
      </c>
      <c r="FH2" s="6" t="n">
        <v>1</v>
      </c>
      <c r="FI2" s="6" t="n">
        <v>821.2</v>
      </c>
      <c r="FJ2" s="11" t="n">
        <v>45755</v>
      </c>
      <c r="FK2" s="6" t="n">
        <v>1</v>
      </c>
      <c r="FL2" s="6" t="n">
        <v>538.37</v>
      </c>
    </row>
    <row collapsed="false" customFormat="false" customHeight="false" hidden="false" ht="12.1" outlineLevel="0" r="3">
      <c r="A3" s="11" t="n">
        <v>45198</v>
      </c>
      <c r="B3" s="6" t="n">
        <v>10</v>
      </c>
      <c r="C3" s="6" t="n">
        <v>687.06</v>
      </c>
      <c r="D3" s="11" t="n">
        <v>45549</v>
      </c>
      <c r="E3" s="6" t="n">
        <v>10</v>
      </c>
      <c r="F3" s="6" t="n">
        <v>1963.5</v>
      </c>
      <c r="G3" s="11" t="n">
        <v>45356</v>
      </c>
      <c r="H3" s="6" t="n">
        <v>1</v>
      </c>
      <c r="I3" s="6" t="n">
        <v>1590.76</v>
      </c>
      <c r="J3" s="11" t="n">
        <v>45824</v>
      </c>
      <c r="K3" s="6" t="n">
        <v>10</v>
      </c>
      <c r="L3" s="6" t="n">
        <v>3535.9</v>
      </c>
      <c r="M3" s="11" t="n">
        <v>45287</v>
      </c>
      <c r="N3" s="6" t="n">
        <v>1</v>
      </c>
      <c r="O3" s="6" t="n">
        <v>1454.35</v>
      </c>
      <c r="P3" s="11" t="n">
        <v>45824</v>
      </c>
      <c r="Q3" s="6" t="n">
        <v>10</v>
      </c>
      <c r="R3" s="6" t="n">
        <v>2485.43</v>
      </c>
      <c r="S3" s="11" t="n">
        <v>45240</v>
      </c>
      <c r="T3" s="6" t="n">
        <v>10</v>
      </c>
      <c r="U3" s="6" t="n">
        <v>1949.79</v>
      </c>
      <c r="V3" s="11" t="n">
        <v>45924</v>
      </c>
      <c r="W3" s="6" t="n">
        <v>1</v>
      </c>
      <c r="X3" s="6" t="n">
        <v>3344.5</v>
      </c>
      <c r="Y3" s="11" t="n">
        <v>45594</v>
      </c>
      <c r="Z3" s="6" t="n">
        <v>10</v>
      </c>
      <c r="AA3" s="6" t="n">
        <v>2436.89</v>
      </c>
      <c r="AB3" s="11" t="n">
        <v>45230</v>
      </c>
      <c r="AC3" s="6" t="n">
        <v>1</v>
      </c>
      <c r="AD3" s="6" t="n">
        <v>580.24</v>
      </c>
      <c r="AE3" s="11" t="n">
        <v>45230</v>
      </c>
      <c r="AF3" s="6" t="n">
        <v>1</v>
      </c>
      <c r="AG3" s="6" t="n">
        <v>609.82</v>
      </c>
      <c r="AH3" s="0"/>
      <c r="AI3" s="5" t="s">
        <f>=SUM(AJ2:AJ2)/SUM(AI2:AI2)</f>
      </c>
      <c r="AJ3" s="0" t="s">
        <v>12</v>
      </c>
      <c r="AK3" s="11" t="n">
        <v>45274</v>
      </c>
      <c r="AL3" s="6" t="n">
        <v>1</v>
      </c>
      <c r="AM3" s="6" t="n">
        <v>1233.69</v>
      </c>
      <c r="AN3" s="11" t="n">
        <v>45168</v>
      </c>
      <c r="AO3" s="6" t="n">
        <v>10</v>
      </c>
      <c r="AP3" s="6" t="n">
        <v>817.04</v>
      </c>
      <c r="AQ3" s="11" t="n">
        <v>45848</v>
      </c>
      <c r="AR3" s="6" t="n">
        <v>1</v>
      </c>
      <c r="AS3" s="6" t="n">
        <v>2904.19</v>
      </c>
      <c r="AT3" s="11" t="n">
        <v>45846</v>
      </c>
      <c r="AU3" s="6" t="n">
        <v>10</v>
      </c>
      <c r="AV3" s="6" t="n">
        <v>2151.44</v>
      </c>
      <c r="AW3" s="11" t="n">
        <v>45363</v>
      </c>
      <c r="AX3" s="6" t="n">
        <v>2</v>
      </c>
      <c r="AY3" s="6" t="n">
        <v>1140.11</v>
      </c>
      <c r="AZ3" s="0"/>
      <c r="BA3" s="5" t="s">
        <f>=SUM(BB2:BB2)/SUM(BA2:BA2)</f>
      </c>
      <c r="BB3" s="0" t="s">
        <v>12</v>
      </c>
      <c r="BC3" s="11" t="n">
        <v>45244</v>
      </c>
      <c r="BD3" s="6" t="n">
        <v>20</v>
      </c>
      <c r="BE3" s="6" t="n">
        <v>1034.69</v>
      </c>
      <c r="BF3" s="11" t="n">
        <v>45506</v>
      </c>
      <c r="BG3" s="6" t="n">
        <v>2</v>
      </c>
      <c r="BH3" s="6" t="n">
        <v>548.14</v>
      </c>
      <c r="BI3" s="11" t="n">
        <v>45909</v>
      </c>
      <c r="BJ3" s="6" t="n">
        <v>30</v>
      </c>
      <c r="BK3" s="6" t="n">
        <v>1369.7</v>
      </c>
      <c r="BL3" s="0"/>
      <c r="BM3" s="5" t="s">
        <f>=SUM(BN2:BN2)/SUM(BM2:BM2)</f>
      </c>
      <c r="BN3" s="0" t="s">
        <v>12</v>
      </c>
      <c r="BO3" s="11" t="n">
        <v>45806</v>
      </c>
      <c r="BP3" s="6" t="n">
        <v>1000</v>
      </c>
      <c r="BQ3" s="6" t="n">
        <v>638.31</v>
      </c>
      <c r="BR3" s="0"/>
      <c r="BS3" s="5" t="s">
        <f>=SUM(BT2:BT2)/SUM(BS2:BS2)</f>
      </c>
      <c r="BT3" s="0" t="s">
        <v>12</v>
      </c>
      <c r="BU3" s="11" t="n">
        <v>45380</v>
      </c>
      <c r="BV3" s="6" t="n">
        <v>1</v>
      </c>
      <c r="BW3" s="6" t="n">
        <v>912.99</v>
      </c>
      <c r="BX3" s="11" t="n">
        <v>45506</v>
      </c>
      <c r="BY3" s="6" t="n">
        <v>100</v>
      </c>
      <c r="BZ3" s="6" t="n">
        <v>2079.22</v>
      </c>
      <c r="CA3" s="11" t="n">
        <v>45549</v>
      </c>
      <c r="CB3" s="6" t="n">
        <v>1000</v>
      </c>
      <c r="CC3" s="6" t="n">
        <v>2218.5</v>
      </c>
      <c r="CD3" s="11" t="n">
        <v>45456</v>
      </c>
      <c r="CE3" s="6" t="n">
        <v>200</v>
      </c>
      <c r="CF3" s="6" t="n">
        <v>769.9</v>
      </c>
      <c r="CG3" s="11" t="n">
        <v>45338</v>
      </c>
      <c r="CH3" s="6" t="n">
        <v>10</v>
      </c>
      <c r="CI3" s="6" t="n">
        <v>392.77</v>
      </c>
      <c r="CJ3" s="11" t="n">
        <v>45729</v>
      </c>
      <c r="CK3" s="6" t="n">
        <v>3000</v>
      </c>
      <c r="CL3" s="6" t="n">
        <v>1558.66</v>
      </c>
      <c r="CM3" s="11" t="n">
        <v>45909</v>
      </c>
      <c r="CN3" s="6" t="n">
        <v>2000</v>
      </c>
      <c r="CO3" s="6" t="n">
        <v>1297.88</v>
      </c>
      <c r="CP3" s="0"/>
      <c r="CQ3" s="5" t="s">
        <f>=SUM(CR2:CR2)/SUM(CQ2:CQ2)</f>
      </c>
      <c r="CR3" s="0" t="s">
        <v>12</v>
      </c>
      <c r="CS3" s="0"/>
      <c r="CT3" s="5" t="s">
        <f>=SUM(CU2:CU2)/SUM(CT2:CT2)</f>
      </c>
      <c r="CU3" s="0" t="s">
        <v>12</v>
      </c>
      <c r="CV3" s="0"/>
      <c r="CW3" s="5" t="s">
        <f>=SUM(CX2:CX2)/SUM(CW2:CW2)</f>
      </c>
      <c r="CX3" s="0" t="s">
        <v>12</v>
      </c>
      <c r="CY3" s="11" t="n">
        <v>45898</v>
      </c>
      <c r="CZ3" s="6" t="n">
        <v>11</v>
      </c>
      <c r="DA3" s="6" t="n">
        <v>1104.51</v>
      </c>
      <c r="DB3" s="11" t="n">
        <v>45936</v>
      </c>
      <c r="DC3" s="6" t="n">
        <v>6</v>
      </c>
      <c r="DD3" s="6" t="n">
        <v>865.62</v>
      </c>
      <c r="DE3" s="11" t="n">
        <v>45149</v>
      </c>
      <c r="DF3" s="6" t="n">
        <v>300</v>
      </c>
      <c r="DG3" s="6" t="n">
        <v>2337</v>
      </c>
      <c r="DH3" s="11" t="n">
        <v>45264</v>
      </c>
      <c r="DI3" s="6" t="n">
        <v>30</v>
      </c>
      <c r="DJ3" s="6" t="n">
        <v>186</v>
      </c>
      <c r="DK3" s="11" t="n">
        <v>45334</v>
      </c>
      <c r="DL3" s="6" t="n">
        <v>1</v>
      </c>
      <c r="DM3" s="6" t="n">
        <v>899.55</v>
      </c>
      <c r="DN3" s="11" t="n">
        <v>45363</v>
      </c>
      <c r="DO3" s="6" t="n">
        <v>2</v>
      </c>
      <c r="DP3" s="6" t="n">
        <v>1654.1</v>
      </c>
      <c r="DQ3" s="11" t="n">
        <v>45624</v>
      </c>
      <c r="DR3" s="6" t="n">
        <v>2</v>
      </c>
      <c r="DS3" s="6" t="n">
        <v>1077.4</v>
      </c>
      <c r="DT3" s="11" t="n">
        <v>45624</v>
      </c>
      <c r="DU3" s="6" t="n">
        <v>2</v>
      </c>
      <c r="DV3" s="6" t="n">
        <v>1096.95</v>
      </c>
      <c r="DW3" s="11" t="n">
        <v>45387</v>
      </c>
      <c r="DX3" s="6" t="n">
        <v>1</v>
      </c>
      <c r="DY3" s="6" t="n">
        <v>975.94</v>
      </c>
      <c r="DZ3" s="11" t="n">
        <v>45635</v>
      </c>
      <c r="EA3" s="6" t="n">
        <v>2</v>
      </c>
      <c r="EB3" s="6" t="n">
        <v>1784.08</v>
      </c>
      <c r="EC3" s="0"/>
      <c r="ED3" s="5" t="s">
        <f>=SUM(EE2:EE2)/SUM(ED2:ED2)</f>
      </c>
      <c r="EE3" s="0" t="s">
        <v>12</v>
      </c>
      <c r="EF3" s="0"/>
      <c r="EG3" s="5" t="s">
        <f>=SUM(EH2:EH2)/SUM(EG2:EG2)</f>
      </c>
      <c r="EH3" s="0" t="s">
        <v>12</v>
      </c>
      <c r="EI3" s="11" t="n">
        <v>45110</v>
      </c>
      <c r="EJ3" s="6" t="n">
        <v>1</v>
      </c>
      <c r="EK3" s="6" t="n">
        <v>1020.08</v>
      </c>
      <c r="EL3" s="0"/>
      <c r="EM3" s="5" t="s">
        <f>=SUM(EN2:EN2)/SUM(EM2:EM2)</f>
      </c>
      <c r="EN3" s="0" t="s">
        <v>12</v>
      </c>
      <c r="EO3" s="0"/>
      <c r="EP3" s="5" t="s">
        <f>=SUM(EQ2:EQ2)/SUM(EP2:EP2)</f>
      </c>
      <c r="EQ3" s="0" t="s">
        <v>12</v>
      </c>
      <c r="ER3" s="11" t="n">
        <v>45663</v>
      </c>
      <c r="ES3" s="6" t="n">
        <v>1</v>
      </c>
      <c r="ET3" s="6" t="n">
        <v>922.84</v>
      </c>
      <c r="EU3" s="0"/>
      <c r="EV3" s="5" t="s">
        <f>=SUM(EW2:EW2)/SUM(EV2:EV2)</f>
      </c>
      <c r="EW3" s="0" t="s">
        <v>12</v>
      </c>
      <c r="EX3" s="0"/>
      <c r="EY3" s="5" t="s">
        <f>=SUM(EZ2:EZ2)/SUM(EY2:EY2)</f>
      </c>
      <c r="EZ3" s="0" t="s">
        <v>12</v>
      </c>
      <c r="FA3" s="11" t="n">
        <v>45688</v>
      </c>
      <c r="FB3" s="6" t="n">
        <v>1</v>
      </c>
      <c r="FC3" s="6" t="n">
        <v>444.16</v>
      </c>
      <c r="FD3" s="0"/>
      <c r="FE3" s="5" t="s">
        <f>=SUM(FF2:FF2)/SUM(FE2:FE2)</f>
      </c>
      <c r="FF3" s="0" t="s">
        <v>12</v>
      </c>
      <c r="FG3" s="0"/>
      <c r="FH3" s="5" t="s">
        <f>=SUM(FI2:FI2)/SUM(FH2:FH2)</f>
      </c>
      <c r="FI3" s="0" t="s">
        <v>12</v>
      </c>
      <c r="FJ3" s="0"/>
      <c r="FK3" s="5" t="s">
        <f>=SUM(FL2:FL2)/SUM(FK2:FK2)</f>
      </c>
      <c r="FL3" s="0" t="s">
        <v>12</v>
      </c>
    </row>
    <row collapsed="false" customFormat="false" customHeight="false" hidden="false" ht="12.1" outlineLevel="0" r="4">
      <c r="A4" s="11" t="n">
        <v>45212</v>
      </c>
      <c r="B4" s="6" t="n">
        <v>10</v>
      </c>
      <c r="C4" s="6" t="n">
        <v>662.98</v>
      </c>
      <c r="D4" s="11" t="n">
        <v>45729</v>
      </c>
      <c r="E4" s="6" t="n">
        <v>20</v>
      </c>
      <c r="F4" s="6" t="n">
        <v>4952.81</v>
      </c>
      <c r="G4" s="11" t="n">
        <v>45448</v>
      </c>
      <c r="H4" s="6" t="n">
        <v>1</v>
      </c>
      <c r="I4" s="6" t="n">
        <v>1610.32</v>
      </c>
      <c r="J4" s="0"/>
      <c r="K4" s="5" t="s">
        <f>=SUM(L2:L3)/SUM(K2:K3)</f>
      </c>
      <c r="L4" s="0" t="s">
        <v>12</v>
      </c>
      <c r="M4" s="11" t="n">
        <v>45425</v>
      </c>
      <c r="N4" s="6" t="n">
        <v>1</v>
      </c>
      <c r="O4" s="6" t="n">
        <v>1233.69</v>
      </c>
      <c r="P4" s="0"/>
      <c r="Q4" s="5" t="s">
        <f>=SUM(R2:R3)/SUM(Q2:Q3)</f>
      </c>
      <c r="R4" s="0" t="s">
        <v>12</v>
      </c>
      <c r="S4" s="11" t="n">
        <v>45461</v>
      </c>
      <c r="T4" s="6" t="n">
        <v>10</v>
      </c>
      <c r="U4" s="6" t="n">
        <v>1842.31</v>
      </c>
      <c r="V4" s="0"/>
      <c r="W4" s="5" t="s">
        <f>=SUM(X2:X3)/SUM(W2:W3)</f>
      </c>
      <c r="X4" s="0" t="s">
        <v>12</v>
      </c>
      <c r="Y4" s="0"/>
      <c r="Z4" s="5" t="s">
        <f>=SUM(AA2:AA3)/SUM(Z2:Z3)</f>
      </c>
      <c r="AA4" s="0" t="s">
        <v>12</v>
      </c>
      <c r="AB4" s="11" t="n">
        <v>45307</v>
      </c>
      <c r="AC4" s="6" t="n">
        <v>1</v>
      </c>
      <c r="AD4" s="6" t="n">
        <v>581.74</v>
      </c>
      <c r="AE4" s="11" t="n">
        <v>45233</v>
      </c>
      <c r="AF4" s="6" t="n">
        <v>1</v>
      </c>
      <c r="AG4" s="6" t="n">
        <v>590.77</v>
      </c>
      <c r="AH4" s="0"/>
      <c r="AI4" s="6" t="n">
        <v>5508</v>
      </c>
      <c r="AJ4" s="0" t="s">
        <v>493</v>
      </c>
      <c r="AK4" s="11" t="n">
        <v>45729</v>
      </c>
      <c r="AL4" s="6" t="n">
        <v>2</v>
      </c>
      <c r="AM4" s="6" t="n">
        <v>2656.35</v>
      </c>
      <c r="AN4" s="11" t="n">
        <v>45182</v>
      </c>
      <c r="AO4" s="6" t="n">
        <v>10</v>
      </c>
      <c r="AP4" s="6" t="n">
        <v>799.19</v>
      </c>
      <c r="AQ4" s="0"/>
      <c r="AR4" s="5" t="s">
        <f>=SUM(AS2:AS3)/SUM(AR2:AR3)</f>
      </c>
      <c r="AS4" s="0" t="s">
        <v>12</v>
      </c>
      <c r="AT4" s="0"/>
      <c r="AU4" s="5" t="s">
        <f>=SUM(AV2:AV3)/SUM(AU2:AU3)</f>
      </c>
      <c r="AV4" s="0" t="s">
        <v>12</v>
      </c>
      <c r="AW4" s="11" t="n">
        <v>45397</v>
      </c>
      <c r="AX4" s="6" t="n">
        <v>1</v>
      </c>
      <c r="AY4" s="6" t="n">
        <v>614.19</v>
      </c>
      <c r="AZ4" s="0"/>
      <c r="BA4" s="6" t="n">
        <v>163.35</v>
      </c>
      <c r="BB4" s="0" t="s">
        <v>493</v>
      </c>
      <c r="BC4" s="11" t="n">
        <v>45397</v>
      </c>
      <c r="BD4" s="6" t="n">
        <v>10</v>
      </c>
      <c r="BE4" s="6" t="n">
        <v>582.54</v>
      </c>
      <c r="BF4" s="11" t="n">
        <v>45509</v>
      </c>
      <c r="BG4" s="6" t="n">
        <v>1</v>
      </c>
      <c r="BH4" s="6" t="n">
        <v>270.15</v>
      </c>
      <c r="BI4" s="11" t="n">
        <v>45917</v>
      </c>
      <c r="BJ4" s="6" t="n">
        <v>10</v>
      </c>
      <c r="BK4" s="6" t="n">
        <v>438.86</v>
      </c>
      <c r="BL4" s="0"/>
      <c r="BM4" s="6" t="n">
        <v>4135</v>
      </c>
      <c r="BN4" s="0" t="s">
        <v>493</v>
      </c>
      <c r="BO4" s="11" t="n">
        <v>45838</v>
      </c>
      <c r="BP4" s="6" t="n">
        <v>2000</v>
      </c>
      <c r="BQ4" s="6" t="n">
        <v>1201.59</v>
      </c>
      <c r="BR4" s="0"/>
      <c r="BS4" s="6" t="n">
        <v>4055.5</v>
      </c>
      <c r="BT4" s="0" t="s">
        <v>493</v>
      </c>
      <c r="BU4" s="11" t="n">
        <v>45489</v>
      </c>
      <c r="BV4" s="6" t="n">
        <v>1</v>
      </c>
      <c r="BW4" s="6" t="n">
        <v>759.77</v>
      </c>
      <c r="BX4" s="11" t="n">
        <v>45594</v>
      </c>
      <c r="BY4" s="6" t="n">
        <v>100</v>
      </c>
      <c r="BZ4" s="6" t="n">
        <v>1298.68</v>
      </c>
      <c r="CA4" s="0"/>
      <c r="CB4" s="5" t="s">
        <f>=SUM(CC2:CC3)/SUM(CB2:CB3)</f>
      </c>
      <c r="CC4" s="0" t="s">
        <v>12</v>
      </c>
      <c r="CD4" s="11" t="n">
        <v>45489</v>
      </c>
      <c r="CE4" s="6" t="n">
        <v>200</v>
      </c>
      <c r="CF4" s="6" t="n">
        <v>746.63</v>
      </c>
      <c r="CG4" s="11" t="n">
        <v>45349</v>
      </c>
      <c r="CH4" s="6" t="n">
        <v>10</v>
      </c>
      <c r="CI4" s="6" t="n">
        <v>380.14</v>
      </c>
      <c r="CJ4" s="11" t="n">
        <v>45758</v>
      </c>
      <c r="CK4" s="6" t="n">
        <v>2000</v>
      </c>
      <c r="CL4" s="6" t="n">
        <v>924.97</v>
      </c>
      <c r="CM4" s="11" t="n">
        <v>45924</v>
      </c>
      <c r="CN4" s="6" t="n">
        <v>2000</v>
      </c>
      <c r="CO4" s="6" t="n">
        <v>1207.61</v>
      </c>
      <c r="CP4" s="0"/>
      <c r="CQ4" s="6" t="n">
        <v>79.46</v>
      </c>
      <c r="CR4" s="0" t="s">
        <v>493</v>
      </c>
      <c r="CS4" s="0"/>
      <c r="CT4" s="6" t="n">
        <v>1119.8</v>
      </c>
      <c r="CU4" s="0" t="s">
        <v>493</v>
      </c>
      <c r="CV4" s="0"/>
      <c r="CW4" s="6" t="n">
        <v>2028</v>
      </c>
      <c r="CX4" s="0" t="s">
        <v>493</v>
      </c>
      <c r="CY4" s="11" t="n">
        <v>45898</v>
      </c>
      <c r="CZ4" s="6" t="n">
        <v>52</v>
      </c>
      <c r="DA4" s="6" t="n">
        <v>5223.4</v>
      </c>
      <c r="DB4" s="11" t="n">
        <v>45937</v>
      </c>
      <c r="DC4" s="6" t="n">
        <v>6</v>
      </c>
      <c r="DD4" s="6" t="n">
        <v>865.98</v>
      </c>
      <c r="DE4" s="11" t="n">
        <v>45152</v>
      </c>
      <c r="DF4" s="6" t="n">
        <v>63</v>
      </c>
      <c r="DG4" s="6" t="n">
        <v>503.37</v>
      </c>
      <c r="DH4" s="11" t="n">
        <v>45314</v>
      </c>
      <c r="DI4" s="6" t="n">
        <v>121</v>
      </c>
      <c r="DJ4" s="6" t="n">
        <v>779.24</v>
      </c>
      <c r="DK4" s="11" t="n">
        <v>45397</v>
      </c>
      <c r="DL4" s="6" t="n">
        <v>1</v>
      </c>
      <c r="DM4" s="6" t="n">
        <v>851.18</v>
      </c>
      <c r="DN4" s="11" t="n">
        <v>45371</v>
      </c>
      <c r="DO4" s="6" t="n">
        <v>1</v>
      </c>
      <c r="DP4" s="6" t="n">
        <v>782.99</v>
      </c>
      <c r="DQ4" s="11" t="n">
        <v>45630</v>
      </c>
      <c r="DR4" s="6" t="n">
        <v>4</v>
      </c>
      <c r="DS4" s="6" t="n">
        <v>2186.82</v>
      </c>
      <c r="DT4" s="11" t="n">
        <v>45646</v>
      </c>
      <c r="DU4" s="6" t="n">
        <v>4</v>
      </c>
      <c r="DV4" s="6" t="n">
        <v>2364.06</v>
      </c>
      <c r="DW4" s="11" t="n">
        <v>45397</v>
      </c>
      <c r="DX4" s="6" t="n">
        <v>1</v>
      </c>
      <c r="DY4" s="6" t="n">
        <v>964.67</v>
      </c>
      <c r="DZ4" s="0"/>
      <c r="EA4" s="5" t="s">
        <f>=SUM(EB2:EB3)/SUM(EA2:EA3)</f>
      </c>
      <c r="EB4" s="0" t="s">
        <v>12</v>
      </c>
      <c r="EC4" s="0"/>
      <c r="ED4" s="6" t="n">
        <v>100.03</v>
      </c>
      <c r="EE4" s="0" t="s">
        <v>493</v>
      </c>
      <c r="EF4" s="0"/>
      <c r="EG4" s="6" t="n">
        <v>102.54</v>
      </c>
      <c r="EH4" s="0" t="s">
        <v>493</v>
      </c>
      <c r="EI4" s="11" t="n">
        <v>45163</v>
      </c>
      <c r="EJ4" s="6" t="n">
        <v>1</v>
      </c>
      <c r="EK4" s="6" t="n">
        <v>994.57</v>
      </c>
      <c r="EL4" s="0"/>
      <c r="EM4" s="6" t="n">
        <v>84.7</v>
      </c>
      <c r="EN4" s="0" t="s">
        <v>493</v>
      </c>
      <c r="EO4" s="0"/>
      <c r="EP4" s="6" t="n">
        <v>103.86</v>
      </c>
      <c r="EQ4" s="0" t="s">
        <v>493</v>
      </c>
      <c r="ER4" s="0"/>
      <c r="ES4" s="5" t="s">
        <f>=SUM(ET2:ET3)/SUM(ES2:ES3)</f>
      </c>
      <c r="ET4" s="0" t="s">
        <v>12</v>
      </c>
      <c r="EU4" s="0"/>
      <c r="EV4" s="6" t="n">
        <v>93.9</v>
      </c>
      <c r="EW4" s="0" t="s">
        <v>493</v>
      </c>
      <c r="EX4" s="0"/>
      <c r="EY4" s="6" t="n">
        <v>97.2</v>
      </c>
      <c r="EZ4" s="0" t="s">
        <v>493</v>
      </c>
      <c r="FA4" s="11" t="n">
        <v>45689</v>
      </c>
      <c r="FB4" s="6" t="n">
        <v>1</v>
      </c>
      <c r="FC4" s="6" t="n">
        <v>444.51</v>
      </c>
      <c r="FD4" s="0"/>
      <c r="FE4" s="6" t="n">
        <v>93.59</v>
      </c>
      <c r="FF4" s="0" t="s">
        <v>493</v>
      </c>
      <c r="FG4" s="0"/>
      <c r="FH4" s="6" t="n">
        <v>93.69</v>
      </c>
      <c r="FI4" s="0" t="s">
        <v>493</v>
      </c>
      <c r="FJ4" s="0"/>
      <c r="FK4" s="6" t="n">
        <v>98</v>
      </c>
      <c r="FL4" s="0" t="s">
        <v>493</v>
      </c>
    </row>
    <row collapsed="false" customFormat="false" customHeight="false" hidden="false" ht="12.1" outlineLevel="0" r="5">
      <c r="A5" s="11" t="n">
        <v>45217</v>
      </c>
      <c r="B5" s="6" t="n">
        <v>10</v>
      </c>
      <c r="C5" s="6" t="n">
        <v>716.64</v>
      </c>
      <c r="D5" s="11" t="n">
        <v>45854</v>
      </c>
      <c r="E5" s="6" t="n">
        <v>10</v>
      </c>
      <c r="F5" s="6" t="n">
        <v>2040.6</v>
      </c>
      <c r="G5" s="11" t="n">
        <v>45631</v>
      </c>
      <c r="H5" s="6" t="n">
        <v>1</v>
      </c>
      <c r="I5" s="6" t="n">
        <v>917.75</v>
      </c>
      <c r="J5" s="0"/>
      <c r="K5" s="6" t="n">
        <v>332.34</v>
      </c>
      <c r="L5" s="0" t="s">
        <v>493</v>
      </c>
      <c r="M5" s="11" t="n">
        <v>45435</v>
      </c>
      <c r="N5" s="6" t="n">
        <v>1</v>
      </c>
      <c r="O5" s="6" t="n">
        <v>1167.69</v>
      </c>
      <c r="P5" s="0"/>
      <c r="Q5" s="6" t="n">
        <v>316.2</v>
      </c>
      <c r="R5" s="0" t="s">
        <v>493</v>
      </c>
      <c r="S5" s="11" t="n">
        <v>45758</v>
      </c>
      <c r="T5" s="6" t="n">
        <v>10</v>
      </c>
      <c r="U5" s="6" t="n">
        <v>1336.6</v>
      </c>
      <c r="V5" s="0"/>
      <c r="W5" s="6" t="n">
        <v>2926.5</v>
      </c>
      <c r="X5" s="0" t="s">
        <v>493</v>
      </c>
      <c r="Y5" s="0"/>
      <c r="Z5" s="6" t="n">
        <v>292.92</v>
      </c>
      <c r="AA5" s="0" t="s">
        <v>493</v>
      </c>
      <c r="AB5" s="11" t="n">
        <v>45489</v>
      </c>
      <c r="AC5" s="6" t="n">
        <v>1</v>
      </c>
      <c r="AD5" s="6" t="n">
        <v>510.83</v>
      </c>
      <c r="AE5" s="11" t="n">
        <v>45504</v>
      </c>
      <c r="AF5" s="6" t="n">
        <v>3</v>
      </c>
      <c r="AG5" s="6" t="n">
        <v>1891.76</v>
      </c>
      <c r="AH5" s="0"/>
      <c r="AI5" s="6" t="n">
        <v>1</v>
      </c>
      <c r="AJ5" s="0" t="s">
        <v>494</v>
      </c>
      <c r="AK5" s="11" t="n">
        <v>45758</v>
      </c>
      <c r="AL5" s="6" t="n">
        <v>1</v>
      </c>
      <c r="AM5" s="6" t="n">
        <v>1045.7</v>
      </c>
      <c r="AN5" s="11" t="n">
        <v>45303</v>
      </c>
      <c r="AO5" s="6" t="n">
        <v>10</v>
      </c>
      <c r="AP5" s="6" t="n">
        <v>735.4</v>
      </c>
      <c r="AQ5" s="0"/>
      <c r="AR5" s="6" t="n">
        <v>2532</v>
      </c>
      <c r="AS5" s="0" t="s">
        <v>493</v>
      </c>
      <c r="AT5" s="0"/>
      <c r="AU5" s="6" t="n">
        <v>250</v>
      </c>
      <c r="AV5" s="0" t="s">
        <v>493</v>
      </c>
      <c r="AW5" s="11" t="n">
        <v>45489</v>
      </c>
      <c r="AX5" s="6" t="n">
        <v>1</v>
      </c>
      <c r="AY5" s="6" t="n">
        <v>528.43</v>
      </c>
      <c r="AZ5" s="0"/>
      <c r="BA5" s="6" t="n">
        <v>30</v>
      </c>
      <c r="BB5" s="0" t="s">
        <v>494</v>
      </c>
      <c r="BC5" s="11" t="n">
        <v>45474</v>
      </c>
      <c r="BD5" s="6" t="n">
        <v>10</v>
      </c>
      <c r="BE5" s="6" t="n">
        <v>556.01</v>
      </c>
      <c r="BF5" s="11" t="n">
        <v>45530</v>
      </c>
      <c r="BG5" s="6" t="n">
        <v>3</v>
      </c>
      <c r="BH5" s="6" t="n">
        <v>726.07</v>
      </c>
      <c r="BI5" s="11" t="n">
        <v>45926</v>
      </c>
      <c r="BJ5" s="6" t="n">
        <v>10</v>
      </c>
      <c r="BK5" s="6" t="n">
        <v>410.08</v>
      </c>
      <c r="BL5" s="0"/>
      <c r="BM5" s="6" t="n">
        <v>1</v>
      </c>
      <c r="BN5" s="0" t="s">
        <v>494</v>
      </c>
      <c r="BO5" s="0"/>
      <c r="BP5" s="5" t="s">
        <f>=SUM(BQ2:BQ4)/SUM(BP2:BP4)</f>
      </c>
      <c r="BQ5" s="0" t="s">
        <v>12</v>
      </c>
      <c r="BR5" s="0"/>
      <c r="BS5" s="6" t="n">
        <v>1</v>
      </c>
      <c r="BT5" s="0" t="s">
        <v>494</v>
      </c>
      <c r="BU5" s="11" t="n">
        <v>45506</v>
      </c>
      <c r="BV5" s="6" t="n">
        <v>1</v>
      </c>
      <c r="BW5" s="6" t="n">
        <v>779.33</v>
      </c>
      <c r="BX5" s="0"/>
      <c r="BY5" s="5" t="s">
        <f>=SUM(BZ2:BZ4)/SUM(BY2:BY4)</f>
      </c>
      <c r="BZ5" s="0" t="s">
        <v>12</v>
      </c>
      <c r="CA5" s="0"/>
      <c r="CB5" s="6" t="n">
        <v>1.886</v>
      </c>
      <c r="CC5" s="0" t="s">
        <v>493</v>
      </c>
      <c r="CD5" s="11" t="n">
        <v>45792</v>
      </c>
      <c r="CE5" s="6" t="n">
        <v>400</v>
      </c>
      <c r="CF5" s="6" t="n">
        <v>1408.81</v>
      </c>
      <c r="CG5" s="11" t="n">
        <v>45500</v>
      </c>
      <c r="CH5" s="6" t="n">
        <v>10</v>
      </c>
      <c r="CI5" s="6" t="n">
        <v>555.8</v>
      </c>
      <c r="CJ5" s="11" t="n">
        <v>45924</v>
      </c>
      <c r="CK5" s="6" t="n">
        <v>2000</v>
      </c>
      <c r="CL5" s="6" t="n">
        <v>856.16</v>
      </c>
      <c r="CM5" s="0"/>
      <c r="CN5" s="5" t="s">
        <f>=SUM(CO2:CO4)/SUM(CN2:CN4)</f>
      </c>
      <c r="CO5" s="0" t="s">
        <v>12</v>
      </c>
      <c r="CP5" s="0"/>
      <c r="CQ5" s="6" t="n">
        <v>30</v>
      </c>
      <c r="CR5" s="0" t="s">
        <v>494</v>
      </c>
      <c r="CS5" s="0"/>
      <c r="CT5" s="6" t="n">
        <v>2</v>
      </c>
      <c r="CU5" s="0" t="s">
        <v>494</v>
      </c>
      <c r="CV5" s="0"/>
      <c r="CW5" s="6" t="n">
        <v>1</v>
      </c>
      <c r="CX5" s="0" t="s">
        <v>494</v>
      </c>
      <c r="CY5" s="0"/>
      <c r="CZ5" s="5" t="s">
        <f>=SUM(DA2:DA4)/SUM(CZ2:CZ4)</f>
      </c>
      <c r="DA5" s="0" t="s">
        <v>12</v>
      </c>
      <c r="DB5" s="11" t="n">
        <v>45938</v>
      </c>
      <c r="DC5" s="6" t="n">
        <v>1</v>
      </c>
      <c r="DD5" s="6" t="n">
        <v>144.39</v>
      </c>
      <c r="DE5" s="11" t="n">
        <v>45180</v>
      </c>
      <c r="DF5" s="6" t="n">
        <v>20</v>
      </c>
      <c r="DG5" s="6" t="n">
        <v>152.4</v>
      </c>
      <c r="DH5" s="11" t="n">
        <v>45342</v>
      </c>
      <c r="DI5" s="6" t="n">
        <v>5</v>
      </c>
      <c r="DJ5" s="6" t="n">
        <v>32.3</v>
      </c>
      <c r="DK5" s="11" t="n">
        <v>45420</v>
      </c>
      <c r="DL5" s="6" t="n">
        <v>1</v>
      </c>
      <c r="DM5" s="6" t="n">
        <v>854.73</v>
      </c>
      <c r="DN5" s="11" t="n">
        <v>45397</v>
      </c>
      <c r="DO5" s="6" t="n">
        <v>1</v>
      </c>
      <c r="DP5" s="6" t="n">
        <v>780.1</v>
      </c>
      <c r="DQ5" s="11" t="n">
        <v>45646</v>
      </c>
      <c r="DR5" s="6" t="n">
        <v>1</v>
      </c>
      <c r="DS5" s="6" t="n">
        <v>546.65</v>
      </c>
      <c r="DT5" s="11" t="n">
        <v>45749</v>
      </c>
      <c r="DU5" s="6" t="n">
        <v>1</v>
      </c>
      <c r="DV5" s="6" t="n">
        <v>590.89</v>
      </c>
      <c r="DW5" s="11" t="n">
        <v>45417</v>
      </c>
      <c r="DX5" s="6" t="n">
        <v>2</v>
      </c>
      <c r="DY5" s="6" t="n">
        <v>1652.97</v>
      </c>
      <c r="DZ5" s="0"/>
      <c r="EA5" s="6" t="n">
        <v>95.92</v>
      </c>
      <c r="EB5" s="0" t="s">
        <v>493</v>
      </c>
      <c r="EC5" s="0"/>
      <c r="ED5" s="6" t="n">
        <v>3</v>
      </c>
      <c r="EE5" s="0" t="s">
        <v>494</v>
      </c>
      <c r="EF5" s="0"/>
      <c r="EG5" s="6" t="n">
        <v>6</v>
      </c>
      <c r="EH5" s="0" t="s">
        <v>494</v>
      </c>
      <c r="EI5" s="0"/>
      <c r="EJ5" s="5" t="s">
        <f>=SUM(EK2:EK4)/SUM(EJ2:EJ4)</f>
      </c>
      <c r="EK5" s="0" t="s">
        <v>12</v>
      </c>
      <c r="EL5" s="0"/>
      <c r="EM5" s="6" t="n">
        <v>3</v>
      </c>
      <c r="EN5" s="0" t="s">
        <v>494</v>
      </c>
      <c r="EO5" s="0"/>
      <c r="EP5" s="6" t="n">
        <v>2</v>
      </c>
      <c r="EQ5" s="0" t="s">
        <v>494</v>
      </c>
      <c r="ER5" s="0"/>
      <c r="ES5" s="6" t="n">
        <v>97.6</v>
      </c>
      <c r="ET5" s="0" t="s">
        <v>493</v>
      </c>
      <c r="EU5" s="0"/>
      <c r="EV5" s="6" t="n">
        <v>2</v>
      </c>
      <c r="EW5" s="0" t="s">
        <v>494</v>
      </c>
      <c r="EX5" s="0"/>
      <c r="EY5" s="6" t="n">
        <v>3</v>
      </c>
      <c r="EZ5" s="0" t="s">
        <v>494</v>
      </c>
      <c r="FA5" s="0"/>
      <c r="FB5" s="5" t="s">
        <f>=SUM(FC2:FC4)/SUM(FB2:FB4)</f>
      </c>
      <c r="FC5" s="0" t="s">
        <v>12</v>
      </c>
      <c r="FD5" s="0"/>
      <c r="FE5" s="6" t="n">
        <v>3</v>
      </c>
      <c r="FF5" s="0" t="s">
        <v>494</v>
      </c>
      <c r="FG5" s="0"/>
      <c r="FH5" s="6" t="n">
        <v>1</v>
      </c>
      <c r="FI5" s="0" t="s">
        <v>494</v>
      </c>
      <c r="FJ5" s="0"/>
      <c r="FK5" s="6" t="n">
        <v>1</v>
      </c>
      <c r="FL5" s="0" t="s">
        <v>494</v>
      </c>
    </row>
    <row collapsed="false" customFormat="false" customHeight="false" hidden="false" ht="12.1" outlineLevel="0" r="6">
      <c r="A6" s="11" t="n">
        <v>45289</v>
      </c>
      <c r="B6" s="6" t="n">
        <v>30</v>
      </c>
      <c r="C6" s="6" t="n">
        <v>1894.17</v>
      </c>
      <c r="D6" s="0"/>
      <c r="E6" s="5" t="s">
        <f>=SUM(F2:F5)/SUM(E2:E5)</f>
      </c>
      <c r="F6" s="0" t="s">
        <v>12</v>
      </c>
      <c r="G6" s="11" t="n">
        <v>45646</v>
      </c>
      <c r="H6" s="6" t="n">
        <v>1</v>
      </c>
      <c r="I6" s="6" t="n">
        <v>1002.4</v>
      </c>
      <c r="J6" s="0"/>
      <c r="K6" s="6" t="n">
        <v>20</v>
      </c>
      <c r="L6" s="0" t="s">
        <v>494</v>
      </c>
      <c r="M6" s="11" t="n">
        <v>45646</v>
      </c>
      <c r="N6" s="6" t="n">
        <v>1</v>
      </c>
      <c r="O6" s="6" t="n">
        <v>894.07</v>
      </c>
      <c r="P6" s="0"/>
      <c r="Q6" s="6" t="n">
        <v>20</v>
      </c>
      <c r="R6" s="0" t="s">
        <v>494</v>
      </c>
      <c r="S6" s="11" t="n">
        <v>45805</v>
      </c>
      <c r="T6" s="6" t="n">
        <v>10</v>
      </c>
      <c r="U6" s="6" t="n">
        <v>1173.9</v>
      </c>
      <c r="V6" s="0"/>
      <c r="W6" s="6" t="n">
        <v>2</v>
      </c>
      <c r="X6" s="0" t="s">
        <v>494</v>
      </c>
      <c r="Y6" s="0"/>
      <c r="Z6" s="6" t="n">
        <v>20</v>
      </c>
      <c r="AA6" s="0" t="s">
        <v>494</v>
      </c>
      <c r="AB6" s="11" t="n">
        <v>45502</v>
      </c>
      <c r="AC6" s="6" t="n">
        <v>1</v>
      </c>
      <c r="AD6" s="6" t="n">
        <v>504.66</v>
      </c>
      <c r="AE6" s="11" t="n">
        <v>45729</v>
      </c>
      <c r="AF6" s="6" t="n">
        <v>2</v>
      </c>
      <c r="AG6" s="6" t="n">
        <v>1329.58</v>
      </c>
      <c r="AH6" s="0"/>
      <c r="AI6" s="5" t="s">
        <f>=AI5*(ABS(AI4)-ABS(AI3))</f>
      </c>
      <c r="AJ6" s="0" t="s">
        <v>495</v>
      </c>
      <c r="AK6" s="11" t="n">
        <v>45924</v>
      </c>
      <c r="AL6" s="6" t="n">
        <v>1</v>
      </c>
      <c r="AM6" s="6" t="n">
        <v>969.9</v>
      </c>
      <c r="AN6" s="11" t="n">
        <v>45502</v>
      </c>
      <c r="AO6" s="6" t="n">
        <v>10</v>
      </c>
      <c r="AP6" s="6" t="n">
        <v>601.1</v>
      </c>
      <c r="AQ6" s="0"/>
      <c r="AR6" s="6" t="n">
        <v>2</v>
      </c>
      <c r="AS6" s="0" t="s">
        <v>494</v>
      </c>
      <c r="AT6" s="0"/>
      <c r="AU6" s="6" t="n">
        <v>20</v>
      </c>
      <c r="AV6" s="0" t="s">
        <v>494</v>
      </c>
      <c r="AW6" s="11" t="n">
        <v>45503</v>
      </c>
      <c r="AX6" s="6" t="n">
        <v>1</v>
      </c>
      <c r="AY6" s="6" t="n">
        <v>547.24</v>
      </c>
      <c r="AZ6" s="0"/>
      <c r="BA6" s="5" t="s">
        <f>=BA5*(ABS(BA4)-ABS(BA3))</f>
      </c>
      <c r="BB6" s="0" t="s">
        <v>495</v>
      </c>
      <c r="BC6" s="11" t="n">
        <v>45504</v>
      </c>
      <c r="BD6" s="6" t="n">
        <v>10</v>
      </c>
      <c r="BE6" s="6" t="n">
        <v>515.84</v>
      </c>
      <c r="BF6" s="11" t="n">
        <v>45530</v>
      </c>
      <c r="BG6" s="6" t="n">
        <v>3</v>
      </c>
      <c r="BH6" s="6" t="n">
        <v>725.92</v>
      </c>
      <c r="BI6" s="11" t="n">
        <v>45926</v>
      </c>
      <c r="BJ6" s="6" t="n">
        <v>20</v>
      </c>
      <c r="BK6" s="6" t="n">
        <v>819.95</v>
      </c>
      <c r="BL6" s="0"/>
      <c r="BM6" s="5" t="s">
        <f>=BM5*(ABS(BM4)-ABS(BM3))</f>
      </c>
      <c r="BN6" s="0" t="s">
        <v>495</v>
      </c>
      <c r="BO6" s="0"/>
      <c r="BP6" s="6" t="n">
        <v>0.69</v>
      </c>
      <c r="BQ6" s="0" t="s">
        <v>493</v>
      </c>
      <c r="BR6" s="0"/>
      <c r="BS6" s="5" t="s">
        <f>=BS5*(ABS(BS4)-ABS(BS3))</f>
      </c>
      <c r="BT6" s="0" t="s">
        <v>495</v>
      </c>
      <c r="BU6" s="11" t="n">
        <v>45506</v>
      </c>
      <c r="BV6" s="6" t="n">
        <v>1</v>
      </c>
      <c r="BW6" s="6" t="n">
        <v>777.83</v>
      </c>
      <c r="BX6" s="0"/>
      <c r="BY6" s="6" t="n">
        <v>12.606</v>
      </c>
      <c r="BZ6" s="0" t="s">
        <v>493</v>
      </c>
      <c r="CA6" s="0"/>
      <c r="CB6" s="6" t="n">
        <v>2000</v>
      </c>
      <c r="CC6" s="0" t="s">
        <v>494</v>
      </c>
      <c r="CD6" s="11" t="n">
        <v>45909</v>
      </c>
      <c r="CE6" s="6" t="n">
        <v>100</v>
      </c>
      <c r="CF6" s="6" t="n">
        <v>325.22</v>
      </c>
      <c r="CG6" s="11" t="n">
        <v>45594</v>
      </c>
      <c r="CH6" s="6" t="n">
        <v>10</v>
      </c>
      <c r="CI6" s="6" t="n">
        <v>560.28</v>
      </c>
      <c r="CJ6" s="0"/>
      <c r="CK6" s="5" t="s">
        <f>=SUM(CL2:CL5)/SUM(CK2:CK5)</f>
      </c>
      <c r="CL6" s="0" t="s">
        <v>12</v>
      </c>
      <c r="CM6" s="0"/>
      <c r="CN6" s="6" t="n">
        <v>0.571</v>
      </c>
      <c r="CO6" s="0" t="s">
        <v>493</v>
      </c>
      <c r="CP6" s="0"/>
      <c r="CQ6" s="5" t="s">
        <f>=CQ5*(ABS(CQ4)-ABS(CQ3))</f>
      </c>
      <c r="CR6" s="0" t="s">
        <v>495</v>
      </c>
      <c r="CS6" s="0"/>
      <c r="CT6" s="5" t="s">
        <f>=CT5*(ABS(CT4)-ABS(CT3))</f>
      </c>
      <c r="CU6" s="0" t="s">
        <v>495</v>
      </c>
      <c r="CV6" s="0"/>
      <c r="CW6" s="5" t="s">
        <f>=CW5*(ABS(CW4)-ABS(CW3))</f>
      </c>
      <c r="CX6" s="0" t="s">
        <v>495</v>
      </c>
      <c r="CY6" s="0"/>
      <c r="CZ6" s="6" t="n">
        <v>101.1</v>
      </c>
      <c r="DA6" s="0" t="s">
        <v>493</v>
      </c>
      <c r="DB6" s="11" t="n">
        <v>45939</v>
      </c>
      <c r="DC6" s="6" t="n">
        <v>2</v>
      </c>
      <c r="DD6" s="6" t="n">
        <v>288.9</v>
      </c>
      <c r="DE6" s="11" t="n">
        <v>45182</v>
      </c>
      <c r="DF6" s="6" t="n">
        <v>100</v>
      </c>
      <c r="DG6" s="6" t="n">
        <v>751</v>
      </c>
      <c r="DH6" s="11" t="n">
        <v>45349</v>
      </c>
      <c r="DI6" s="6" t="n">
        <v>67</v>
      </c>
      <c r="DJ6" s="6" t="n">
        <v>437.51</v>
      </c>
      <c r="DK6" s="11" t="n">
        <v>45441</v>
      </c>
      <c r="DL6" s="6" t="n">
        <v>1</v>
      </c>
      <c r="DM6" s="6" t="n">
        <v>761.72</v>
      </c>
      <c r="DN6" s="11" t="n">
        <v>45420</v>
      </c>
      <c r="DO6" s="6" t="n">
        <v>1</v>
      </c>
      <c r="DP6" s="6" t="n">
        <v>749.73</v>
      </c>
      <c r="DQ6" s="11" t="n">
        <v>45646</v>
      </c>
      <c r="DR6" s="6" t="n">
        <v>1</v>
      </c>
      <c r="DS6" s="6" t="n">
        <v>560.01</v>
      </c>
      <c r="DT6" s="0"/>
      <c r="DU6" s="5" t="s">
        <f>=SUM(DV2:DV5)/SUM(DU2:DU5)</f>
      </c>
      <c r="DV6" s="0" t="s">
        <v>12</v>
      </c>
      <c r="DW6" s="0"/>
      <c r="DX6" s="5" t="s">
        <f>=SUM(DY2:DY5)/SUM(DX2:DX5)</f>
      </c>
      <c r="DY6" s="0" t="s">
        <v>12</v>
      </c>
      <c r="DZ6" s="0"/>
      <c r="EA6" s="6" t="n">
        <v>5</v>
      </c>
      <c r="EB6" s="0" t="s">
        <v>494</v>
      </c>
      <c r="EC6" s="0"/>
      <c r="ED6" s="6" t="s">
        <f>=Портфель!H48*Портфель!$R$13</f>
      </c>
      <c r="EE6" s="0" t="s">
        <v>7</v>
      </c>
      <c r="EF6" s="0"/>
      <c r="EG6" s="6" t="s">
        <f>=Портфель!H49*Портфель!$R$13</f>
      </c>
      <c r="EH6" s="0" t="s">
        <v>7</v>
      </c>
      <c r="EI6" s="0"/>
      <c r="EJ6" s="6" t="n">
        <v>94.58</v>
      </c>
      <c r="EK6" s="0" t="s">
        <v>493</v>
      </c>
      <c r="EL6" s="0"/>
      <c r="EM6" s="6" t="s">
        <f>=Портфель!H51*Портфель!$R$13</f>
      </c>
      <c r="EN6" s="0" t="s">
        <v>7</v>
      </c>
      <c r="EO6" s="0"/>
      <c r="EP6" s="6" t="s">
        <f>=Портфель!H52*Портфель!$R$13</f>
      </c>
      <c r="EQ6" s="0" t="s">
        <v>7</v>
      </c>
      <c r="ER6" s="0"/>
      <c r="ES6" s="6" t="n">
        <v>2</v>
      </c>
      <c r="ET6" s="0" t="s">
        <v>494</v>
      </c>
      <c r="EU6" s="0"/>
      <c r="EV6" s="6" t="s">
        <f>=Портфель!H54*Портфель!$R$13</f>
      </c>
      <c r="EW6" s="0" t="s">
        <v>7</v>
      </c>
      <c r="EX6" s="0"/>
      <c r="EY6" s="6" t="s">
        <f>=Портфель!H55*Портфель!$R$13</f>
      </c>
      <c r="EZ6" s="0" t="s">
        <v>7</v>
      </c>
      <c r="FA6" s="0"/>
      <c r="FB6" s="6" t="n">
        <v>94.98</v>
      </c>
      <c r="FC6" s="0" t="s">
        <v>493</v>
      </c>
      <c r="FD6" s="0"/>
      <c r="FE6" s="6" t="s">
        <f>=Портфель!H57*Портфель!$R$13</f>
      </c>
      <c r="FF6" s="0" t="s">
        <v>7</v>
      </c>
      <c r="FG6" s="0"/>
      <c r="FH6" s="6" t="s">
        <f>=Портфель!H58*Портфель!$R$13</f>
      </c>
      <c r="FI6" s="0" t="s">
        <v>7</v>
      </c>
      <c r="FJ6" s="0"/>
      <c r="FK6" s="6" t="s">
        <f>=Портфель!H59*Портфель!$R$13</f>
      </c>
      <c r="FL6" s="0" t="s">
        <v>7</v>
      </c>
    </row>
    <row collapsed="false" customFormat="false" customHeight="false" hidden="false" ht="12.1" outlineLevel="0" r="7">
      <c r="A7" s="11" t="n">
        <v>45594</v>
      </c>
      <c r="B7" s="6" t="n">
        <v>20</v>
      </c>
      <c r="C7" s="6" t="n">
        <v>1172.51</v>
      </c>
      <c r="D7" s="0"/>
      <c r="E7" s="6" t="n">
        <v>204.6</v>
      </c>
      <c r="F7" s="0" t="s">
        <v>493</v>
      </c>
      <c r="G7" s="11" t="n">
        <v>45729</v>
      </c>
      <c r="H7" s="6" t="n">
        <v>1</v>
      </c>
      <c r="I7" s="6" t="n">
        <v>1160.7</v>
      </c>
      <c r="J7" s="0"/>
      <c r="K7" s="5" t="s">
        <f>=K6*(ABS(K5)-ABS(K4))</f>
      </c>
      <c r="L7" s="0" t="s">
        <v>495</v>
      </c>
      <c r="M7" s="11" t="n">
        <v>45805</v>
      </c>
      <c r="N7" s="6" t="n">
        <v>1</v>
      </c>
      <c r="O7" s="6" t="n">
        <v>1056.3</v>
      </c>
      <c r="P7" s="0"/>
      <c r="Q7" s="5" t="s">
        <f>=Q6*(ABS(Q5)-ABS(Q4))</f>
      </c>
      <c r="R7" s="0" t="s">
        <v>495</v>
      </c>
      <c r="S7" s="11" t="n">
        <v>45854</v>
      </c>
      <c r="T7" s="6" t="n">
        <v>10</v>
      </c>
      <c r="U7" s="6" t="n">
        <v>1115.1</v>
      </c>
      <c r="V7" s="0"/>
      <c r="W7" s="5" t="s">
        <f>=W6*(ABS(W5)-ABS(W4))</f>
      </c>
      <c r="X7" s="0" t="s">
        <v>495</v>
      </c>
      <c r="Y7" s="0"/>
      <c r="Z7" s="5" t="s">
        <f>=Z6*(ABS(Z5)-ABS(Z4))</f>
      </c>
      <c r="AA7" s="0" t="s">
        <v>495</v>
      </c>
      <c r="AB7" s="11" t="n">
        <v>45504</v>
      </c>
      <c r="AC7" s="6" t="n">
        <v>2</v>
      </c>
      <c r="AD7" s="6" t="n">
        <v>1026.27</v>
      </c>
      <c r="AE7" s="11" t="n">
        <v>45926</v>
      </c>
      <c r="AF7" s="6" t="n">
        <v>1</v>
      </c>
      <c r="AG7" s="6" t="n">
        <v>598.79</v>
      </c>
      <c r="AH7" s="0"/>
      <c r="AI7" s="0"/>
      <c r="AJ7" s="0"/>
      <c r="AK7" s="0"/>
      <c r="AL7" s="5" t="s">
        <f>=SUM(AM2:AM6)/SUM(AL2:AL6)</f>
      </c>
      <c r="AM7" s="0" t="s">
        <v>12</v>
      </c>
      <c r="AN7" s="11" t="n">
        <v>45594</v>
      </c>
      <c r="AO7" s="6" t="n">
        <v>10</v>
      </c>
      <c r="AP7" s="6" t="n">
        <v>476.09</v>
      </c>
      <c r="AQ7" s="0"/>
      <c r="AR7" s="5" t="s">
        <f>=AR6*(ABS(AR5)-ABS(AR4))</f>
      </c>
      <c r="AS7" s="0" t="s">
        <v>495</v>
      </c>
      <c r="AT7" s="0"/>
      <c r="AU7" s="5" t="s">
        <f>=AU6*(ABS(AU5)-ABS(AU4))</f>
      </c>
      <c r="AV7" s="0" t="s">
        <v>495</v>
      </c>
      <c r="AW7" s="11" t="n">
        <v>45504</v>
      </c>
      <c r="AX7" s="6" t="n">
        <v>1</v>
      </c>
      <c r="AY7" s="6" t="n">
        <v>551.95</v>
      </c>
      <c r="AZ7" s="0"/>
      <c r="BA7" s="0"/>
      <c r="BB7" s="0"/>
      <c r="BC7" s="11" t="n">
        <v>45594</v>
      </c>
      <c r="BD7" s="6" t="n">
        <v>20</v>
      </c>
      <c r="BE7" s="6" t="n">
        <v>740.31</v>
      </c>
      <c r="BF7" s="11" t="n">
        <v>45567</v>
      </c>
      <c r="BG7" s="6" t="n">
        <v>5</v>
      </c>
      <c r="BH7" s="6" t="n">
        <v>1122.86</v>
      </c>
      <c r="BI7" s="0"/>
      <c r="BJ7" s="5" t="s">
        <f>=SUM(BK2:BK6)/SUM(BJ2:BJ6)</f>
      </c>
      <c r="BK7" s="0" t="s">
        <v>12</v>
      </c>
      <c r="BL7" s="0"/>
      <c r="BM7" s="0"/>
      <c r="BN7" s="0"/>
      <c r="BO7" s="0"/>
      <c r="BP7" s="6" t="n">
        <v>6000</v>
      </c>
      <c r="BQ7" s="0" t="s">
        <v>494</v>
      </c>
      <c r="BR7" s="0"/>
      <c r="BS7" s="0"/>
      <c r="BT7" s="0"/>
      <c r="BU7" s="11" t="n">
        <v>45646</v>
      </c>
      <c r="BV7" s="6" t="n">
        <v>1</v>
      </c>
      <c r="BW7" s="6" t="n">
        <v>576.73</v>
      </c>
      <c r="BX7" s="0"/>
      <c r="BY7" s="6" t="n">
        <v>300</v>
      </c>
      <c r="BZ7" s="0" t="s">
        <v>494</v>
      </c>
      <c r="CA7" s="0"/>
      <c r="CB7" s="5" t="s">
        <f>=CB6*(ABS(CB5)-ABS(CB4))</f>
      </c>
      <c r="CC7" s="0" t="s">
        <v>495</v>
      </c>
      <c r="CD7" s="0"/>
      <c r="CE7" s="5" t="s">
        <f>=SUM(CF2:CF6)/SUM(CE2:CE6)</f>
      </c>
      <c r="CF7" s="0" t="s">
        <v>12</v>
      </c>
      <c r="CG7" s="11" t="n">
        <v>45856</v>
      </c>
      <c r="CH7" s="6" t="n">
        <v>20</v>
      </c>
      <c r="CI7" s="6" t="n">
        <v>1162.68</v>
      </c>
      <c r="CJ7" s="0"/>
      <c r="CK7" s="6" t="n">
        <v>0.3876</v>
      </c>
      <c r="CL7" s="0" t="s">
        <v>493</v>
      </c>
      <c r="CM7" s="0"/>
      <c r="CN7" s="6" t="n">
        <v>6000</v>
      </c>
      <c r="CO7" s="0" t="s">
        <v>494</v>
      </c>
      <c r="CP7" s="0"/>
      <c r="CQ7" s="0"/>
      <c r="CR7" s="0"/>
      <c r="CS7" s="0"/>
      <c r="CT7" s="0"/>
      <c r="CU7" s="0"/>
      <c r="CV7" s="0"/>
      <c r="CW7" s="0"/>
      <c r="CX7" s="0"/>
      <c r="CY7" s="0"/>
      <c r="CZ7" s="6" t="n">
        <v>100</v>
      </c>
      <c r="DA7" s="0" t="s">
        <v>494</v>
      </c>
      <c r="DB7" s="11" t="n">
        <v>45943</v>
      </c>
      <c r="DC7" s="6" t="n">
        <v>35</v>
      </c>
      <c r="DD7" s="6" t="n">
        <v>5064.15</v>
      </c>
      <c r="DE7" s="11" t="n">
        <v>45243</v>
      </c>
      <c r="DF7" s="6" t="n">
        <v>15</v>
      </c>
      <c r="DG7" s="6" t="n">
        <v>108.6</v>
      </c>
      <c r="DH7" s="11" t="n">
        <v>45435</v>
      </c>
      <c r="DI7" s="6" t="n">
        <v>100</v>
      </c>
      <c r="DJ7" s="6" t="n">
        <v>703</v>
      </c>
      <c r="DK7" s="11" t="n">
        <v>45456</v>
      </c>
      <c r="DL7" s="6" t="n">
        <v>1</v>
      </c>
      <c r="DM7" s="6" t="n">
        <v>765.72</v>
      </c>
      <c r="DN7" s="11" t="n">
        <v>45456</v>
      </c>
      <c r="DO7" s="6" t="n">
        <v>1</v>
      </c>
      <c r="DP7" s="6" t="n">
        <v>749.19</v>
      </c>
      <c r="DQ7" s="0"/>
      <c r="DR7" s="5" t="s">
        <f>=SUM(DS2:DS6)/SUM(DR2:DR6)</f>
      </c>
      <c r="DS7" s="0" t="s">
        <v>12</v>
      </c>
      <c r="DT7" s="0"/>
      <c r="DU7" s="6" t="n">
        <v>61.358</v>
      </c>
      <c r="DV7" s="0" t="s">
        <v>493</v>
      </c>
      <c r="DW7" s="0"/>
      <c r="DX7" s="6" t="n">
        <v>86.6</v>
      </c>
      <c r="DY7" s="0" t="s">
        <v>493</v>
      </c>
      <c r="DZ7" s="0"/>
      <c r="EA7" s="6" t="s">
        <f>=Портфель!H47*Портфель!$R$13</f>
      </c>
      <c r="EB7" s="0" t="s">
        <v>7</v>
      </c>
      <c r="EC7" s="0"/>
      <c r="ED7" s="6" t="s">
        <f>=Портфель!I48*Портфель!$R$13</f>
      </c>
      <c r="EE7" s="0" t="s">
        <v>8</v>
      </c>
      <c r="EF7" s="0"/>
      <c r="EG7" s="6" t="s">
        <f>=Портфель!I49*Портфель!$R$13</f>
      </c>
      <c r="EH7" s="0" t="s">
        <v>8</v>
      </c>
      <c r="EI7" s="0"/>
      <c r="EJ7" s="6" t="n">
        <v>3</v>
      </c>
      <c r="EK7" s="0" t="s">
        <v>494</v>
      </c>
      <c r="EL7" s="0"/>
      <c r="EM7" s="6" t="s">
        <f>=Портфель!I51*Портфель!$R$13</f>
      </c>
      <c r="EN7" s="0" t="s">
        <v>8</v>
      </c>
      <c r="EO7" s="0"/>
      <c r="EP7" s="6" t="s">
        <f>=Портфель!I52*Портфель!$R$13</f>
      </c>
      <c r="EQ7" s="0" t="s">
        <v>8</v>
      </c>
      <c r="ER7" s="0"/>
      <c r="ES7" s="6" t="s">
        <f>=Портфель!H53*Портфель!$R$13</f>
      </c>
      <c r="ET7" s="0" t="s">
        <v>7</v>
      </c>
      <c r="EU7" s="0"/>
      <c r="EV7" s="6" t="s">
        <f>=Портфель!I54*Портфель!$R$13</f>
      </c>
      <c r="EW7" s="0" t="s">
        <v>8</v>
      </c>
      <c r="EX7" s="0"/>
      <c r="EY7" s="6" t="s">
        <f>=Портфель!I55*Портфель!$R$13</f>
      </c>
      <c r="EZ7" s="0" t="s">
        <v>8</v>
      </c>
      <c r="FA7" s="0"/>
      <c r="FB7" s="6" t="n">
        <v>5</v>
      </c>
      <c r="FC7" s="0" t="s">
        <v>494</v>
      </c>
      <c r="FD7" s="0"/>
      <c r="FE7" s="6" t="s">
        <f>=Портфель!I57*Портфель!$R$13</f>
      </c>
      <c r="FF7" s="0" t="s">
        <v>8</v>
      </c>
      <c r="FG7" s="0"/>
      <c r="FH7" s="6" t="s">
        <f>=Портфель!I58*Портфель!$R$13</f>
      </c>
      <c r="FI7" s="0" t="s">
        <v>8</v>
      </c>
      <c r="FJ7" s="0"/>
      <c r="FK7" s="6" t="s">
        <f>=Портфель!I59*Портфель!$R$13</f>
      </c>
      <c r="FL7" s="0" t="s">
        <v>8</v>
      </c>
    </row>
    <row collapsed="false" customFormat="false" customHeight="false" hidden="false" ht="12.1" outlineLevel="0" r="8">
      <c r="A8" s="11" t="n">
        <v>45729</v>
      </c>
      <c r="B8" s="6" t="n">
        <v>80</v>
      </c>
      <c r="C8" s="6" t="n">
        <v>4799.9</v>
      </c>
      <c r="D8" s="0"/>
      <c r="E8" s="6" t="n">
        <v>50</v>
      </c>
      <c r="F8" s="0" t="s">
        <v>494</v>
      </c>
      <c r="G8" s="0"/>
      <c r="H8" s="5" t="s">
        <f>=SUM(I2:I7)/SUM(H2:H7)</f>
      </c>
      <c r="I8" s="0" t="s">
        <v>12</v>
      </c>
      <c r="J8" s="0"/>
      <c r="K8" s="0"/>
      <c r="L8" s="0"/>
      <c r="M8" s="0"/>
      <c r="N8" s="5" t="s">
        <f>=SUM(O2:O7)/SUM(N2:N7)</f>
      </c>
      <c r="O8" s="0" t="s">
        <v>12</v>
      </c>
      <c r="P8" s="0"/>
      <c r="Q8" s="0"/>
      <c r="R8" s="0"/>
      <c r="S8" s="0"/>
      <c r="T8" s="5" t="s">
        <f>=SUM(U2:U7)/SUM(T2:T7)</f>
      </c>
      <c r="U8" s="0" t="s">
        <v>12</v>
      </c>
      <c r="V8" s="0"/>
      <c r="W8" s="0"/>
      <c r="X8" s="0"/>
      <c r="Y8" s="0"/>
      <c r="Z8" s="0"/>
      <c r="AA8" s="0"/>
      <c r="AB8" s="11" t="n">
        <v>45729</v>
      </c>
      <c r="AC8" s="6" t="n">
        <v>3</v>
      </c>
      <c r="AD8" s="6" t="n">
        <v>1590.5</v>
      </c>
      <c r="AE8" s="0"/>
      <c r="AF8" s="5" t="s">
        <f>=SUM(AG2:AG7)/SUM(AF2:AF7)</f>
      </c>
      <c r="AG8" s="0" t="s">
        <v>12</v>
      </c>
      <c r="AH8" s="0"/>
      <c r="AI8" s="0"/>
      <c r="AJ8" s="0"/>
      <c r="AK8" s="0"/>
      <c r="AL8" s="6" t="n">
        <v>878</v>
      </c>
      <c r="AM8" s="0" t="s">
        <v>493</v>
      </c>
      <c r="AN8" s="11" t="n">
        <v>45646</v>
      </c>
      <c r="AO8" s="6" t="n">
        <v>10</v>
      </c>
      <c r="AP8" s="6" t="n">
        <v>506.31</v>
      </c>
      <c r="AQ8" s="0"/>
      <c r="AR8" s="0"/>
      <c r="AS8" s="0"/>
      <c r="AT8" s="0"/>
      <c r="AU8" s="0"/>
      <c r="AV8" s="0"/>
      <c r="AW8" s="11" t="n">
        <v>45711</v>
      </c>
      <c r="AX8" s="6" t="n">
        <v>2</v>
      </c>
      <c r="AY8" s="6" t="n">
        <v>904.7</v>
      </c>
      <c r="AZ8" s="0"/>
      <c r="BA8" s="0"/>
      <c r="BB8" s="0"/>
      <c r="BC8" s="11" t="n">
        <v>45646</v>
      </c>
      <c r="BD8" s="6" t="n">
        <v>20</v>
      </c>
      <c r="BE8" s="6" t="n">
        <v>690.16</v>
      </c>
      <c r="BF8" s="11" t="n">
        <v>45594</v>
      </c>
      <c r="BG8" s="6" t="n">
        <v>3</v>
      </c>
      <c r="BH8" s="6" t="n">
        <v>600</v>
      </c>
      <c r="BI8" s="0"/>
      <c r="BJ8" s="6" t="n">
        <v>38.12</v>
      </c>
      <c r="BK8" s="0" t="s">
        <v>493</v>
      </c>
      <c r="BL8" s="0"/>
      <c r="BM8" s="0"/>
      <c r="BN8" s="0"/>
      <c r="BO8" s="0"/>
      <c r="BP8" s="5" t="s">
        <f>=BP7*(ABS(BP6)-ABS(BP5))</f>
      </c>
      <c r="BQ8" s="0" t="s">
        <v>495</v>
      </c>
      <c r="BR8" s="0"/>
      <c r="BS8" s="0"/>
      <c r="BT8" s="0"/>
      <c r="BU8" s="11" t="n">
        <v>45805</v>
      </c>
      <c r="BV8" s="6" t="n">
        <v>1</v>
      </c>
      <c r="BW8" s="6" t="n">
        <v>616.4</v>
      </c>
      <c r="BX8" s="0"/>
      <c r="BY8" s="5" t="s">
        <f>=BY7*(ABS(BY6)-ABS(BY5))</f>
      </c>
      <c r="BZ8" s="0" t="s">
        <v>495</v>
      </c>
      <c r="CA8" s="0"/>
      <c r="CB8" s="0"/>
      <c r="CC8" s="0"/>
      <c r="CD8" s="0"/>
      <c r="CE8" s="6" t="n">
        <v>2.7745</v>
      </c>
      <c r="CF8" s="0" t="s">
        <v>493</v>
      </c>
      <c r="CG8" s="0"/>
      <c r="CH8" s="5" t="s">
        <f>=SUM(CI2:CI7)/SUM(CH2:CH7)</f>
      </c>
      <c r="CI8" s="0" t="s">
        <v>12</v>
      </c>
      <c r="CJ8" s="0"/>
      <c r="CK8" s="6" t="n">
        <v>9000</v>
      </c>
      <c r="CL8" s="0" t="s">
        <v>494</v>
      </c>
      <c r="CM8" s="0"/>
      <c r="CN8" s="5" t="s">
        <f>=CN7*(ABS(CN6)-ABS(CN5))</f>
      </c>
      <c r="CO8" s="0" t="s">
        <v>495</v>
      </c>
      <c r="CP8" s="0"/>
      <c r="CQ8" s="0"/>
      <c r="CR8" s="0"/>
      <c r="CS8" s="0"/>
      <c r="CT8" s="0"/>
      <c r="CU8" s="0"/>
      <c r="CV8" s="0"/>
      <c r="CW8" s="0"/>
      <c r="CX8" s="0"/>
      <c r="CY8" s="0"/>
      <c r="CZ8" s="5" t="s">
        <f>=CZ7*(ABS(CZ6)-ABS(CZ5))</f>
      </c>
      <c r="DA8" s="0" t="s">
        <v>495</v>
      </c>
      <c r="DB8" s="11" t="n">
        <v>45943</v>
      </c>
      <c r="DC8" s="6" t="n">
        <v>1</v>
      </c>
      <c r="DD8" s="6" t="n">
        <v>144.69</v>
      </c>
      <c r="DE8" s="11" t="n">
        <v>45503</v>
      </c>
      <c r="DF8" s="6" t="n">
        <v>9</v>
      </c>
      <c r="DG8" s="6" t="n">
        <v>76.68</v>
      </c>
      <c r="DH8" s="11" t="n">
        <v>45468</v>
      </c>
      <c r="DI8" s="6" t="n">
        <v>50</v>
      </c>
      <c r="DJ8" s="6" t="n">
        <v>320.5</v>
      </c>
      <c r="DK8" s="11" t="n">
        <v>45469</v>
      </c>
      <c r="DL8" s="6" t="n">
        <v>1</v>
      </c>
      <c r="DM8" s="6" t="n">
        <v>731.14</v>
      </c>
      <c r="DN8" s="11" t="n">
        <v>45469</v>
      </c>
      <c r="DO8" s="6" t="n">
        <v>1</v>
      </c>
      <c r="DP8" s="6" t="n">
        <v>720.62</v>
      </c>
      <c r="DQ8" s="0"/>
      <c r="DR8" s="6" t="n">
        <v>57.468</v>
      </c>
      <c r="DS8" s="0" t="s">
        <v>493</v>
      </c>
      <c r="DT8" s="0"/>
      <c r="DU8" s="6" t="n">
        <v>12</v>
      </c>
      <c r="DV8" s="0" t="s">
        <v>494</v>
      </c>
      <c r="DW8" s="0"/>
      <c r="DX8" s="6" t="n">
        <v>5</v>
      </c>
      <c r="DY8" s="0" t="s">
        <v>494</v>
      </c>
      <c r="DZ8" s="0"/>
      <c r="EA8" s="6" t="s">
        <f>=Портфель!I47*Портфель!$R$13</f>
      </c>
      <c r="EB8" s="0" t="s">
        <v>8</v>
      </c>
      <c r="EC8" s="0"/>
      <c r="ED8" s="5" t="s">
        <f>=ED5*(ED6*ED4/100-ED3+ED7)</f>
      </c>
      <c r="EE8" s="0" t="s">
        <v>495</v>
      </c>
      <c r="EF8" s="0"/>
      <c r="EG8" s="5" t="s">
        <f>=EG5*(EG6*EG4/100-EG3+EG7)</f>
      </c>
      <c r="EH8" s="0" t="s">
        <v>495</v>
      </c>
      <c r="EI8" s="0"/>
      <c r="EJ8" s="6" t="s">
        <f>=Портфель!H50*Портфель!$R$13</f>
      </c>
      <c r="EK8" s="0" t="s">
        <v>7</v>
      </c>
      <c r="EL8" s="0"/>
      <c r="EM8" s="5" t="s">
        <f>=EM5*(EM6*EM4/100-EM3+EM7)</f>
      </c>
      <c r="EN8" s="0" t="s">
        <v>495</v>
      </c>
      <c r="EO8" s="0"/>
      <c r="EP8" s="5" t="s">
        <f>=EP5*(EP6*EP4/100-EP3+EP7)</f>
      </c>
      <c r="EQ8" s="0" t="s">
        <v>495</v>
      </c>
      <c r="ER8" s="0"/>
      <c r="ES8" s="6" t="s">
        <f>=Портфель!I53*Портфель!$R$13</f>
      </c>
      <c r="ET8" s="0" t="s">
        <v>8</v>
      </c>
      <c r="EU8" s="0"/>
      <c r="EV8" s="5" t="s">
        <f>=EV5*(EV6*EV4/100-EV3+EV7)</f>
      </c>
      <c r="EW8" s="0" t="s">
        <v>495</v>
      </c>
      <c r="EX8" s="0"/>
      <c r="EY8" s="5" t="s">
        <f>=EY5*(EY6*EY4/100-EY3+EY7)</f>
      </c>
      <c r="EZ8" s="0" t="s">
        <v>495</v>
      </c>
      <c r="FA8" s="0"/>
      <c r="FB8" s="6" t="s">
        <f>=Портфель!H56*Портфель!$R$13</f>
      </c>
      <c r="FC8" s="0" t="s">
        <v>7</v>
      </c>
      <c r="FD8" s="0"/>
      <c r="FE8" s="5" t="s">
        <f>=FE5*(FE6*FE4/100-FE3+FE7)</f>
      </c>
      <c r="FF8" s="0" t="s">
        <v>495</v>
      </c>
      <c r="FG8" s="0"/>
      <c r="FH8" s="5" t="s">
        <f>=FH5*(FH6*FH4/100-FH3+FH7)</f>
      </c>
      <c r="FI8" s="0" t="s">
        <v>495</v>
      </c>
      <c r="FJ8" s="0"/>
      <c r="FK8" s="5" t="s">
        <f>=FK5*(FK6*FK4/100-FK3+FK7)</f>
      </c>
      <c r="FL8" s="0" t="s">
        <v>495</v>
      </c>
    </row>
    <row collapsed="false" customFormat="false" customHeight="false" hidden="false" ht="12.1" outlineLevel="0" r="9">
      <c r="A9" s="11" t="n">
        <v>45805</v>
      </c>
      <c r="B9" s="6" t="n">
        <v>10</v>
      </c>
      <c r="C9" s="6" t="n">
        <v>547.14</v>
      </c>
      <c r="D9" s="0"/>
      <c r="E9" s="5" t="s">
        <f>=E8*(ABS(E7)-ABS(E6))</f>
      </c>
      <c r="F9" s="0" t="s">
        <v>495</v>
      </c>
      <c r="G9" s="0"/>
      <c r="H9" s="6" t="n">
        <v>1233</v>
      </c>
      <c r="I9" s="0" t="s">
        <v>493</v>
      </c>
      <c r="J9" s="0"/>
      <c r="K9" s="0"/>
      <c r="L9" s="0"/>
      <c r="M9" s="0"/>
      <c r="N9" s="6" t="n">
        <v>1067.2</v>
      </c>
      <c r="O9" s="0" t="s">
        <v>493</v>
      </c>
      <c r="P9" s="0"/>
      <c r="Q9" s="0"/>
      <c r="R9" s="0"/>
      <c r="S9" s="0"/>
      <c r="T9" s="6" t="n">
        <v>99.54</v>
      </c>
      <c r="U9" s="0" t="s">
        <v>493</v>
      </c>
      <c r="V9" s="0"/>
      <c r="W9" s="0"/>
      <c r="X9" s="0"/>
      <c r="Y9" s="0"/>
      <c r="Z9" s="0"/>
      <c r="AA9" s="0"/>
      <c r="AB9" s="11" t="n">
        <v>45792</v>
      </c>
      <c r="AC9" s="6" t="n">
        <v>1</v>
      </c>
      <c r="AD9" s="6" t="n">
        <v>441.59</v>
      </c>
      <c r="AE9" s="0"/>
      <c r="AF9" s="6" t="n">
        <v>513.7</v>
      </c>
      <c r="AG9" s="0" t="s">
        <v>493</v>
      </c>
      <c r="AH9" s="0"/>
      <c r="AI9" s="0"/>
      <c r="AJ9" s="0"/>
      <c r="AK9" s="0"/>
      <c r="AL9" s="6" t="n">
        <v>6</v>
      </c>
      <c r="AM9" s="0" t="s">
        <v>494</v>
      </c>
      <c r="AN9" s="11" t="n">
        <v>45729</v>
      </c>
      <c r="AO9" s="6" t="n">
        <v>20</v>
      </c>
      <c r="AP9" s="6" t="n">
        <v>1210.22</v>
      </c>
      <c r="AQ9" s="0"/>
      <c r="AR9" s="0"/>
      <c r="AS9" s="0"/>
      <c r="AT9" s="0"/>
      <c r="AU9" s="0"/>
      <c r="AV9" s="0"/>
      <c r="AW9" s="11" t="n">
        <v>45758</v>
      </c>
      <c r="AX9" s="6" t="n">
        <v>1</v>
      </c>
      <c r="AY9" s="6" t="n">
        <v>419.84</v>
      </c>
      <c r="AZ9" s="0"/>
      <c r="BA9" s="0"/>
      <c r="BB9" s="0"/>
      <c r="BC9" s="11" t="n">
        <v>45686</v>
      </c>
      <c r="BD9" s="6" t="n">
        <v>10</v>
      </c>
      <c r="BE9" s="6" t="n">
        <v>364.09</v>
      </c>
      <c r="BF9" s="11" t="n">
        <v>45758</v>
      </c>
      <c r="BG9" s="6" t="n">
        <v>6</v>
      </c>
      <c r="BH9" s="6" t="n">
        <v>1037</v>
      </c>
      <c r="BI9" s="0"/>
      <c r="BJ9" s="6" t="n">
        <v>110</v>
      </c>
      <c r="BK9" s="0" t="s">
        <v>494</v>
      </c>
      <c r="BL9" s="0"/>
      <c r="BM9" s="0"/>
      <c r="BN9" s="0"/>
      <c r="BO9" s="0"/>
      <c r="BP9" s="0"/>
      <c r="BQ9" s="0"/>
      <c r="BR9" s="0"/>
      <c r="BS9" s="0"/>
      <c r="BT9" s="0"/>
      <c r="BU9" s="11" t="n">
        <v>45909</v>
      </c>
      <c r="BV9" s="6" t="n">
        <v>1</v>
      </c>
      <c r="BW9" s="6" t="n">
        <v>602.3</v>
      </c>
      <c r="BX9" s="0"/>
      <c r="BY9" s="0"/>
      <c r="BZ9" s="0"/>
      <c r="CA9" s="0"/>
      <c r="CB9" s="0"/>
      <c r="CC9" s="0"/>
      <c r="CD9" s="0"/>
      <c r="CE9" s="6" t="n">
        <v>1300</v>
      </c>
      <c r="CF9" s="0" t="s">
        <v>494</v>
      </c>
      <c r="CG9" s="0"/>
      <c r="CH9" s="6" t="n">
        <v>51.2</v>
      </c>
      <c r="CI9" s="0" t="s">
        <v>493</v>
      </c>
      <c r="CJ9" s="0"/>
      <c r="CK9" s="5" t="s">
        <f>=CK8*(ABS(CK7)-ABS(CK6))</f>
      </c>
      <c r="CL9" s="0" t="s">
        <v>495</v>
      </c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11" t="n">
        <v>45912</v>
      </c>
      <c r="DC9" s="6" t="n">
        <v>1</v>
      </c>
      <c r="DD9" s="6" t="n">
        <v>142.78</v>
      </c>
      <c r="DE9" s="11" t="n">
        <v>45687</v>
      </c>
      <c r="DF9" s="6" t="n">
        <v>36</v>
      </c>
      <c r="DG9" s="6" t="n">
        <v>397.08</v>
      </c>
      <c r="DH9" s="11" t="n">
        <v>45509</v>
      </c>
      <c r="DI9" s="6" t="n">
        <v>114</v>
      </c>
      <c r="DJ9" s="6" t="n">
        <v>690.84</v>
      </c>
      <c r="DK9" s="11" t="n">
        <v>45490</v>
      </c>
      <c r="DL9" s="6" t="n">
        <v>1</v>
      </c>
      <c r="DM9" s="6" t="n">
        <v>735.78</v>
      </c>
      <c r="DN9" s="11" t="n">
        <v>45490</v>
      </c>
      <c r="DO9" s="6" t="n">
        <v>1</v>
      </c>
      <c r="DP9" s="6" t="n">
        <v>697.87</v>
      </c>
      <c r="DQ9" s="0"/>
      <c r="DR9" s="6" t="n">
        <v>13</v>
      </c>
      <c r="DS9" s="0" t="s">
        <v>494</v>
      </c>
      <c r="DT9" s="0"/>
      <c r="DU9" s="6" t="s">
        <f>=Портфель!H45*Портфель!$R$13</f>
      </c>
      <c r="DV9" s="0" t="s">
        <v>7</v>
      </c>
      <c r="DW9" s="0"/>
      <c r="DX9" s="6" t="s">
        <f>=Портфель!H46*Портфель!$R$13</f>
      </c>
      <c r="DY9" s="0" t="s">
        <v>7</v>
      </c>
      <c r="DZ9" s="0"/>
      <c r="EA9" s="5" t="s">
        <f>=EA6*(EA7*EA5/100-EA4+EA8)</f>
      </c>
      <c r="EB9" s="0" t="s">
        <v>495</v>
      </c>
      <c r="EC9" s="0"/>
      <c r="ED9" s="0"/>
      <c r="EE9" s="0"/>
      <c r="EF9" s="0"/>
      <c r="EG9" s="0"/>
      <c r="EH9" s="0"/>
      <c r="EI9" s="0"/>
      <c r="EJ9" s="6" t="s">
        <f>=Портфель!I50*Портфель!$R$13</f>
      </c>
      <c r="EK9" s="0" t="s">
        <v>8</v>
      </c>
      <c r="EL9" s="0"/>
      <c r="EM9" s="0"/>
      <c r="EN9" s="0"/>
      <c r="EO9" s="0"/>
      <c r="EP9" s="0"/>
      <c r="EQ9" s="0"/>
      <c r="ER9" s="0"/>
      <c r="ES9" s="5" t="s">
        <f>=ES6*(ES7*ES5/100-ES4+ES8)</f>
      </c>
      <c r="ET9" s="0" t="s">
        <v>495</v>
      </c>
      <c r="EU9" s="0"/>
      <c r="EV9" s="0"/>
      <c r="EW9" s="0"/>
      <c r="EX9" s="0"/>
      <c r="EY9" s="0"/>
      <c r="EZ9" s="0"/>
      <c r="FA9" s="0"/>
      <c r="FB9" s="6" t="s">
        <f>=Портфель!I56*Портфель!$R$13</f>
      </c>
      <c r="FC9" s="0" t="s">
        <v>8</v>
      </c>
    </row>
    <row collapsed="false" customFormat="false" customHeight="false" hidden="false" ht="12.1" outlineLevel="0" r="10">
      <c r="A10" s="0"/>
      <c r="B10" s="5" t="s">
        <f>=SUM(C2:C9)/SUM(B2:B9)</f>
      </c>
      <c r="C10" s="0" t="s">
        <v>12</v>
      </c>
      <c r="D10" s="0"/>
      <c r="E10" s="0"/>
      <c r="F10" s="0"/>
      <c r="G10" s="0"/>
      <c r="H10" s="6" t="n">
        <v>6</v>
      </c>
      <c r="I10" s="0" t="s">
        <v>494</v>
      </c>
      <c r="J10" s="0"/>
      <c r="K10" s="0"/>
      <c r="L10" s="0"/>
      <c r="M10" s="0"/>
      <c r="N10" s="6" t="n">
        <v>6</v>
      </c>
      <c r="O10" s="0" t="s">
        <v>494</v>
      </c>
      <c r="P10" s="0"/>
      <c r="Q10" s="0"/>
      <c r="R10" s="0"/>
      <c r="S10" s="0"/>
      <c r="T10" s="6" t="n">
        <v>60</v>
      </c>
      <c r="U10" s="0" t="s">
        <v>494</v>
      </c>
      <c r="V10" s="0"/>
      <c r="W10" s="0"/>
      <c r="X10" s="0"/>
      <c r="Y10" s="0"/>
      <c r="Z10" s="0"/>
      <c r="AA10" s="0"/>
      <c r="AB10" s="11" t="n">
        <v>45805</v>
      </c>
      <c r="AC10" s="6" t="n">
        <v>1</v>
      </c>
      <c r="AD10" s="6" t="n">
        <v>416.79</v>
      </c>
      <c r="AE10" s="0"/>
      <c r="AF10" s="6" t="n">
        <v>11</v>
      </c>
      <c r="AG10" s="0" t="s">
        <v>494</v>
      </c>
      <c r="AH10" s="0"/>
      <c r="AI10" s="0"/>
      <c r="AJ10" s="0"/>
      <c r="AK10" s="0"/>
      <c r="AL10" s="5" t="s">
        <f>=AL9*(ABS(AL8)-ABS(AL7))</f>
      </c>
      <c r="AM10" s="0" t="s">
        <v>495</v>
      </c>
      <c r="AN10" s="11" t="n">
        <v>45758</v>
      </c>
      <c r="AO10" s="6" t="n">
        <v>20</v>
      </c>
      <c r="AP10" s="6" t="n">
        <v>975.3</v>
      </c>
      <c r="AQ10" s="0"/>
      <c r="AR10" s="0"/>
      <c r="AS10" s="0"/>
      <c r="AT10" s="0"/>
      <c r="AU10" s="0"/>
      <c r="AV10" s="0"/>
      <c r="AW10" s="11" t="n">
        <v>45790</v>
      </c>
      <c r="AX10" s="6" t="n">
        <v>3</v>
      </c>
      <c r="AY10" s="6" t="n">
        <v>1212.78</v>
      </c>
      <c r="AZ10" s="0"/>
      <c r="BA10" s="0"/>
      <c r="BB10" s="0"/>
      <c r="BC10" s="11" t="n">
        <v>45748</v>
      </c>
      <c r="BD10" s="6" t="n">
        <v>20</v>
      </c>
      <c r="BE10" s="6" t="n">
        <v>693.1</v>
      </c>
      <c r="BF10" s="11" t="n">
        <v>45792</v>
      </c>
      <c r="BG10" s="6" t="n">
        <v>1</v>
      </c>
      <c r="BH10" s="6" t="n">
        <v>160.73</v>
      </c>
      <c r="BI10" s="0"/>
      <c r="BJ10" s="5" t="s">
        <f>=BJ9*(ABS(BJ8)-ABS(BJ7))</f>
      </c>
      <c r="BK10" s="0" t="s">
        <v>495</v>
      </c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5" t="s">
        <f>=SUM(BW2:BW9)/SUM(BV2:BV9)</f>
      </c>
      <c r="BW10" s="0" t="s">
        <v>12</v>
      </c>
      <c r="BX10" s="0"/>
      <c r="BY10" s="0"/>
      <c r="BZ10" s="0"/>
      <c r="CA10" s="0"/>
      <c r="CB10" s="0"/>
      <c r="CC10" s="0"/>
      <c r="CD10" s="0"/>
      <c r="CE10" s="5" t="s">
        <f>=CE9*(ABS(CE8)-ABS(CE7))</f>
      </c>
      <c r="CF10" s="0" t="s">
        <v>495</v>
      </c>
      <c r="CG10" s="0"/>
      <c r="CH10" s="6" t="n">
        <v>70</v>
      </c>
      <c r="CI10" s="0" t="s">
        <v>494</v>
      </c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11" t="n">
        <v>45915</v>
      </c>
      <c r="DC10" s="6" t="n">
        <v>1</v>
      </c>
      <c r="DD10" s="6" t="n">
        <v>142.97</v>
      </c>
      <c r="DE10" s="11" t="n">
        <v>45901</v>
      </c>
      <c r="DF10" s="6" t="n">
        <v>11</v>
      </c>
      <c r="DG10" s="6" t="n">
        <v>122.21</v>
      </c>
      <c r="DH10" s="11" t="n">
        <v>45510</v>
      </c>
      <c r="DI10" s="6" t="n">
        <v>6</v>
      </c>
      <c r="DJ10" s="6" t="n">
        <v>36.3</v>
      </c>
      <c r="DK10" s="11" t="n">
        <v>45558</v>
      </c>
      <c r="DL10" s="6" t="n">
        <v>2</v>
      </c>
      <c r="DM10" s="6" t="n">
        <v>1580.22</v>
      </c>
      <c r="DN10" s="11" t="n">
        <v>45553</v>
      </c>
      <c r="DO10" s="6" t="n">
        <v>2</v>
      </c>
      <c r="DP10" s="6" t="n">
        <v>1575.78</v>
      </c>
      <c r="DQ10" s="0"/>
      <c r="DR10" s="6" t="s">
        <f>=Портфель!H44*Портфель!$R$13</f>
      </c>
      <c r="DS10" s="0" t="s">
        <v>7</v>
      </c>
      <c r="DT10" s="0"/>
      <c r="DU10" s="6" t="s">
        <f>=Портфель!I45*Портфель!$R$13</f>
      </c>
      <c r="DV10" s="0" t="s">
        <v>8</v>
      </c>
      <c r="DW10" s="0"/>
      <c r="DX10" s="6" t="s">
        <f>=Портфель!I46*Портфель!$R$13</f>
      </c>
      <c r="DY10" s="0" t="s">
        <v>8</v>
      </c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5" t="s">
        <f>=EJ7*(EJ8*EJ6/100-EJ5+EJ9)</f>
      </c>
      <c r="EK10" s="0" t="s">
        <v>495</v>
      </c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5" t="s">
        <f>=FB7*(FB8*FB6/100-FB5+FB9)</f>
      </c>
      <c r="FC10" s="0" t="s">
        <v>495</v>
      </c>
    </row>
    <row collapsed="false" customFormat="false" customHeight="false" hidden="false" ht="12.1" outlineLevel="0" r="11">
      <c r="A11" s="0"/>
      <c r="B11" s="6" t="n">
        <v>57.8</v>
      </c>
      <c r="C11" s="0" t="s">
        <v>493</v>
      </c>
      <c r="D11" s="0"/>
      <c r="E11" s="0"/>
      <c r="F11" s="0"/>
      <c r="G11" s="0"/>
      <c r="H11" s="5" t="s">
        <f>=H10*(ABS(H9)-ABS(H8))</f>
      </c>
      <c r="I11" s="0" t="s">
        <v>495</v>
      </c>
      <c r="J11" s="0"/>
      <c r="K11" s="0"/>
      <c r="L11" s="0"/>
      <c r="M11" s="0"/>
      <c r="N11" s="5" t="s">
        <f>=N10*(ABS(N9)-ABS(N8))</f>
      </c>
      <c r="O11" s="0" t="s">
        <v>495</v>
      </c>
      <c r="P11" s="0"/>
      <c r="Q11" s="0"/>
      <c r="R11" s="0"/>
      <c r="S11" s="0"/>
      <c r="T11" s="5" t="s">
        <f>=T10*(ABS(T9)-ABS(T8))</f>
      </c>
      <c r="U11" s="0" t="s">
        <v>495</v>
      </c>
      <c r="V11" s="0"/>
      <c r="W11" s="0"/>
      <c r="X11" s="0"/>
      <c r="Y11" s="0"/>
      <c r="Z11" s="0"/>
      <c r="AA11" s="0"/>
      <c r="AB11" s="0"/>
      <c r="AC11" s="5" t="s">
        <f>=SUM(AD2:AD10)/SUM(AC2:AC10)</f>
      </c>
      <c r="AD11" s="0" t="s">
        <v>12</v>
      </c>
      <c r="AE11" s="0"/>
      <c r="AF11" s="5" t="s">
        <f>=AF10*(ABS(AF9)-ABS(AF8))</f>
      </c>
      <c r="AG11" s="0" t="s">
        <v>495</v>
      </c>
      <c r="AH11" s="0"/>
      <c r="AI11" s="0"/>
      <c r="AJ11" s="0"/>
      <c r="AK11" s="0"/>
      <c r="AL11" s="0"/>
      <c r="AM11" s="0"/>
      <c r="AN11" s="11" t="n">
        <v>45909</v>
      </c>
      <c r="AO11" s="6" t="n">
        <v>10</v>
      </c>
      <c r="AP11" s="6" t="n">
        <v>476.29</v>
      </c>
      <c r="AQ11" s="0"/>
      <c r="AR11" s="0"/>
      <c r="AS11" s="0"/>
      <c r="AT11" s="0"/>
      <c r="AU11" s="0"/>
      <c r="AV11" s="0"/>
      <c r="AW11" s="11" t="n">
        <v>45792</v>
      </c>
      <c r="AX11" s="6" t="n">
        <v>1</v>
      </c>
      <c r="AY11" s="6" t="n">
        <v>396.34</v>
      </c>
      <c r="AZ11" s="0"/>
      <c r="BA11" s="0"/>
      <c r="BB11" s="0"/>
      <c r="BC11" s="11" t="n">
        <v>45758</v>
      </c>
      <c r="BD11" s="6" t="n">
        <v>30</v>
      </c>
      <c r="BE11" s="6" t="n">
        <v>980.15</v>
      </c>
      <c r="BF11" s="11" t="n">
        <v>45909</v>
      </c>
      <c r="BG11" s="6" t="n">
        <v>10</v>
      </c>
      <c r="BH11" s="6" t="n">
        <v>1378.62</v>
      </c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6" t="n">
        <v>497</v>
      </c>
      <c r="BW11" s="0" t="s">
        <v>493</v>
      </c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5" t="s">
        <f>=CH10*(ABS(CH9)-ABS(CH8))</f>
      </c>
      <c r="CI11" s="0" t="s">
        <v>495</v>
      </c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11" t="n">
        <v>45919</v>
      </c>
      <c r="DC11" s="6" t="n">
        <v>1</v>
      </c>
      <c r="DD11" s="6" t="n">
        <v>143.21</v>
      </c>
      <c r="DE11" s="0"/>
      <c r="DF11" s="5" t="s">
        <f>=SUM(DG2:DG10)/SUM(DF2:DF10)</f>
      </c>
      <c r="DG11" s="0" t="s">
        <v>12</v>
      </c>
      <c r="DH11" s="11" t="n">
        <v>45512</v>
      </c>
      <c r="DI11" s="6" t="n">
        <v>100</v>
      </c>
      <c r="DJ11" s="6" t="n">
        <v>610</v>
      </c>
      <c r="DK11" s="0"/>
      <c r="DL11" s="5" t="s">
        <f>=SUM(DM2:DM10)/SUM(DL2:DL10)</f>
      </c>
      <c r="DM11" s="0" t="s">
        <v>12</v>
      </c>
      <c r="DN11" s="0"/>
      <c r="DO11" s="5" t="s">
        <f>=SUM(DP2:DP10)/SUM(DO2:DO10)</f>
      </c>
      <c r="DP11" s="0" t="s">
        <v>12</v>
      </c>
      <c r="DQ11" s="0"/>
      <c r="DR11" s="6" t="s">
        <f>=Портфель!I44*Портфель!$R$13</f>
      </c>
      <c r="DS11" s="0" t="s">
        <v>8</v>
      </c>
      <c r="DT11" s="0"/>
      <c r="DU11" s="5" t="s">
        <f>=DU8*(DU9*DU7/100-DU6+DU10)</f>
      </c>
      <c r="DV11" s="0" t="s">
        <v>495</v>
      </c>
      <c r="DW11" s="0"/>
      <c r="DX11" s="5" t="s">
        <f>=DX8*(DX9*DX7/100-DX6+DX10)</f>
      </c>
      <c r="DY11" s="0" t="s">
        <v>495</v>
      </c>
    </row>
    <row collapsed="false" customFormat="false" customHeight="false" hidden="false" ht="12.1" outlineLevel="0" r="12">
      <c r="A12" s="0"/>
      <c r="B12" s="6" t="n">
        <v>180</v>
      </c>
      <c r="C12" s="0" t="s">
        <v>494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6" t="n">
        <v>387.5</v>
      </c>
      <c r="AD12" s="0" t="s">
        <v>493</v>
      </c>
      <c r="AE12" s="0"/>
      <c r="AF12" s="0"/>
      <c r="AG12" s="0"/>
      <c r="AH12" s="0"/>
      <c r="AI12" s="0"/>
      <c r="AJ12" s="0"/>
      <c r="AK12" s="0"/>
      <c r="AL12" s="0"/>
      <c r="AM12" s="0"/>
      <c r="AN12" s="11" t="n">
        <v>45909</v>
      </c>
      <c r="AO12" s="6" t="n">
        <v>10</v>
      </c>
      <c r="AP12" s="6" t="n">
        <v>476.19</v>
      </c>
      <c r="AQ12" s="0"/>
      <c r="AR12" s="0"/>
      <c r="AS12" s="0"/>
      <c r="AT12" s="0"/>
      <c r="AU12" s="0"/>
      <c r="AV12" s="0"/>
      <c r="AW12" s="11" t="n">
        <v>45792</v>
      </c>
      <c r="AX12" s="6" t="n">
        <v>3</v>
      </c>
      <c r="AY12" s="6" t="n">
        <v>1189.01</v>
      </c>
      <c r="AZ12" s="0"/>
      <c r="BA12" s="0"/>
      <c r="BB12" s="0"/>
      <c r="BC12" s="11" t="n">
        <v>45805</v>
      </c>
      <c r="BD12" s="6" t="n">
        <v>10</v>
      </c>
      <c r="BE12" s="6" t="n">
        <v>305.11</v>
      </c>
      <c r="BF12" s="0"/>
      <c r="BG12" s="5" t="s">
        <f>=SUM(BH2:BH11)/SUM(BG2:BG11)</f>
      </c>
      <c r="BH12" s="0" t="s">
        <v>12</v>
      </c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6" t="n">
        <v>8</v>
      </c>
      <c r="BW12" s="0" t="s">
        <v>494</v>
      </c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11" t="n">
        <v>45923</v>
      </c>
      <c r="DC12" s="6" t="n">
        <v>1</v>
      </c>
      <c r="DD12" s="6" t="n">
        <v>143.46</v>
      </c>
      <c r="DE12" s="0"/>
      <c r="DF12" s="6" t="n">
        <v>12.89</v>
      </c>
      <c r="DG12" s="0" t="s">
        <v>493</v>
      </c>
      <c r="DH12" s="11" t="n">
        <v>45520</v>
      </c>
      <c r="DI12" s="6" t="n">
        <v>68</v>
      </c>
      <c r="DJ12" s="6" t="n">
        <v>410.72</v>
      </c>
      <c r="DK12" s="0"/>
      <c r="DL12" s="6" t="n">
        <v>78.776</v>
      </c>
      <c r="DM12" s="0" t="s">
        <v>493</v>
      </c>
      <c r="DN12" s="0"/>
      <c r="DO12" s="6" t="n">
        <v>80.894</v>
      </c>
      <c r="DP12" s="0" t="s">
        <v>493</v>
      </c>
      <c r="DQ12" s="0"/>
      <c r="DR12" s="5" t="s">
        <f>=DR9*(DR10*DR8/100-DR7+DR11)</f>
      </c>
      <c r="DS12" s="0" t="s">
        <v>495</v>
      </c>
    </row>
    <row collapsed="false" customFormat="false" customHeight="false" hidden="false" ht="12.1" outlineLevel="0" r="13">
      <c r="A13" s="0"/>
      <c r="B13" s="5" t="s">
        <f>=B12*(ABS(B11)-ABS(B10))</f>
      </c>
      <c r="C13" s="0" t="s">
        <v>495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6" t="n">
        <v>15</v>
      </c>
      <c r="AD13" s="0" t="s">
        <v>494</v>
      </c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5" t="s">
        <f>=SUM(AP2:AP12)/SUM(AO2:AO12)</f>
      </c>
      <c r="AP13" s="0" t="s">
        <v>12</v>
      </c>
      <c r="AQ13" s="0"/>
      <c r="AR13" s="0"/>
      <c r="AS13" s="0"/>
      <c r="AT13" s="0"/>
      <c r="AU13" s="0"/>
      <c r="AV13" s="0"/>
      <c r="AW13" s="0"/>
      <c r="AX13" s="5" t="s">
        <f>=SUM(AY2:AY12)/SUM(AX2:AX12)</f>
      </c>
      <c r="AY13" s="0" t="s">
        <v>12</v>
      </c>
      <c r="AZ13" s="0"/>
      <c r="BA13" s="0"/>
      <c r="BB13" s="0"/>
      <c r="BC13" s="0"/>
      <c r="BD13" s="5" t="s">
        <f>=SUM(BE2:BE12)/SUM(BD2:BD12)</f>
      </c>
      <c r="BE13" s="0" t="s">
        <v>12</v>
      </c>
      <c r="BF13" s="0"/>
      <c r="BG13" s="6" t="n">
        <v>121.95</v>
      </c>
      <c r="BH13" s="0" t="s">
        <v>493</v>
      </c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5" t="s">
        <f>=BV12*(ABS(BV11)-ABS(BV10))</f>
      </c>
      <c r="BW13" s="0" t="s">
        <v>495</v>
      </c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11" t="n">
        <v>45925</v>
      </c>
      <c r="DC13" s="6" t="n">
        <v>1</v>
      </c>
      <c r="DD13" s="6" t="n">
        <v>143.59</v>
      </c>
      <c r="DE13" s="0"/>
      <c r="DF13" s="6" t="n">
        <v>753</v>
      </c>
      <c r="DG13" s="0" t="s">
        <v>494</v>
      </c>
      <c r="DH13" s="11" t="n">
        <v>45532</v>
      </c>
      <c r="DI13" s="6" t="n">
        <v>17</v>
      </c>
      <c r="DJ13" s="6" t="n">
        <v>98.26</v>
      </c>
      <c r="DK13" s="0"/>
      <c r="DL13" s="6" t="n">
        <v>11</v>
      </c>
      <c r="DM13" s="0" t="s">
        <v>494</v>
      </c>
      <c r="DN13" s="0"/>
      <c r="DO13" s="6" t="n">
        <v>11</v>
      </c>
      <c r="DP13" s="0" t="s">
        <v>494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5" t="s">
        <f>=AC13*(ABS(AC12)-ABS(AC11))</f>
      </c>
      <c r="AD14" s="0" t="s">
        <v>495</v>
      </c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6" t="n">
        <v>39.71</v>
      </c>
      <c r="AP14" s="0" t="s">
        <v>493</v>
      </c>
      <c r="AQ14" s="0"/>
      <c r="AR14" s="0"/>
      <c r="AS14" s="0"/>
      <c r="AT14" s="0"/>
      <c r="AU14" s="0"/>
      <c r="AV14" s="0"/>
      <c r="AW14" s="0"/>
      <c r="AX14" s="6" t="n">
        <v>288.5</v>
      </c>
      <c r="AY14" s="0" t="s">
        <v>493</v>
      </c>
      <c r="AZ14" s="0"/>
      <c r="BA14" s="0"/>
      <c r="BB14" s="0"/>
      <c r="BC14" s="0"/>
      <c r="BD14" s="6" t="n">
        <v>25.29</v>
      </c>
      <c r="BE14" s="0" t="s">
        <v>493</v>
      </c>
      <c r="BF14" s="0"/>
      <c r="BG14" s="6" t="n">
        <v>35</v>
      </c>
      <c r="BH14" s="0" t="s">
        <v>494</v>
      </c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11" t="n">
        <v>45930</v>
      </c>
      <c r="DC14" s="6" t="n">
        <v>1</v>
      </c>
      <c r="DD14" s="6" t="n">
        <v>143.9</v>
      </c>
      <c r="DE14" s="0"/>
      <c r="DF14" s="5" t="s">
        <f>=DF13*(ABS(DF12)-ABS(DF11))</f>
      </c>
      <c r="DG14" s="0" t="s">
        <v>495</v>
      </c>
      <c r="DH14" s="11" t="n">
        <v>45636</v>
      </c>
      <c r="DI14" s="6" t="n">
        <v>68</v>
      </c>
      <c r="DJ14" s="6" t="n">
        <v>371.96</v>
      </c>
      <c r="DK14" s="0"/>
      <c r="DL14" s="6" t="s">
        <f>=Портфель!H42*Портфель!$R$13</f>
      </c>
      <c r="DM14" s="0" t="s">
        <v>7</v>
      </c>
      <c r="DN14" s="0"/>
      <c r="DO14" s="6" t="s">
        <f>=Портфель!H43*Портфель!$R$13</f>
      </c>
      <c r="DP14" s="0" t="s">
        <v>7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6" t="n">
        <v>130</v>
      </c>
      <c r="AP15" s="0" t="s">
        <v>494</v>
      </c>
      <c r="AQ15" s="0"/>
      <c r="AR15" s="0"/>
      <c r="AS15" s="0"/>
      <c r="AT15" s="0"/>
      <c r="AU15" s="0"/>
      <c r="AV15" s="0"/>
      <c r="AW15" s="0"/>
      <c r="AX15" s="6" t="n">
        <v>17</v>
      </c>
      <c r="AY15" s="0" t="s">
        <v>494</v>
      </c>
      <c r="AZ15" s="0"/>
      <c r="BA15" s="0"/>
      <c r="BB15" s="0"/>
      <c r="BC15" s="0"/>
      <c r="BD15" s="6" t="n">
        <v>170</v>
      </c>
      <c r="BE15" s="0" t="s">
        <v>494</v>
      </c>
      <c r="BF15" s="0"/>
      <c r="BG15" s="5" t="s">
        <f>=BG14*(ABS(BG13)-ABS(BG12))</f>
      </c>
      <c r="BH15" s="0" t="s">
        <v>495</v>
      </c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11" t="n">
        <v>45932</v>
      </c>
      <c r="DC15" s="6" t="n">
        <v>1</v>
      </c>
      <c r="DD15" s="6" t="n">
        <v>144.02</v>
      </c>
      <c r="DE15" s="0"/>
      <c r="DF15" s="0"/>
      <c r="DG15" s="0"/>
      <c r="DH15" s="11" t="n">
        <v>45646</v>
      </c>
      <c r="DI15" s="6" t="n">
        <v>73</v>
      </c>
      <c r="DJ15" s="6" t="n">
        <v>417.56</v>
      </c>
      <c r="DK15" s="0"/>
      <c r="DL15" s="6" t="s">
        <f>=Портфель!I42*Портфель!$R$13</f>
      </c>
      <c r="DM15" s="0" t="s">
        <v>8</v>
      </c>
      <c r="DN15" s="0"/>
      <c r="DO15" s="6" t="s">
        <f>=Портфель!I43*Портфель!$R$13</f>
      </c>
      <c r="DP15" s="0" t="s">
        <v>8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5" t="s">
        <f>=AO15*(ABS(AO14)-ABS(AO13))</f>
      </c>
      <c r="AP16" s="0" t="s">
        <v>495</v>
      </c>
      <c r="AQ16" s="0"/>
      <c r="AR16" s="0"/>
      <c r="AS16" s="0"/>
      <c r="AT16" s="0"/>
      <c r="AU16" s="0"/>
      <c r="AV16" s="0"/>
      <c r="AW16" s="0"/>
      <c r="AX16" s="5" t="s">
        <f>=AX15*(ABS(AX14)-ABS(AX13))</f>
      </c>
      <c r="AY16" s="0" t="s">
        <v>495</v>
      </c>
      <c r="AZ16" s="0"/>
      <c r="BA16" s="0"/>
      <c r="BB16" s="0"/>
      <c r="BC16" s="0"/>
      <c r="BD16" s="5" t="s">
        <f>=BD15*(ABS(BD14)-ABS(BD13))</f>
      </c>
      <c r="BE16" s="0" t="s">
        <v>495</v>
      </c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11" t="n">
        <v>45934</v>
      </c>
      <c r="DC16" s="6" t="n">
        <v>3</v>
      </c>
      <c r="DD16" s="6" t="n">
        <v>432.43</v>
      </c>
      <c r="DE16" s="0"/>
      <c r="DF16" s="0"/>
      <c r="DG16" s="0"/>
      <c r="DH16" s="11" t="n">
        <v>45646</v>
      </c>
      <c r="DI16" s="6" t="n">
        <v>17</v>
      </c>
      <c r="DJ16" s="6" t="n">
        <v>97.58</v>
      </c>
      <c r="DK16" s="0"/>
      <c r="DL16" s="5" t="s">
        <f>=DL13*(DL14*DL12/100-DL11+DL15)</f>
      </c>
      <c r="DM16" s="0" t="s">
        <v>495</v>
      </c>
      <c r="DN16" s="0"/>
      <c r="DO16" s="5" t="s">
        <f>=DO13*(DO14*DO12/100-DO11+DO15)</f>
      </c>
      <c r="DP16" s="0" t="s">
        <v>495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11" t="n">
        <v>45935</v>
      </c>
      <c r="DC17" s="6" t="n">
        <v>1</v>
      </c>
      <c r="DD17" s="6" t="n">
        <v>144.2</v>
      </c>
      <c r="DE17" s="0"/>
      <c r="DF17" s="0"/>
      <c r="DG17" s="0"/>
      <c r="DH17" s="11" t="n">
        <v>45693</v>
      </c>
      <c r="DI17" s="6" t="n">
        <v>33</v>
      </c>
      <c r="DJ17" s="6" t="n">
        <v>210.54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11" t="n">
        <v>45936</v>
      </c>
      <c r="DC18" s="6" t="n">
        <v>1</v>
      </c>
      <c r="DD18" s="6" t="n">
        <v>144.27</v>
      </c>
      <c r="DE18" s="0"/>
      <c r="DF18" s="0"/>
      <c r="DG18" s="0"/>
      <c r="DH18" s="11" t="n">
        <v>45699</v>
      </c>
      <c r="DI18" s="6" t="n">
        <v>5</v>
      </c>
      <c r="DJ18" s="6" t="n">
        <v>32.95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11" t="n">
        <v>45939</v>
      </c>
      <c r="DC19" s="6" t="n">
        <v>1</v>
      </c>
      <c r="DD19" s="6" t="n">
        <v>144.45</v>
      </c>
      <c r="DE19" s="0"/>
      <c r="DF19" s="0"/>
      <c r="DG19" s="0"/>
      <c r="DH19" s="11" t="n">
        <v>45729</v>
      </c>
      <c r="DI19" s="6" t="n">
        <v>49</v>
      </c>
      <c r="DJ19" s="6" t="n">
        <v>343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11" t="n">
        <v>45944</v>
      </c>
      <c r="DC20" s="6" t="n">
        <v>1</v>
      </c>
      <c r="DD20" s="6" t="n">
        <v>144.75</v>
      </c>
      <c r="DE20" s="0"/>
      <c r="DF20" s="0"/>
      <c r="DG20" s="0"/>
      <c r="DH20" s="11" t="n">
        <v>45783</v>
      </c>
      <c r="DI20" s="6" t="n">
        <v>75</v>
      </c>
      <c r="DJ20" s="6" t="n">
        <v>459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11" t="n">
        <v>45950</v>
      </c>
      <c r="DC21" s="6" t="n">
        <v>1</v>
      </c>
      <c r="DD21" s="6" t="n">
        <v>145.11</v>
      </c>
      <c r="DE21" s="0"/>
      <c r="DF21" s="0"/>
      <c r="DG21" s="0"/>
      <c r="DH21" s="11" t="n">
        <v>45806</v>
      </c>
      <c r="DI21" s="6" t="n">
        <v>48</v>
      </c>
      <c r="DJ21" s="6" t="n">
        <v>297.12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11" t="n">
        <v>45952</v>
      </c>
      <c r="DC22" s="6" t="n">
        <v>1</v>
      </c>
      <c r="DD22" s="6" t="n">
        <v>145.23</v>
      </c>
      <c r="DE22" s="0"/>
      <c r="DF22" s="0"/>
      <c r="DG22" s="0"/>
      <c r="DH22" s="11" t="n">
        <v>45852</v>
      </c>
      <c r="DI22" s="6" t="n">
        <v>6</v>
      </c>
      <c r="DJ22" s="6" t="n">
        <v>35.94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11" t="n">
        <v>45954</v>
      </c>
      <c r="DC23" s="6" t="n">
        <v>1</v>
      </c>
      <c r="DD23" s="6" t="n">
        <v>145.35</v>
      </c>
      <c r="DE23" s="0"/>
      <c r="DF23" s="0"/>
      <c r="DG23" s="0"/>
      <c r="DH23" s="11" t="n">
        <v>45910</v>
      </c>
      <c r="DI23" s="6" t="n">
        <v>31</v>
      </c>
      <c r="DJ23" s="6" t="n">
        <v>209.87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5" t="s">
        <f>=SUM(DD2:DD23)/SUM(DC2:DC23)</f>
      </c>
      <c r="DD24" s="0" t="s">
        <v>12</v>
      </c>
      <c r="DE24" s="0"/>
      <c r="DF24" s="0"/>
      <c r="DG24" s="0"/>
      <c r="DH24" s="11" t="n">
        <v>45943</v>
      </c>
      <c r="DI24" s="6" t="n">
        <v>133</v>
      </c>
      <c r="DJ24" s="6" t="n">
        <v>800.66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6" t="n">
        <v>145.74</v>
      </c>
      <c r="DD25" s="0" t="s">
        <v>493</v>
      </c>
      <c r="DE25" s="0"/>
      <c r="DF25" s="0"/>
      <c r="DG25" s="0"/>
      <c r="DH25" s="0"/>
      <c r="DI25" s="5" t="s">
        <f>=SUM(DJ2:DJ24)/SUM(DI2:DI24)</f>
      </c>
      <c r="DJ25" s="0" t="s">
        <v>12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6" t="n">
        <v>69</v>
      </c>
      <c r="DD26" s="0" t="s">
        <v>494</v>
      </c>
      <c r="DE26" s="0"/>
      <c r="DF26" s="0"/>
      <c r="DG26" s="0"/>
      <c r="DH26" s="0"/>
      <c r="DI26" s="6" t="n">
        <v>5.96</v>
      </c>
      <c r="DJ26" s="0" t="s">
        <v>493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5" t="s">
        <f>=DC26*(ABS(DC25)-ABS(DC24))</f>
      </c>
      <c r="DD27" s="0" t="s">
        <v>495</v>
      </c>
      <c r="DE27" s="0"/>
      <c r="DF27" s="0"/>
      <c r="DG27" s="0"/>
      <c r="DH27" s="0"/>
      <c r="DI27" s="6" t="n">
        <v>1397</v>
      </c>
      <c r="DJ27" s="0" t="s">
        <v>494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5" t="s">
        <f>=DI27*(ABS(DI26)-ABS(DI25))</f>
      </c>
      <c r="DJ28" s="0" t="s">
        <v>495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6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202</v>
      </c>
      <c r="B1" s="19" t="s">
        <v>0</v>
      </c>
      <c r="C1" s="19" t="s">
        <v>2</v>
      </c>
      <c r="D1" s="19" t="s">
        <v>496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497</v>
      </c>
      <c r="L1" s="19" t="s">
        <v>498</v>
      </c>
      <c r="M1" s="19" t="s">
        <v>20</v>
      </c>
      <c r="N1" s="19" t="s">
        <v>499</v>
      </c>
      <c r="O1" s="19" t="s">
        <v>500</v>
      </c>
    </row>
    <row collapsed="false" customFormat="false" customHeight="false" hidden="false" ht="12.1" outlineLevel="0" r="2">
      <c r="A2" s="22" t="n">
        <v>45106.849652778</v>
      </c>
      <c r="B2" s="23" t="s">
        <v>501</v>
      </c>
      <c r="C2" s="23" t="s">
        <v>209</v>
      </c>
      <c r="D2" s="23" t="s">
        <v>501</v>
      </c>
      <c r="E2" s="23" t="s">
        <v>501</v>
      </c>
      <c r="F2" s="23" t="s">
        <v>20</v>
      </c>
      <c r="G2" s="24" t="n">
        <v>1</v>
      </c>
      <c r="H2" s="25" t="n">
        <v>1</v>
      </c>
      <c r="I2" s="25" t="n">
        <v>1000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  <c r="O2" s="23" t="s">
        <v>502</v>
      </c>
    </row>
    <row collapsed="false" customFormat="false" customHeight="false" hidden="false" ht="12.1" outlineLevel="0" r="3">
      <c r="A3" s="21" t="n">
        <v>45106.857280093</v>
      </c>
      <c r="B3" s="17" t="s">
        <v>135</v>
      </c>
      <c r="C3" s="17" t="s">
        <v>503</v>
      </c>
      <c r="D3" s="17" t="s">
        <v>277</v>
      </c>
      <c r="E3" s="17" t="s">
        <v>126</v>
      </c>
      <c r="F3" s="17" t="s">
        <v>20</v>
      </c>
      <c r="G3" s="7" t="n">
        <v>181</v>
      </c>
      <c r="H3" s="6" t="n">
        <v>5.52</v>
      </c>
      <c r="I3" s="6" t="n">
        <v>-999.12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  <c r="O3" s="17" t="s">
        <v>502</v>
      </c>
    </row>
    <row collapsed="false" customFormat="false" customHeight="false" hidden="false" ht="12.1" outlineLevel="0" r="4">
      <c r="A4" s="22" t="n">
        <v>45110.539675926</v>
      </c>
      <c r="B4" s="23" t="s">
        <v>501</v>
      </c>
      <c r="C4" s="23" t="s">
        <v>209</v>
      </c>
      <c r="D4" s="23" t="s">
        <v>501</v>
      </c>
      <c r="E4" s="23" t="s">
        <v>501</v>
      </c>
      <c r="F4" s="23" t="s">
        <v>20</v>
      </c>
      <c r="G4" s="24" t="n">
        <v>1</v>
      </c>
      <c r="H4" s="25" t="n">
        <v>1</v>
      </c>
      <c r="I4" s="25" t="n">
        <v>964.96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  <c r="O4" s="23" t="s">
        <v>502</v>
      </c>
    </row>
    <row collapsed="false" customFormat="false" customHeight="false" hidden="false" ht="12.1" outlineLevel="0" r="5">
      <c r="A5" s="21" t="n">
        <v>45110.5396875</v>
      </c>
      <c r="B5" s="17" t="s">
        <v>400</v>
      </c>
      <c r="C5" s="17" t="s">
        <v>504</v>
      </c>
      <c r="D5" s="17" t="s">
        <v>277</v>
      </c>
      <c r="E5" s="17" t="s">
        <v>140</v>
      </c>
      <c r="F5" s="17" t="s">
        <v>20</v>
      </c>
      <c r="G5" s="7" t="n">
        <v>1</v>
      </c>
      <c r="H5" s="6" t="n">
        <v>94.99</v>
      </c>
      <c r="I5" s="6" t="n">
        <v>-949.9</v>
      </c>
      <c r="J5" s="6" t="n">
        <v>-12.21</v>
      </c>
      <c r="K5" s="6" t="n">
        <v>-2.85</v>
      </c>
      <c r="L5" s="6" t="n">
        <v>0</v>
      </c>
      <c r="M5" s="6" t="s">
        <f>=I5+J5+K5+L5</f>
      </c>
      <c r="N5" s="17"/>
      <c r="O5" s="17" t="s">
        <v>502</v>
      </c>
    </row>
    <row collapsed="false" customFormat="false" customHeight="false" hidden="false" ht="12.1" outlineLevel="0" r="6">
      <c r="A6" s="22" t="n">
        <v>45110.544143519</v>
      </c>
      <c r="B6" s="23" t="s">
        <v>501</v>
      </c>
      <c r="C6" s="23" t="s">
        <v>209</v>
      </c>
      <c r="D6" s="23" t="s">
        <v>501</v>
      </c>
      <c r="E6" s="23" t="s">
        <v>501</v>
      </c>
      <c r="F6" s="23" t="s">
        <v>20</v>
      </c>
      <c r="G6" s="24" t="n">
        <v>1</v>
      </c>
      <c r="H6" s="25" t="n">
        <v>1</v>
      </c>
      <c r="I6" s="25" t="n">
        <v>2003.85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  <c r="O6" s="23" t="s">
        <v>502</v>
      </c>
    </row>
    <row collapsed="false" customFormat="false" customHeight="false" hidden="false" ht="12.1" outlineLevel="0" r="7">
      <c r="A7" s="21" t="n">
        <v>45110.544155093</v>
      </c>
      <c r="B7" s="17" t="s">
        <v>401</v>
      </c>
      <c r="C7" s="17" t="s">
        <v>505</v>
      </c>
      <c r="D7" s="17" t="s">
        <v>277</v>
      </c>
      <c r="E7" s="17" t="s">
        <v>140</v>
      </c>
      <c r="F7" s="17" t="s">
        <v>20</v>
      </c>
      <c r="G7" s="7" t="n">
        <v>2</v>
      </c>
      <c r="H7" s="6" t="n">
        <v>98.8</v>
      </c>
      <c r="I7" s="6" t="n">
        <v>-1976</v>
      </c>
      <c r="J7" s="6" t="n">
        <v>-21.92</v>
      </c>
      <c r="K7" s="6" t="n">
        <v>-5.93</v>
      </c>
      <c r="L7" s="6" t="n">
        <v>0</v>
      </c>
      <c r="M7" s="6" t="s">
        <f>=I7+J7+K7+L7</f>
      </c>
      <c r="N7" s="17"/>
      <c r="O7" s="17" t="s">
        <v>502</v>
      </c>
    </row>
    <row collapsed="false" customFormat="false" customHeight="false" hidden="false" ht="12.1" outlineLevel="0" r="8">
      <c r="A8" s="21" t="n">
        <v>45110.549108796</v>
      </c>
      <c r="B8" s="17" t="s">
        <v>168</v>
      </c>
      <c r="C8" s="17" t="s">
        <v>506</v>
      </c>
      <c r="D8" s="17" t="s">
        <v>277</v>
      </c>
      <c r="E8" s="17" t="s">
        <v>140</v>
      </c>
      <c r="F8" s="17" t="s">
        <v>20</v>
      </c>
      <c r="G8" s="7" t="n">
        <v>1</v>
      </c>
      <c r="H8" s="6" t="n">
        <v>100.25</v>
      </c>
      <c r="I8" s="6" t="n">
        <v>-1002.5</v>
      </c>
      <c r="J8" s="6" t="n">
        <v>-13.57</v>
      </c>
      <c r="K8" s="6" t="n">
        <v>-3.01</v>
      </c>
      <c r="L8" s="6" t="n">
        <v>0</v>
      </c>
      <c r="M8" s="6" t="s">
        <f>=I8+J8+K8+L8</f>
      </c>
      <c r="N8" s="17"/>
      <c r="O8" s="17" t="s">
        <v>502</v>
      </c>
    </row>
    <row collapsed="false" customFormat="false" customHeight="false" hidden="false" ht="12.1" outlineLevel="0" r="9">
      <c r="A9" s="22" t="n">
        <v>45110.549108796</v>
      </c>
      <c r="B9" s="23" t="s">
        <v>501</v>
      </c>
      <c r="C9" s="23" t="s">
        <v>209</v>
      </c>
      <c r="D9" s="23" t="s">
        <v>501</v>
      </c>
      <c r="E9" s="23" t="s">
        <v>501</v>
      </c>
      <c r="F9" s="23" t="s">
        <v>20</v>
      </c>
      <c r="G9" s="24" t="n">
        <v>1</v>
      </c>
      <c r="H9" s="25" t="n">
        <v>1</v>
      </c>
      <c r="I9" s="25" t="n">
        <v>1019.08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  <c r="O9" s="23" t="s">
        <v>502</v>
      </c>
    </row>
    <row collapsed="false" customFormat="false" customHeight="false" hidden="false" ht="12.1" outlineLevel="0" r="10">
      <c r="A10" s="22" t="n">
        <v>45110.551678241</v>
      </c>
      <c r="B10" s="23" t="s">
        <v>501</v>
      </c>
      <c r="C10" s="23" t="s">
        <v>209</v>
      </c>
      <c r="D10" s="23" t="s">
        <v>501</v>
      </c>
      <c r="E10" s="23" t="s">
        <v>501</v>
      </c>
      <c r="F10" s="23" t="s">
        <v>20</v>
      </c>
      <c r="G10" s="24" t="n">
        <v>1</v>
      </c>
      <c r="H10" s="25" t="n">
        <v>1</v>
      </c>
      <c r="I10" s="25" t="n">
        <v>1977.55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  <c r="O10" s="23" t="s">
        <v>502</v>
      </c>
    </row>
    <row collapsed="false" customFormat="false" customHeight="false" hidden="false" ht="12.1" outlineLevel="0" r="11">
      <c r="A11" s="21" t="n">
        <v>45110.551689815</v>
      </c>
      <c r="B11" s="17" t="s">
        <v>402</v>
      </c>
      <c r="C11" s="17" t="s">
        <v>507</v>
      </c>
      <c r="D11" s="17" t="s">
        <v>277</v>
      </c>
      <c r="E11" s="17" t="s">
        <v>140</v>
      </c>
      <c r="F11" s="17" t="s">
        <v>20</v>
      </c>
      <c r="G11" s="7" t="n">
        <v>2</v>
      </c>
      <c r="H11" s="6" t="n">
        <v>98.45</v>
      </c>
      <c r="I11" s="6" t="n">
        <v>-1969</v>
      </c>
      <c r="J11" s="6" t="n">
        <v>-2.6400000000001</v>
      </c>
      <c r="K11" s="6" t="n">
        <v>-5.91</v>
      </c>
      <c r="L11" s="6" t="n">
        <v>0</v>
      </c>
      <c r="M11" s="6" t="s">
        <f>=I11+J11+K11+L11</f>
      </c>
      <c r="N11" s="17"/>
      <c r="O11" s="17" t="s">
        <v>502</v>
      </c>
    </row>
    <row collapsed="false" customFormat="false" customHeight="false" hidden="false" ht="12.1" outlineLevel="0" r="12">
      <c r="A12" s="22" t="n">
        <v>45110.55568287</v>
      </c>
      <c r="B12" s="23" t="s">
        <v>501</v>
      </c>
      <c r="C12" s="23" t="s">
        <v>209</v>
      </c>
      <c r="D12" s="23" t="s">
        <v>501</v>
      </c>
      <c r="E12" s="23" t="s">
        <v>501</v>
      </c>
      <c r="F12" s="23" t="s">
        <v>20</v>
      </c>
      <c r="G12" s="24" t="n">
        <v>1</v>
      </c>
      <c r="H12" s="25" t="n">
        <v>1</v>
      </c>
      <c r="I12" s="25" t="n">
        <v>1020.09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  <c r="O12" s="23" t="s">
        <v>502</v>
      </c>
    </row>
    <row collapsed="false" customFormat="false" customHeight="false" hidden="false" ht="12.1" outlineLevel="0" r="13">
      <c r="A13" s="21" t="n">
        <v>45110.555694444</v>
      </c>
      <c r="B13" s="17" t="s">
        <v>168</v>
      </c>
      <c r="C13" s="17" t="s">
        <v>506</v>
      </c>
      <c r="D13" s="17" t="s">
        <v>277</v>
      </c>
      <c r="E13" s="17" t="s">
        <v>140</v>
      </c>
      <c r="F13" s="17" t="s">
        <v>20</v>
      </c>
      <c r="G13" s="7" t="n">
        <v>1</v>
      </c>
      <c r="H13" s="6" t="n">
        <v>100.35</v>
      </c>
      <c r="I13" s="6" t="n">
        <v>-1003.5</v>
      </c>
      <c r="J13" s="6" t="n">
        <v>-13.57</v>
      </c>
      <c r="K13" s="6" t="n">
        <v>-3.01</v>
      </c>
      <c r="L13" s="6" t="n">
        <v>0</v>
      </c>
      <c r="M13" s="6" t="s">
        <f>=I13+J13+K13+L13</f>
      </c>
      <c r="N13" s="17"/>
      <c r="O13" s="17" t="s">
        <v>502</v>
      </c>
    </row>
    <row collapsed="false" customFormat="false" customHeight="false" hidden="false" ht="12.1" outlineLevel="0" r="14">
      <c r="A14" s="22" t="n">
        <v>45110.571365741</v>
      </c>
      <c r="B14" s="23" t="s">
        <v>501</v>
      </c>
      <c r="C14" s="23" t="s">
        <v>209</v>
      </c>
      <c r="D14" s="23" t="s">
        <v>501</v>
      </c>
      <c r="E14" s="23" t="s">
        <v>501</v>
      </c>
      <c r="F14" s="23" t="s">
        <v>20</v>
      </c>
      <c r="G14" s="24" t="n">
        <v>1</v>
      </c>
      <c r="H14" s="25" t="n">
        <v>1</v>
      </c>
      <c r="I14" s="25" t="n">
        <v>2020.09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  <c r="O14" s="23" t="s">
        <v>502</v>
      </c>
    </row>
    <row collapsed="false" customFormat="false" customHeight="false" hidden="false" ht="12.1" outlineLevel="0" r="15">
      <c r="A15" s="21" t="n">
        <v>45110.571377315</v>
      </c>
      <c r="B15" s="17" t="s">
        <v>403</v>
      </c>
      <c r="C15" s="17" t="s">
        <v>508</v>
      </c>
      <c r="D15" s="17" t="s">
        <v>277</v>
      </c>
      <c r="E15" s="17" t="s">
        <v>140</v>
      </c>
      <c r="F15" s="17" t="s">
        <v>20</v>
      </c>
      <c r="G15" s="7" t="n">
        <v>2</v>
      </c>
      <c r="H15" s="6" t="n">
        <v>98.45</v>
      </c>
      <c r="I15" s="6" t="n">
        <v>-1969</v>
      </c>
      <c r="J15" s="6" t="n">
        <v>-45.18</v>
      </c>
      <c r="K15" s="6" t="n">
        <v>-5.91</v>
      </c>
      <c r="L15" s="6" t="n">
        <v>0</v>
      </c>
      <c r="M15" s="6" t="s">
        <f>=I15+J15+K15+L15</f>
      </c>
      <c r="N15" s="17"/>
      <c r="O15" s="17" t="s">
        <v>502</v>
      </c>
    </row>
    <row collapsed="false" customFormat="false" customHeight="false" hidden="false" ht="12.1" outlineLevel="0" r="16">
      <c r="A16" s="22" t="n">
        <v>45111.5440625</v>
      </c>
      <c r="B16" s="23" t="s">
        <v>501</v>
      </c>
      <c r="C16" s="23" t="s">
        <v>209</v>
      </c>
      <c r="D16" s="23" t="s">
        <v>501</v>
      </c>
      <c r="E16" s="23" t="s">
        <v>501</v>
      </c>
      <c r="F16" s="23" t="s">
        <v>20</v>
      </c>
      <c r="G16" s="24" t="n">
        <v>1</v>
      </c>
      <c r="H16" s="25" t="n">
        <v>1</v>
      </c>
      <c r="I16" s="25" t="n">
        <v>1017.93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  <c r="O16" s="23" t="s">
        <v>502</v>
      </c>
    </row>
    <row collapsed="false" customFormat="false" customHeight="false" hidden="false" ht="12.1" outlineLevel="0" r="17">
      <c r="A17" s="21" t="n">
        <v>45111.558009259</v>
      </c>
      <c r="B17" s="17" t="s">
        <v>404</v>
      </c>
      <c r="C17" s="17" t="s">
        <v>509</v>
      </c>
      <c r="D17" s="17" t="s">
        <v>277</v>
      </c>
      <c r="E17" s="17" t="s">
        <v>140</v>
      </c>
      <c r="F17" s="17" t="s">
        <v>20</v>
      </c>
      <c r="G17" s="7" t="n">
        <v>1</v>
      </c>
      <c r="H17" s="6" t="n">
        <v>96.91</v>
      </c>
      <c r="I17" s="6" t="n">
        <v>-969.1</v>
      </c>
      <c r="J17" s="6" t="n">
        <v>-15.67</v>
      </c>
      <c r="K17" s="6" t="n">
        <v>-2.91</v>
      </c>
      <c r="L17" s="6" t="n">
        <v>0</v>
      </c>
      <c r="M17" s="6" t="s">
        <f>=I17+J17+K17+L17</f>
      </c>
      <c r="N17" s="17"/>
      <c r="O17" s="17" t="s">
        <v>502</v>
      </c>
    </row>
    <row collapsed="false" customFormat="false" customHeight="false" hidden="false" ht="12.1" outlineLevel="0" r="18">
      <c r="A18" s="21" t="n">
        <v>45114.421030093</v>
      </c>
      <c r="B18" s="17" t="s">
        <v>79</v>
      </c>
      <c r="C18" s="17" t="s">
        <v>510</v>
      </c>
      <c r="D18" s="17" t="s">
        <v>277</v>
      </c>
      <c r="E18" s="17" t="s">
        <v>18</v>
      </c>
      <c r="F18" s="17" t="s">
        <v>20</v>
      </c>
      <c r="G18" s="7" t="n">
        <v>30</v>
      </c>
      <c r="H18" s="6" t="n">
        <v>122.59</v>
      </c>
      <c r="I18" s="6" t="n">
        <v>-3677.7</v>
      </c>
      <c r="J18" s="6" t="n">
        <v>0</v>
      </c>
      <c r="K18" s="6" t="n">
        <v>-11.03</v>
      </c>
      <c r="L18" s="6" t="n">
        <v>0</v>
      </c>
      <c r="M18" s="6" t="s">
        <f>=I18+J18+K18+L18</f>
      </c>
      <c r="N18" s="17"/>
      <c r="O18" s="17" t="s">
        <v>502</v>
      </c>
    </row>
    <row collapsed="false" customFormat="false" customHeight="false" hidden="false" ht="12.1" outlineLevel="0" r="19">
      <c r="A19" s="22" t="n">
        <v>45114.421030093</v>
      </c>
      <c r="B19" s="23" t="s">
        <v>501</v>
      </c>
      <c r="C19" s="23" t="s">
        <v>209</v>
      </c>
      <c r="D19" s="23" t="s">
        <v>501</v>
      </c>
      <c r="E19" s="23" t="s">
        <v>501</v>
      </c>
      <c r="F19" s="23" t="s">
        <v>20</v>
      </c>
      <c r="G19" s="24" t="n">
        <v>1</v>
      </c>
      <c r="H19" s="25" t="n">
        <v>1</v>
      </c>
      <c r="I19" s="25" t="n">
        <v>3688.74</v>
      </c>
      <c r="J19" s="25" t="n">
        <v>0</v>
      </c>
      <c r="K19" s="25" t="n">
        <v>0</v>
      </c>
      <c r="L19" s="25" t="n">
        <v>0</v>
      </c>
      <c r="M19" s="6" t="s">
        <f>=I19+J19+K19+L19</f>
      </c>
      <c r="N19" s="23"/>
      <c r="O19" s="23" t="s">
        <v>502</v>
      </c>
    </row>
    <row collapsed="false" customFormat="false" customHeight="false" hidden="false" ht="12.1" outlineLevel="0" r="20">
      <c r="A20" s="22" t="n">
        <v>45114.425520833</v>
      </c>
      <c r="B20" s="23" t="s">
        <v>501</v>
      </c>
      <c r="C20" s="23" t="s">
        <v>209</v>
      </c>
      <c r="D20" s="23" t="s">
        <v>501</v>
      </c>
      <c r="E20" s="23" t="s">
        <v>501</v>
      </c>
      <c r="F20" s="23" t="s">
        <v>20</v>
      </c>
      <c r="G20" s="24" t="n">
        <v>1</v>
      </c>
      <c r="H20" s="25" t="n">
        <v>1</v>
      </c>
      <c r="I20" s="25" t="n">
        <v>1919.5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3"/>
      <c r="O20" s="23" t="s">
        <v>502</v>
      </c>
    </row>
    <row collapsed="false" customFormat="false" customHeight="false" hidden="false" ht="12.1" outlineLevel="0" r="21">
      <c r="A21" s="21" t="n">
        <v>45114.878472222</v>
      </c>
      <c r="B21" s="17" t="s">
        <v>35</v>
      </c>
      <c r="C21" s="17" t="s">
        <v>511</v>
      </c>
      <c r="D21" s="17" t="s">
        <v>277</v>
      </c>
      <c r="E21" s="17" t="s">
        <v>18</v>
      </c>
      <c r="F21" s="17" t="s">
        <v>20</v>
      </c>
      <c r="G21" s="7" t="n">
        <v>1</v>
      </c>
      <c r="H21" s="6" t="n">
        <v>1393</v>
      </c>
      <c r="I21" s="6" t="n">
        <v>-1393</v>
      </c>
      <c r="J21" s="6" t="n">
        <v>0</v>
      </c>
      <c r="K21" s="6" t="n">
        <v>-4.18</v>
      </c>
      <c r="L21" s="6" t="n">
        <v>0</v>
      </c>
      <c r="M21" s="6" t="s">
        <f>=I21+J21+K21+L21</f>
      </c>
      <c r="N21" s="17"/>
      <c r="O21" s="17" t="s">
        <v>502</v>
      </c>
    </row>
    <row collapsed="false" customFormat="false" customHeight="false" hidden="false" ht="12.1" outlineLevel="0" r="22">
      <c r="A22" s="22" t="n">
        <v>45117.423333333</v>
      </c>
      <c r="B22" s="23" t="s">
        <v>501</v>
      </c>
      <c r="C22" s="23" t="s">
        <v>209</v>
      </c>
      <c r="D22" s="23" t="s">
        <v>501</v>
      </c>
      <c r="E22" s="23" t="s">
        <v>501</v>
      </c>
      <c r="F22" s="23" t="s">
        <v>20</v>
      </c>
      <c r="G22" s="24" t="n">
        <v>1</v>
      </c>
      <c r="H22" s="25" t="n">
        <v>1</v>
      </c>
      <c r="I22" s="25" t="n">
        <v>500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  <c r="O22" s="23" t="s">
        <v>502</v>
      </c>
    </row>
    <row collapsed="false" customFormat="false" customHeight="false" hidden="false" ht="12.1" outlineLevel="0" r="23">
      <c r="A23" s="26" t="n">
        <v>45117.426701389</v>
      </c>
      <c r="B23" s="27" t="s">
        <v>512</v>
      </c>
      <c r="C23" s="27" t="s">
        <v>210</v>
      </c>
      <c r="D23" s="27" t="s">
        <v>512</v>
      </c>
      <c r="E23" s="27" t="s">
        <v>512</v>
      </c>
      <c r="F23" s="27" t="s">
        <v>20</v>
      </c>
      <c r="G23" s="28" t="n">
        <v>1</v>
      </c>
      <c r="H23" s="29" t="n">
        <v>-1</v>
      </c>
      <c r="I23" s="29" t="n">
        <v>-1053</v>
      </c>
      <c r="J23" s="29" t="n">
        <v>0</v>
      </c>
      <c r="K23" s="29" t="n">
        <v>0</v>
      </c>
      <c r="L23" s="29" t="n">
        <v>0</v>
      </c>
      <c r="M23" s="6" t="s">
        <f>=I23+J23+K23+L23</f>
      </c>
      <c r="N23" s="27"/>
      <c r="O23" s="27" t="s">
        <v>502</v>
      </c>
    </row>
    <row collapsed="false" customFormat="false" customHeight="false" hidden="false" ht="12.1" outlineLevel="0" r="24">
      <c r="A24" s="22" t="n">
        <v>45117.427662037</v>
      </c>
      <c r="B24" s="23" t="s">
        <v>501</v>
      </c>
      <c r="C24" s="23" t="s">
        <v>209</v>
      </c>
      <c r="D24" s="23" t="s">
        <v>501</v>
      </c>
      <c r="E24" s="23" t="s">
        <v>501</v>
      </c>
      <c r="F24" s="23" t="s">
        <v>20</v>
      </c>
      <c r="G24" s="24" t="n">
        <v>1</v>
      </c>
      <c r="H24" s="25" t="n">
        <v>1</v>
      </c>
      <c r="I24" s="25" t="n">
        <v>2958.85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/>
      <c r="O24" s="23" t="s">
        <v>502</v>
      </c>
    </row>
    <row collapsed="false" customFormat="false" customHeight="false" hidden="false" ht="12.1" outlineLevel="0" r="25">
      <c r="A25" s="22" t="n">
        <v>45117.446122685</v>
      </c>
      <c r="B25" s="23" t="s">
        <v>501</v>
      </c>
      <c r="C25" s="23" t="s">
        <v>209</v>
      </c>
      <c r="D25" s="23" t="s">
        <v>501</v>
      </c>
      <c r="E25" s="23" t="s">
        <v>501</v>
      </c>
      <c r="F25" s="23" t="s">
        <v>20</v>
      </c>
      <c r="G25" s="24" t="n">
        <v>1</v>
      </c>
      <c r="H25" s="25" t="n">
        <v>1</v>
      </c>
      <c r="I25" s="25" t="n">
        <v>300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/>
      <c r="O25" s="23" t="s">
        <v>502</v>
      </c>
    </row>
    <row collapsed="false" customFormat="false" customHeight="false" hidden="false" ht="12.1" outlineLevel="0" r="26">
      <c r="A26" s="21" t="n">
        <v>45117.446724537</v>
      </c>
      <c r="B26" s="17" t="s">
        <v>23</v>
      </c>
      <c r="C26" s="17" t="s">
        <v>513</v>
      </c>
      <c r="D26" s="17" t="s">
        <v>277</v>
      </c>
      <c r="E26" s="17" t="s">
        <v>18</v>
      </c>
      <c r="F26" s="17" t="s">
        <v>20</v>
      </c>
      <c r="G26" s="7" t="n">
        <v>10</v>
      </c>
      <c r="H26" s="6" t="n">
        <v>298.7</v>
      </c>
      <c r="I26" s="6" t="n">
        <v>-2987</v>
      </c>
      <c r="J26" s="6" t="n">
        <v>0</v>
      </c>
      <c r="K26" s="6" t="n">
        <v>-8.96</v>
      </c>
      <c r="L26" s="6" t="n">
        <v>0</v>
      </c>
      <c r="M26" s="6" t="s">
        <f>=I26+J26+K26+L26</f>
      </c>
      <c r="N26" s="17"/>
      <c r="O26" s="17" t="s">
        <v>502</v>
      </c>
    </row>
    <row collapsed="false" customFormat="false" customHeight="false" hidden="false" ht="12.1" outlineLevel="0" r="27">
      <c r="A27" s="22" t="n">
        <v>45119.562430556</v>
      </c>
      <c r="B27" s="23" t="s">
        <v>501</v>
      </c>
      <c r="C27" s="23" t="s">
        <v>209</v>
      </c>
      <c r="D27" s="23" t="s">
        <v>501</v>
      </c>
      <c r="E27" s="23" t="s">
        <v>501</v>
      </c>
      <c r="F27" s="23" t="s">
        <v>20</v>
      </c>
      <c r="G27" s="24" t="n">
        <v>1</v>
      </c>
      <c r="H27" s="25" t="n">
        <v>1</v>
      </c>
      <c r="I27" s="25" t="n">
        <v>1996.65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3"/>
      <c r="O27" s="23" t="s">
        <v>502</v>
      </c>
    </row>
    <row collapsed="false" customFormat="false" customHeight="false" hidden="false" ht="12.1" outlineLevel="0" r="28">
      <c r="A28" s="21" t="n">
        <v>45119.562962963</v>
      </c>
      <c r="B28" s="17" t="s">
        <v>52</v>
      </c>
      <c r="C28" s="17" t="s">
        <v>514</v>
      </c>
      <c r="D28" s="17" t="s">
        <v>277</v>
      </c>
      <c r="E28" s="17" t="s">
        <v>18</v>
      </c>
      <c r="F28" s="17" t="s">
        <v>20</v>
      </c>
      <c r="G28" s="7" t="n">
        <v>4</v>
      </c>
      <c r="H28" s="6" t="n">
        <v>481</v>
      </c>
      <c r="I28" s="6" t="n">
        <v>-1924</v>
      </c>
      <c r="J28" s="6" t="n">
        <v>0</v>
      </c>
      <c r="K28" s="6" t="n">
        <v>-5.77</v>
      </c>
      <c r="L28" s="6" t="n">
        <v>0</v>
      </c>
      <c r="M28" s="6" t="s">
        <f>=I28+J28+K28+L28</f>
      </c>
      <c r="N28" s="17"/>
      <c r="O28" s="17" t="s">
        <v>502</v>
      </c>
    </row>
    <row collapsed="false" customFormat="false" customHeight="false" hidden="false" ht="12.1" outlineLevel="0" r="29">
      <c r="A29" s="30" t="n">
        <v>45119.624479167</v>
      </c>
      <c r="B29" s="31" t="s">
        <v>515</v>
      </c>
      <c r="C29" s="31" t="s">
        <v>516</v>
      </c>
      <c r="D29" s="31" t="s">
        <v>515</v>
      </c>
      <c r="E29" s="31" t="s">
        <v>515</v>
      </c>
      <c r="F29" s="31" t="s">
        <v>20</v>
      </c>
      <c r="G29" s="32" t="n">
        <v>1</v>
      </c>
      <c r="H29" s="33" t="n">
        <v>-14</v>
      </c>
      <c r="I29" s="33" t="n">
        <v>-14</v>
      </c>
      <c r="J29" s="33" t="n">
        <v>0</v>
      </c>
      <c r="K29" s="33" t="n">
        <v>0</v>
      </c>
      <c r="L29" s="33" t="n">
        <v>0</v>
      </c>
      <c r="M29" s="6" t="s">
        <f>=I29+J29+K29+L29</f>
      </c>
      <c r="N29" s="31"/>
      <c r="O29" s="31" t="s">
        <v>502</v>
      </c>
    </row>
    <row collapsed="false" customFormat="false" customHeight="false" hidden="false" ht="12.1" outlineLevel="0" r="30">
      <c r="A30" s="26" t="n">
        <v>45119.624479167</v>
      </c>
      <c r="B30" s="27" t="s">
        <v>512</v>
      </c>
      <c r="C30" s="27" t="s">
        <v>210</v>
      </c>
      <c r="D30" s="27" t="s">
        <v>512</v>
      </c>
      <c r="E30" s="27" t="s">
        <v>512</v>
      </c>
      <c r="F30" s="27" t="s">
        <v>20</v>
      </c>
      <c r="G30" s="28" t="n">
        <v>1</v>
      </c>
      <c r="H30" s="29" t="n">
        <v>-1</v>
      </c>
      <c r="I30" s="29" t="n">
        <v>-316</v>
      </c>
      <c r="J30" s="29" t="n">
        <v>0</v>
      </c>
      <c r="K30" s="29" t="n">
        <v>0</v>
      </c>
      <c r="L30" s="29" t="n">
        <v>0</v>
      </c>
      <c r="M30" s="6" t="s">
        <f>=I30+J30+K30+L30</f>
      </c>
      <c r="N30" s="27"/>
      <c r="O30" s="27" t="s">
        <v>502</v>
      </c>
    </row>
    <row collapsed="false" customFormat="false" customHeight="false" hidden="false" ht="12.1" outlineLevel="0" r="31">
      <c r="A31" s="22" t="n">
        <v>45119.693148148</v>
      </c>
      <c r="B31" s="23" t="s">
        <v>501</v>
      </c>
      <c r="C31" s="23" t="s">
        <v>209</v>
      </c>
      <c r="D31" s="23" t="s">
        <v>501</v>
      </c>
      <c r="E31" s="23" t="s">
        <v>501</v>
      </c>
      <c r="F31" s="23" t="s">
        <v>20</v>
      </c>
      <c r="G31" s="24" t="n">
        <v>1</v>
      </c>
      <c r="H31" s="25" t="n">
        <v>1</v>
      </c>
      <c r="I31" s="25" t="n">
        <v>1428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  <c r="O31" s="23" t="s">
        <v>502</v>
      </c>
    </row>
    <row collapsed="false" customFormat="false" customHeight="false" hidden="false" ht="12.1" outlineLevel="0" r="32">
      <c r="A32" s="21" t="n">
        <v>45119.721446759</v>
      </c>
      <c r="B32" s="17" t="s">
        <v>132</v>
      </c>
      <c r="C32" s="17" t="s">
        <v>517</v>
      </c>
      <c r="D32" s="17" t="s">
        <v>277</v>
      </c>
      <c r="E32" s="17" t="s">
        <v>126</v>
      </c>
      <c r="F32" s="17" t="s">
        <v>20</v>
      </c>
      <c r="G32" s="7" t="n">
        <v>199</v>
      </c>
      <c r="H32" s="6" t="n">
        <v>7.15</v>
      </c>
      <c r="I32" s="6" t="n">
        <v>-1422.85</v>
      </c>
      <c r="J32" s="6" t="n">
        <v>0</v>
      </c>
      <c r="K32" s="6" t="n">
        <v>0</v>
      </c>
      <c r="L32" s="6" t="n">
        <v>0</v>
      </c>
      <c r="M32" s="6" t="s">
        <f>=I32+J32+K32+L32</f>
      </c>
      <c r="N32" s="17"/>
      <c r="O32" s="17" t="s">
        <v>502</v>
      </c>
    </row>
    <row collapsed="false" customFormat="false" customHeight="false" hidden="false" ht="12.1" outlineLevel="0" r="33">
      <c r="A33" s="21" t="n">
        <v>45133.613078704</v>
      </c>
      <c r="B33" s="17" t="s">
        <v>518</v>
      </c>
      <c r="C33" s="17" t="s">
        <v>519</v>
      </c>
      <c r="D33" s="17" t="s">
        <v>277</v>
      </c>
      <c r="E33" s="17" t="s">
        <v>277</v>
      </c>
      <c r="F33" s="17" t="s">
        <v>20</v>
      </c>
      <c r="G33" s="7" t="n">
        <v>1</v>
      </c>
      <c r="H33" s="6" t="n">
        <v>4.79</v>
      </c>
      <c r="I33" s="6" t="n">
        <v>-4.79</v>
      </c>
      <c r="J33" s="6" t="n">
        <v>0</v>
      </c>
      <c r="K33" s="6" t="n">
        <v>-0.6</v>
      </c>
      <c r="L33" s="6" t="n">
        <v>0</v>
      </c>
      <c r="M33" s="6" t="s">
        <f>=I33+J33+K33+L33</f>
      </c>
      <c r="N33" s="17"/>
      <c r="O33" s="17" t="s">
        <v>502</v>
      </c>
    </row>
    <row collapsed="false" customFormat="false" customHeight="false" hidden="false" ht="12.1" outlineLevel="0" r="34">
      <c r="A34" s="34" t="n">
        <v>45133.784780093</v>
      </c>
      <c r="B34" s="35" t="s">
        <v>518</v>
      </c>
      <c r="C34" s="35" t="s">
        <v>520</v>
      </c>
      <c r="D34" s="35" t="s">
        <v>331</v>
      </c>
      <c r="E34" s="35" t="s">
        <v>331</v>
      </c>
      <c r="F34" s="35" t="s">
        <v>20</v>
      </c>
      <c r="G34" s="36" t="n">
        <v>-1</v>
      </c>
      <c r="H34" s="37" t="n">
        <v>1</v>
      </c>
      <c r="I34" s="37" t="n">
        <v>0</v>
      </c>
      <c r="J34" s="37" t="n">
        <v>0</v>
      </c>
      <c r="K34" s="37" t="n">
        <v>0</v>
      </c>
      <c r="L34" s="37" t="n">
        <v>0</v>
      </c>
      <c r="M34" s="6" t="s">
        <f>=I34+J34+K34+L34</f>
      </c>
      <c r="N34" s="35"/>
      <c r="O34" s="35" t="s">
        <v>502</v>
      </c>
    </row>
    <row collapsed="false" customFormat="false" customHeight="false" hidden="false" ht="12.1" outlineLevel="0" r="35">
      <c r="A35" s="22" t="n">
        <v>45134.649525463</v>
      </c>
      <c r="B35" s="23" t="s">
        <v>501</v>
      </c>
      <c r="C35" s="23" t="s">
        <v>209</v>
      </c>
      <c r="D35" s="23" t="s">
        <v>501</v>
      </c>
      <c r="E35" s="23" t="s">
        <v>501</v>
      </c>
      <c r="F35" s="23" t="s">
        <v>20</v>
      </c>
      <c r="G35" s="24" t="n">
        <v>1</v>
      </c>
      <c r="H35" s="25" t="n">
        <v>1</v>
      </c>
      <c r="I35" s="25" t="n">
        <v>1500</v>
      </c>
      <c r="J35" s="25" t="n">
        <v>0</v>
      </c>
      <c r="K35" s="25" t="n">
        <v>0</v>
      </c>
      <c r="L35" s="25" t="n">
        <v>0</v>
      </c>
      <c r="M35" s="6" t="s">
        <f>=I35+J35+K35+L35</f>
      </c>
      <c r="N35" s="23"/>
      <c r="O35" s="23" t="s">
        <v>502</v>
      </c>
    </row>
    <row collapsed="false" customFormat="false" customHeight="false" hidden="false" ht="12.1" outlineLevel="0" r="36">
      <c r="A36" s="21" t="n">
        <v>45134.690983796</v>
      </c>
      <c r="B36" s="17" t="s">
        <v>66</v>
      </c>
      <c r="C36" s="17" t="s">
        <v>521</v>
      </c>
      <c r="D36" s="17" t="s">
        <v>277</v>
      </c>
      <c r="E36" s="17" t="s">
        <v>18</v>
      </c>
      <c r="F36" s="17" t="s">
        <v>20</v>
      </c>
      <c r="G36" s="7" t="n">
        <v>10</v>
      </c>
      <c r="H36" s="6" t="n">
        <v>85.58</v>
      </c>
      <c r="I36" s="6" t="n">
        <v>-855.8</v>
      </c>
      <c r="J36" s="6" t="n">
        <v>0</v>
      </c>
      <c r="K36" s="6" t="n">
        <v>-2.57</v>
      </c>
      <c r="L36" s="6" t="n">
        <v>0</v>
      </c>
      <c r="M36" s="6" t="s">
        <f>=I36+J36+K36+L36</f>
      </c>
      <c r="N36" s="17"/>
      <c r="O36" s="17" t="s">
        <v>502</v>
      </c>
    </row>
    <row collapsed="false" customFormat="false" customHeight="false" hidden="false" ht="12.1" outlineLevel="0" r="37">
      <c r="A37" s="21" t="n">
        <v>45135.598090278</v>
      </c>
      <c r="B37" s="17" t="s">
        <v>405</v>
      </c>
      <c r="C37" s="17" t="s">
        <v>522</v>
      </c>
      <c r="D37" s="17" t="s">
        <v>277</v>
      </c>
      <c r="E37" s="17" t="s">
        <v>126</v>
      </c>
      <c r="F37" s="17" t="s">
        <v>20</v>
      </c>
      <c r="G37" s="7" t="n">
        <v>115</v>
      </c>
      <c r="H37" s="6" t="n">
        <v>5.57</v>
      </c>
      <c r="I37" s="6" t="n">
        <v>-640.55</v>
      </c>
      <c r="J37" s="6" t="n">
        <v>0</v>
      </c>
      <c r="K37" s="6" t="n">
        <v>0</v>
      </c>
      <c r="L37" s="6" t="n">
        <v>0</v>
      </c>
      <c r="M37" s="6" t="s">
        <f>=I37+J37+K37+L37</f>
      </c>
      <c r="N37" s="17"/>
      <c r="O37" s="17" t="s">
        <v>502</v>
      </c>
    </row>
    <row collapsed="false" customFormat="false" customHeight="false" hidden="false" ht="12.1" outlineLevel="0" r="38">
      <c r="A38" s="22" t="n">
        <v>45139.70130787</v>
      </c>
      <c r="B38" s="23" t="s">
        <v>501</v>
      </c>
      <c r="C38" s="23" t="s">
        <v>209</v>
      </c>
      <c r="D38" s="23" t="s">
        <v>501</v>
      </c>
      <c r="E38" s="23" t="s">
        <v>501</v>
      </c>
      <c r="F38" s="23" t="s">
        <v>20</v>
      </c>
      <c r="G38" s="24" t="n">
        <v>1</v>
      </c>
      <c r="H38" s="25" t="n">
        <v>1</v>
      </c>
      <c r="I38" s="25" t="n">
        <v>1500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  <c r="O38" s="23" t="s">
        <v>502</v>
      </c>
    </row>
    <row collapsed="false" customFormat="false" customHeight="false" hidden="false" ht="12.1" outlineLevel="0" r="39">
      <c r="A39" s="21" t="n">
        <v>45141.430474537</v>
      </c>
      <c r="B39" s="17" t="s">
        <v>17</v>
      </c>
      <c r="C39" s="17" t="s">
        <v>523</v>
      </c>
      <c r="D39" s="17" t="s">
        <v>277</v>
      </c>
      <c r="E39" s="17" t="s">
        <v>18</v>
      </c>
      <c r="F39" s="17" t="s">
        <v>20</v>
      </c>
      <c r="G39" s="7" t="n">
        <v>10</v>
      </c>
      <c r="H39" s="6" t="n">
        <v>74.5</v>
      </c>
      <c r="I39" s="6" t="n">
        <v>-745</v>
      </c>
      <c r="J39" s="6" t="n">
        <v>0</v>
      </c>
      <c r="K39" s="6" t="n">
        <v>-2.24</v>
      </c>
      <c r="L39" s="6" t="n">
        <v>0</v>
      </c>
      <c r="M39" s="6" t="s">
        <f>=I39+J39+K39+L39</f>
      </c>
      <c r="N39" s="17"/>
      <c r="O39" s="17" t="s">
        <v>502</v>
      </c>
    </row>
    <row collapsed="false" customFormat="false" customHeight="false" hidden="false" ht="12.1" outlineLevel="0" r="40">
      <c r="A40" s="22" t="n">
        <v>45148.546423611</v>
      </c>
      <c r="B40" s="23" t="s">
        <v>524</v>
      </c>
      <c r="C40" s="23" t="s">
        <v>525</v>
      </c>
      <c r="D40" s="23" t="s">
        <v>524</v>
      </c>
      <c r="E40" s="23" t="s">
        <v>524</v>
      </c>
      <c r="F40" s="23" t="s">
        <v>20</v>
      </c>
      <c r="G40" s="24" t="n">
        <v>1</v>
      </c>
      <c r="H40" s="25" t="n">
        <v>1</v>
      </c>
      <c r="I40" s="25" t="n">
        <v>20.19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/>
      <c r="O40" s="23" t="s">
        <v>502</v>
      </c>
    </row>
    <row collapsed="false" customFormat="false" customHeight="false" hidden="false" ht="12.1" outlineLevel="0" r="41">
      <c r="A41" s="22" t="n">
        <v>45149.675671296</v>
      </c>
      <c r="B41" s="23" t="s">
        <v>501</v>
      </c>
      <c r="C41" s="23" t="s">
        <v>209</v>
      </c>
      <c r="D41" s="23" t="s">
        <v>501</v>
      </c>
      <c r="E41" s="23" t="s">
        <v>501</v>
      </c>
      <c r="F41" s="23" t="s">
        <v>20</v>
      </c>
      <c r="G41" s="24" t="n">
        <v>1</v>
      </c>
      <c r="H41" s="25" t="n">
        <v>1</v>
      </c>
      <c r="I41" s="25" t="n">
        <v>6000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  <c r="O41" s="23" t="s">
        <v>502</v>
      </c>
    </row>
    <row collapsed="false" customFormat="false" customHeight="false" hidden="false" ht="12.1" outlineLevel="0" r="42">
      <c r="A42" s="21" t="n">
        <v>45149.721724537</v>
      </c>
      <c r="B42" s="17" t="s">
        <v>406</v>
      </c>
      <c r="C42" s="17" t="s">
        <v>526</v>
      </c>
      <c r="D42" s="17" t="s">
        <v>277</v>
      </c>
      <c r="E42" s="17" t="s">
        <v>140</v>
      </c>
      <c r="F42" s="17" t="s">
        <v>20</v>
      </c>
      <c r="G42" s="7" t="n">
        <v>1</v>
      </c>
      <c r="H42" s="6" t="n">
        <v>99.9</v>
      </c>
      <c r="I42" s="6" t="n">
        <v>-999</v>
      </c>
      <c r="J42" s="6" t="n">
        <v>-15.77</v>
      </c>
      <c r="K42" s="6" t="n">
        <v>-3</v>
      </c>
      <c r="L42" s="6" t="n">
        <v>0</v>
      </c>
      <c r="M42" s="6" t="s">
        <f>=I42+J42+K42+L42</f>
      </c>
      <c r="N42" s="17"/>
      <c r="O42" s="17" t="s">
        <v>502</v>
      </c>
    </row>
    <row collapsed="false" customFormat="false" customHeight="false" hidden="false" ht="12.1" outlineLevel="0" r="43">
      <c r="A43" s="22" t="n">
        <v>45149.728356481</v>
      </c>
      <c r="B43" s="23" t="s">
        <v>501</v>
      </c>
      <c r="C43" s="23" t="s">
        <v>209</v>
      </c>
      <c r="D43" s="23" t="s">
        <v>501</v>
      </c>
      <c r="E43" s="23" t="s">
        <v>501</v>
      </c>
      <c r="F43" s="23" t="s">
        <v>20</v>
      </c>
      <c r="G43" s="24" t="n">
        <v>1</v>
      </c>
      <c r="H43" s="25" t="n">
        <v>1</v>
      </c>
      <c r="I43" s="25" t="n">
        <v>1000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  <c r="O43" s="23" t="s">
        <v>502</v>
      </c>
    </row>
    <row collapsed="false" customFormat="false" customHeight="false" hidden="false" ht="12.1" outlineLevel="0" r="44">
      <c r="A44" s="21" t="n">
        <v>45149.731782407</v>
      </c>
      <c r="B44" s="17" t="s">
        <v>132</v>
      </c>
      <c r="C44" s="17" t="s">
        <v>517</v>
      </c>
      <c r="D44" s="17" t="s">
        <v>277</v>
      </c>
      <c r="E44" s="17" t="s">
        <v>126</v>
      </c>
      <c r="F44" s="17" t="s">
        <v>20</v>
      </c>
      <c r="G44" s="7" t="n">
        <v>300</v>
      </c>
      <c r="H44" s="6" t="n">
        <v>7.79</v>
      </c>
      <c r="I44" s="6" t="n">
        <v>-2337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17"/>
      <c r="O44" s="17" t="s">
        <v>502</v>
      </c>
    </row>
    <row collapsed="false" customFormat="false" customHeight="false" hidden="false" ht="12.1" outlineLevel="0" r="45">
      <c r="A45" s="21" t="n">
        <v>45149.812314815</v>
      </c>
      <c r="B45" s="17" t="s">
        <v>405</v>
      </c>
      <c r="C45" s="17" t="s">
        <v>522</v>
      </c>
      <c r="D45" s="17" t="s">
        <v>277</v>
      </c>
      <c r="E45" s="17" t="s">
        <v>126</v>
      </c>
      <c r="F45" s="17" t="s">
        <v>20</v>
      </c>
      <c r="G45" s="7" t="n">
        <v>330</v>
      </c>
      <c r="H45" s="6" t="n">
        <v>5.62</v>
      </c>
      <c r="I45" s="6" t="n">
        <v>-1854.6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7"/>
      <c r="O45" s="17" t="s">
        <v>502</v>
      </c>
    </row>
    <row collapsed="false" customFormat="false" customHeight="false" hidden="false" ht="12.1" outlineLevel="0" r="46">
      <c r="A46" s="21" t="n">
        <v>45149.816585648</v>
      </c>
      <c r="B46" s="17" t="s">
        <v>41</v>
      </c>
      <c r="C46" s="17" t="s">
        <v>527</v>
      </c>
      <c r="D46" s="17" t="s">
        <v>277</v>
      </c>
      <c r="E46" s="17" t="s">
        <v>18</v>
      </c>
      <c r="F46" s="17" t="s">
        <v>20</v>
      </c>
      <c r="G46" s="7" t="n">
        <v>10</v>
      </c>
      <c r="H46" s="6" t="n">
        <v>204.8</v>
      </c>
      <c r="I46" s="6" t="n">
        <v>-2048</v>
      </c>
      <c r="J46" s="6" t="n">
        <v>0</v>
      </c>
      <c r="K46" s="6" t="n">
        <v>-6.14</v>
      </c>
      <c r="L46" s="6" t="n">
        <v>0</v>
      </c>
      <c r="M46" s="6" t="s">
        <f>=I46+J46+K46+L46</f>
      </c>
      <c r="N46" s="17"/>
      <c r="O46" s="17" t="s">
        <v>502</v>
      </c>
    </row>
    <row collapsed="false" customFormat="false" customHeight="false" hidden="false" ht="12.1" outlineLevel="0" r="47">
      <c r="A47" s="21" t="n">
        <v>45152.617777778</v>
      </c>
      <c r="B47" s="17" t="s">
        <v>132</v>
      </c>
      <c r="C47" s="17" t="s">
        <v>517</v>
      </c>
      <c r="D47" s="17" t="s">
        <v>277</v>
      </c>
      <c r="E47" s="17" t="s">
        <v>126</v>
      </c>
      <c r="F47" s="17" t="s">
        <v>20</v>
      </c>
      <c r="G47" s="7" t="n">
        <v>63</v>
      </c>
      <c r="H47" s="6" t="n">
        <v>7.99</v>
      </c>
      <c r="I47" s="6" t="n">
        <v>-503.37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17"/>
      <c r="O47" s="17" t="s">
        <v>502</v>
      </c>
    </row>
    <row collapsed="false" customFormat="false" customHeight="false" hidden="false" ht="12.1" outlineLevel="0" r="48">
      <c r="A48" s="22" t="n">
        <v>45155.820462963</v>
      </c>
      <c r="B48" s="23" t="s">
        <v>501</v>
      </c>
      <c r="C48" s="23" t="s">
        <v>209</v>
      </c>
      <c r="D48" s="23" t="s">
        <v>501</v>
      </c>
      <c r="E48" s="23" t="s">
        <v>501</v>
      </c>
      <c r="F48" s="23" t="s">
        <v>20</v>
      </c>
      <c r="G48" s="24" t="n">
        <v>1</v>
      </c>
      <c r="H48" s="25" t="n">
        <v>1</v>
      </c>
      <c r="I48" s="25" t="n">
        <v>2000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/>
      <c r="O48" s="23" t="s">
        <v>502</v>
      </c>
    </row>
    <row collapsed="false" customFormat="false" customHeight="false" hidden="false" ht="12.1" outlineLevel="0" r="49">
      <c r="A49" s="22" t="n">
        <v>45160.71306713</v>
      </c>
      <c r="B49" s="23" t="s">
        <v>524</v>
      </c>
      <c r="C49" s="23" t="s">
        <v>528</v>
      </c>
      <c r="D49" s="23" t="s">
        <v>524</v>
      </c>
      <c r="E49" s="23" t="s">
        <v>524</v>
      </c>
      <c r="F49" s="23" t="s">
        <v>20</v>
      </c>
      <c r="G49" s="24" t="n">
        <v>1</v>
      </c>
      <c r="H49" s="25" t="n">
        <v>1</v>
      </c>
      <c r="I49" s="25" t="n">
        <v>32.41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  <c r="O49" s="23" t="s">
        <v>502</v>
      </c>
    </row>
    <row collapsed="false" customFormat="false" customHeight="false" hidden="false" ht="12.1" outlineLevel="0" r="50">
      <c r="A50" s="22" t="n">
        <v>45162.655983796</v>
      </c>
      <c r="B50" s="23" t="s">
        <v>524</v>
      </c>
      <c r="C50" s="23" t="s">
        <v>529</v>
      </c>
      <c r="D50" s="23" t="s">
        <v>524</v>
      </c>
      <c r="E50" s="23" t="s">
        <v>524</v>
      </c>
      <c r="F50" s="23" t="s">
        <v>20</v>
      </c>
      <c r="G50" s="24" t="n">
        <v>1</v>
      </c>
      <c r="H50" s="25" t="n">
        <v>1</v>
      </c>
      <c r="I50" s="25" t="n">
        <v>62.16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3"/>
      <c r="O50" s="23" t="s">
        <v>502</v>
      </c>
    </row>
    <row collapsed="false" customFormat="false" customHeight="false" hidden="false" ht="12.1" outlineLevel="0" r="51">
      <c r="A51" s="21" t="n">
        <v>45163.453472222</v>
      </c>
      <c r="B51" s="17" t="s">
        <v>168</v>
      </c>
      <c r="C51" s="17" t="s">
        <v>506</v>
      </c>
      <c r="D51" s="17" t="s">
        <v>277</v>
      </c>
      <c r="E51" s="17" t="s">
        <v>140</v>
      </c>
      <c r="F51" s="17" t="s">
        <v>20</v>
      </c>
      <c r="G51" s="7" t="n">
        <v>1</v>
      </c>
      <c r="H51" s="6" t="n">
        <v>99.16</v>
      </c>
      <c r="I51" s="6" t="n">
        <v>-991.6</v>
      </c>
      <c r="J51" s="6" t="n">
        <v>0</v>
      </c>
      <c r="K51" s="6" t="n">
        <v>-2.97</v>
      </c>
      <c r="L51" s="6" t="n">
        <v>0</v>
      </c>
      <c r="M51" s="6" t="s">
        <f>=I51+J51+K51+L51</f>
      </c>
      <c r="N51" s="17"/>
      <c r="O51" s="17" t="s">
        <v>502</v>
      </c>
    </row>
    <row collapsed="false" customFormat="false" customHeight="false" hidden="false" ht="12.1" outlineLevel="0" r="52">
      <c r="A52" s="22" t="n">
        <v>45166.570231481</v>
      </c>
      <c r="B52" s="23" t="s">
        <v>524</v>
      </c>
      <c r="C52" s="23" t="s">
        <v>530</v>
      </c>
      <c r="D52" s="23" t="s">
        <v>524</v>
      </c>
      <c r="E52" s="23" t="s">
        <v>524</v>
      </c>
      <c r="F52" s="23" t="s">
        <v>20</v>
      </c>
      <c r="G52" s="24" t="n">
        <v>1</v>
      </c>
      <c r="H52" s="25" t="n">
        <v>1</v>
      </c>
      <c r="I52" s="25" t="n">
        <v>63.32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  <c r="O52" s="23" t="s">
        <v>502</v>
      </c>
    </row>
    <row collapsed="false" customFormat="false" customHeight="false" hidden="false" ht="12.1" outlineLevel="0" r="53">
      <c r="A53" s="21" t="n">
        <v>45167.636284722</v>
      </c>
      <c r="B53" s="17" t="s">
        <v>407</v>
      </c>
      <c r="C53" s="17" t="s">
        <v>531</v>
      </c>
      <c r="D53" s="17" t="s">
        <v>277</v>
      </c>
      <c r="E53" s="17" t="s">
        <v>140</v>
      </c>
      <c r="F53" s="17" t="s">
        <v>20</v>
      </c>
      <c r="G53" s="7" t="n">
        <v>1</v>
      </c>
      <c r="H53" s="6" t="n">
        <v>97.18</v>
      </c>
      <c r="I53" s="6" t="n">
        <v>-971.8</v>
      </c>
      <c r="J53" s="6" t="n">
        <v>-39.78</v>
      </c>
      <c r="K53" s="6" t="n">
        <v>-2.92</v>
      </c>
      <c r="L53" s="6" t="n">
        <v>0</v>
      </c>
      <c r="M53" s="6" t="s">
        <f>=I53+J53+K53+L53</f>
      </c>
      <c r="N53" s="17"/>
      <c r="O53" s="17" t="s">
        <v>502</v>
      </c>
    </row>
    <row collapsed="false" customFormat="false" customHeight="false" hidden="false" ht="12.1" outlineLevel="0" r="54">
      <c r="A54" s="22" t="n">
        <v>45168.617951389</v>
      </c>
      <c r="B54" s="23" t="s">
        <v>501</v>
      </c>
      <c r="C54" s="23" t="s">
        <v>209</v>
      </c>
      <c r="D54" s="23" t="s">
        <v>501</v>
      </c>
      <c r="E54" s="23" t="s">
        <v>501</v>
      </c>
      <c r="F54" s="23" t="s">
        <v>20</v>
      </c>
      <c r="G54" s="24" t="n">
        <v>1</v>
      </c>
      <c r="H54" s="25" t="n">
        <v>1</v>
      </c>
      <c r="I54" s="25" t="n">
        <v>817.05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3"/>
      <c r="O54" s="23" t="s">
        <v>502</v>
      </c>
    </row>
    <row collapsed="false" customFormat="false" customHeight="false" hidden="false" ht="12.1" outlineLevel="0" r="55">
      <c r="A55" s="21" t="n">
        <v>45168.617962963</v>
      </c>
      <c r="B55" s="17" t="s">
        <v>66</v>
      </c>
      <c r="C55" s="17" t="s">
        <v>521</v>
      </c>
      <c r="D55" s="17" t="s">
        <v>277</v>
      </c>
      <c r="E55" s="17" t="s">
        <v>18</v>
      </c>
      <c r="F55" s="17" t="s">
        <v>20</v>
      </c>
      <c r="G55" s="7" t="n">
        <v>10</v>
      </c>
      <c r="H55" s="6" t="n">
        <v>81.46</v>
      </c>
      <c r="I55" s="6" t="n">
        <v>-814.6</v>
      </c>
      <c r="J55" s="6" t="n">
        <v>0</v>
      </c>
      <c r="K55" s="6" t="n">
        <v>-2.44</v>
      </c>
      <c r="L55" s="6" t="n">
        <v>0</v>
      </c>
      <c r="M55" s="6" t="s">
        <f>=I55+J55+K55+L55</f>
      </c>
      <c r="N55" s="17"/>
      <c r="O55" s="17" t="s">
        <v>502</v>
      </c>
    </row>
    <row collapsed="false" customFormat="false" customHeight="false" hidden="false" ht="12.1" outlineLevel="0" r="56">
      <c r="A56" s="21" t="n">
        <v>45180.530300926</v>
      </c>
      <c r="B56" s="17" t="s">
        <v>132</v>
      </c>
      <c r="C56" s="17" t="s">
        <v>517</v>
      </c>
      <c r="D56" s="17" t="s">
        <v>277</v>
      </c>
      <c r="E56" s="17" t="s">
        <v>126</v>
      </c>
      <c r="F56" s="17" t="s">
        <v>20</v>
      </c>
      <c r="G56" s="7" t="n">
        <v>20</v>
      </c>
      <c r="H56" s="6" t="n">
        <v>7.62</v>
      </c>
      <c r="I56" s="6" t="n">
        <v>-152.4</v>
      </c>
      <c r="J56" s="6" t="n">
        <v>0</v>
      </c>
      <c r="K56" s="6" t="n">
        <v>0</v>
      </c>
      <c r="L56" s="6" t="n">
        <v>0</v>
      </c>
      <c r="M56" s="6" t="s">
        <f>=I56+J56+K56+L56</f>
      </c>
      <c r="N56" s="17"/>
      <c r="O56" s="17" t="s">
        <v>502</v>
      </c>
    </row>
    <row collapsed="false" customFormat="false" customHeight="false" hidden="false" ht="12.1" outlineLevel="0" r="57">
      <c r="A57" s="22" t="n">
        <v>45181.787604167</v>
      </c>
      <c r="B57" s="23" t="s">
        <v>501</v>
      </c>
      <c r="C57" s="23" t="s">
        <v>209</v>
      </c>
      <c r="D57" s="23" t="s">
        <v>501</v>
      </c>
      <c r="E57" s="23" t="s">
        <v>501</v>
      </c>
      <c r="F57" s="23" t="s">
        <v>20</v>
      </c>
      <c r="G57" s="24" t="n">
        <v>1</v>
      </c>
      <c r="H57" s="25" t="n">
        <v>1</v>
      </c>
      <c r="I57" s="25" t="n">
        <v>5000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/>
      <c r="O57" s="23" t="s">
        <v>502</v>
      </c>
    </row>
    <row collapsed="false" customFormat="false" customHeight="false" hidden="false" ht="12.1" outlineLevel="0" r="58">
      <c r="A58" s="21" t="n">
        <v>45181.805104167</v>
      </c>
      <c r="B58" s="17" t="s">
        <v>49</v>
      </c>
      <c r="C58" s="17" t="s">
        <v>532</v>
      </c>
      <c r="D58" s="17" t="s">
        <v>277</v>
      </c>
      <c r="E58" s="17" t="s">
        <v>18</v>
      </c>
      <c r="F58" s="17" t="s">
        <v>20</v>
      </c>
      <c r="G58" s="7" t="n">
        <v>10</v>
      </c>
      <c r="H58" s="6" t="n">
        <v>260.35</v>
      </c>
      <c r="I58" s="6" t="n">
        <v>-2603.5</v>
      </c>
      <c r="J58" s="6" t="n">
        <v>0</v>
      </c>
      <c r="K58" s="6" t="n">
        <v>-7.81</v>
      </c>
      <c r="L58" s="6" t="n">
        <v>0</v>
      </c>
      <c r="M58" s="6" t="s">
        <f>=I58+J58+K58+L58</f>
      </c>
      <c r="N58" s="17"/>
      <c r="O58" s="17" t="s">
        <v>502</v>
      </c>
    </row>
    <row collapsed="false" customFormat="false" customHeight="false" hidden="false" ht="12.1" outlineLevel="0" r="59">
      <c r="A59" s="21" t="n">
        <v>45182.453414352</v>
      </c>
      <c r="B59" s="17" t="s">
        <v>132</v>
      </c>
      <c r="C59" s="17" t="s">
        <v>517</v>
      </c>
      <c r="D59" s="17" t="s">
        <v>277</v>
      </c>
      <c r="E59" s="17" t="s">
        <v>126</v>
      </c>
      <c r="F59" s="17" t="s">
        <v>20</v>
      </c>
      <c r="G59" s="7" t="n">
        <v>100</v>
      </c>
      <c r="H59" s="6" t="n">
        <v>7.51</v>
      </c>
      <c r="I59" s="6" t="n">
        <v>-751</v>
      </c>
      <c r="J59" s="6" t="n">
        <v>0</v>
      </c>
      <c r="K59" s="6" t="n">
        <v>0</v>
      </c>
      <c r="L59" s="6" t="n">
        <v>0</v>
      </c>
      <c r="M59" s="6" t="s">
        <f>=I59+J59+K59+L59</f>
      </c>
      <c r="N59" s="17"/>
      <c r="O59" s="17" t="s">
        <v>502</v>
      </c>
    </row>
    <row collapsed="false" customFormat="false" customHeight="false" hidden="false" ht="12.1" outlineLevel="0" r="60">
      <c r="A60" s="21" t="n">
        <v>45182.454131944</v>
      </c>
      <c r="B60" s="17" t="s">
        <v>66</v>
      </c>
      <c r="C60" s="17" t="s">
        <v>521</v>
      </c>
      <c r="D60" s="17" t="s">
        <v>277</v>
      </c>
      <c r="E60" s="17" t="s">
        <v>18</v>
      </c>
      <c r="F60" s="17" t="s">
        <v>20</v>
      </c>
      <c r="G60" s="7" t="n">
        <v>10</v>
      </c>
      <c r="H60" s="6" t="n">
        <v>79.68</v>
      </c>
      <c r="I60" s="6" t="n">
        <v>-796.8</v>
      </c>
      <c r="J60" s="6" t="n">
        <v>0</v>
      </c>
      <c r="K60" s="6" t="n">
        <v>-2.39</v>
      </c>
      <c r="L60" s="6" t="n">
        <v>0</v>
      </c>
      <c r="M60" s="6" t="s">
        <f>=I60+J60+K60+L60</f>
      </c>
      <c r="N60" s="17"/>
      <c r="O60" s="17" t="s">
        <v>502</v>
      </c>
    </row>
    <row collapsed="false" customFormat="false" customHeight="false" hidden="false" ht="12.1" outlineLevel="0" r="61">
      <c r="A61" s="22" t="n">
        <v>45186.97005787</v>
      </c>
      <c r="B61" s="23" t="s">
        <v>501</v>
      </c>
      <c r="C61" s="23" t="s">
        <v>209</v>
      </c>
      <c r="D61" s="23" t="s">
        <v>501</v>
      </c>
      <c r="E61" s="23" t="s">
        <v>501</v>
      </c>
      <c r="F61" s="23" t="s">
        <v>20</v>
      </c>
      <c r="G61" s="24" t="n">
        <v>1</v>
      </c>
      <c r="H61" s="25" t="n">
        <v>1</v>
      </c>
      <c r="I61" s="25" t="n">
        <v>1500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  <c r="O61" s="23" t="s">
        <v>502</v>
      </c>
    </row>
    <row collapsed="false" customFormat="false" customHeight="false" hidden="false" ht="12.1" outlineLevel="0" r="62">
      <c r="A62" s="21" t="n">
        <v>45188.411076389</v>
      </c>
      <c r="B62" s="17" t="s">
        <v>63</v>
      </c>
      <c r="C62" s="17" t="s">
        <v>533</v>
      </c>
      <c r="D62" s="17" t="s">
        <v>277</v>
      </c>
      <c r="E62" s="17" t="s">
        <v>18</v>
      </c>
      <c r="F62" s="17" t="s">
        <v>20</v>
      </c>
      <c r="G62" s="7" t="n">
        <v>1</v>
      </c>
      <c r="H62" s="6" t="n">
        <v>1290</v>
      </c>
      <c r="I62" s="6" t="n">
        <v>-1290</v>
      </c>
      <c r="J62" s="6" t="n">
        <v>0</v>
      </c>
      <c r="K62" s="6" t="n">
        <v>-3.87</v>
      </c>
      <c r="L62" s="6" t="n">
        <v>0</v>
      </c>
      <c r="M62" s="6" t="s">
        <f>=I62+J62+K62+L62</f>
      </c>
      <c r="N62" s="17"/>
      <c r="O62" s="17" t="s">
        <v>502</v>
      </c>
    </row>
    <row collapsed="false" customFormat="false" customHeight="false" hidden="false" ht="12.1" outlineLevel="0" r="63">
      <c r="A63" s="21" t="n">
        <v>45188.470775463</v>
      </c>
      <c r="B63" s="17" t="s">
        <v>407</v>
      </c>
      <c r="C63" s="17" t="s">
        <v>531</v>
      </c>
      <c r="D63" s="17" t="s">
        <v>277</v>
      </c>
      <c r="E63" s="17" t="s">
        <v>140</v>
      </c>
      <c r="F63" s="17" t="s">
        <v>20</v>
      </c>
      <c r="G63" s="7" t="n">
        <v>1</v>
      </c>
      <c r="H63" s="6" t="n">
        <v>96.69</v>
      </c>
      <c r="I63" s="6" t="n">
        <v>-966.9</v>
      </c>
      <c r="J63" s="6" t="n">
        <v>-46.11</v>
      </c>
      <c r="K63" s="6" t="n">
        <v>-2.9</v>
      </c>
      <c r="L63" s="6" t="n">
        <v>0</v>
      </c>
      <c r="M63" s="6" t="s">
        <f>=I63+J63+K63+L63</f>
      </c>
      <c r="N63" s="17"/>
      <c r="O63" s="17" t="s">
        <v>502</v>
      </c>
    </row>
    <row collapsed="false" customFormat="false" customHeight="false" hidden="false" ht="12.1" outlineLevel="0" r="64">
      <c r="A64" s="22" t="n">
        <v>45196.747280093</v>
      </c>
      <c r="B64" s="23" t="s">
        <v>501</v>
      </c>
      <c r="C64" s="23" t="s">
        <v>209</v>
      </c>
      <c r="D64" s="23" t="s">
        <v>501</v>
      </c>
      <c r="E64" s="23" t="s">
        <v>501</v>
      </c>
      <c r="F64" s="23" t="s">
        <v>20</v>
      </c>
      <c r="G64" s="24" t="n">
        <v>1</v>
      </c>
      <c r="H64" s="25" t="n">
        <v>1</v>
      </c>
      <c r="I64" s="25" t="n">
        <v>1000</v>
      </c>
      <c r="J64" s="25" t="n">
        <v>0</v>
      </c>
      <c r="K64" s="25" t="n">
        <v>0</v>
      </c>
      <c r="L64" s="25" t="n">
        <v>0</v>
      </c>
      <c r="M64" s="6" t="s">
        <f>=I64+J64+K64+L64</f>
      </c>
      <c r="N64" s="23"/>
      <c r="O64" s="23" t="s">
        <v>502</v>
      </c>
    </row>
    <row collapsed="false" customFormat="false" customHeight="false" hidden="false" ht="12.1" outlineLevel="0" r="65">
      <c r="A65" s="22" t="n">
        <v>45197.516712963</v>
      </c>
      <c r="B65" s="23" t="s">
        <v>524</v>
      </c>
      <c r="C65" s="23" t="s">
        <v>534</v>
      </c>
      <c r="D65" s="23" t="s">
        <v>524</v>
      </c>
      <c r="E65" s="23" t="s">
        <v>524</v>
      </c>
      <c r="F65" s="23" t="s">
        <v>20</v>
      </c>
      <c r="G65" s="24" t="n">
        <v>1</v>
      </c>
      <c r="H65" s="25" t="n">
        <v>1</v>
      </c>
      <c r="I65" s="25" t="n">
        <v>30.54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  <c r="O65" s="23" t="s">
        <v>502</v>
      </c>
    </row>
    <row collapsed="false" customFormat="false" customHeight="false" hidden="false" ht="12.1" outlineLevel="0" r="66">
      <c r="A66" s="22" t="n">
        <v>45197.577835648</v>
      </c>
      <c r="B66" s="23" t="s">
        <v>524</v>
      </c>
      <c r="C66" s="23" t="s">
        <v>535</v>
      </c>
      <c r="D66" s="23" t="s">
        <v>524</v>
      </c>
      <c r="E66" s="23" t="s">
        <v>524</v>
      </c>
      <c r="F66" s="23" t="s">
        <v>20</v>
      </c>
      <c r="G66" s="24" t="n">
        <v>1</v>
      </c>
      <c r="H66" s="25" t="n">
        <v>1</v>
      </c>
      <c r="I66" s="25" t="n">
        <v>39.9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3"/>
      <c r="O66" s="23" t="s">
        <v>502</v>
      </c>
    </row>
    <row collapsed="false" customFormat="false" customHeight="false" hidden="false" ht="12.1" outlineLevel="0" r="67">
      <c r="A67" s="21" t="n">
        <v>45198.639710648</v>
      </c>
      <c r="B67" s="17" t="s">
        <v>17</v>
      </c>
      <c r="C67" s="17" t="s">
        <v>523</v>
      </c>
      <c r="D67" s="17" t="s">
        <v>277</v>
      </c>
      <c r="E67" s="17" t="s">
        <v>18</v>
      </c>
      <c r="F67" s="17" t="s">
        <v>20</v>
      </c>
      <c r="G67" s="7" t="n">
        <v>10</v>
      </c>
      <c r="H67" s="6" t="n">
        <v>68.5</v>
      </c>
      <c r="I67" s="6" t="n">
        <v>-685</v>
      </c>
      <c r="J67" s="6" t="n">
        <v>0</v>
      </c>
      <c r="K67" s="6" t="n">
        <v>-2.06</v>
      </c>
      <c r="L67" s="6" t="n">
        <v>0</v>
      </c>
      <c r="M67" s="6" t="s">
        <f>=I67+J67+K67+L67</f>
      </c>
      <c r="N67" s="17"/>
      <c r="O67" s="17" t="s">
        <v>502</v>
      </c>
    </row>
    <row collapsed="false" customFormat="false" customHeight="false" hidden="false" ht="12.1" outlineLevel="0" r="68">
      <c r="A68" s="22" t="n">
        <v>45211.680208333</v>
      </c>
      <c r="B68" s="23" t="s">
        <v>501</v>
      </c>
      <c r="C68" s="23" t="s">
        <v>209</v>
      </c>
      <c r="D68" s="23" t="s">
        <v>501</v>
      </c>
      <c r="E68" s="23" t="s">
        <v>501</v>
      </c>
      <c r="F68" s="23" t="s">
        <v>20</v>
      </c>
      <c r="G68" s="24" t="n">
        <v>1</v>
      </c>
      <c r="H68" s="25" t="n">
        <v>1</v>
      </c>
      <c r="I68" s="25" t="n">
        <v>4000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/>
      <c r="O68" s="23" t="s">
        <v>502</v>
      </c>
    </row>
    <row collapsed="false" customFormat="false" customHeight="false" hidden="false" ht="12.1" outlineLevel="0" r="69">
      <c r="A69" s="21" t="n">
        <v>45211.691423611</v>
      </c>
      <c r="B69" s="17" t="s">
        <v>56</v>
      </c>
      <c r="C69" s="17" t="s">
        <v>536</v>
      </c>
      <c r="D69" s="17" t="s">
        <v>277</v>
      </c>
      <c r="E69" s="17" t="s">
        <v>18</v>
      </c>
      <c r="F69" s="17" t="s">
        <v>20</v>
      </c>
      <c r="G69" s="7" t="n">
        <v>3</v>
      </c>
      <c r="H69" s="6" t="n">
        <v>614.696667</v>
      </c>
      <c r="I69" s="6" t="n">
        <v>-1844.090001</v>
      </c>
      <c r="J69" s="6" t="n">
        <v>0</v>
      </c>
      <c r="K69" s="6" t="n">
        <v>0</v>
      </c>
      <c r="L69" s="6" t="n">
        <v>0</v>
      </c>
      <c r="M69" s="6" t="s">
        <f>=I69+J69+K69+L69</f>
      </c>
      <c r="N69" s="17"/>
      <c r="O69" s="17" t="s">
        <v>502</v>
      </c>
    </row>
    <row collapsed="false" customFormat="false" customHeight="false" hidden="false" ht="12.1" outlineLevel="0" r="70">
      <c r="A70" s="30" t="n">
        <v>45211.691435185</v>
      </c>
      <c r="B70" s="31" t="s">
        <v>537</v>
      </c>
      <c r="C70" s="31" t="s">
        <v>538</v>
      </c>
      <c r="D70" s="31" t="s">
        <v>537</v>
      </c>
      <c r="E70" s="31" t="s">
        <v>537</v>
      </c>
      <c r="F70" s="31" t="s">
        <v>20</v>
      </c>
      <c r="G70" s="32" t="n">
        <v>1</v>
      </c>
      <c r="H70" s="33" t="n">
        <v>-1</v>
      </c>
      <c r="I70" s="33" t="n">
        <v>-5.53</v>
      </c>
      <c r="J70" s="33" t="n">
        <v>0</v>
      </c>
      <c r="K70" s="33" t="n">
        <v>0</v>
      </c>
      <c r="L70" s="33" t="n">
        <v>0</v>
      </c>
      <c r="M70" s="6" t="s">
        <f>=I70+J70+K70+L70</f>
      </c>
      <c r="N70" s="31"/>
      <c r="O70" s="31" t="s">
        <v>502</v>
      </c>
    </row>
    <row collapsed="false" customFormat="false" customHeight="false" hidden="false" ht="12.1" outlineLevel="0" r="71">
      <c r="A71" s="21" t="n">
        <v>45212.743518519</v>
      </c>
      <c r="B71" s="17" t="s">
        <v>17</v>
      </c>
      <c r="C71" s="17" t="s">
        <v>523</v>
      </c>
      <c r="D71" s="17" t="s">
        <v>277</v>
      </c>
      <c r="E71" s="17" t="s">
        <v>18</v>
      </c>
      <c r="F71" s="17" t="s">
        <v>20</v>
      </c>
      <c r="G71" s="7" t="n">
        <v>10</v>
      </c>
      <c r="H71" s="6" t="n">
        <v>66.1</v>
      </c>
      <c r="I71" s="6" t="n">
        <v>-661</v>
      </c>
      <c r="J71" s="6" t="n">
        <v>0</v>
      </c>
      <c r="K71" s="6" t="n">
        <v>-1.98</v>
      </c>
      <c r="L71" s="6" t="n">
        <v>0</v>
      </c>
      <c r="M71" s="6" t="s">
        <f>=I71+J71+K71+L71</f>
      </c>
      <c r="N71" s="17"/>
      <c r="O71" s="17" t="s">
        <v>502</v>
      </c>
    </row>
    <row collapsed="false" customFormat="false" customHeight="false" hidden="false" ht="12.1" outlineLevel="0" r="72">
      <c r="A72" s="21" t="n">
        <v>45217.550335648</v>
      </c>
      <c r="B72" s="17" t="s">
        <v>17</v>
      </c>
      <c r="C72" s="17" t="s">
        <v>523</v>
      </c>
      <c r="D72" s="17" t="s">
        <v>277</v>
      </c>
      <c r="E72" s="17" t="s">
        <v>18</v>
      </c>
      <c r="F72" s="17" t="s">
        <v>20</v>
      </c>
      <c r="G72" s="7" t="n">
        <v>10</v>
      </c>
      <c r="H72" s="6" t="n">
        <v>71.45</v>
      </c>
      <c r="I72" s="6" t="n">
        <v>-714.5</v>
      </c>
      <c r="J72" s="6" t="n">
        <v>0</v>
      </c>
      <c r="K72" s="6" t="n">
        <v>-2.14</v>
      </c>
      <c r="L72" s="6" t="n">
        <v>0</v>
      </c>
      <c r="M72" s="6" t="s">
        <f>=I72+J72+K72+L72</f>
      </c>
      <c r="N72" s="17"/>
      <c r="O72" s="17" t="s">
        <v>502</v>
      </c>
    </row>
    <row collapsed="false" customFormat="false" customHeight="false" hidden="false" ht="12.1" outlineLevel="0" r="73">
      <c r="A73" s="21" t="n">
        <v>45218.614375</v>
      </c>
      <c r="B73" s="17" t="s">
        <v>408</v>
      </c>
      <c r="C73" s="17" t="s">
        <v>539</v>
      </c>
      <c r="D73" s="17" t="s">
        <v>277</v>
      </c>
      <c r="E73" s="17" t="s">
        <v>140</v>
      </c>
      <c r="F73" s="17" t="s">
        <v>20</v>
      </c>
      <c r="G73" s="7" t="n">
        <v>1</v>
      </c>
      <c r="H73" s="6" t="n">
        <v>98.65</v>
      </c>
      <c r="I73" s="6" t="n">
        <v>-986.5</v>
      </c>
      <c r="J73" s="6" t="n">
        <v>-15.19</v>
      </c>
      <c r="K73" s="6" t="n">
        <v>-2.96</v>
      </c>
      <c r="L73" s="6" t="n">
        <v>0</v>
      </c>
      <c r="M73" s="6" t="s">
        <f>=I73+J73+K73+L73</f>
      </c>
      <c r="N73" s="17"/>
      <c r="O73" s="17" t="s">
        <v>502</v>
      </c>
    </row>
    <row collapsed="false" customFormat="false" customHeight="false" hidden="false" ht="12.1" outlineLevel="0" r="74">
      <c r="A74" s="22" t="n">
        <v>45222.404733796</v>
      </c>
      <c r="B74" s="23" t="s">
        <v>524</v>
      </c>
      <c r="C74" s="23" t="s">
        <v>540</v>
      </c>
      <c r="D74" s="23" t="s">
        <v>524</v>
      </c>
      <c r="E74" s="23" t="s">
        <v>524</v>
      </c>
      <c r="F74" s="23" t="s">
        <v>20</v>
      </c>
      <c r="G74" s="24" t="n">
        <v>1</v>
      </c>
      <c r="H74" s="25" t="n">
        <v>1</v>
      </c>
      <c r="I74" s="25" t="n">
        <v>109.7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  <c r="O74" s="23" t="s">
        <v>502</v>
      </c>
    </row>
    <row collapsed="false" customFormat="false" customHeight="false" hidden="false" ht="12.1" outlineLevel="0" r="75">
      <c r="A75" s="30" t="n">
        <v>45224.808229167</v>
      </c>
      <c r="B75" s="31" t="s">
        <v>515</v>
      </c>
      <c r="C75" s="31" t="s">
        <v>541</v>
      </c>
      <c r="D75" s="31" t="s">
        <v>515</v>
      </c>
      <c r="E75" s="31" t="s">
        <v>515</v>
      </c>
      <c r="F75" s="31" t="s">
        <v>20</v>
      </c>
      <c r="G75" s="32" t="n">
        <v>1</v>
      </c>
      <c r="H75" s="33" t="n">
        <v>-4</v>
      </c>
      <c r="I75" s="33" t="n">
        <v>-4</v>
      </c>
      <c r="J75" s="33" t="n">
        <v>0</v>
      </c>
      <c r="K75" s="33" t="n">
        <v>0</v>
      </c>
      <c r="L75" s="33" t="n">
        <v>0</v>
      </c>
      <c r="M75" s="6" t="s">
        <f>=I75+J75+K75+L75</f>
      </c>
      <c r="N75" s="31"/>
      <c r="O75" s="31" t="s">
        <v>502</v>
      </c>
    </row>
    <row collapsed="false" customFormat="false" customHeight="false" hidden="false" ht="12.1" outlineLevel="0" r="76">
      <c r="A76" s="22" t="n">
        <v>45224.808229167</v>
      </c>
      <c r="B76" s="23" t="s">
        <v>524</v>
      </c>
      <c r="C76" s="23" t="s">
        <v>542</v>
      </c>
      <c r="D76" s="23" t="s">
        <v>524</v>
      </c>
      <c r="E76" s="23" t="s">
        <v>524</v>
      </c>
      <c r="F76" s="23" t="s">
        <v>20</v>
      </c>
      <c r="G76" s="24" t="n">
        <v>1</v>
      </c>
      <c r="H76" s="25" t="n">
        <v>1</v>
      </c>
      <c r="I76" s="25" t="n">
        <v>34.5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  <c r="O76" s="23" t="s">
        <v>502</v>
      </c>
    </row>
    <row collapsed="false" customFormat="false" customHeight="false" hidden="false" ht="12.1" outlineLevel="0" r="77">
      <c r="A77" s="22" t="n">
        <v>45227.8953125</v>
      </c>
      <c r="B77" s="23" t="s">
        <v>501</v>
      </c>
      <c r="C77" s="23" t="s">
        <v>209</v>
      </c>
      <c r="D77" s="23" t="s">
        <v>501</v>
      </c>
      <c r="E77" s="23" t="s">
        <v>501</v>
      </c>
      <c r="F77" s="23" t="s">
        <v>20</v>
      </c>
      <c r="G77" s="24" t="n">
        <v>1</v>
      </c>
      <c r="H77" s="25" t="n">
        <v>1</v>
      </c>
      <c r="I77" s="25" t="n">
        <v>2000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  <c r="O77" s="23" t="s">
        <v>502</v>
      </c>
    </row>
    <row collapsed="false" customFormat="false" customHeight="false" hidden="false" ht="12.1" outlineLevel="0" r="78">
      <c r="A78" s="21" t="n">
        <v>45229.505081019</v>
      </c>
      <c r="B78" s="17" t="s">
        <v>82</v>
      </c>
      <c r="C78" s="17" t="s">
        <v>543</v>
      </c>
      <c r="D78" s="17" t="s">
        <v>277</v>
      </c>
      <c r="E78" s="17" t="s">
        <v>18</v>
      </c>
      <c r="F78" s="17" t="s">
        <v>20</v>
      </c>
      <c r="G78" s="7" t="n">
        <v>10</v>
      </c>
      <c r="H78" s="6" t="n">
        <v>53.53</v>
      </c>
      <c r="I78" s="6" t="n">
        <v>-535.3</v>
      </c>
      <c r="J78" s="6" t="n">
        <v>0</v>
      </c>
      <c r="K78" s="6" t="n">
        <v>-1.61</v>
      </c>
      <c r="L78" s="6" t="n">
        <v>0</v>
      </c>
      <c r="M78" s="6" t="s">
        <f>=I78+J78+K78+L78</f>
      </c>
      <c r="N78" s="17"/>
      <c r="O78" s="17" t="s">
        <v>502</v>
      </c>
    </row>
    <row collapsed="false" customFormat="false" customHeight="false" hidden="false" ht="12.1" outlineLevel="0" r="79">
      <c r="A79" s="21" t="n">
        <v>45230.542604167</v>
      </c>
      <c r="B79" s="17" t="s">
        <v>56</v>
      </c>
      <c r="C79" s="17" t="s">
        <v>536</v>
      </c>
      <c r="D79" s="17" t="s">
        <v>277</v>
      </c>
      <c r="E79" s="17" t="s">
        <v>18</v>
      </c>
      <c r="F79" s="17" t="s">
        <v>20</v>
      </c>
      <c r="G79" s="7" t="n">
        <v>1</v>
      </c>
      <c r="H79" s="6" t="n">
        <v>608</v>
      </c>
      <c r="I79" s="6" t="n">
        <v>-608</v>
      </c>
      <c r="J79" s="6" t="n">
        <v>0</v>
      </c>
      <c r="K79" s="6" t="n">
        <v>-1.82</v>
      </c>
      <c r="L79" s="6" t="n">
        <v>0</v>
      </c>
      <c r="M79" s="6" t="s">
        <f>=I79+J79+K79+L79</f>
      </c>
      <c r="N79" s="17"/>
      <c r="O79" s="17" t="s">
        <v>502</v>
      </c>
    </row>
    <row collapsed="false" customFormat="false" customHeight="false" hidden="false" ht="12.1" outlineLevel="0" r="80">
      <c r="A80" s="21" t="n">
        <v>45230.564583333</v>
      </c>
      <c r="B80" s="17" t="s">
        <v>52</v>
      </c>
      <c r="C80" s="17" t="s">
        <v>514</v>
      </c>
      <c r="D80" s="17" t="s">
        <v>277</v>
      </c>
      <c r="E80" s="17" t="s">
        <v>18</v>
      </c>
      <c r="F80" s="17" t="s">
        <v>20</v>
      </c>
      <c r="G80" s="7" t="n">
        <v>1</v>
      </c>
      <c r="H80" s="6" t="n">
        <v>578.5</v>
      </c>
      <c r="I80" s="6" t="n">
        <v>-578.5</v>
      </c>
      <c r="J80" s="6" t="n">
        <v>0</v>
      </c>
      <c r="K80" s="6" t="n">
        <v>-1.74</v>
      </c>
      <c r="L80" s="6" t="n">
        <v>0</v>
      </c>
      <c r="M80" s="6" t="s">
        <f>=I80+J80+K80+L80</f>
      </c>
      <c r="N80" s="17"/>
      <c r="O80" s="17" t="s">
        <v>502</v>
      </c>
    </row>
    <row collapsed="false" customFormat="false" customHeight="false" hidden="false" ht="12.1" outlineLevel="0" r="81">
      <c r="A81" s="22" t="n">
        <v>45232.716168981</v>
      </c>
      <c r="B81" s="23" t="s">
        <v>524</v>
      </c>
      <c r="C81" s="23" t="s">
        <v>544</v>
      </c>
      <c r="D81" s="23" t="s">
        <v>524</v>
      </c>
      <c r="E81" s="23" t="s">
        <v>524</v>
      </c>
      <c r="F81" s="23" t="s">
        <v>20</v>
      </c>
      <c r="G81" s="24" t="n">
        <v>1</v>
      </c>
      <c r="H81" s="25" t="n">
        <v>1</v>
      </c>
      <c r="I81" s="25" t="n">
        <v>113.1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3"/>
      <c r="O81" s="23" t="s">
        <v>502</v>
      </c>
    </row>
    <row collapsed="false" customFormat="false" customHeight="false" hidden="false" ht="12.1" outlineLevel="0" r="82">
      <c r="A82" s="30" t="n">
        <v>45232.716168981</v>
      </c>
      <c r="B82" s="31" t="s">
        <v>515</v>
      </c>
      <c r="C82" s="31" t="s">
        <v>545</v>
      </c>
      <c r="D82" s="31" t="s">
        <v>515</v>
      </c>
      <c r="E82" s="31" t="s">
        <v>515</v>
      </c>
      <c r="F82" s="31" t="s">
        <v>20</v>
      </c>
      <c r="G82" s="32" t="n">
        <v>1</v>
      </c>
      <c r="H82" s="33" t="n">
        <v>-15</v>
      </c>
      <c r="I82" s="33" t="n">
        <v>-15</v>
      </c>
      <c r="J82" s="33" t="n">
        <v>0</v>
      </c>
      <c r="K82" s="33" t="n">
        <v>0</v>
      </c>
      <c r="L82" s="33" t="n">
        <v>0</v>
      </c>
      <c r="M82" s="6" t="s">
        <f>=I82+J82+K82+L82</f>
      </c>
      <c r="N82" s="31"/>
      <c r="O82" s="31" t="s">
        <v>502</v>
      </c>
    </row>
    <row collapsed="false" customFormat="false" customHeight="false" hidden="false" ht="12.1" outlineLevel="0" r="83">
      <c r="A83" s="21" t="n">
        <v>45233.535833333</v>
      </c>
      <c r="B83" s="17" t="s">
        <v>56</v>
      </c>
      <c r="C83" s="17" t="s">
        <v>536</v>
      </c>
      <c r="D83" s="17" t="s">
        <v>277</v>
      </c>
      <c r="E83" s="17" t="s">
        <v>18</v>
      </c>
      <c r="F83" s="17" t="s">
        <v>20</v>
      </c>
      <c r="G83" s="7" t="n">
        <v>1</v>
      </c>
      <c r="H83" s="6" t="n">
        <v>589</v>
      </c>
      <c r="I83" s="6" t="n">
        <v>-589</v>
      </c>
      <c r="J83" s="6" t="n">
        <v>0</v>
      </c>
      <c r="K83" s="6" t="n">
        <v>-1.77</v>
      </c>
      <c r="L83" s="6" t="n">
        <v>0</v>
      </c>
      <c r="M83" s="6" t="s">
        <f>=I83+J83+K83+L83</f>
      </c>
      <c r="N83" s="17"/>
      <c r="O83" s="17" t="s">
        <v>502</v>
      </c>
    </row>
    <row collapsed="false" customFormat="false" customHeight="false" hidden="false" ht="12.1" outlineLevel="0" r="84">
      <c r="A84" s="22" t="n">
        <v>45240.479085648</v>
      </c>
      <c r="B84" s="23" t="s">
        <v>524</v>
      </c>
      <c r="C84" s="23" t="s">
        <v>525</v>
      </c>
      <c r="D84" s="23" t="s">
        <v>524</v>
      </c>
      <c r="E84" s="23" t="s">
        <v>524</v>
      </c>
      <c r="F84" s="23" t="s">
        <v>20</v>
      </c>
      <c r="G84" s="24" t="n">
        <v>1</v>
      </c>
      <c r="H84" s="25" t="n">
        <v>1</v>
      </c>
      <c r="I84" s="25" t="n">
        <v>20.19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/>
      <c r="O84" s="23" t="s">
        <v>502</v>
      </c>
    </row>
    <row collapsed="false" customFormat="false" customHeight="false" hidden="false" ht="12.1" outlineLevel="0" r="85">
      <c r="A85" s="22" t="n">
        <v>45240.831990741</v>
      </c>
      <c r="B85" s="23" t="s">
        <v>501</v>
      </c>
      <c r="C85" s="23" t="s">
        <v>209</v>
      </c>
      <c r="D85" s="23" t="s">
        <v>501</v>
      </c>
      <c r="E85" s="23" t="s">
        <v>501</v>
      </c>
      <c r="F85" s="23" t="s">
        <v>20</v>
      </c>
      <c r="G85" s="24" t="n">
        <v>1</v>
      </c>
      <c r="H85" s="25" t="n">
        <v>1</v>
      </c>
      <c r="I85" s="25" t="n">
        <v>5000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  <c r="O85" s="23" t="s">
        <v>502</v>
      </c>
    </row>
    <row collapsed="false" customFormat="false" customHeight="false" hidden="false" ht="12.1" outlineLevel="0" r="86">
      <c r="A86" s="21" t="n">
        <v>45240.845034722</v>
      </c>
      <c r="B86" s="17" t="s">
        <v>409</v>
      </c>
      <c r="C86" s="17" t="s">
        <v>546</v>
      </c>
      <c r="D86" s="17" t="s">
        <v>277</v>
      </c>
      <c r="E86" s="17" t="s">
        <v>140</v>
      </c>
      <c r="F86" s="17" t="s">
        <v>20</v>
      </c>
      <c r="G86" s="7" t="n">
        <v>2</v>
      </c>
      <c r="H86" s="6" t="n">
        <v>98.45</v>
      </c>
      <c r="I86" s="6" t="n">
        <v>-1969</v>
      </c>
      <c r="J86" s="6" t="n">
        <v>-26.72</v>
      </c>
      <c r="K86" s="6" t="n">
        <v>-5.91</v>
      </c>
      <c r="L86" s="6" t="n">
        <v>0</v>
      </c>
      <c r="M86" s="6" t="s">
        <f>=I86+J86+K86+L86</f>
      </c>
      <c r="N86" s="17"/>
      <c r="O86" s="17" t="s">
        <v>502</v>
      </c>
    </row>
    <row collapsed="false" customFormat="false" customHeight="false" hidden="false" ht="12.1" outlineLevel="0" r="87">
      <c r="A87" s="21" t="n">
        <v>45240.868831019</v>
      </c>
      <c r="B87" s="17" t="s">
        <v>41</v>
      </c>
      <c r="C87" s="17" t="s">
        <v>527</v>
      </c>
      <c r="D87" s="17" t="s">
        <v>277</v>
      </c>
      <c r="E87" s="17" t="s">
        <v>18</v>
      </c>
      <c r="F87" s="17" t="s">
        <v>20</v>
      </c>
      <c r="G87" s="7" t="n">
        <v>10</v>
      </c>
      <c r="H87" s="6" t="n">
        <v>194.979</v>
      </c>
      <c r="I87" s="6" t="n">
        <v>-1949.79</v>
      </c>
      <c r="J87" s="6" t="n">
        <v>0</v>
      </c>
      <c r="K87" s="6" t="n">
        <v>0</v>
      </c>
      <c r="L87" s="6" t="n">
        <v>0</v>
      </c>
      <c r="M87" s="6" t="s">
        <f>=I87+J87+K87+L87</f>
      </c>
      <c r="N87" s="17"/>
      <c r="O87" s="17" t="s">
        <v>502</v>
      </c>
    </row>
    <row collapsed="false" customFormat="false" customHeight="false" hidden="false" ht="12.1" outlineLevel="0" r="88">
      <c r="A88" s="30" t="n">
        <v>45240.868842593</v>
      </c>
      <c r="B88" s="31" t="s">
        <v>537</v>
      </c>
      <c r="C88" s="31" t="s">
        <v>547</v>
      </c>
      <c r="D88" s="31" t="s">
        <v>537</v>
      </c>
      <c r="E88" s="31" t="s">
        <v>537</v>
      </c>
      <c r="F88" s="31" t="s">
        <v>20</v>
      </c>
      <c r="G88" s="32" t="n">
        <v>1</v>
      </c>
      <c r="H88" s="33" t="n">
        <v>-1</v>
      </c>
      <c r="I88" s="33" t="n">
        <v>-5.85</v>
      </c>
      <c r="J88" s="33" t="n">
        <v>0</v>
      </c>
      <c r="K88" s="33" t="n">
        <v>0</v>
      </c>
      <c r="L88" s="33" t="n">
        <v>0</v>
      </c>
      <c r="M88" s="6" t="s">
        <f>=I88+J88+K88+L88</f>
      </c>
      <c r="N88" s="31"/>
      <c r="O88" s="31" t="s">
        <v>502</v>
      </c>
    </row>
    <row collapsed="false" customFormat="false" customHeight="false" hidden="false" ht="12.1" outlineLevel="0" r="89">
      <c r="A89" s="21" t="n">
        <v>45243.694618056</v>
      </c>
      <c r="B89" s="17" t="s">
        <v>132</v>
      </c>
      <c r="C89" s="17" t="s">
        <v>517</v>
      </c>
      <c r="D89" s="17" t="s">
        <v>277</v>
      </c>
      <c r="E89" s="17" t="s">
        <v>126</v>
      </c>
      <c r="F89" s="17" t="s">
        <v>20</v>
      </c>
      <c r="G89" s="7" t="n">
        <v>15</v>
      </c>
      <c r="H89" s="6" t="n">
        <v>7.24</v>
      </c>
      <c r="I89" s="6" t="n">
        <v>-108.6</v>
      </c>
      <c r="J89" s="6" t="n">
        <v>0</v>
      </c>
      <c r="K89" s="6" t="n">
        <v>0</v>
      </c>
      <c r="L89" s="6" t="n">
        <v>0</v>
      </c>
      <c r="M89" s="6" t="s">
        <f>=I89+J89+K89+L89</f>
      </c>
      <c r="N89" s="17"/>
      <c r="O89" s="17" t="s">
        <v>502</v>
      </c>
    </row>
    <row collapsed="false" customFormat="false" customHeight="false" hidden="false" ht="12.1" outlineLevel="0" r="90">
      <c r="A90" s="21" t="n">
        <v>45244.429201389</v>
      </c>
      <c r="B90" s="17" t="s">
        <v>82</v>
      </c>
      <c r="C90" s="17" t="s">
        <v>543</v>
      </c>
      <c r="D90" s="17" t="s">
        <v>277</v>
      </c>
      <c r="E90" s="17" t="s">
        <v>18</v>
      </c>
      <c r="F90" s="17" t="s">
        <v>20</v>
      </c>
      <c r="G90" s="7" t="n">
        <v>20</v>
      </c>
      <c r="H90" s="6" t="n">
        <v>51.7345</v>
      </c>
      <c r="I90" s="6" t="n">
        <v>-1034.69</v>
      </c>
      <c r="J90" s="6" t="n">
        <v>0</v>
      </c>
      <c r="K90" s="6" t="n">
        <v>0</v>
      </c>
      <c r="L90" s="6" t="n">
        <v>0</v>
      </c>
      <c r="M90" s="6" t="s">
        <f>=I90+J90+K90+L90</f>
      </c>
      <c r="N90" s="17"/>
      <c r="O90" s="17" t="s">
        <v>502</v>
      </c>
    </row>
    <row collapsed="false" customFormat="false" customHeight="false" hidden="false" ht="12.1" outlineLevel="0" r="91">
      <c r="A91" s="30" t="n">
        <v>45244.429212963</v>
      </c>
      <c r="B91" s="31" t="s">
        <v>537</v>
      </c>
      <c r="C91" s="31" t="s">
        <v>548</v>
      </c>
      <c r="D91" s="31" t="s">
        <v>537</v>
      </c>
      <c r="E91" s="31" t="s">
        <v>537</v>
      </c>
      <c r="F91" s="31" t="s">
        <v>20</v>
      </c>
      <c r="G91" s="32" t="n">
        <v>1</v>
      </c>
      <c r="H91" s="33" t="n">
        <v>-1</v>
      </c>
      <c r="I91" s="33" t="n">
        <v>-3.1</v>
      </c>
      <c r="J91" s="33" t="n">
        <v>0</v>
      </c>
      <c r="K91" s="33" t="n">
        <v>0</v>
      </c>
      <c r="L91" s="33" t="n">
        <v>0</v>
      </c>
      <c r="M91" s="6" t="s">
        <f>=I91+J91+K91+L91</f>
      </c>
      <c r="N91" s="31"/>
      <c r="O91" s="31" t="s">
        <v>502</v>
      </c>
    </row>
    <row collapsed="false" customFormat="false" customHeight="false" hidden="false" ht="12.1" outlineLevel="0" r="92">
      <c r="A92" s="22" t="n">
        <v>45246.714641204</v>
      </c>
      <c r="B92" s="23" t="s">
        <v>524</v>
      </c>
      <c r="C92" s="23" t="s">
        <v>549</v>
      </c>
      <c r="D92" s="23" t="s">
        <v>524</v>
      </c>
      <c r="E92" s="23" t="s">
        <v>524</v>
      </c>
      <c r="F92" s="23" t="s">
        <v>20</v>
      </c>
      <c r="G92" s="24" t="n">
        <v>1</v>
      </c>
      <c r="H92" s="25" t="n">
        <v>1</v>
      </c>
      <c r="I92" s="25" t="n">
        <v>80.66</v>
      </c>
      <c r="J92" s="25" t="n">
        <v>0</v>
      </c>
      <c r="K92" s="25" t="n">
        <v>0</v>
      </c>
      <c r="L92" s="25" t="n">
        <v>0</v>
      </c>
      <c r="M92" s="6" t="s">
        <f>=I92+J92+K92+L92</f>
      </c>
      <c r="N92" s="23"/>
      <c r="O92" s="23" t="s">
        <v>502</v>
      </c>
    </row>
    <row collapsed="false" customFormat="false" customHeight="false" hidden="false" ht="12.1" outlineLevel="0" r="93">
      <c r="A93" s="22" t="n">
        <v>45248.551215278</v>
      </c>
      <c r="B93" s="23" t="s">
        <v>501</v>
      </c>
      <c r="C93" s="23" t="s">
        <v>209</v>
      </c>
      <c r="D93" s="23" t="s">
        <v>501</v>
      </c>
      <c r="E93" s="23" t="s">
        <v>501</v>
      </c>
      <c r="F93" s="23" t="s">
        <v>20</v>
      </c>
      <c r="G93" s="24" t="n">
        <v>1</v>
      </c>
      <c r="H93" s="25" t="n">
        <v>1</v>
      </c>
      <c r="I93" s="25" t="n">
        <v>1000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3"/>
      <c r="O93" s="23" t="s">
        <v>502</v>
      </c>
    </row>
    <row collapsed="false" customFormat="false" customHeight="false" hidden="false" ht="12.1" outlineLevel="0" r="94">
      <c r="A94" s="22" t="n">
        <v>45251.627974537</v>
      </c>
      <c r="B94" s="23" t="s">
        <v>524</v>
      </c>
      <c r="C94" s="23" t="s">
        <v>528</v>
      </c>
      <c r="D94" s="23" t="s">
        <v>524</v>
      </c>
      <c r="E94" s="23" t="s">
        <v>524</v>
      </c>
      <c r="F94" s="23" t="s">
        <v>20</v>
      </c>
      <c r="G94" s="24" t="n">
        <v>1</v>
      </c>
      <c r="H94" s="25" t="n">
        <v>1</v>
      </c>
      <c r="I94" s="25" t="n">
        <v>32.41</v>
      </c>
      <c r="J94" s="25" t="n">
        <v>0</v>
      </c>
      <c r="K94" s="25" t="n">
        <v>0</v>
      </c>
      <c r="L94" s="25" t="n">
        <v>0</v>
      </c>
      <c r="M94" s="6" t="s">
        <f>=I94+J94+K94+L94</f>
      </c>
      <c r="N94" s="23"/>
      <c r="O94" s="23" t="s">
        <v>502</v>
      </c>
    </row>
    <row collapsed="false" customFormat="false" customHeight="false" hidden="false" ht="12.1" outlineLevel="0" r="95">
      <c r="A95" s="22" t="n">
        <v>45254.661053241</v>
      </c>
      <c r="B95" s="23" t="s">
        <v>501</v>
      </c>
      <c r="C95" s="23" t="s">
        <v>209</v>
      </c>
      <c r="D95" s="23" t="s">
        <v>501</v>
      </c>
      <c r="E95" s="23" t="s">
        <v>501</v>
      </c>
      <c r="F95" s="23" t="s">
        <v>20</v>
      </c>
      <c r="G95" s="24" t="n">
        <v>1</v>
      </c>
      <c r="H95" s="25" t="n">
        <v>1</v>
      </c>
      <c r="I95" s="25" t="n">
        <v>1600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3"/>
      <c r="O95" s="23" t="s">
        <v>502</v>
      </c>
    </row>
    <row collapsed="false" customFormat="false" customHeight="false" hidden="false" ht="12.1" outlineLevel="0" r="96">
      <c r="A96" s="21" t="n">
        <v>45254.705023148</v>
      </c>
      <c r="B96" s="17" t="s">
        <v>23</v>
      </c>
      <c r="C96" s="17" t="s">
        <v>513</v>
      </c>
      <c r="D96" s="17" t="s">
        <v>277</v>
      </c>
      <c r="E96" s="17" t="s">
        <v>18</v>
      </c>
      <c r="F96" s="17" t="s">
        <v>20</v>
      </c>
      <c r="G96" s="7" t="n">
        <v>10</v>
      </c>
      <c r="H96" s="6" t="n">
        <v>262.7</v>
      </c>
      <c r="I96" s="6" t="n">
        <v>-2627</v>
      </c>
      <c r="J96" s="6" t="n">
        <v>0</v>
      </c>
      <c r="K96" s="6" t="n">
        <v>-7.88</v>
      </c>
      <c r="L96" s="6" t="n">
        <v>0</v>
      </c>
      <c r="M96" s="6" t="s">
        <f>=I96+J96+K96+L96</f>
      </c>
      <c r="N96" s="17"/>
      <c r="O96" s="17" t="s">
        <v>502</v>
      </c>
    </row>
    <row collapsed="false" customFormat="false" customHeight="false" hidden="false" ht="12.1" outlineLevel="0" r="97">
      <c r="A97" s="22" t="n">
        <v>45258.577592593</v>
      </c>
      <c r="B97" s="23" t="s">
        <v>524</v>
      </c>
      <c r="C97" s="23" t="s">
        <v>530</v>
      </c>
      <c r="D97" s="23" t="s">
        <v>524</v>
      </c>
      <c r="E97" s="23" t="s">
        <v>524</v>
      </c>
      <c r="F97" s="23" t="s">
        <v>20</v>
      </c>
      <c r="G97" s="24" t="n">
        <v>1</v>
      </c>
      <c r="H97" s="25" t="n">
        <v>1</v>
      </c>
      <c r="I97" s="25" t="n">
        <v>94.98</v>
      </c>
      <c r="J97" s="25" t="n">
        <v>0</v>
      </c>
      <c r="K97" s="25" t="n">
        <v>0</v>
      </c>
      <c r="L97" s="25" t="n">
        <v>0</v>
      </c>
      <c r="M97" s="6" t="s">
        <f>=I97+J97+K97+L97</f>
      </c>
      <c r="N97" s="23"/>
      <c r="O97" s="23" t="s">
        <v>502</v>
      </c>
    </row>
    <row collapsed="false" customFormat="false" customHeight="false" hidden="false" ht="12.1" outlineLevel="0" r="98">
      <c r="A98" s="21" t="n">
        <v>45264.418159722</v>
      </c>
      <c r="B98" s="17" t="s">
        <v>135</v>
      </c>
      <c r="C98" s="17" t="s">
        <v>503</v>
      </c>
      <c r="D98" s="17" t="s">
        <v>277</v>
      </c>
      <c r="E98" s="17" t="s">
        <v>126</v>
      </c>
      <c r="F98" s="17" t="s">
        <v>20</v>
      </c>
      <c r="G98" s="7" t="n">
        <v>30</v>
      </c>
      <c r="H98" s="6" t="n">
        <v>6.2</v>
      </c>
      <c r="I98" s="6" t="n">
        <v>-186</v>
      </c>
      <c r="J98" s="6" t="n">
        <v>0</v>
      </c>
      <c r="K98" s="6" t="n">
        <v>0</v>
      </c>
      <c r="L98" s="6" t="n">
        <v>0</v>
      </c>
      <c r="M98" s="6" t="s">
        <f>=I98+J98+K98+L98</f>
      </c>
      <c r="N98" s="17"/>
      <c r="O98" s="17" t="s">
        <v>502</v>
      </c>
    </row>
    <row collapsed="false" customFormat="false" customHeight="false" hidden="false" ht="12.1" outlineLevel="0" r="99">
      <c r="A99" s="22" t="n">
        <v>45267.610856481</v>
      </c>
      <c r="B99" s="23" t="s">
        <v>501</v>
      </c>
      <c r="C99" s="23" t="s">
        <v>209</v>
      </c>
      <c r="D99" s="23" t="s">
        <v>501</v>
      </c>
      <c r="E99" s="23" t="s">
        <v>501</v>
      </c>
      <c r="F99" s="23" t="s">
        <v>20</v>
      </c>
      <c r="G99" s="24" t="n">
        <v>1</v>
      </c>
      <c r="H99" s="25" t="n">
        <v>1</v>
      </c>
      <c r="I99" s="25" t="n">
        <v>1400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3"/>
      <c r="O99" s="23" t="s">
        <v>502</v>
      </c>
    </row>
    <row collapsed="false" customFormat="false" customHeight="false" hidden="false" ht="12.1" outlineLevel="0" r="100">
      <c r="A100" s="22" t="n">
        <v>45272.721203704</v>
      </c>
      <c r="B100" s="23" t="s">
        <v>501</v>
      </c>
      <c r="C100" s="23" t="s">
        <v>209</v>
      </c>
      <c r="D100" s="23" t="s">
        <v>501</v>
      </c>
      <c r="E100" s="23" t="s">
        <v>501</v>
      </c>
      <c r="F100" s="23" t="s">
        <v>20</v>
      </c>
      <c r="G100" s="24" t="n">
        <v>1</v>
      </c>
      <c r="H100" s="25" t="n">
        <v>1</v>
      </c>
      <c r="I100" s="25" t="n">
        <v>4000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3"/>
      <c r="O100" s="23" t="s">
        <v>502</v>
      </c>
    </row>
    <row collapsed="false" customFormat="false" customHeight="false" hidden="false" ht="12.1" outlineLevel="0" r="101">
      <c r="A101" s="21" t="n">
        <v>45274.835081019</v>
      </c>
      <c r="B101" s="17" t="s">
        <v>63</v>
      </c>
      <c r="C101" s="17" t="s">
        <v>533</v>
      </c>
      <c r="D101" s="17" t="s">
        <v>277</v>
      </c>
      <c r="E101" s="17" t="s">
        <v>18</v>
      </c>
      <c r="F101" s="17" t="s">
        <v>20</v>
      </c>
      <c r="G101" s="7" t="n">
        <v>1</v>
      </c>
      <c r="H101" s="6" t="n">
        <v>1230</v>
      </c>
      <c r="I101" s="6" t="n">
        <v>-1230</v>
      </c>
      <c r="J101" s="6" t="n">
        <v>0</v>
      </c>
      <c r="K101" s="6" t="n">
        <v>-3.69</v>
      </c>
      <c r="L101" s="6" t="n">
        <v>0</v>
      </c>
      <c r="M101" s="6" t="s">
        <f>=I101+J101+K101+L101</f>
      </c>
      <c r="N101" s="17"/>
      <c r="O101" s="17" t="s">
        <v>502</v>
      </c>
    </row>
    <row collapsed="false" customFormat="false" customHeight="false" hidden="false" ht="12.1" outlineLevel="0" r="102">
      <c r="A102" s="22" t="n">
        <v>45274.847430556</v>
      </c>
      <c r="B102" s="23" t="s">
        <v>501</v>
      </c>
      <c r="C102" s="23" t="s">
        <v>209</v>
      </c>
      <c r="D102" s="23" t="s">
        <v>501</v>
      </c>
      <c r="E102" s="23" t="s">
        <v>501</v>
      </c>
      <c r="F102" s="23" t="s">
        <v>20</v>
      </c>
      <c r="G102" s="24" t="n">
        <v>1</v>
      </c>
      <c r="H102" s="25" t="n">
        <v>1</v>
      </c>
      <c r="I102" s="25" t="n">
        <v>257.83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/>
      <c r="O102" s="23" t="s">
        <v>502</v>
      </c>
    </row>
    <row collapsed="false" customFormat="false" customHeight="false" hidden="false" ht="12.1" outlineLevel="0" r="103">
      <c r="A103" s="22" t="n">
        <v>45278.590428241</v>
      </c>
      <c r="B103" s="23" t="s">
        <v>524</v>
      </c>
      <c r="C103" s="23" t="s">
        <v>550</v>
      </c>
      <c r="D103" s="23" t="s">
        <v>524</v>
      </c>
      <c r="E103" s="23" t="s">
        <v>524</v>
      </c>
      <c r="F103" s="23" t="s">
        <v>20</v>
      </c>
      <c r="G103" s="24" t="n">
        <v>1</v>
      </c>
      <c r="H103" s="25" t="n">
        <v>1</v>
      </c>
      <c r="I103" s="25" t="n">
        <v>217.86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3"/>
      <c r="O103" s="23" t="s">
        <v>502</v>
      </c>
    </row>
    <row collapsed="false" customFormat="false" customHeight="false" hidden="false" ht="12.1" outlineLevel="0" r="104">
      <c r="A104" s="30" t="n">
        <v>45278.590428241</v>
      </c>
      <c r="B104" s="31" t="s">
        <v>515</v>
      </c>
      <c r="C104" s="31" t="s">
        <v>551</v>
      </c>
      <c r="D104" s="31" t="s">
        <v>515</v>
      </c>
      <c r="E104" s="31" t="s">
        <v>515</v>
      </c>
      <c r="F104" s="31" t="s">
        <v>20</v>
      </c>
      <c r="G104" s="32" t="n">
        <v>1</v>
      </c>
      <c r="H104" s="33" t="n">
        <v>-29</v>
      </c>
      <c r="I104" s="33" t="n">
        <v>-29</v>
      </c>
      <c r="J104" s="33" t="n">
        <v>0</v>
      </c>
      <c r="K104" s="33" t="n">
        <v>0</v>
      </c>
      <c r="L104" s="33" t="n">
        <v>0</v>
      </c>
      <c r="M104" s="6" t="s">
        <f>=I104+J104+K104+L104</f>
      </c>
      <c r="N104" s="31"/>
      <c r="O104" s="31" t="s">
        <v>502</v>
      </c>
    </row>
    <row collapsed="false" customFormat="false" customHeight="false" hidden="false" ht="12.1" outlineLevel="0" r="105">
      <c r="A105" s="21" t="n">
        <v>45278.680324074</v>
      </c>
      <c r="B105" s="17" t="s">
        <v>410</v>
      </c>
      <c r="C105" s="17" t="s">
        <v>552</v>
      </c>
      <c r="D105" s="17" t="s">
        <v>277</v>
      </c>
      <c r="E105" s="17" t="s">
        <v>140</v>
      </c>
      <c r="F105" s="17" t="s">
        <v>20</v>
      </c>
      <c r="G105" s="7" t="n">
        <v>3</v>
      </c>
      <c r="H105" s="6" t="n">
        <v>96.5</v>
      </c>
      <c r="I105" s="6" t="n">
        <v>-1737</v>
      </c>
      <c r="J105" s="6" t="n">
        <v>-12.87</v>
      </c>
      <c r="K105" s="6" t="n">
        <v>-5.21</v>
      </c>
      <c r="L105" s="6" t="n">
        <v>0</v>
      </c>
      <c r="M105" s="6" t="s">
        <f>=I105+J105+K105+L105</f>
      </c>
      <c r="N105" s="17"/>
      <c r="O105" s="17" t="s">
        <v>502</v>
      </c>
    </row>
    <row collapsed="false" customFormat="false" customHeight="false" hidden="false" ht="12.1" outlineLevel="0" r="106">
      <c r="A106" s="22" t="n">
        <v>45287.631400463</v>
      </c>
      <c r="B106" s="23" t="s">
        <v>501</v>
      </c>
      <c r="C106" s="23" t="s">
        <v>209</v>
      </c>
      <c r="D106" s="23" t="s">
        <v>501</v>
      </c>
      <c r="E106" s="23" t="s">
        <v>501</v>
      </c>
      <c r="F106" s="23" t="s">
        <v>20</v>
      </c>
      <c r="G106" s="24" t="n">
        <v>1</v>
      </c>
      <c r="H106" s="25" t="n">
        <v>1</v>
      </c>
      <c r="I106" s="25" t="n">
        <v>10000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3"/>
      <c r="O106" s="23" t="s">
        <v>502</v>
      </c>
    </row>
    <row collapsed="false" customFormat="false" customHeight="false" hidden="false" ht="12.1" outlineLevel="0" r="107">
      <c r="A107" s="21" t="n">
        <v>45287.795173611</v>
      </c>
      <c r="B107" s="17" t="s">
        <v>35</v>
      </c>
      <c r="C107" s="17" t="s">
        <v>511</v>
      </c>
      <c r="D107" s="17" t="s">
        <v>277</v>
      </c>
      <c r="E107" s="17" t="s">
        <v>18</v>
      </c>
      <c r="F107" s="17" t="s">
        <v>20</v>
      </c>
      <c r="G107" s="7" t="n">
        <v>1</v>
      </c>
      <c r="H107" s="6" t="n">
        <v>1450</v>
      </c>
      <c r="I107" s="6" t="n">
        <v>-1450</v>
      </c>
      <c r="J107" s="6" t="n">
        <v>0</v>
      </c>
      <c r="K107" s="6" t="n">
        <v>-4.35</v>
      </c>
      <c r="L107" s="6" t="n">
        <v>0</v>
      </c>
      <c r="M107" s="6" t="s">
        <f>=I107+J107+K107+L107</f>
      </c>
      <c r="N107" s="17"/>
      <c r="O107" s="17" t="s">
        <v>502</v>
      </c>
    </row>
    <row collapsed="false" customFormat="false" customHeight="false" hidden="false" ht="12.1" outlineLevel="0" r="108">
      <c r="A108" s="22" t="n">
        <v>45289.319849537</v>
      </c>
      <c r="B108" s="23" t="s">
        <v>524</v>
      </c>
      <c r="C108" s="23" t="s">
        <v>534</v>
      </c>
      <c r="D108" s="23" t="s">
        <v>524</v>
      </c>
      <c r="E108" s="23" t="s">
        <v>524</v>
      </c>
      <c r="F108" s="23" t="s">
        <v>20</v>
      </c>
      <c r="G108" s="24" t="n">
        <v>1</v>
      </c>
      <c r="H108" s="25" t="n">
        <v>1</v>
      </c>
      <c r="I108" s="25" t="n">
        <v>30.54</v>
      </c>
      <c r="J108" s="25" t="n">
        <v>0</v>
      </c>
      <c r="K108" s="25" t="n">
        <v>0</v>
      </c>
      <c r="L108" s="25" t="n">
        <v>0</v>
      </c>
      <c r="M108" s="6" t="s">
        <f>=I108+J108+K108+L108</f>
      </c>
      <c r="N108" s="23"/>
      <c r="O108" s="23" t="s">
        <v>502</v>
      </c>
    </row>
    <row collapsed="false" customFormat="false" customHeight="false" hidden="false" ht="12.1" outlineLevel="0" r="109">
      <c r="A109" s="22" t="n">
        <v>45289.322280093</v>
      </c>
      <c r="B109" s="23" t="s">
        <v>524</v>
      </c>
      <c r="C109" s="23" t="s">
        <v>535</v>
      </c>
      <c r="D109" s="23" t="s">
        <v>524</v>
      </c>
      <c r="E109" s="23" t="s">
        <v>524</v>
      </c>
      <c r="F109" s="23" t="s">
        <v>20</v>
      </c>
      <c r="G109" s="24" t="n">
        <v>1</v>
      </c>
      <c r="H109" s="25" t="n">
        <v>1</v>
      </c>
      <c r="I109" s="25" t="n">
        <v>39.9</v>
      </c>
      <c r="J109" s="25" t="n">
        <v>0</v>
      </c>
      <c r="K109" s="25" t="n">
        <v>0</v>
      </c>
      <c r="L109" s="25" t="n">
        <v>0</v>
      </c>
      <c r="M109" s="6" t="s">
        <f>=I109+J109+K109+L109</f>
      </c>
      <c r="N109" s="23"/>
      <c r="O109" s="23" t="s">
        <v>502</v>
      </c>
    </row>
    <row collapsed="false" customFormat="false" customHeight="false" hidden="false" ht="12.1" outlineLevel="0" r="110">
      <c r="A110" s="21" t="n">
        <v>45289.509652778</v>
      </c>
      <c r="B110" s="17" t="s">
        <v>411</v>
      </c>
      <c r="C110" s="17" t="s">
        <v>553</v>
      </c>
      <c r="D110" s="17" t="s">
        <v>277</v>
      </c>
      <c r="E110" s="17" t="s">
        <v>140</v>
      </c>
      <c r="F110" s="17" t="s">
        <v>20</v>
      </c>
      <c r="G110" s="7" t="n">
        <v>3</v>
      </c>
      <c r="H110" s="6" t="n">
        <v>96.909950249254</v>
      </c>
      <c r="I110" s="6" t="n">
        <v>-1947.89000001</v>
      </c>
      <c r="J110" s="6" t="n">
        <v>-8.0399999899998</v>
      </c>
      <c r="K110" s="6" t="n">
        <v>-5.85</v>
      </c>
      <c r="L110" s="6" t="n">
        <v>0</v>
      </c>
      <c r="M110" s="6" t="s">
        <f>=I110+J110+K110+L110</f>
      </c>
      <c r="N110" s="17"/>
      <c r="O110" s="17" t="s">
        <v>502</v>
      </c>
    </row>
    <row collapsed="false" customFormat="false" customHeight="false" hidden="false" ht="12.1" outlineLevel="0" r="111">
      <c r="A111" s="21" t="n">
        <v>45289.518020833</v>
      </c>
      <c r="B111" s="17" t="s">
        <v>412</v>
      </c>
      <c r="C111" s="17" t="s">
        <v>554</v>
      </c>
      <c r="D111" s="17" t="s">
        <v>277</v>
      </c>
      <c r="E111" s="17" t="s">
        <v>140</v>
      </c>
      <c r="F111" s="17" t="s">
        <v>20</v>
      </c>
      <c r="G111" s="7" t="n">
        <v>5</v>
      </c>
      <c r="H111" s="6" t="n">
        <v>95.99</v>
      </c>
      <c r="I111" s="6" t="n">
        <v>-1919.8</v>
      </c>
      <c r="J111" s="6" t="n">
        <v>-2.3500000000001</v>
      </c>
      <c r="K111" s="6" t="n">
        <v>-5.76</v>
      </c>
      <c r="L111" s="6" t="n">
        <v>0</v>
      </c>
      <c r="M111" s="6" t="s">
        <f>=I111+J111+K111+L111</f>
      </c>
      <c r="N111" s="17"/>
      <c r="O111" s="17" t="s">
        <v>502</v>
      </c>
    </row>
    <row collapsed="false" customFormat="false" customHeight="false" hidden="false" ht="12.1" outlineLevel="0" r="112">
      <c r="A112" s="21" t="n">
        <v>45289.519224537</v>
      </c>
      <c r="B112" s="17" t="s">
        <v>411</v>
      </c>
      <c r="C112" s="17" t="s">
        <v>553</v>
      </c>
      <c r="D112" s="17" t="s">
        <v>277</v>
      </c>
      <c r="E112" s="17" t="s">
        <v>140</v>
      </c>
      <c r="F112" s="17" t="s">
        <v>20</v>
      </c>
      <c r="G112" s="7" t="n">
        <v>2</v>
      </c>
      <c r="H112" s="6" t="n">
        <v>96.9</v>
      </c>
      <c r="I112" s="6" t="n">
        <v>-1298.46</v>
      </c>
      <c r="J112" s="6" t="n">
        <v>-5.3599999999999</v>
      </c>
      <c r="K112" s="6" t="n">
        <v>-3.9</v>
      </c>
      <c r="L112" s="6" t="n">
        <v>0</v>
      </c>
      <c r="M112" s="6" t="s">
        <f>=I112+J112+K112+L112</f>
      </c>
      <c r="N112" s="17"/>
      <c r="O112" s="17" t="s">
        <v>502</v>
      </c>
    </row>
    <row collapsed="false" customFormat="false" customHeight="false" hidden="false" ht="12.1" outlineLevel="0" r="113">
      <c r="A113" s="21" t="n">
        <v>45289.529050926</v>
      </c>
      <c r="B113" s="17" t="s">
        <v>17</v>
      </c>
      <c r="C113" s="17" t="s">
        <v>523</v>
      </c>
      <c r="D113" s="17" t="s">
        <v>277</v>
      </c>
      <c r="E113" s="17" t="s">
        <v>18</v>
      </c>
      <c r="F113" s="17" t="s">
        <v>20</v>
      </c>
      <c r="G113" s="7" t="n">
        <v>30</v>
      </c>
      <c r="H113" s="6" t="n">
        <v>62.95</v>
      </c>
      <c r="I113" s="6" t="n">
        <v>-1888.5</v>
      </c>
      <c r="J113" s="6" t="n">
        <v>0</v>
      </c>
      <c r="K113" s="6" t="n">
        <v>-5.67</v>
      </c>
      <c r="L113" s="6" t="n">
        <v>0</v>
      </c>
      <c r="M113" s="6" t="s">
        <f>=I113+J113+K113+L113</f>
      </c>
      <c r="N113" s="17"/>
      <c r="O113" s="17" t="s">
        <v>502</v>
      </c>
    </row>
    <row collapsed="false" customFormat="false" customHeight="false" hidden="false" ht="12.1" outlineLevel="0" r="114">
      <c r="A114" s="30" t="n">
        <v>45289.5290625</v>
      </c>
      <c r="B114" s="31" t="s">
        <v>537</v>
      </c>
      <c r="C114" s="31" t="s">
        <v>555</v>
      </c>
      <c r="D114" s="31" t="s">
        <v>537</v>
      </c>
      <c r="E114" s="31" t="s">
        <v>537</v>
      </c>
      <c r="F114" s="31" t="s">
        <v>20</v>
      </c>
      <c r="G114" s="32" t="n">
        <v>1</v>
      </c>
      <c r="H114" s="33" t="n">
        <v>-1</v>
      </c>
      <c r="I114" s="33" t="n">
        <v>-5.67</v>
      </c>
      <c r="J114" s="33" t="n">
        <v>0</v>
      </c>
      <c r="K114" s="33" t="n">
        <v>0</v>
      </c>
      <c r="L114" s="33" t="n">
        <v>0</v>
      </c>
      <c r="M114" s="6" t="s">
        <f>=I114+J114+K114+L114</f>
      </c>
      <c r="N114" s="31"/>
      <c r="O114" s="31" t="s">
        <v>502</v>
      </c>
    </row>
    <row collapsed="false" customFormat="false" customHeight="false" hidden="false" ht="12.1" outlineLevel="0" r="115">
      <c r="A115" s="30" t="n">
        <v>45292.68349537</v>
      </c>
      <c r="B115" s="31" t="s">
        <v>515</v>
      </c>
      <c r="C115" s="31" t="s">
        <v>516</v>
      </c>
      <c r="D115" s="31" t="s">
        <v>515</v>
      </c>
      <c r="E115" s="31" t="s">
        <v>515</v>
      </c>
      <c r="F115" s="31" t="s">
        <v>20</v>
      </c>
      <c r="G115" s="32" t="n">
        <v>1</v>
      </c>
      <c r="H115" s="33" t="n">
        <v>-7</v>
      </c>
      <c r="I115" s="33" t="n">
        <v>-7</v>
      </c>
      <c r="J115" s="33" t="n">
        <v>0</v>
      </c>
      <c r="K115" s="33" t="n">
        <v>0</v>
      </c>
      <c r="L115" s="33" t="n">
        <v>0</v>
      </c>
      <c r="M115" s="6" t="s">
        <f>=I115+J115+K115+L115</f>
      </c>
      <c r="N115" s="31"/>
      <c r="O115" s="31" t="s">
        <v>502</v>
      </c>
    </row>
    <row collapsed="false" customFormat="false" customHeight="false" hidden="false" ht="12.1" outlineLevel="0" r="116">
      <c r="A116" s="22" t="n">
        <v>45292.68349537</v>
      </c>
      <c r="B116" s="23" t="s">
        <v>501</v>
      </c>
      <c r="C116" s="23" t="s">
        <v>209</v>
      </c>
      <c r="D116" s="23" t="s">
        <v>501</v>
      </c>
      <c r="E116" s="23" t="s">
        <v>501</v>
      </c>
      <c r="F116" s="23" t="s">
        <v>20</v>
      </c>
      <c r="G116" s="24" t="n">
        <v>1</v>
      </c>
      <c r="H116" s="25" t="n">
        <v>1</v>
      </c>
      <c r="I116" s="25" t="n">
        <v>7</v>
      </c>
      <c r="J116" s="25" t="n">
        <v>0</v>
      </c>
      <c r="K116" s="25" t="n">
        <v>0</v>
      </c>
      <c r="L116" s="25" t="n">
        <v>0</v>
      </c>
      <c r="M116" s="6" t="s">
        <f>=I116+J116+K116+L116</f>
      </c>
      <c r="N116" s="23"/>
      <c r="O116" s="23" t="s">
        <v>502</v>
      </c>
    </row>
    <row collapsed="false" customFormat="false" customHeight="false" hidden="false" ht="12.1" outlineLevel="0" r="117">
      <c r="A117" s="21" t="n">
        <v>45294.426006944</v>
      </c>
      <c r="B117" s="17" t="s">
        <v>189</v>
      </c>
      <c r="C117" s="17" t="s">
        <v>556</v>
      </c>
      <c r="D117" s="17" t="s">
        <v>277</v>
      </c>
      <c r="E117" s="17" t="s">
        <v>140</v>
      </c>
      <c r="F117" s="17" t="s">
        <v>20</v>
      </c>
      <c r="G117" s="7" t="n">
        <v>3</v>
      </c>
      <c r="H117" s="6" t="n">
        <v>89.26</v>
      </c>
      <c r="I117" s="6" t="n">
        <v>-2677.8</v>
      </c>
      <c r="J117" s="6" t="n">
        <v>-11.97</v>
      </c>
      <c r="K117" s="6" t="n">
        <v>-8.03</v>
      </c>
      <c r="L117" s="6" t="n">
        <v>0</v>
      </c>
      <c r="M117" s="6" t="s">
        <f>=I117+J117+K117+L117</f>
      </c>
      <c r="N117" s="17"/>
      <c r="O117" s="17" t="s">
        <v>502</v>
      </c>
    </row>
    <row collapsed="false" customFormat="false" customHeight="false" hidden="false" ht="12.1" outlineLevel="0" r="118">
      <c r="A118" s="22" t="n">
        <v>45303.838923611</v>
      </c>
      <c r="B118" s="23" t="s">
        <v>501</v>
      </c>
      <c r="C118" s="23" t="s">
        <v>209</v>
      </c>
      <c r="D118" s="23" t="s">
        <v>501</v>
      </c>
      <c r="E118" s="23" t="s">
        <v>501</v>
      </c>
      <c r="F118" s="23" t="s">
        <v>20</v>
      </c>
      <c r="G118" s="24" t="n">
        <v>1</v>
      </c>
      <c r="H118" s="25" t="n">
        <v>1</v>
      </c>
      <c r="I118" s="25" t="n">
        <v>2000</v>
      </c>
      <c r="J118" s="25" t="n">
        <v>0</v>
      </c>
      <c r="K118" s="25" t="n">
        <v>0</v>
      </c>
      <c r="L118" s="25" t="n">
        <v>0</v>
      </c>
      <c r="M118" s="6" t="s">
        <f>=I118+J118+K118+L118</f>
      </c>
      <c r="N118" s="23"/>
      <c r="O118" s="23" t="s">
        <v>502</v>
      </c>
    </row>
    <row collapsed="false" customFormat="false" customHeight="false" hidden="false" ht="12.1" outlineLevel="0" r="119">
      <c r="A119" s="21" t="n">
        <v>45303.847673611</v>
      </c>
      <c r="B119" s="17" t="s">
        <v>66</v>
      </c>
      <c r="C119" s="17" t="s">
        <v>521</v>
      </c>
      <c r="D119" s="17" t="s">
        <v>277</v>
      </c>
      <c r="E119" s="17" t="s">
        <v>18</v>
      </c>
      <c r="F119" s="17" t="s">
        <v>20</v>
      </c>
      <c r="G119" s="7" t="n">
        <v>10</v>
      </c>
      <c r="H119" s="6" t="n">
        <v>73.32</v>
      </c>
      <c r="I119" s="6" t="n">
        <v>-733.2</v>
      </c>
      <c r="J119" s="6" t="n">
        <v>0</v>
      </c>
      <c r="K119" s="6" t="n">
        <v>-2.2</v>
      </c>
      <c r="L119" s="6" t="n">
        <v>0</v>
      </c>
      <c r="M119" s="6" t="s">
        <f>=I119+J119+K119+L119</f>
      </c>
      <c r="N119" s="17"/>
      <c r="O119" s="17" t="s">
        <v>502</v>
      </c>
    </row>
    <row collapsed="false" customFormat="false" customHeight="false" hidden="false" ht="12.1" outlineLevel="0" r="120">
      <c r="A120" s="21" t="n">
        <v>45306.701423611</v>
      </c>
      <c r="B120" s="17" t="s">
        <v>139</v>
      </c>
      <c r="C120" s="17" t="s">
        <v>557</v>
      </c>
      <c r="D120" s="17" t="s">
        <v>277</v>
      </c>
      <c r="E120" s="17" t="s">
        <v>140</v>
      </c>
      <c r="F120" s="17" t="s">
        <v>20</v>
      </c>
      <c r="G120" s="7" t="n">
        <v>2</v>
      </c>
      <c r="H120" s="6" t="n">
        <v>87.47</v>
      </c>
      <c r="I120" s="6" t="n">
        <v>-1749.4</v>
      </c>
      <c r="J120" s="6" t="n">
        <v>-24.98</v>
      </c>
      <c r="K120" s="6" t="n">
        <v>-5.25</v>
      </c>
      <c r="L120" s="6" t="n">
        <v>0</v>
      </c>
      <c r="M120" s="6" t="s">
        <f>=I120+J120+K120+L120</f>
      </c>
      <c r="N120" s="17"/>
      <c r="O120" s="17" t="s">
        <v>502</v>
      </c>
    </row>
    <row collapsed="false" customFormat="false" customHeight="false" hidden="false" ht="12.1" outlineLevel="0" r="121">
      <c r="A121" s="21" t="n">
        <v>45307.421238426</v>
      </c>
      <c r="B121" s="17" t="s">
        <v>52</v>
      </c>
      <c r="C121" s="17" t="s">
        <v>514</v>
      </c>
      <c r="D121" s="17" t="s">
        <v>277</v>
      </c>
      <c r="E121" s="17" t="s">
        <v>18</v>
      </c>
      <c r="F121" s="17" t="s">
        <v>20</v>
      </c>
      <c r="G121" s="7" t="n">
        <v>1</v>
      </c>
      <c r="H121" s="6" t="n">
        <v>580</v>
      </c>
      <c r="I121" s="6" t="n">
        <v>-580</v>
      </c>
      <c r="J121" s="6" t="n">
        <v>0</v>
      </c>
      <c r="K121" s="6" t="n">
        <v>-1.74</v>
      </c>
      <c r="L121" s="6" t="n">
        <v>0</v>
      </c>
      <c r="M121" s="6" t="s">
        <f>=I121+J121+K121+L121</f>
      </c>
      <c r="N121" s="17"/>
      <c r="O121" s="17" t="s">
        <v>502</v>
      </c>
    </row>
    <row collapsed="false" customFormat="false" customHeight="false" hidden="false" ht="12.1" outlineLevel="0" r="122">
      <c r="A122" s="22" t="n">
        <v>45314.420011574</v>
      </c>
      <c r="B122" s="23" t="s">
        <v>524</v>
      </c>
      <c r="C122" s="23" t="s">
        <v>558</v>
      </c>
      <c r="D122" s="23" t="s">
        <v>524</v>
      </c>
      <c r="E122" s="23" t="s">
        <v>524</v>
      </c>
      <c r="F122" s="23" t="s">
        <v>20</v>
      </c>
      <c r="G122" s="24" t="n">
        <v>1</v>
      </c>
      <c r="H122" s="25" t="n">
        <v>1</v>
      </c>
      <c r="I122" s="25" t="n">
        <v>31.41</v>
      </c>
      <c r="J122" s="25" t="n">
        <v>0</v>
      </c>
      <c r="K122" s="25" t="n">
        <v>0</v>
      </c>
      <c r="L122" s="25" t="n">
        <v>0</v>
      </c>
      <c r="M122" s="6" t="s">
        <f>=I122+J122+K122+L122</f>
      </c>
      <c r="N122" s="23"/>
      <c r="O122" s="23" t="s">
        <v>502</v>
      </c>
    </row>
    <row collapsed="false" customFormat="false" customHeight="false" hidden="false" ht="12.1" outlineLevel="0" r="123">
      <c r="A123" s="22" t="n">
        <v>45314.44349537</v>
      </c>
      <c r="B123" s="23" t="s">
        <v>559</v>
      </c>
      <c r="C123" s="23" t="s">
        <v>560</v>
      </c>
      <c r="D123" s="23" t="s">
        <v>559</v>
      </c>
      <c r="E123" s="23" t="s">
        <v>559</v>
      </c>
      <c r="F123" s="23" t="s">
        <v>20</v>
      </c>
      <c r="G123" s="24" t="n">
        <v>1</v>
      </c>
      <c r="H123" s="25" t="n">
        <v>1</v>
      </c>
      <c r="I123" s="25" t="n">
        <v>1000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3"/>
      <c r="O123" s="23" t="s">
        <v>502</v>
      </c>
    </row>
    <row collapsed="false" customFormat="false" customHeight="false" hidden="false" ht="12.1" outlineLevel="0" r="124">
      <c r="A124" s="21" t="n">
        <v>45314.454791667</v>
      </c>
      <c r="B124" s="17" t="s">
        <v>143</v>
      </c>
      <c r="C124" s="17" t="s">
        <v>561</v>
      </c>
      <c r="D124" s="17" t="s">
        <v>277</v>
      </c>
      <c r="E124" s="17" t="s">
        <v>140</v>
      </c>
      <c r="F124" s="17" t="s">
        <v>20</v>
      </c>
      <c r="G124" s="7" t="n">
        <v>1</v>
      </c>
      <c r="H124" s="6" t="n">
        <v>81.774</v>
      </c>
      <c r="I124" s="6" t="n">
        <v>-817.74</v>
      </c>
      <c r="J124" s="6" t="n">
        <v>-23.13</v>
      </c>
      <c r="K124" s="6" t="n">
        <v>-2.45</v>
      </c>
      <c r="L124" s="6" t="n">
        <v>0</v>
      </c>
      <c r="M124" s="6" t="s">
        <f>=I124+J124+K124+L124</f>
      </c>
      <c r="N124" s="17"/>
      <c r="O124" s="17" t="s">
        <v>502</v>
      </c>
    </row>
    <row collapsed="false" customFormat="false" customHeight="false" hidden="false" ht="12.1" outlineLevel="0" r="125">
      <c r="A125" s="21" t="n">
        <v>45314.517627315</v>
      </c>
      <c r="B125" s="17" t="s">
        <v>135</v>
      </c>
      <c r="C125" s="17" t="s">
        <v>503</v>
      </c>
      <c r="D125" s="17" t="s">
        <v>277</v>
      </c>
      <c r="E125" s="17" t="s">
        <v>126</v>
      </c>
      <c r="F125" s="17" t="s">
        <v>20</v>
      </c>
      <c r="G125" s="7" t="n">
        <v>121</v>
      </c>
      <c r="H125" s="6" t="n">
        <v>6.44</v>
      </c>
      <c r="I125" s="6" t="n">
        <v>-779.24</v>
      </c>
      <c r="J125" s="6" t="n">
        <v>0</v>
      </c>
      <c r="K125" s="6" t="n">
        <v>0</v>
      </c>
      <c r="L125" s="6" t="n">
        <v>0</v>
      </c>
      <c r="M125" s="6" t="s">
        <f>=I125+J125+K125+L125</f>
      </c>
      <c r="N125" s="17"/>
      <c r="O125" s="17" t="s">
        <v>502</v>
      </c>
    </row>
    <row collapsed="false" customFormat="false" customHeight="false" hidden="false" ht="12.1" outlineLevel="0" r="126">
      <c r="A126" s="22" t="n">
        <v>45316.524502315</v>
      </c>
      <c r="B126" s="23" t="s">
        <v>524</v>
      </c>
      <c r="C126" s="23" t="s">
        <v>562</v>
      </c>
      <c r="D126" s="23" t="s">
        <v>524</v>
      </c>
      <c r="E126" s="23" t="s">
        <v>524</v>
      </c>
      <c r="F126" s="23" t="s">
        <v>20</v>
      </c>
      <c r="G126" s="24" t="n">
        <v>1</v>
      </c>
      <c r="H126" s="25" t="n">
        <v>1</v>
      </c>
      <c r="I126" s="25" t="n">
        <v>175.85</v>
      </c>
      <c r="J126" s="25" t="n">
        <v>0</v>
      </c>
      <c r="K126" s="25" t="n">
        <v>0</v>
      </c>
      <c r="L126" s="25" t="n">
        <v>0</v>
      </c>
      <c r="M126" s="6" t="s">
        <f>=I126+J126+K126+L126</f>
      </c>
      <c r="N126" s="23"/>
      <c r="O126" s="23" t="s">
        <v>502</v>
      </c>
    </row>
    <row collapsed="false" customFormat="false" customHeight="false" hidden="false" ht="12.1" outlineLevel="0" r="127">
      <c r="A127" s="30" t="n">
        <v>45316.524502315</v>
      </c>
      <c r="B127" s="31" t="s">
        <v>515</v>
      </c>
      <c r="C127" s="31" t="s">
        <v>563</v>
      </c>
      <c r="D127" s="31" t="s">
        <v>515</v>
      </c>
      <c r="E127" s="31" t="s">
        <v>515</v>
      </c>
      <c r="F127" s="31" t="s">
        <v>20</v>
      </c>
      <c r="G127" s="32" t="n">
        <v>1</v>
      </c>
      <c r="H127" s="33" t="n">
        <v>-23</v>
      </c>
      <c r="I127" s="33" t="n">
        <v>-23</v>
      </c>
      <c r="J127" s="33" t="n">
        <v>0</v>
      </c>
      <c r="K127" s="33" t="n">
        <v>0</v>
      </c>
      <c r="L127" s="33" t="n">
        <v>0</v>
      </c>
      <c r="M127" s="6" t="s">
        <f>=I127+J127+K127+L127</f>
      </c>
      <c r="N127" s="31"/>
      <c r="O127" s="31" t="s">
        <v>502</v>
      </c>
    </row>
    <row collapsed="false" customFormat="false" customHeight="false" hidden="false" ht="12.1" outlineLevel="0" r="128">
      <c r="A128" s="21" t="n">
        <v>45316.55119213</v>
      </c>
      <c r="B128" s="17" t="s">
        <v>413</v>
      </c>
      <c r="C128" s="17" t="s">
        <v>564</v>
      </c>
      <c r="D128" s="17" t="s">
        <v>277</v>
      </c>
      <c r="E128" s="17" t="s">
        <v>126</v>
      </c>
      <c r="F128" s="17" t="s">
        <v>20</v>
      </c>
      <c r="G128" s="7" t="n">
        <v>1</v>
      </c>
      <c r="H128" s="6" t="n">
        <v>141.2</v>
      </c>
      <c r="I128" s="6" t="n">
        <v>-141.2</v>
      </c>
      <c r="J128" s="6" t="n">
        <v>0</v>
      </c>
      <c r="K128" s="6" t="n">
        <v>-0.42</v>
      </c>
      <c r="L128" s="6" t="n">
        <v>0</v>
      </c>
      <c r="M128" s="6" t="s">
        <f>=I128+J128+K128+L128</f>
      </c>
      <c r="N128" s="17"/>
      <c r="O128" s="17" t="s">
        <v>502</v>
      </c>
    </row>
    <row collapsed="false" customFormat="false" customHeight="false" hidden="false" ht="12.1" outlineLevel="0" r="129">
      <c r="A129" s="21" t="n">
        <v>45317.558321759</v>
      </c>
      <c r="B129" s="17" t="s">
        <v>414</v>
      </c>
      <c r="C129" s="17" t="s">
        <v>565</v>
      </c>
      <c r="D129" s="17" t="s">
        <v>277</v>
      </c>
      <c r="E129" s="17" t="s">
        <v>126</v>
      </c>
      <c r="F129" s="17" t="s">
        <v>20</v>
      </c>
      <c r="G129" s="7" t="n">
        <v>10</v>
      </c>
      <c r="H129" s="6" t="n">
        <v>1.337</v>
      </c>
      <c r="I129" s="6" t="n">
        <v>-13.37</v>
      </c>
      <c r="J129" s="6" t="n">
        <v>0</v>
      </c>
      <c r="K129" s="6" t="n">
        <v>-0.04</v>
      </c>
      <c r="L129" s="6" t="n">
        <v>0</v>
      </c>
      <c r="M129" s="6" t="s">
        <f>=I129+J129+K129+L129</f>
      </c>
      <c r="N129" s="17"/>
      <c r="O129" s="17" t="s">
        <v>502</v>
      </c>
    </row>
    <row collapsed="false" customFormat="false" customHeight="false" hidden="false" ht="12.1" outlineLevel="0" r="130">
      <c r="A130" s="30" t="n">
        <v>45317.777986111</v>
      </c>
      <c r="B130" s="31" t="s">
        <v>515</v>
      </c>
      <c r="C130" s="31" t="s">
        <v>566</v>
      </c>
      <c r="D130" s="31" t="s">
        <v>515</v>
      </c>
      <c r="E130" s="31" t="s">
        <v>515</v>
      </c>
      <c r="F130" s="31" t="s">
        <v>20</v>
      </c>
      <c r="G130" s="32" t="n">
        <v>1</v>
      </c>
      <c r="H130" s="33" t="n">
        <v>-20</v>
      </c>
      <c r="I130" s="33" t="n">
        <v>-20</v>
      </c>
      <c r="J130" s="33" t="n">
        <v>0</v>
      </c>
      <c r="K130" s="33" t="n">
        <v>0</v>
      </c>
      <c r="L130" s="33" t="n">
        <v>0</v>
      </c>
      <c r="M130" s="6" t="s">
        <f>=I130+J130+K130+L130</f>
      </c>
      <c r="N130" s="31"/>
      <c r="O130" s="31" t="s">
        <v>502</v>
      </c>
    </row>
    <row collapsed="false" customFormat="false" customHeight="false" hidden="false" ht="12.1" outlineLevel="0" r="131">
      <c r="A131" s="22" t="n">
        <v>45317.777986111</v>
      </c>
      <c r="B131" s="23" t="s">
        <v>524</v>
      </c>
      <c r="C131" s="23" t="s">
        <v>567</v>
      </c>
      <c r="D131" s="23" t="s">
        <v>524</v>
      </c>
      <c r="E131" s="23" t="s">
        <v>524</v>
      </c>
      <c r="F131" s="23" t="s">
        <v>20</v>
      </c>
      <c r="G131" s="24" t="n">
        <v>1</v>
      </c>
      <c r="H131" s="25" t="n">
        <v>1</v>
      </c>
      <c r="I131" s="25" t="n">
        <v>153.85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3"/>
      <c r="O131" s="23" t="s">
        <v>502</v>
      </c>
    </row>
    <row collapsed="false" customFormat="false" customHeight="false" hidden="false" ht="12.1" outlineLevel="0" r="132">
      <c r="A132" s="21" t="n">
        <v>45317.854803241</v>
      </c>
      <c r="B132" s="17" t="s">
        <v>414</v>
      </c>
      <c r="C132" s="17" t="s">
        <v>565</v>
      </c>
      <c r="D132" s="17" t="s">
        <v>277</v>
      </c>
      <c r="E132" s="17" t="s">
        <v>126</v>
      </c>
      <c r="F132" s="17" t="s">
        <v>20</v>
      </c>
      <c r="G132" s="7" t="n">
        <v>99</v>
      </c>
      <c r="H132" s="6" t="n">
        <v>1.33646465</v>
      </c>
      <c r="I132" s="6" t="n">
        <v>-132.31</v>
      </c>
      <c r="J132" s="6" t="n">
        <v>0</v>
      </c>
      <c r="K132" s="6" t="n">
        <v>-0.4</v>
      </c>
      <c r="L132" s="6" t="n">
        <v>0</v>
      </c>
      <c r="M132" s="6" t="s">
        <f>=I132+J132+K132+L132</f>
      </c>
      <c r="N132" s="17"/>
      <c r="O132" s="17" t="s">
        <v>502</v>
      </c>
    </row>
    <row collapsed="false" customFormat="false" customHeight="false" hidden="false" ht="12.1" outlineLevel="0" r="133">
      <c r="A133" s="22" t="n">
        <v>45324.561134259</v>
      </c>
      <c r="B133" s="23" t="s">
        <v>501</v>
      </c>
      <c r="C133" s="23" t="s">
        <v>209</v>
      </c>
      <c r="D133" s="23" t="s">
        <v>501</v>
      </c>
      <c r="E133" s="23" t="s">
        <v>501</v>
      </c>
      <c r="F133" s="23" t="s">
        <v>20</v>
      </c>
      <c r="G133" s="24" t="n">
        <v>1</v>
      </c>
      <c r="H133" s="25" t="n">
        <v>1</v>
      </c>
      <c r="I133" s="25" t="n">
        <v>1000</v>
      </c>
      <c r="J133" s="25" t="n">
        <v>0</v>
      </c>
      <c r="K133" s="25" t="n">
        <v>0</v>
      </c>
      <c r="L133" s="25" t="n">
        <v>0</v>
      </c>
      <c r="M133" s="6" t="s">
        <f>=I133+J133+K133+L133</f>
      </c>
      <c r="N133" s="23"/>
      <c r="O133" s="23" t="s">
        <v>502</v>
      </c>
    </row>
    <row collapsed="false" customFormat="false" customHeight="false" hidden="false" ht="12.1" outlineLevel="0" r="134">
      <c r="A134" s="21" t="n">
        <v>45324.562303241</v>
      </c>
      <c r="B134" s="17" t="s">
        <v>113</v>
      </c>
      <c r="C134" s="17" t="s">
        <v>568</v>
      </c>
      <c r="D134" s="17" t="s">
        <v>277</v>
      </c>
      <c r="E134" s="17" t="s">
        <v>18</v>
      </c>
      <c r="F134" s="17" t="s">
        <v>20</v>
      </c>
      <c r="G134" s="7" t="n">
        <v>1000</v>
      </c>
      <c r="H134" s="6" t="n">
        <v>0.7712</v>
      </c>
      <c r="I134" s="6" t="n">
        <v>-771.2</v>
      </c>
      <c r="J134" s="6" t="n">
        <v>0</v>
      </c>
      <c r="K134" s="6" t="n">
        <v>-2.31</v>
      </c>
      <c r="L134" s="6" t="n">
        <v>0</v>
      </c>
      <c r="M134" s="6" t="s">
        <f>=I134+J134+K134+L134</f>
      </c>
      <c r="N134" s="17"/>
      <c r="O134" s="17" t="s">
        <v>502</v>
      </c>
    </row>
    <row collapsed="false" customFormat="false" customHeight="false" hidden="false" ht="12.1" outlineLevel="0" r="135">
      <c r="A135" s="21" t="n">
        <v>45324.568101852</v>
      </c>
      <c r="B135" s="17" t="s">
        <v>414</v>
      </c>
      <c r="C135" s="17" t="s">
        <v>565</v>
      </c>
      <c r="D135" s="17" t="s">
        <v>277</v>
      </c>
      <c r="E135" s="17" t="s">
        <v>126</v>
      </c>
      <c r="F135" s="17" t="s">
        <v>20</v>
      </c>
      <c r="G135" s="7" t="n">
        <v>91</v>
      </c>
      <c r="H135" s="6" t="n">
        <v>1.34</v>
      </c>
      <c r="I135" s="6" t="n">
        <v>-121.94</v>
      </c>
      <c r="J135" s="6" t="n">
        <v>0</v>
      </c>
      <c r="K135" s="6" t="n">
        <v>-0.37</v>
      </c>
      <c r="L135" s="6" t="n">
        <v>0</v>
      </c>
      <c r="M135" s="6" t="s">
        <f>=I135+J135+K135+L135</f>
      </c>
      <c r="N135" s="17"/>
      <c r="O135" s="17" t="s">
        <v>502</v>
      </c>
    </row>
    <row collapsed="false" customFormat="false" customHeight="false" hidden="false" ht="12.1" outlineLevel="0" r="136">
      <c r="A136" s="21" t="n">
        <v>45327.835439815</v>
      </c>
      <c r="B136" s="17" t="s">
        <v>414</v>
      </c>
      <c r="C136" s="17" t="s">
        <v>565</v>
      </c>
      <c r="D136" s="17" t="s">
        <v>277</v>
      </c>
      <c r="E136" s="17" t="s">
        <v>126</v>
      </c>
      <c r="F136" s="17" t="s">
        <v>20</v>
      </c>
      <c r="G136" s="7" t="n">
        <v>78</v>
      </c>
      <c r="H136" s="6" t="n">
        <v>1.34012821</v>
      </c>
      <c r="I136" s="6" t="n">
        <v>-104.53</v>
      </c>
      <c r="J136" s="6" t="n">
        <v>0</v>
      </c>
      <c r="K136" s="6" t="n">
        <v>-0.31</v>
      </c>
      <c r="L136" s="6" t="n">
        <v>0</v>
      </c>
      <c r="M136" s="6" t="s">
        <f>=I136+J136+K136+L136</f>
      </c>
      <c r="N136" s="17"/>
      <c r="O136" s="17" t="s">
        <v>502</v>
      </c>
    </row>
    <row collapsed="false" customFormat="false" customHeight="false" hidden="false" ht="12.1" outlineLevel="0" r="137">
      <c r="A137" s="22" t="n">
        <v>45330.623298611</v>
      </c>
      <c r="B137" s="23" t="s">
        <v>524</v>
      </c>
      <c r="C137" s="23" t="s">
        <v>525</v>
      </c>
      <c r="D137" s="23" t="s">
        <v>524</v>
      </c>
      <c r="E137" s="23" t="s">
        <v>524</v>
      </c>
      <c r="F137" s="23" t="s">
        <v>20</v>
      </c>
      <c r="G137" s="24" t="n">
        <v>1</v>
      </c>
      <c r="H137" s="25" t="n">
        <v>1</v>
      </c>
      <c r="I137" s="25" t="n">
        <v>20.19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3"/>
      <c r="O137" s="23" t="s">
        <v>502</v>
      </c>
    </row>
    <row collapsed="false" customFormat="false" customHeight="false" hidden="false" ht="12.1" outlineLevel="0" r="138">
      <c r="A138" s="21" t="n">
        <v>45330.708275463</v>
      </c>
      <c r="B138" s="17" t="s">
        <v>414</v>
      </c>
      <c r="C138" s="17" t="s">
        <v>565</v>
      </c>
      <c r="D138" s="17" t="s">
        <v>277</v>
      </c>
      <c r="E138" s="17" t="s">
        <v>126</v>
      </c>
      <c r="F138" s="17" t="s">
        <v>20</v>
      </c>
      <c r="G138" s="7" t="n">
        <v>15</v>
      </c>
      <c r="H138" s="6" t="n">
        <v>1.342</v>
      </c>
      <c r="I138" s="6" t="n">
        <v>-20.13</v>
      </c>
      <c r="J138" s="6" t="n">
        <v>0</v>
      </c>
      <c r="K138" s="6" t="n">
        <v>-0.06</v>
      </c>
      <c r="L138" s="6" t="n">
        <v>0</v>
      </c>
      <c r="M138" s="6" t="s">
        <f>=I138+J138+K138+L138</f>
      </c>
      <c r="N138" s="17"/>
      <c r="O138" s="17" t="s">
        <v>502</v>
      </c>
    </row>
    <row collapsed="false" customFormat="false" customHeight="false" hidden="false" ht="12.1" outlineLevel="0" r="139">
      <c r="A139" s="22" t="n">
        <v>45334.498946759</v>
      </c>
      <c r="B139" s="23" t="s">
        <v>501</v>
      </c>
      <c r="C139" s="23" t="s">
        <v>209</v>
      </c>
      <c r="D139" s="23" t="s">
        <v>501</v>
      </c>
      <c r="E139" s="23" t="s">
        <v>501</v>
      </c>
      <c r="F139" s="23" t="s">
        <v>20</v>
      </c>
      <c r="G139" s="24" t="n">
        <v>1</v>
      </c>
      <c r="H139" s="25" t="n">
        <v>1</v>
      </c>
      <c r="I139" s="25" t="n">
        <v>1700</v>
      </c>
      <c r="J139" s="25" t="n">
        <v>0</v>
      </c>
      <c r="K139" s="25" t="n">
        <v>0</v>
      </c>
      <c r="L139" s="25" t="n">
        <v>0</v>
      </c>
      <c r="M139" s="6" t="s">
        <f>=I139+J139+K139+L139</f>
      </c>
      <c r="N139" s="23"/>
      <c r="O139" s="23" t="s">
        <v>502</v>
      </c>
    </row>
    <row collapsed="false" customFormat="false" customHeight="false" hidden="false" ht="12.1" outlineLevel="0" r="140">
      <c r="A140" s="21" t="n">
        <v>45334.502164352</v>
      </c>
      <c r="B140" s="17" t="s">
        <v>139</v>
      </c>
      <c r="C140" s="17" t="s">
        <v>557</v>
      </c>
      <c r="D140" s="17" t="s">
        <v>277</v>
      </c>
      <c r="E140" s="17" t="s">
        <v>140</v>
      </c>
      <c r="F140" s="17" t="s">
        <v>20</v>
      </c>
      <c r="G140" s="7" t="n">
        <v>1</v>
      </c>
      <c r="H140" s="6" t="n">
        <v>87.714</v>
      </c>
      <c r="I140" s="6" t="n">
        <v>-877.14</v>
      </c>
      <c r="J140" s="6" t="n">
        <v>-19.78</v>
      </c>
      <c r="K140" s="6" t="n">
        <v>-2.63</v>
      </c>
      <c r="L140" s="6" t="n">
        <v>0</v>
      </c>
      <c r="M140" s="6" t="s">
        <f>=I140+J140+K140+L140</f>
      </c>
      <c r="N140" s="17"/>
      <c r="O140" s="17" t="s">
        <v>502</v>
      </c>
    </row>
    <row collapsed="false" customFormat="false" customHeight="false" hidden="false" ht="12.1" outlineLevel="0" r="141">
      <c r="A141" s="21" t="n">
        <v>45334.535601852</v>
      </c>
      <c r="B141" s="17" t="s">
        <v>113</v>
      </c>
      <c r="C141" s="17" t="s">
        <v>568</v>
      </c>
      <c r="D141" s="17" t="s">
        <v>277</v>
      </c>
      <c r="E141" s="17" t="s">
        <v>18</v>
      </c>
      <c r="F141" s="17" t="s">
        <v>20</v>
      </c>
      <c r="G141" s="7" t="n">
        <v>1000</v>
      </c>
      <c r="H141" s="6" t="n">
        <v>0.76049</v>
      </c>
      <c r="I141" s="6" t="n">
        <v>-760.49</v>
      </c>
      <c r="J141" s="6" t="n">
        <v>0</v>
      </c>
      <c r="K141" s="6" t="n">
        <v>0</v>
      </c>
      <c r="L141" s="6" t="n">
        <v>0</v>
      </c>
      <c r="M141" s="6" t="s">
        <f>=I141+J141+K141+L141</f>
      </c>
      <c r="N141" s="17"/>
      <c r="O141" s="17" t="s">
        <v>502</v>
      </c>
    </row>
    <row collapsed="false" customFormat="false" customHeight="false" hidden="false" ht="12.1" outlineLevel="0" r="142">
      <c r="A142" s="30" t="n">
        <v>45334.535613426</v>
      </c>
      <c r="B142" s="31" t="s">
        <v>537</v>
      </c>
      <c r="C142" s="31" t="s">
        <v>569</v>
      </c>
      <c r="D142" s="31" t="s">
        <v>537</v>
      </c>
      <c r="E142" s="31" t="s">
        <v>537</v>
      </c>
      <c r="F142" s="31" t="s">
        <v>20</v>
      </c>
      <c r="G142" s="32" t="n">
        <v>1</v>
      </c>
      <c r="H142" s="33" t="n">
        <v>-1</v>
      </c>
      <c r="I142" s="33" t="n">
        <v>-2.28</v>
      </c>
      <c r="J142" s="33" t="n">
        <v>0</v>
      </c>
      <c r="K142" s="33" t="n">
        <v>0</v>
      </c>
      <c r="L142" s="33" t="n">
        <v>0</v>
      </c>
      <c r="M142" s="6" t="s">
        <f>=I142+J142+K142+L142</f>
      </c>
      <c r="N142" s="31"/>
      <c r="O142" s="31" t="s">
        <v>502</v>
      </c>
    </row>
    <row collapsed="false" customFormat="false" customHeight="false" hidden="false" ht="12.1" outlineLevel="0" r="143">
      <c r="A143" s="21" t="n">
        <v>45334.553877315</v>
      </c>
      <c r="B143" s="17" t="s">
        <v>414</v>
      </c>
      <c r="C143" s="17" t="s">
        <v>565</v>
      </c>
      <c r="D143" s="17" t="s">
        <v>277</v>
      </c>
      <c r="E143" s="17" t="s">
        <v>126</v>
      </c>
      <c r="F143" s="17" t="s">
        <v>20</v>
      </c>
      <c r="G143" s="7" t="n">
        <v>28</v>
      </c>
      <c r="H143" s="6" t="n">
        <v>1.34392857</v>
      </c>
      <c r="I143" s="6" t="n">
        <v>-37.63</v>
      </c>
      <c r="J143" s="6" t="n">
        <v>0</v>
      </c>
      <c r="K143" s="6" t="n">
        <v>-0.11</v>
      </c>
      <c r="L143" s="6" t="n">
        <v>0</v>
      </c>
      <c r="M143" s="6" t="s">
        <f>=I143+J143+K143+L143</f>
      </c>
      <c r="N143" s="17"/>
      <c r="O143" s="17" t="s">
        <v>502</v>
      </c>
    </row>
    <row collapsed="false" customFormat="false" customHeight="false" hidden="false" ht="12.1" outlineLevel="0" r="144">
      <c r="A144" s="22" t="n">
        <v>45334.784293981</v>
      </c>
      <c r="B144" s="23" t="s">
        <v>501</v>
      </c>
      <c r="C144" s="23" t="s">
        <v>209</v>
      </c>
      <c r="D144" s="23" t="s">
        <v>501</v>
      </c>
      <c r="E144" s="23" t="s">
        <v>501</v>
      </c>
      <c r="F144" s="23" t="s">
        <v>20</v>
      </c>
      <c r="G144" s="24" t="n">
        <v>1</v>
      </c>
      <c r="H144" s="25" t="n">
        <v>1</v>
      </c>
      <c r="I144" s="25" t="n">
        <v>4000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/>
      <c r="O144" s="23" t="s">
        <v>502</v>
      </c>
    </row>
    <row collapsed="false" customFormat="false" customHeight="false" hidden="false" ht="12.1" outlineLevel="0" r="145">
      <c r="A145" s="21" t="n">
        <v>45334.857326389</v>
      </c>
      <c r="B145" s="17" t="s">
        <v>76</v>
      </c>
      <c r="C145" s="17" t="s">
        <v>570</v>
      </c>
      <c r="D145" s="17" t="s">
        <v>277</v>
      </c>
      <c r="E145" s="17" t="s">
        <v>18</v>
      </c>
      <c r="F145" s="17" t="s">
        <v>20</v>
      </c>
      <c r="G145" s="7" t="n">
        <v>1</v>
      </c>
      <c r="H145" s="6" t="n">
        <v>563.7</v>
      </c>
      <c r="I145" s="6" t="n">
        <v>-563.7</v>
      </c>
      <c r="J145" s="6" t="n">
        <v>0</v>
      </c>
      <c r="K145" s="6" t="n">
        <v>-1.69</v>
      </c>
      <c r="L145" s="6" t="n">
        <v>0</v>
      </c>
      <c r="M145" s="6" t="s">
        <f>=I145+J145+K145+L145</f>
      </c>
      <c r="N145" s="17"/>
      <c r="O145" s="17" t="s">
        <v>502</v>
      </c>
    </row>
    <row collapsed="false" customFormat="false" customHeight="false" hidden="false" ht="12.1" outlineLevel="0" r="146">
      <c r="A146" s="21" t="n">
        <v>45334.858622685</v>
      </c>
      <c r="B146" s="17" t="s">
        <v>91</v>
      </c>
      <c r="C146" s="17" t="s">
        <v>571</v>
      </c>
      <c r="D146" s="17" t="s">
        <v>277</v>
      </c>
      <c r="E146" s="17" t="s">
        <v>18</v>
      </c>
      <c r="F146" s="17" t="s">
        <v>20</v>
      </c>
      <c r="G146" s="7" t="n">
        <v>1</v>
      </c>
      <c r="H146" s="6" t="n">
        <v>2981</v>
      </c>
      <c r="I146" s="6" t="n">
        <v>-2981</v>
      </c>
      <c r="J146" s="6" t="n">
        <v>0</v>
      </c>
      <c r="K146" s="6" t="n">
        <v>-8.94</v>
      </c>
      <c r="L146" s="6" t="n">
        <v>0</v>
      </c>
      <c r="M146" s="6" t="s">
        <f>=I146+J146+K146+L146</f>
      </c>
      <c r="N146" s="17"/>
      <c r="O146" s="17" t="s">
        <v>502</v>
      </c>
    </row>
    <row collapsed="false" customFormat="false" customHeight="false" hidden="false" ht="12.1" outlineLevel="0" r="147">
      <c r="A147" s="21" t="n">
        <v>45334.860520833</v>
      </c>
      <c r="B147" s="17" t="s">
        <v>110</v>
      </c>
      <c r="C147" s="17" t="s">
        <v>572</v>
      </c>
      <c r="D147" s="17" t="s">
        <v>277</v>
      </c>
      <c r="E147" s="17" t="s">
        <v>18</v>
      </c>
      <c r="F147" s="17" t="s">
        <v>20</v>
      </c>
      <c r="G147" s="7" t="n">
        <v>10</v>
      </c>
      <c r="H147" s="6" t="n">
        <v>39.98</v>
      </c>
      <c r="I147" s="6" t="n">
        <v>-399.8</v>
      </c>
      <c r="J147" s="6" t="n">
        <v>0</v>
      </c>
      <c r="K147" s="6" t="n">
        <v>-1.2</v>
      </c>
      <c r="L147" s="6" t="n">
        <v>0</v>
      </c>
      <c r="M147" s="6" t="s">
        <f>=I147+J147+K147+L147</f>
      </c>
      <c r="N147" s="17"/>
      <c r="O147" s="17" t="s">
        <v>502</v>
      </c>
    </row>
    <row collapsed="false" customFormat="false" customHeight="false" hidden="false" ht="12.1" outlineLevel="0" r="148">
      <c r="A148" s="21" t="n">
        <v>45334.861446759</v>
      </c>
      <c r="B148" s="17" t="s">
        <v>414</v>
      </c>
      <c r="C148" s="17" t="s">
        <v>565</v>
      </c>
      <c r="D148" s="17" t="s">
        <v>277</v>
      </c>
      <c r="E148" s="17" t="s">
        <v>126</v>
      </c>
      <c r="F148" s="17" t="s">
        <v>20</v>
      </c>
      <c r="G148" s="7" t="n">
        <v>32</v>
      </c>
      <c r="H148" s="6" t="n">
        <v>1.3440625</v>
      </c>
      <c r="I148" s="6" t="n">
        <v>-43.01</v>
      </c>
      <c r="J148" s="6" t="n">
        <v>0</v>
      </c>
      <c r="K148" s="6" t="n">
        <v>-0.13</v>
      </c>
      <c r="L148" s="6" t="n">
        <v>0</v>
      </c>
      <c r="M148" s="6" t="s">
        <f>=I148+J148+K148+L148</f>
      </c>
      <c r="N148" s="17"/>
      <c r="O148" s="17" t="s">
        <v>502</v>
      </c>
    </row>
    <row collapsed="false" customFormat="false" customHeight="false" hidden="false" ht="12.1" outlineLevel="0" r="149">
      <c r="A149" s="21" t="n">
        <v>45334.887337963</v>
      </c>
      <c r="B149" s="17" t="s">
        <v>414</v>
      </c>
      <c r="C149" s="17" t="s">
        <v>565</v>
      </c>
      <c r="D149" s="17" t="s">
        <v>277</v>
      </c>
      <c r="E149" s="17" t="s">
        <v>126</v>
      </c>
      <c r="F149" s="17" t="s">
        <v>20</v>
      </c>
      <c r="G149" s="7" t="n">
        <v>1</v>
      </c>
      <c r="H149" s="6" t="n">
        <v>1.34</v>
      </c>
      <c r="I149" s="6" t="n">
        <v>-1.34</v>
      </c>
      <c r="J149" s="6" t="n">
        <v>0</v>
      </c>
      <c r="K149" s="6" t="n">
        <v>-0.01</v>
      </c>
      <c r="L149" s="6" t="n">
        <v>0</v>
      </c>
      <c r="M149" s="6" t="s">
        <f>=I149+J149+K149+L149</f>
      </c>
      <c r="N149" s="17"/>
      <c r="O149" s="17" t="s">
        <v>502</v>
      </c>
    </row>
    <row collapsed="false" customFormat="false" customHeight="false" hidden="false" ht="12.1" outlineLevel="0" r="150">
      <c r="A150" s="22" t="n">
        <v>45337.310416667</v>
      </c>
      <c r="B150" s="23" t="s">
        <v>501</v>
      </c>
      <c r="C150" s="23" t="s">
        <v>209</v>
      </c>
      <c r="D150" s="23" t="s">
        <v>501</v>
      </c>
      <c r="E150" s="23" t="s">
        <v>501</v>
      </c>
      <c r="F150" s="23" t="s">
        <v>20</v>
      </c>
      <c r="G150" s="24" t="n">
        <v>1</v>
      </c>
      <c r="H150" s="25" t="n">
        <v>1</v>
      </c>
      <c r="I150" s="25" t="n">
        <v>2005.49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3"/>
      <c r="O150" s="23" t="s">
        <v>502</v>
      </c>
    </row>
    <row collapsed="false" customFormat="false" customHeight="false" hidden="false" ht="12.1" outlineLevel="0" r="151">
      <c r="A151" s="21" t="n">
        <v>45337.423854167</v>
      </c>
      <c r="B151" s="17" t="s">
        <v>98</v>
      </c>
      <c r="C151" s="17" t="s">
        <v>573</v>
      </c>
      <c r="D151" s="17" t="s">
        <v>277</v>
      </c>
      <c r="E151" s="17" t="s">
        <v>18</v>
      </c>
      <c r="F151" s="17" t="s">
        <v>20</v>
      </c>
      <c r="G151" s="7" t="n">
        <v>1</v>
      </c>
      <c r="H151" s="6" t="n">
        <v>888</v>
      </c>
      <c r="I151" s="6" t="n">
        <v>-888</v>
      </c>
      <c r="J151" s="6" t="n">
        <v>0</v>
      </c>
      <c r="K151" s="6" t="n">
        <v>-2.66</v>
      </c>
      <c r="L151" s="6" t="n">
        <v>0</v>
      </c>
      <c r="M151" s="6" t="s">
        <f>=I151+J151+K151+L151</f>
      </c>
      <c r="N151" s="17"/>
      <c r="O151" s="17" t="s">
        <v>502</v>
      </c>
    </row>
    <row collapsed="false" customFormat="false" customHeight="false" hidden="false" ht="12.1" outlineLevel="0" r="152">
      <c r="A152" s="21" t="n">
        <v>45338.567893519</v>
      </c>
      <c r="B152" s="17" t="s">
        <v>110</v>
      </c>
      <c r="C152" s="17" t="s">
        <v>572</v>
      </c>
      <c r="D152" s="17" t="s">
        <v>277</v>
      </c>
      <c r="E152" s="17" t="s">
        <v>18</v>
      </c>
      <c r="F152" s="17" t="s">
        <v>20</v>
      </c>
      <c r="G152" s="7" t="n">
        <v>10</v>
      </c>
      <c r="H152" s="6" t="n">
        <v>39.16</v>
      </c>
      <c r="I152" s="6" t="n">
        <v>-391.6</v>
      </c>
      <c r="J152" s="6" t="n">
        <v>0</v>
      </c>
      <c r="K152" s="6" t="n">
        <v>-1.17</v>
      </c>
      <c r="L152" s="6" t="n">
        <v>0</v>
      </c>
      <c r="M152" s="6" t="s">
        <f>=I152+J152+K152+L152</f>
      </c>
      <c r="N152" s="17"/>
      <c r="O152" s="17" t="s">
        <v>502</v>
      </c>
    </row>
    <row collapsed="false" customFormat="false" customHeight="false" hidden="false" ht="12.1" outlineLevel="0" r="153">
      <c r="A153" s="21" t="n">
        <v>45338.580960648</v>
      </c>
      <c r="B153" s="17" t="s">
        <v>414</v>
      </c>
      <c r="C153" s="17" t="s">
        <v>565</v>
      </c>
      <c r="D153" s="17" t="s">
        <v>277</v>
      </c>
      <c r="E153" s="17" t="s">
        <v>126</v>
      </c>
      <c r="F153" s="17" t="s">
        <v>20</v>
      </c>
      <c r="G153" s="7" t="n">
        <v>527</v>
      </c>
      <c r="H153" s="6" t="n">
        <v>1.34800759</v>
      </c>
      <c r="I153" s="6" t="n">
        <v>-710.4</v>
      </c>
      <c r="J153" s="6" t="n">
        <v>0</v>
      </c>
      <c r="K153" s="6" t="n">
        <v>-2.13</v>
      </c>
      <c r="L153" s="6" t="n">
        <v>0</v>
      </c>
      <c r="M153" s="6" t="s">
        <f>=I153+J153+K153+L153</f>
      </c>
      <c r="N153" s="17"/>
      <c r="O153" s="17" t="s">
        <v>502</v>
      </c>
    </row>
    <row collapsed="false" customFormat="false" customHeight="false" hidden="false" ht="12.1" outlineLevel="0" r="154">
      <c r="A154" s="22" t="n">
        <v>45342.489780093</v>
      </c>
      <c r="B154" s="23" t="s">
        <v>524</v>
      </c>
      <c r="C154" s="23" t="s">
        <v>528</v>
      </c>
      <c r="D154" s="23" t="s">
        <v>524</v>
      </c>
      <c r="E154" s="23" t="s">
        <v>524</v>
      </c>
      <c r="F154" s="23" t="s">
        <v>20</v>
      </c>
      <c r="G154" s="24" t="n">
        <v>1</v>
      </c>
      <c r="H154" s="25" t="n">
        <v>1</v>
      </c>
      <c r="I154" s="25" t="n">
        <v>32.41</v>
      </c>
      <c r="J154" s="25" t="n">
        <v>0</v>
      </c>
      <c r="K154" s="25" t="n">
        <v>0</v>
      </c>
      <c r="L154" s="25" t="n">
        <v>0</v>
      </c>
      <c r="M154" s="6" t="s">
        <f>=I154+J154+K154+L154</f>
      </c>
      <c r="N154" s="23"/>
      <c r="O154" s="23" t="s">
        <v>502</v>
      </c>
    </row>
    <row collapsed="false" customFormat="false" customHeight="false" hidden="false" ht="12.1" outlineLevel="0" r="155">
      <c r="A155" s="21" t="n">
        <v>45342.839675926</v>
      </c>
      <c r="B155" s="17" t="s">
        <v>135</v>
      </c>
      <c r="C155" s="17" t="s">
        <v>503</v>
      </c>
      <c r="D155" s="17" t="s">
        <v>277</v>
      </c>
      <c r="E155" s="17" t="s">
        <v>126</v>
      </c>
      <c r="F155" s="17" t="s">
        <v>20</v>
      </c>
      <c r="G155" s="7" t="n">
        <v>5</v>
      </c>
      <c r="H155" s="6" t="n">
        <v>6.46</v>
      </c>
      <c r="I155" s="6" t="n">
        <v>-32.3</v>
      </c>
      <c r="J155" s="6" t="n">
        <v>0</v>
      </c>
      <c r="K155" s="6" t="n">
        <v>0</v>
      </c>
      <c r="L155" s="6" t="n">
        <v>0</v>
      </c>
      <c r="M155" s="6" t="s">
        <f>=I155+J155+K155+L155</f>
      </c>
      <c r="N155" s="17"/>
      <c r="O155" s="17" t="s">
        <v>502</v>
      </c>
    </row>
    <row collapsed="false" customFormat="false" customHeight="false" hidden="false" ht="12.1" outlineLevel="0" r="156">
      <c r="A156" s="22" t="n">
        <v>45343.442511574</v>
      </c>
      <c r="B156" s="23" t="s">
        <v>501</v>
      </c>
      <c r="C156" s="23" t="s">
        <v>209</v>
      </c>
      <c r="D156" s="23" t="s">
        <v>501</v>
      </c>
      <c r="E156" s="23" t="s">
        <v>501</v>
      </c>
      <c r="F156" s="23" t="s">
        <v>20</v>
      </c>
      <c r="G156" s="24" t="n">
        <v>1</v>
      </c>
      <c r="H156" s="25" t="n">
        <v>1</v>
      </c>
      <c r="I156" s="25" t="n">
        <v>1700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3"/>
      <c r="O156" s="23" t="s">
        <v>502</v>
      </c>
    </row>
    <row collapsed="false" customFormat="false" customHeight="false" hidden="false" ht="12.1" outlineLevel="0" r="157">
      <c r="A157" s="21" t="n">
        <v>45343.443530093</v>
      </c>
      <c r="B157" s="17" t="s">
        <v>27</v>
      </c>
      <c r="C157" s="17" t="s">
        <v>574</v>
      </c>
      <c r="D157" s="17" t="s">
        <v>277</v>
      </c>
      <c r="E157" s="17" t="s">
        <v>18</v>
      </c>
      <c r="F157" s="17" t="s">
        <v>20</v>
      </c>
      <c r="G157" s="7" t="n">
        <v>1</v>
      </c>
      <c r="H157" s="6" t="n">
        <v>1622.5</v>
      </c>
      <c r="I157" s="6" t="n">
        <v>-1622.5</v>
      </c>
      <c r="J157" s="6" t="n">
        <v>0</v>
      </c>
      <c r="K157" s="6" t="n">
        <v>-4.87</v>
      </c>
      <c r="L157" s="6" t="n">
        <v>0</v>
      </c>
      <c r="M157" s="6" t="s">
        <f>=I157+J157+K157+L157</f>
      </c>
      <c r="N157" s="17"/>
      <c r="O157" s="17" t="s">
        <v>502</v>
      </c>
    </row>
    <row collapsed="false" customFormat="false" customHeight="false" hidden="false" ht="12.1" outlineLevel="0" r="158">
      <c r="A158" s="22" t="n">
        <v>45348.430555556</v>
      </c>
      <c r="B158" s="23" t="s">
        <v>524</v>
      </c>
      <c r="C158" s="23" t="s">
        <v>529</v>
      </c>
      <c r="D158" s="23" t="s">
        <v>524</v>
      </c>
      <c r="E158" s="23" t="s">
        <v>524</v>
      </c>
      <c r="F158" s="23" t="s">
        <v>20</v>
      </c>
      <c r="G158" s="24" t="n">
        <v>1</v>
      </c>
      <c r="H158" s="25" t="n">
        <v>1</v>
      </c>
      <c r="I158" s="25" t="n">
        <v>62.16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3"/>
      <c r="O158" s="23" t="s">
        <v>502</v>
      </c>
    </row>
    <row collapsed="false" customFormat="false" customHeight="false" hidden="false" ht="12.1" outlineLevel="0" r="159">
      <c r="A159" s="22" t="n">
        <v>45348.44537037</v>
      </c>
      <c r="B159" s="23" t="s">
        <v>559</v>
      </c>
      <c r="C159" s="23" t="s">
        <v>575</v>
      </c>
      <c r="D159" s="23" t="s">
        <v>559</v>
      </c>
      <c r="E159" s="23" t="s">
        <v>559</v>
      </c>
      <c r="F159" s="23" t="s">
        <v>20</v>
      </c>
      <c r="G159" s="24" t="n">
        <v>1</v>
      </c>
      <c r="H159" s="25" t="n">
        <v>1</v>
      </c>
      <c r="I159" s="25" t="n">
        <v>2000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3"/>
      <c r="O159" s="23" t="s">
        <v>502</v>
      </c>
    </row>
    <row collapsed="false" customFormat="false" customHeight="false" hidden="false" ht="12.1" outlineLevel="0" r="160">
      <c r="A160" s="21" t="n">
        <v>45348.446354167</v>
      </c>
      <c r="B160" s="17" t="s">
        <v>101</v>
      </c>
      <c r="C160" s="17" t="s">
        <v>576</v>
      </c>
      <c r="D160" s="17" t="s">
        <v>277</v>
      </c>
      <c r="E160" s="17" t="s">
        <v>18</v>
      </c>
      <c r="F160" s="17" t="s">
        <v>20</v>
      </c>
      <c r="G160" s="7" t="n">
        <v>100</v>
      </c>
      <c r="H160" s="6" t="n">
        <v>17.8569</v>
      </c>
      <c r="I160" s="6" t="n">
        <v>-1785.69</v>
      </c>
      <c r="J160" s="6" t="n">
        <v>0</v>
      </c>
      <c r="K160" s="6" t="n">
        <v>0</v>
      </c>
      <c r="L160" s="6" t="n">
        <v>0</v>
      </c>
      <c r="M160" s="6" t="s">
        <f>=I160+J160+K160+L160</f>
      </c>
      <c r="N160" s="17"/>
      <c r="O160" s="17" t="s">
        <v>502</v>
      </c>
    </row>
    <row collapsed="false" customFormat="false" customHeight="false" hidden="false" ht="12.1" outlineLevel="0" r="161">
      <c r="A161" s="30" t="n">
        <v>45348.446365741</v>
      </c>
      <c r="B161" s="31" t="s">
        <v>537</v>
      </c>
      <c r="C161" s="31" t="s">
        <v>577</v>
      </c>
      <c r="D161" s="31" t="s">
        <v>537</v>
      </c>
      <c r="E161" s="31" t="s">
        <v>537</v>
      </c>
      <c r="F161" s="31" t="s">
        <v>20</v>
      </c>
      <c r="G161" s="32" t="n">
        <v>1</v>
      </c>
      <c r="H161" s="33" t="n">
        <v>-1</v>
      </c>
      <c r="I161" s="33" t="n">
        <v>-5.36</v>
      </c>
      <c r="J161" s="33" t="n">
        <v>0</v>
      </c>
      <c r="K161" s="33" t="n">
        <v>0</v>
      </c>
      <c r="L161" s="33" t="n">
        <v>0</v>
      </c>
      <c r="M161" s="6" t="s">
        <f>=I161+J161+K161+L161</f>
      </c>
      <c r="N161" s="31"/>
      <c r="O161" s="31" t="s">
        <v>502</v>
      </c>
    </row>
    <row collapsed="false" customFormat="false" customHeight="false" hidden="false" ht="12.1" outlineLevel="0" r="162">
      <c r="A162" s="22" t="n">
        <v>45349.396469907</v>
      </c>
      <c r="B162" s="23" t="s">
        <v>524</v>
      </c>
      <c r="C162" s="23" t="s">
        <v>530</v>
      </c>
      <c r="D162" s="23" t="s">
        <v>524</v>
      </c>
      <c r="E162" s="23" t="s">
        <v>524</v>
      </c>
      <c r="F162" s="23" t="s">
        <v>20</v>
      </c>
      <c r="G162" s="24" t="n">
        <v>1</v>
      </c>
      <c r="H162" s="25" t="n">
        <v>1</v>
      </c>
      <c r="I162" s="25" t="n">
        <v>94.98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3"/>
      <c r="O162" s="23" t="s">
        <v>502</v>
      </c>
    </row>
    <row collapsed="false" customFormat="false" customHeight="false" hidden="false" ht="12.1" outlineLevel="0" r="163">
      <c r="A163" s="21" t="n">
        <v>45349.476712963</v>
      </c>
      <c r="B163" s="17" t="s">
        <v>135</v>
      </c>
      <c r="C163" s="17" t="s">
        <v>503</v>
      </c>
      <c r="D163" s="17" t="s">
        <v>277</v>
      </c>
      <c r="E163" s="17" t="s">
        <v>126</v>
      </c>
      <c r="F163" s="17" t="s">
        <v>20</v>
      </c>
      <c r="G163" s="7" t="n">
        <v>67</v>
      </c>
      <c r="H163" s="6" t="n">
        <v>6.53</v>
      </c>
      <c r="I163" s="6" t="n">
        <v>-437.51</v>
      </c>
      <c r="J163" s="6" t="n">
        <v>0</v>
      </c>
      <c r="K163" s="6" t="n">
        <v>0</v>
      </c>
      <c r="L163" s="6" t="n">
        <v>0</v>
      </c>
      <c r="M163" s="6" t="s">
        <f>=I163+J163+K163+L163</f>
      </c>
      <c r="N163" s="17"/>
      <c r="O163" s="17" t="s">
        <v>502</v>
      </c>
    </row>
    <row collapsed="false" customFormat="false" customHeight="false" hidden="false" ht="12.1" outlineLevel="0" r="164">
      <c r="A164" s="22" t="n">
        <v>45349.523055556</v>
      </c>
      <c r="B164" s="23" t="s">
        <v>559</v>
      </c>
      <c r="C164" s="23" t="s">
        <v>578</v>
      </c>
      <c r="D164" s="23" t="s">
        <v>559</v>
      </c>
      <c r="E164" s="23" t="s">
        <v>559</v>
      </c>
      <c r="F164" s="23" t="s">
        <v>20</v>
      </c>
      <c r="G164" s="24" t="n">
        <v>1</v>
      </c>
      <c r="H164" s="25" t="n">
        <v>1</v>
      </c>
      <c r="I164" s="25" t="n">
        <v>600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3"/>
      <c r="O164" s="23" t="s">
        <v>502</v>
      </c>
    </row>
    <row collapsed="false" customFormat="false" customHeight="false" hidden="false" ht="12.1" outlineLevel="0" r="165">
      <c r="A165" s="22" t="n">
        <v>45349.523981481</v>
      </c>
      <c r="B165" s="23" t="s">
        <v>524</v>
      </c>
      <c r="C165" s="23" t="s">
        <v>579</v>
      </c>
      <c r="D165" s="23" t="s">
        <v>524</v>
      </c>
      <c r="E165" s="23" t="s">
        <v>524</v>
      </c>
      <c r="F165" s="23" t="s">
        <v>20</v>
      </c>
      <c r="G165" s="24" t="n">
        <v>1</v>
      </c>
      <c r="H165" s="25" t="n">
        <v>1</v>
      </c>
      <c r="I165" s="25" t="n">
        <v>46.89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3"/>
      <c r="O165" s="23" t="s">
        <v>502</v>
      </c>
    </row>
    <row collapsed="false" customFormat="false" customHeight="false" hidden="false" ht="12.1" outlineLevel="0" r="166">
      <c r="A166" s="21" t="n">
        <v>45349.524479167</v>
      </c>
      <c r="B166" s="17" t="s">
        <v>110</v>
      </c>
      <c r="C166" s="17" t="s">
        <v>572</v>
      </c>
      <c r="D166" s="17" t="s">
        <v>277</v>
      </c>
      <c r="E166" s="17" t="s">
        <v>18</v>
      </c>
      <c r="F166" s="17" t="s">
        <v>20</v>
      </c>
      <c r="G166" s="7" t="n">
        <v>10</v>
      </c>
      <c r="H166" s="6" t="n">
        <v>37.9</v>
      </c>
      <c r="I166" s="6" t="n">
        <v>-379</v>
      </c>
      <c r="J166" s="6" t="n">
        <v>0</v>
      </c>
      <c r="K166" s="6" t="n">
        <v>-1.14</v>
      </c>
      <c r="L166" s="6" t="n">
        <v>0</v>
      </c>
      <c r="M166" s="6" t="s">
        <f>=I166+J166+K166+L166</f>
      </c>
      <c r="N166" s="17"/>
      <c r="O166" s="17" t="s">
        <v>502</v>
      </c>
    </row>
    <row collapsed="false" customFormat="false" customHeight="false" hidden="false" ht="12.1" outlineLevel="0" r="167">
      <c r="A167" s="21" t="n">
        <v>45349.540428241</v>
      </c>
      <c r="B167" s="17" t="s">
        <v>413</v>
      </c>
      <c r="C167" s="17" t="s">
        <v>564</v>
      </c>
      <c r="D167" s="17" t="s">
        <v>277</v>
      </c>
      <c r="E167" s="17" t="s">
        <v>126</v>
      </c>
      <c r="F167" s="17" t="s">
        <v>20</v>
      </c>
      <c r="G167" s="7" t="n">
        <v>1</v>
      </c>
      <c r="H167" s="6" t="n">
        <v>143.6</v>
      </c>
      <c r="I167" s="6" t="n">
        <v>-143.6</v>
      </c>
      <c r="J167" s="6" t="n">
        <v>0</v>
      </c>
      <c r="K167" s="6" t="n">
        <v>-0.43</v>
      </c>
      <c r="L167" s="6" t="n">
        <v>0</v>
      </c>
      <c r="M167" s="6" t="s">
        <f>=I167+J167+K167+L167</f>
      </c>
      <c r="N167" s="17"/>
      <c r="O167" s="17" t="s">
        <v>502</v>
      </c>
    </row>
    <row collapsed="false" customFormat="false" customHeight="false" hidden="false" ht="12.1" outlineLevel="0" r="168">
      <c r="A168" s="21" t="n">
        <v>45349.540694444</v>
      </c>
      <c r="B168" s="17" t="s">
        <v>414</v>
      </c>
      <c r="C168" s="17" t="s">
        <v>565</v>
      </c>
      <c r="D168" s="17" t="s">
        <v>277</v>
      </c>
      <c r="E168" s="17" t="s">
        <v>126</v>
      </c>
      <c r="F168" s="17" t="s">
        <v>20</v>
      </c>
      <c r="G168" s="7" t="n">
        <v>94</v>
      </c>
      <c r="H168" s="6" t="n">
        <v>1.35308511</v>
      </c>
      <c r="I168" s="6" t="n">
        <v>-127.19</v>
      </c>
      <c r="J168" s="6" t="n">
        <v>0</v>
      </c>
      <c r="K168" s="6" t="n">
        <v>-0.38</v>
      </c>
      <c r="L168" s="6" t="n">
        <v>0</v>
      </c>
      <c r="M168" s="6" t="s">
        <f>=I168+J168+K168+L168</f>
      </c>
      <c r="N168" s="17"/>
      <c r="O168" s="17" t="s">
        <v>502</v>
      </c>
    </row>
    <row collapsed="false" customFormat="false" customHeight="false" hidden="false" ht="12.1" outlineLevel="0" r="169">
      <c r="A169" s="22" t="n">
        <v>45351.46931713</v>
      </c>
      <c r="B169" s="23" t="s">
        <v>524</v>
      </c>
      <c r="C169" s="23" t="s">
        <v>580</v>
      </c>
      <c r="D169" s="23" t="s">
        <v>524</v>
      </c>
      <c r="E169" s="23" t="s">
        <v>524</v>
      </c>
      <c r="F169" s="23" t="s">
        <v>20</v>
      </c>
      <c r="G169" s="24" t="n">
        <v>1</v>
      </c>
      <c r="H169" s="25" t="n">
        <v>1</v>
      </c>
      <c r="I169" s="25" t="n">
        <v>64.82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3"/>
      <c r="O169" s="23" t="s">
        <v>502</v>
      </c>
    </row>
    <row collapsed="false" customFormat="false" customHeight="false" hidden="false" ht="12.1" outlineLevel="0" r="170">
      <c r="A170" s="22" t="n">
        <v>45351.517824074</v>
      </c>
      <c r="B170" s="23" t="s">
        <v>559</v>
      </c>
      <c r="C170" s="23" t="s">
        <v>581</v>
      </c>
      <c r="D170" s="23" t="s">
        <v>559</v>
      </c>
      <c r="E170" s="23" t="s">
        <v>559</v>
      </c>
      <c r="F170" s="23" t="s">
        <v>20</v>
      </c>
      <c r="G170" s="24" t="n">
        <v>1</v>
      </c>
      <c r="H170" s="25" t="n">
        <v>1</v>
      </c>
      <c r="I170" s="25" t="n">
        <v>2000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3"/>
      <c r="O170" s="23" t="s">
        <v>502</v>
      </c>
    </row>
    <row collapsed="false" customFormat="false" customHeight="false" hidden="false" ht="12.1" outlineLevel="0" r="171">
      <c r="A171" s="21" t="n">
        <v>45351.529537037</v>
      </c>
      <c r="B171" s="17" t="s">
        <v>73</v>
      </c>
      <c r="C171" s="17" t="s">
        <v>582</v>
      </c>
      <c r="D171" s="17" t="s">
        <v>277</v>
      </c>
      <c r="E171" s="17" t="s">
        <v>18</v>
      </c>
      <c r="F171" s="17" t="s">
        <v>20</v>
      </c>
      <c r="G171" s="7" t="n">
        <v>10</v>
      </c>
      <c r="H171" s="6" t="n">
        <v>199.25</v>
      </c>
      <c r="I171" s="6" t="n">
        <v>-1992.5</v>
      </c>
      <c r="J171" s="6" t="n">
        <v>0</v>
      </c>
      <c r="K171" s="6" t="n">
        <v>-5.98</v>
      </c>
      <c r="L171" s="6" t="n">
        <v>0</v>
      </c>
      <c r="M171" s="6" t="s">
        <f>=I171+J171+K171+L171</f>
      </c>
      <c r="N171" s="17"/>
      <c r="O171" s="17" t="s">
        <v>502</v>
      </c>
    </row>
    <row collapsed="false" customFormat="false" customHeight="false" hidden="false" ht="12.1" outlineLevel="0" r="172">
      <c r="A172" s="21" t="n">
        <v>45351.550601852</v>
      </c>
      <c r="B172" s="17" t="s">
        <v>414</v>
      </c>
      <c r="C172" s="17" t="s">
        <v>565</v>
      </c>
      <c r="D172" s="17" t="s">
        <v>277</v>
      </c>
      <c r="E172" s="17" t="s">
        <v>126</v>
      </c>
      <c r="F172" s="17" t="s">
        <v>20</v>
      </c>
      <c r="G172" s="7" t="n">
        <v>49</v>
      </c>
      <c r="H172" s="6" t="n">
        <v>1.35428571</v>
      </c>
      <c r="I172" s="6" t="n">
        <v>-66.36</v>
      </c>
      <c r="J172" s="6" t="n">
        <v>0</v>
      </c>
      <c r="K172" s="6" t="n">
        <v>-0.2</v>
      </c>
      <c r="L172" s="6" t="n">
        <v>0</v>
      </c>
      <c r="M172" s="6" t="s">
        <f>=I172+J172+K172+L172</f>
      </c>
      <c r="N172" s="17"/>
      <c r="O172" s="17" t="s">
        <v>502</v>
      </c>
    </row>
    <row collapsed="false" customFormat="false" customHeight="false" hidden="false" ht="12.1" outlineLevel="0" r="173">
      <c r="A173" s="22" t="n">
        <v>45356.562604167</v>
      </c>
      <c r="B173" s="23" t="s">
        <v>501</v>
      </c>
      <c r="C173" s="23" t="s">
        <v>209</v>
      </c>
      <c r="D173" s="23" t="s">
        <v>501</v>
      </c>
      <c r="E173" s="23" t="s">
        <v>501</v>
      </c>
      <c r="F173" s="23" t="s">
        <v>20</v>
      </c>
      <c r="G173" s="24" t="n">
        <v>1</v>
      </c>
      <c r="H173" s="25" t="n">
        <v>1</v>
      </c>
      <c r="I173" s="25" t="n">
        <v>2847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3"/>
      <c r="O173" s="23" t="s">
        <v>502</v>
      </c>
    </row>
    <row collapsed="false" customFormat="false" customHeight="false" hidden="false" ht="12.1" outlineLevel="0" r="174">
      <c r="A174" s="21" t="n">
        <v>45356.564236111</v>
      </c>
      <c r="B174" s="17" t="s">
        <v>27</v>
      </c>
      <c r="C174" s="17" t="s">
        <v>574</v>
      </c>
      <c r="D174" s="17" t="s">
        <v>277</v>
      </c>
      <c r="E174" s="17" t="s">
        <v>18</v>
      </c>
      <c r="F174" s="17" t="s">
        <v>20</v>
      </c>
      <c r="G174" s="7" t="n">
        <v>1</v>
      </c>
      <c r="H174" s="6" t="n">
        <v>1586</v>
      </c>
      <c r="I174" s="6" t="n">
        <v>-1586</v>
      </c>
      <c r="J174" s="6" t="n">
        <v>0</v>
      </c>
      <c r="K174" s="6" t="n">
        <v>-4.76</v>
      </c>
      <c r="L174" s="6" t="n">
        <v>0</v>
      </c>
      <c r="M174" s="6" t="s">
        <f>=I174+J174+K174+L174</f>
      </c>
      <c r="N174" s="17"/>
      <c r="O174" s="17" t="s">
        <v>502</v>
      </c>
    </row>
    <row collapsed="false" customFormat="false" customHeight="false" hidden="false" ht="12.1" outlineLevel="0" r="175">
      <c r="A175" s="21" t="n">
        <v>45356.565451389</v>
      </c>
      <c r="B175" s="17" t="s">
        <v>154</v>
      </c>
      <c r="C175" s="17" t="s">
        <v>583</v>
      </c>
      <c r="D175" s="17" t="s">
        <v>277</v>
      </c>
      <c r="E175" s="17" t="s">
        <v>140</v>
      </c>
      <c r="F175" s="17" t="s">
        <v>20</v>
      </c>
      <c r="G175" s="7" t="n">
        <v>1</v>
      </c>
      <c r="H175" s="6" t="n">
        <v>98.77</v>
      </c>
      <c r="I175" s="6" t="n">
        <v>-987.7</v>
      </c>
      <c r="J175" s="6" t="n">
        <v>0</v>
      </c>
      <c r="K175" s="6" t="n">
        <v>-2.96</v>
      </c>
      <c r="L175" s="6" t="n">
        <v>0</v>
      </c>
      <c r="M175" s="6" t="s">
        <f>=I175+J175+K175+L175</f>
      </c>
      <c r="N175" s="17"/>
      <c r="O175" s="17" t="s">
        <v>502</v>
      </c>
    </row>
    <row collapsed="false" customFormat="false" customHeight="false" hidden="false" ht="12.1" outlineLevel="0" r="176">
      <c r="A176" s="21" t="n">
        <v>45356.5678125</v>
      </c>
      <c r="B176" s="17" t="s">
        <v>413</v>
      </c>
      <c r="C176" s="17" t="s">
        <v>564</v>
      </c>
      <c r="D176" s="17" t="s">
        <v>277</v>
      </c>
      <c r="E176" s="17" t="s">
        <v>126</v>
      </c>
      <c r="F176" s="17" t="s">
        <v>20</v>
      </c>
      <c r="G176" s="7" t="n">
        <v>1</v>
      </c>
      <c r="H176" s="6" t="n">
        <v>147.55</v>
      </c>
      <c r="I176" s="6" t="n">
        <v>-147.55</v>
      </c>
      <c r="J176" s="6" t="n">
        <v>0</v>
      </c>
      <c r="K176" s="6" t="n">
        <v>-0.44</v>
      </c>
      <c r="L176" s="6" t="n">
        <v>0</v>
      </c>
      <c r="M176" s="6" t="s">
        <f>=I176+J176+K176+L176</f>
      </c>
      <c r="N176" s="17"/>
      <c r="O176" s="17" t="s">
        <v>502</v>
      </c>
    </row>
    <row collapsed="false" customFormat="false" customHeight="false" hidden="false" ht="12.1" outlineLevel="0" r="177">
      <c r="A177" s="21" t="n">
        <v>45356.568009259</v>
      </c>
      <c r="B177" s="17" t="s">
        <v>414</v>
      </c>
      <c r="C177" s="17" t="s">
        <v>565</v>
      </c>
      <c r="D177" s="17" t="s">
        <v>277</v>
      </c>
      <c r="E177" s="17" t="s">
        <v>126</v>
      </c>
      <c r="F177" s="17" t="s">
        <v>20</v>
      </c>
      <c r="G177" s="7" t="n">
        <v>86</v>
      </c>
      <c r="H177" s="6" t="n">
        <v>1.3572093</v>
      </c>
      <c r="I177" s="6" t="n">
        <v>-116.72</v>
      </c>
      <c r="J177" s="6" t="n">
        <v>0</v>
      </c>
      <c r="K177" s="6" t="n">
        <v>-0.35</v>
      </c>
      <c r="L177" s="6" t="n">
        <v>0</v>
      </c>
      <c r="M177" s="6" t="s">
        <f>=I177+J177+K177+L177</f>
      </c>
      <c r="N177" s="17"/>
      <c r="O177" s="17" t="s">
        <v>502</v>
      </c>
    </row>
    <row collapsed="false" customFormat="false" customHeight="false" hidden="false" ht="12.1" outlineLevel="0" r="178">
      <c r="A178" s="22" t="n">
        <v>45363.816689815</v>
      </c>
      <c r="B178" s="23" t="s">
        <v>501</v>
      </c>
      <c r="C178" s="23" t="s">
        <v>209</v>
      </c>
      <c r="D178" s="23" t="s">
        <v>501</v>
      </c>
      <c r="E178" s="23" t="s">
        <v>501</v>
      </c>
      <c r="F178" s="23" t="s">
        <v>20</v>
      </c>
      <c r="G178" s="24" t="n">
        <v>1</v>
      </c>
      <c r="H178" s="25" t="n">
        <v>1</v>
      </c>
      <c r="I178" s="25" t="n">
        <v>7000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3"/>
      <c r="O178" s="23" t="s">
        <v>502</v>
      </c>
    </row>
    <row collapsed="false" customFormat="false" customHeight="false" hidden="false" ht="12.1" outlineLevel="0" r="179">
      <c r="A179" s="21" t="n">
        <v>45363.821909722</v>
      </c>
      <c r="B179" s="17" t="s">
        <v>104</v>
      </c>
      <c r="C179" s="17" t="s">
        <v>584</v>
      </c>
      <c r="D179" s="17" t="s">
        <v>277</v>
      </c>
      <c r="E179" s="17" t="s">
        <v>18</v>
      </c>
      <c r="F179" s="17" t="s">
        <v>20</v>
      </c>
      <c r="G179" s="7" t="n">
        <v>1000</v>
      </c>
      <c r="H179" s="6" t="n">
        <v>3.546</v>
      </c>
      <c r="I179" s="6" t="n">
        <v>-3546</v>
      </c>
      <c r="J179" s="6" t="n">
        <v>0</v>
      </c>
      <c r="K179" s="6" t="n">
        <v>-10.64</v>
      </c>
      <c r="L179" s="6" t="n">
        <v>0</v>
      </c>
      <c r="M179" s="6" t="s">
        <f>=I179+J179+K179+L179</f>
      </c>
      <c r="N179" s="17"/>
      <c r="O179" s="17" t="s">
        <v>502</v>
      </c>
    </row>
    <row collapsed="false" customFormat="false" customHeight="false" hidden="false" ht="12.1" outlineLevel="0" r="180">
      <c r="A180" s="21" t="n">
        <v>45363.832384259</v>
      </c>
      <c r="B180" s="17" t="s">
        <v>143</v>
      </c>
      <c r="C180" s="17" t="s">
        <v>561</v>
      </c>
      <c r="D180" s="17" t="s">
        <v>277</v>
      </c>
      <c r="E180" s="17" t="s">
        <v>140</v>
      </c>
      <c r="F180" s="17" t="s">
        <v>20</v>
      </c>
      <c r="G180" s="7" t="n">
        <v>2</v>
      </c>
      <c r="H180" s="6" t="n">
        <v>79.254</v>
      </c>
      <c r="I180" s="6" t="n">
        <v>-1585.08</v>
      </c>
      <c r="J180" s="6" t="n">
        <v>-64.26</v>
      </c>
      <c r="K180" s="6" t="n">
        <v>-4.76</v>
      </c>
      <c r="L180" s="6" t="n">
        <v>0</v>
      </c>
      <c r="M180" s="6" t="s">
        <f>=I180+J180+K180+L180</f>
      </c>
      <c r="N180" s="17"/>
      <c r="O180" s="17" t="s">
        <v>502</v>
      </c>
    </row>
    <row collapsed="false" customFormat="false" customHeight="false" hidden="false" ht="12.1" outlineLevel="0" r="181">
      <c r="A181" s="21" t="n">
        <v>45363.834641204</v>
      </c>
      <c r="B181" s="17" t="s">
        <v>76</v>
      </c>
      <c r="C181" s="17" t="s">
        <v>570</v>
      </c>
      <c r="D181" s="17" t="s">
        <v>277</v>
      </c>
      <c r="E181" s="17" t="s">
        <v>18</v>
      </c>
      <c r="F181" s="17" t="s">
        <v>20</v>
      </c>
      <c r="G181" s="7" t="n">
        <v>2</v>
      </c>
      <c r="H181" s="6" t="n">
        <v>568.35</v>
      </c>
      <c r="I181" s="6" t="n">
        <v>-1136.7</v>
      </c>
      <c r="J181" s="6" t="n">
        <v>0</v>
      </c>
      <c r="K181" s="6" t="n">
        <v>-3.41</v>
      </c>
      <c r="L181" s="6" t="n">
        <v>0</v>
      </c>
      <c r="M181" s="6" t="s">
        <f>=I181+J181+K181+L181</f>
      </c>
      <c r="N181" s="17"/>
      <c r="O181" s="17" t="s">
        <v>502</v>
      </c>
    </row>
    <row collapsed="false" customFormat="false" customHeight="false" hidden="false" ht="12.1" outlineLevel="0" r="182">
      <c r="A182" s="21" t="n">
        <v>45363.836284722</v>
      </c>
      <c r="B182" s="17" t="s">
        <v>414</v>
      </c>
      <c r="C182" s="17" t="s">
        <v>565</v>
      </c>
      <c r="D182" s="17" t="s">
        <v>277</v>
      </c>
      <c r="E182" s="17" t="s">
        <v>126</v>
      </c>
      <c r="F182" s="17" t="s">
        <v>20</v>
      </c>
      <c r="G182" s="7" t="n">
        <v>474</v>
      </c>
      <c r="H182" s="6" t="n">
        <v>1.36109705</v>
      </c>
      <c r="I182" s="6" t="n">
        <v>-645.16</v>
      </c>
      <c r="J182" s="6" t="n">
        <v>0</v>
      </c>
      <c r="K182" s="6" t="n">
        <v>-1.94</v>
      </c>
      <c r="L182" s="6" t="n">
        <v>0</v>
      </c>
      <c r="M182" s="6" t="s">
        <f>=I182+J182+K182+L182</f>
      </c>
      <c r="N182" s="17"/>
      <c r="O182" s="17" t="s">
        <v>502</v>
      </c>
    </row>
    <row collapsed="false" customFormat="false" customHeight="false" hidden="false" ht="12.1" outlineLevel="0" r="183">
      <c r="A183" s="22" t="n">
        <v>45371.397256944</v>
      </c>
      <c r="B183" s="23" t="s">
        <v>559</v>
      </c>
      <c r="C183" s="23" t="s">
        <v>585</v>
      </c>
      <c r="D183" s="23" t="s">
        <v>559</v>
      </c>
      <c r="E183" s="23" t="s">
        <v>559</v>
      </c>
      <c r="F183" s="23" t="s">
        <v>20</v>
      </c>
      <c r="G183" s="24" t="n">
        <v>1</v>
      </c>
      <c r="H183" s="25" t="n">
        <v>1</v>
      </c>
      <c r="I183" s="25" t="n">
        <v>825</v>
      </c>
      <c r="J183" s="25" t="n">
        <v>0</v>
      </c>
      <c r="K183" s="25" t="n">
        <v>0</v>
      </c>
      <c r="L183" s="25" t="n">
        <v>0</v>
      </c>
      <c r="M183" s="6" t="s">
        <f>=I183+J183+K183+L183</f>
      </c>
      <c r="N183" s="23"/>
      <c r="O183" s="23" t="s">
        <v>502</v>
      </c>
    </row>
    <row collapsed="false" customFormat="false" customHeight="false" hidden="false" ht="12.1" outlineLevel="0" r="184">
      <c r="A184" s="22" t="n">
        <v>45371.398738426</v>
      </c>
      <c r="B184" s="23" t="s">
        <v>524</v>
      </c>
      <c r="C184" s="23" t="s">
        <v>586</v>
      </c>
      <c r="D184" s="23" t="s">
        <v>524</v>
      </c>
      <c r="E184" s="23" t="s">
        <v>524</v>
      </c>
      <c r="F184" s="23" t="s">
        <v>20</v>
      </c>
      <c r="G184" s="24" t="n">
        <v>1</v>
      </c>
      <c r="H184" s="25" t="n">
        <v>1</v>
      </c>
      <c r="I184" s="25" t="n">
        <v>81.45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3"/>
      <c r="O184" s="23" t="s">
        <v>502</v>
      </c>
    </row>
    <row collapsed="false" customFormat="false" customHeight="false" hidden="false" ht="12.1" outlineLevel="0" r="185">
      <c r="A185" s="21" t="n">
        <v>45371.416793981</v>
      </c>
      <c r="B185" s="17" t="s">
        <v>413</v>
      </c>
      <c r="C185" s="17" t="s">
        <v>564</v>
      </c>
      <c r="D185" s="17" t="s">
        <v>277</v>
      </c>
      <c r="E185" s="17" t="s">
        <v>126</v>
      </c>
      <c r="F185" s="17" t="s">
        <v>20</v>
      </c>
      <c r="G185" s="7" t="n">
        <v>6</v>
      </c>
      <c r="H185" s="6" t="n">
        <v>146</v>
      </c>
      <c r="I185" s="6" t="n">
        <v>-876</v>
      </c>
      <c r="J185" s="6" t="n">
        <v>0</v>
      </c>
      <c r="K185" s="6" t="n">
        <v>-2.63</v>
      </c>
      <c r="L185" s="6" t="n">
        <v>0</v>
      </c>
      <c r="M185" s="6" t="s">
        <f>=I185+J185+K185+L185</f>
      </c>
      <c r="N185" s="17"/>
      <c r="O185" s="17" t="s">
        <v>502</v>
      </c>
    </row>
    <row collapsed="false" customFormat="false" customHeight="false" hidden="false" ht="12.1" outlineLevel="0" r="186">
      <c r="A186" s="21" t="n">
        <v>45371.417476852</v>
      </c>
      <c r="B186" s="17" t="s">
        <v>414</v>
      </c>
      <c r="C186" s="17" t="s">
        <v>565</v>
      </c>
      <c r="D186" s="17" t="s">
        <v>277</v>
      </c>
      <c r="E186" s="17" t="s">
        <v>126</v>
      </c>
      <c r="F186" s="17" t="s">
        <v>20</v>
      </c>
      <c r="G186" s="7" t="n">
        <v>22</v>
      </c>
      <c r="H186" s="6" t="n">
        <v>1.36590909</v>
      </c>
      <c r="I186" s="6" t="n">
        <v>-30.05</v>
      </c>
      <c r="J186" s="6" t="n">
        <v>0</v>
      </c>
      <c r="K186" s="6" t="n">
        <v>-0.09</v>
      </c>
      <c r="L186" s="6" t="n">
        <v>0</v>
      </c>
      <c r="M186" s="6" t="s">
        <f>=I186+J186+K186+L186</f>
      </c>
      <c r="N186" s="17"/>
      <c r="O186" s="17" t="s">
        <v>502</v>
      </c>
    </row>
    <row collapsed="false" customFormat="false" customHeight="false" hidden="false" ht="12.1" outlineLevel="0" r="187">
      <c r="A187" s="22" t="n">
        <v>45371.571365741</v>
      </c>
      <c r="B187" s="23" t="s">
        <v>524</v>
      </c>
      <c r="C187" s="23" t="s">
        <v>587</v>
      </c>
      <c r="D187" s="23" t="s">
        <v>524</v>
      </c>
      <c r="E187" s="23" t="s">
        <v>524</v>
      </c>
      <c r="F187" s="23" t="s">
        <v>20</v>
      </c>
      <c r="G187" s="24" t="n">
        <v>1</v>
      </c>
      <c r="H187" s="25" t="n">
        <v>1</v>
      </c>
      <c r="I187" s="25" t="n">
        <v>68.07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3"/>
      <c r="O187" s="23" t="s">
        <v>502</v>
      </c>
    </row>
    <row collapsed="false" customFormat="false" customHeight="false" hidden="false" ht="12.1" outlineLevel="0" r="188">
      <c r="A188" s="21" t="n">
        <v>45371.652407407</v>
      </c>
      <c r="B188" s="17" t="s">
        <v>414</v>
      </c>
      <c r="C188" s="17" t="s">
        <v>565</v>
      </c>
      <c r="D188" s="17" t="s">
        <v>277</v>
      </c>
      <c r="E188" s="17" t="s">
        <v>126</v>
      </c>
      <c r="F188" s="17" t="s">
        <v>20</v>
      </c>
      <c r="G188" s="7" t="n">
        <v>50</v>
      </c>
      <c r="H188" s="6" t="n">
        <v>1.3658</v>
      </c>
      <c r="I188" s="6" t="n">
        <v>-68.29</v>
      </c>
      <c r="J188" s="6" t="n">
        <v>0</v>
      </c>
      <c r="K188" s="6" t="n">
        <v>-0.2</v>
      </c>
      <c r="L188" s="6" t="n">
        <v>0</v>
      </c>
      <c r="M188" s="6" t="s">
        <f>=I188+J188+K188+L188</f>
      </c>
      <c r="N188" s="17"/>
      <c r="O188" s="17" t="s">
        <v>502</v>
      </c>
    </row>
    <row collapsed="false" customFormat="false" customHeight="false" hidden="false" ht="12.1" outlineLevel="0" r="189">
      <c r="A189" s="22" t="n">
        <v>45372.403055556</v>
      </c>
      <c r="B189" s="23" t="s">
        <v>524</v>
      </c>
      <c r="C189" s="23" t="s">
        <v>588</v>
      </c>
      <c r="D189" s="23" t="s">
        <v>524</v>
      </c>
      <c r="E189" s="23" t="s">
        <v>524</v>
      </c>
      <c r="F189" s="23" t="s">
        <v>20</v>
      </c>
      <c r="G189" s="24" t="n">
        <v>1</v>
      </c>
      <c r="H189" s="25" t="n">
        <v>1</v>
      </c>
      <c r="I189" s="25" t="n">
        <v>100.23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3"/>
      <c r="O189" s="23" t="s">
        <v>502</v>
      </c>
    </row>
    <row collapsed="false" customFormat="false" customHeight="false" hidden="false" ht="12.1" outlineLevel="0" r="190">
      <c r="A190" s="21" t="n">
        <v>45372.469641204</v>
      </c>
      <c r="B190" s="17" t="s">
        <v>414</v>
      </c>
      <c r="C190" s="17" t="s">
        <v>565</v>
      </c>
      <c r="D190" s="17" t="s">
        <v>277</v>
      </c>
      <c r="E190" s="17" t="s">
        <v>126</v>
      </c>
      <c r="F190" s="17" t="s">
        <v>20</v>
      </c>
      <c r="G190" s="7" t="n">
        <v>73</v>
      </c>
      <c r="H190" s="6" t="n">
        <v>1.36616438</v>
      </c>
      <c r="I190" s="6" t="n">
        <v>-99.73</v>
      </c>
      <c r="J190" s="6" t="n">
        <v>0</v>
      </c>
      <c r="K190" s="6" t="n">
        <v>-0.3</v>
      </c>
      <c r="L190" s="6" t="n">
        <v>0</v>
      </c>
      <c r="M190" s="6" t="s">
        <f>=I190+J190+K190+L190</f>
      </c>
      <c r="N190" s="17"/>
      <c r="O190" s="17" t="s">
        <v>502</v>
      </c>
    </row>
    <row collapsed="false" customFormat="false" customHeight="false" hidden="false" ht="12.1" outlineLevel="0" r="191">
      <c r="A191" s="22" t="n">
        <v>45379.683055556</v>
      </c>
      <c r="B191" s="23" t="s">
        <v>524</v>
      </c>
      <c r="C191" s="23" t="s">
        <v>589</v>
      </c>
      <c r="D191" s="23" t="s">
        <v>524</v>
      </c>
      <c r="E191" s="23" t="s">
        <v>524</v>
      </c>
      <c r="F191" s="23" t="s">
        <v>20</v>
      </c>
      <c r="G191" s="24" t="n">
        <v>1</v>
      </c>
      <c r="H191" s="25" t="n">
        <v>1</v>
      </c>
      <c r="I191" s="25" t="n">
        <v>30.54</v>
      </c>
      <c r="J191" s="25" t="n">
        <v>0</v>
      </c>
      <c r="K191" s="25" t="n">
        <v>0</v>
      </c>
      <c r="L191" s="25" t="n">
        <v>0</v>
      </c>
      <c r="M191" s="6" t="s">
        <f>=I191+J191+K191+L191</f>
      </c>
      <c r="N191" s="23"/>
      <c r="O191" s="23" t="s">
        <v>502</v>
      </c>
    </row>
    <row collapsed="false" customFormat="false" customHeight="false" hidden="false" ht="12.1" outlineLevel="0" r="192">
      <c r="A192" s="22" t="n">
        <v>45379.6921875</v>
      </c>
      <c r="B192" s="23" t="s">
        <v>524</v>
      </c>
      <c r="C192" s="23" t="s">
        <v>535</v>
      </c>
      <c r="D192" s="23" t="s">
        <v>524</v>
      </c>
      <c r="E192" s="23" t="s">
        <v>524</v>
      </c>
      <c r="F192" s="23" t="s">
        <v>20</v>
      </c>
      <c r="G192" s="24" t="n">
        <v>1</v>
      </c>
      <c r="H192" s="25" t="n">
        <v>1</v>
      </c>
      <c r="I192" s="25" t="n">
        <v>39.9</v>
      </c>
      <c r="J192" s="25" t="n">
        <v>0</v>
      </c>
      <c r="K192" s="25" t="n">
        <v>0</v>
      </c>
      <c r="L192" s="25" t="n">
        <v>0</v>
      </c>
      <c r="M192" s="6" t="s">
        <f>=I192+J192+K192+L192</f>
      </c>
      <c r="N192" s="23"/>
      <c r="O192" s="23" t="s">
        <v>502</v>
      </c>
    </row>
    <row collapsed="false" customFormat="false" customHeight="false" hidden="false" ht="12.1" outlineLevel="0" r="193">
      <c r="A193" s="21" t="n">
        <v>45379.802048611</v>
      </c>
      <c r="B193" s="17" t="s">
        <v>414</v>
      </c>
      <c r="C193" s="17" t="s">
        <v>565</v>
      </c>
      <c r="D193" s="17" t="s">
        <v>277</v>
      </c>
      <c r="E193" s="17" t="s">
        <v>126</v>
      </c>
      <c r="F193" s="17" t="s">
        <v>20</v>
      </c>
      <c r="G193" s="7" t="n">
        <v>51</v>
      </c>
      <c r="H193" s="6" t="n">
        <v>1.37019608</v>
      </c>
      <c r="I193" s="6" t="n">
        <v>-69.88</v>
      </c>
      <c r="J193" s="6" t="n">
        <v>0</v>
      </c>
      <c r="K193" s="6" t="n">
        <v>-0.21</v>
      </c>
      <c r="L193" s="6" t="n">
        <v>0</v>
      </c>
      <c r="M193" s="6" t="s">
        <f>=I193+J193+K193+L193</f>
      </c>
      <c r="N193" s="17"/>
      <c r="O193" s="17" t="s">
        <v>502</v>
      </c>
    </row>
    <row collapsed="false" customFormat="false" customHeight="false" hidden="false" ht="12.1" outlineLevel="0" r="194">
      <c r="A194" s="22" t="n">
        <v>45380.649791667</v>
      </c>
      <c r="B194" s="23" t="s">
        <v>501</v>
      </c>
      <c r="C194" s="23" t="s">
        <v>209</v>
      </c>
      <c r="D194" s="23" t="s">
        <v>501</v>
      </c>
      <c r="E194" s="23" t="s">
        <v>501</v>
      </c>
      <c r="F194" s="23" t="s">
        <v>20</v>
      </c>
      <c r="G194" s="24" t="n">
        <v>1</v>
      </c>
      <c r="H194" s="25" t="n">
        <v>1</v>
      </c>
      <c r="I194" s="25" t="n">
        <v>1000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3"/>
      <c r="O194" s="23" t="s">
        <v>502</v>
      </c>
    </row>
    <row collapsed="false" customFormat="false" customHeight="false" hidden="false" ht="12.1" outlineLevel="0" r="195">
      <c r="A195" s="21" t="n">
        <v>45380.650104167</v>
      </c>
      <c r="B195" s="17" t="s">
        <v>98</v>
      </c>
      <c r="C195" s="17" t="s">
        <v>573</v>
      </c>
      <c r="D195" s="17" t="s">
        <v>277</v>
      </c>
      <c r="E195" s="17" t="s">
        <v>18</v>
      </c>
      <c r="F195" s="17" t="s">
        <v>20</v>
      </c>
      <c r="G195" s="7" t="n">
        <v>1</v>
      </c>
      <c r="H195" s="6" t="n">
        <v>912.99</v>
      </c>
      <c r="I195" s="6" t="n">
        <v>-912.99</v>
      </c>
      <c r="J195" s="6" t="n">
        <v>0</v>
      </c>
      <c r="K195" s="6" t="n">
        <v>0</v>
      </c>
      <c r="L195" s="6" t="n">
        <v>0</v>
      </c>
      <c r="M195" s="6" t="s">
        <f>=I195+J195+K195+L195</f>
      </c>
      <c r="N195" s="17"/>
      <c r="O195" s="17" t="s">
        <v>502</v>
      </c>
    </row>
    <row collapsed="false" customFormat="false" customHeight="false" hidden="false" ht="12.1" outlineLevel="0" r="196">
      <c r="A196" s="30" t="n">
        <v>45380.650115741</v>
      </c>
      <c r="B196" s="31" t="s">
        <v>537</v>
      </c>
      <c r="C196" s="31" t="s">
        <v>590</v>
      </c>
      <c r="D196" s="31" t="s">
        <v>537</v>
      </c>
      <c r="E196" s="31" t="s">
        <v>537</v>
      </c>
      <c r="F196" s="31" t="s">
        <v>20</v>
      </c>
      <c r="G196" s="32" t="n">
        <v>1</v>
      </c>
      <c r="H196" s="33" t="n">
        <v>-1</v>
      </c>
      <c r="I196" s="33" t="n">
        <v>-2.74</v>
      </c>
      <c r="J196" s="33" t="n">
        <v>0</v>
      </c>
      <c r="K196" s="33" t="n">
        <v>0</v>
      </c>
      <c r="L196" s="33" t="n">
        <v>0</v>
      </c>
      <c r="M196" s="6" t="s">
        <f>=I196+J196+K196+L196</f>
      </c>
      <c r="N196" s="31"/>
      <c r="O196" s="31" t="s">
        <v>502</v>
      </c>
    </row>
    <row collapsed="false" customFormat="false" customHeight="false" hidden="false" ht="12.1" outlineLevel="0" r="197">
      <c r="A197" s="21" t="n">
        <v>45380.650613426</v>
      </c>
      <c r="B197" s="17" t="s">
        <v>414</v>
      </c>
      <c r="C197" s="17" t="s">
        <v>565</v>
      </c>
      <c r="D197" s="17" t="s">
        <v>277</v>
      </c>
      <c r="E197" s="17" t="s">
        <v>126</v>
      </c>
      <c r="F197" s="17" t="s">
        <v>20</v>
      </c>
      <c r="G197" s="7" t="n">
        <v>61</v>
      </c>
      <c r="H197" s="6" t="n">
        <v>1.37196721</v>
      </c>
      <c r="I197" s="6" t="n">
        <v>-83.69</v>
      </c>
      <c r="J197" s="6" t="n">
        <v>0</v>
      </c>
      <c r="K197" s="6" t="n">
        <v>-0.25</v>
      </c>
      <c r="L197" s="6" t="n">
        <v>0</v>
      </c>
      <c r="M197" s="6" t="s">
        <f>=I197+J197+K197+L197</f>
      </c>
      <c r="N197" s="17"/>
      <c r="O197" s="17" t="s">
        <v>502</v>
      </c>
    </row>
    <row collapsed="false" customFormat="false" customHeight="false" hidden="false" ht="12.1" outlineLevel="0" r="198">
      <c r="A198" s="22" t="n">
        <v>45383.702256944</v>
      </c>
      <c r="B198" s="23" t="s">
        <v>524</v>
      </c>
      <c r="C198" s="23" t="s">
        <v>591</v>
      </c>
      <c r="D198" s="23" t="s">
        <v>524</v>
      </c>
      <c r="E198" s="23" t="s">
        <v>524</v>
      </c>
      <c r="F198" s="23" t="s">
        <v>20</v>
      </c>
      <c r="G198" s="24" t="n">
        <v>1</v>
      </c>
      <c r="H198" s="25" t="n">
        <v>1</v>
      </c>
      <c r="I198" s="25" t="n">
        <v>42.4</v>
      </c>
      <c r="J198" s="25" t="n">
        <v>0</v>
      </c>
      <c r="K198" s="25" t="n">
        <v>0</v>
      </c>
      <c r="L198" s="25" t="n">
        <v>0</v>
      </c>
      <c r="M198" s="6" t="s">
        <f>=I198+J198+K198+L198</f>
      </c>
      <c r="N198" s="23"/>
      <c r="O198" s="23" t="s">
        <v>502</v>
      </c>
    </row>
    <row collapsed="false" customFormat="false" customHeight="false" hidden="false" ht="12.1" outlineLevel="0" r="199">
      <c r="A199" s="21" t="n">
        <v>45383.815231481</v>
      </c>
      <c r="B199" s="17" t="s">
        <v>414</v>
      </c>
      <c r="C199" s="17" t="s">
        <v>565</v>
      </c>
      <c r="D199" s="17" t="s">
        <v>277</v>
      </c>
      <c r="E199" s="17" t="s">
        <v>126</v>
      </c>
      <c r="F199" s="17" t="s">
        <v>20</v>
      </c>
      <c r="G199" s="7" t="n">
        <v>31</v>
      </c>
      <c r="H199" s="6" t="n">
        <v>1.37258065</v>
      </c>
      <c r="I199" s="6" t="n">
        <v>-42.55</v>
      </c>
      <c r="J199" s="6" t="n">
        <v>0</v>
      </c>
      <c r="K199" s="6" t="n">
        <v>-0.13</v>
      </c>
      <c r="L199" s="6" t="n">
        <v>0</v>
      </c>
      <c r="M199" s="6" t="s">
        <f>=I199+J199+K199+L199</f>
      </c>
      <c r="N199" s="17"/>
      <c r="O199" s="17" t="s">
        <v>502</v>
      </c>
    </row>
    <row collapsed="false" customFormat="false" customHeight="false" hidden="false" ht="12.1" outlineLevel="0" r="200">
      <c r="A200" s="22" t="n">
        <v>45384.450694444</v>
      </c>
      <c r="B200" s="23" t="s">
        <v>501</v>
      </c>
      <c r="C200" s="23" t="s">
        <v>209</v>
      </c>
      <c r="D200" s="23" t="s">
        <v>501</v>
      </c>
      <c r="E200" s="23" t="s">
        <v>501</v>
      </c>
      <c r="F200" s="23" t="s">
        <v>20</v>
      </c>
      <c r="G200" s="24" t="n">
        <v>1</v>
      </c>
      <c r="H200" s="25" t="n">
        <v>1</v>
      </c>
      <c r="I200" s="25" t="n">
        <v>2000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3"/>
      <c r="O200" s="23" t="s">
        <v>502</v>
      </c>
    </row>
    <row collapsed="false" customFormat="false" customHeight="false" hidden="false" ht="12.1" outlineLevel="0" r="201">
      <c r="A201" s="21" t="n">
        <v>45384.451689815</v>
      </c>
      <c r="B201" s="17" t="s">
        <v>107</v>
      </c>
      <c r="C201" s="17" t="s">
        <v>592</v>
      </c>
      <c r="D201" s="17" t="s">
        <v>277</v>
      </c>
      <c r="E201" s="17" t="s">
        <v>18</v>
      </c>
      <c r="F201" s="17" t="s">
        <v>20</v>
      </c>
      <c r="G201" s="7" t="n">
        <v>400</v>
      </c>
      <c r="H201" s="6" t="n">
        <v>4.2575</v>
      </c>
      <c r="I201" s="6" t="n">
        <v>-1703</v>
      </c>
      <c r="J201" s="6" t="n">
        <v>0</v>
      </c>
      <c r="K201" s="6" t="n">
        <v>-5.11</v>
      </c>
      <c r="L201" s="6" t="n">
        <v>0</v>
      </c>
      <c r="M201" s="6" t="s">
        <f>=I201+J201+K201+L201</f>
      </c>
      <c r="N201" s="17"/>
      <c r="O201" s="17" t="s">
        <v>502</v>
      </c>
    </row>
    <row collapsed="false" customFormat="false" customHeight="false" hidden="false" ht="12.1" outlineLevel="0" r="202">
      <c r="A202" s="21" t="n">
        <v>45385.66724537</v>
      </c>
      <c r="B202" s="17" t="s">
        <v>413</v>
      </c>
      <c r="C202" s="17" t="s">
        <v>564</v>
      </c>
      <c r="D202" s="17" t="s">
        <v>277</v>
      </c>
      <c r="E202" s="17" t="s">
        <v>126</v>
      </c>
      <c r="F202" s="17" t="s">
        <v>20</v>
      </c>
      <c r="G202" s="7" t="n">
        <v>1</v>
      </c>
      <c r="H202" s="6" t="n">
        <v>151.55</v>
      </c>
      <c r="I202" s="6" t="n">
        <v>-151.55</v>
      </c>
      <c r="J202" s="6" t="n">
        <v>0</v>
      </c>
      <c r="K202" s="6" t="n">
        <v>-0.45</v>
      </c>
      <c r="L202" s="6" t="n">
        <v>0</v>
      </c>
      <c r="M202" s="6" t="s">
        <f>=I202+J202+K202+L202</f>
      </c>
      <c r="N202" s="17"/>
      <c r="O202" s="17" t="s">
        <v>502</v>
      </c>
    </row>
    <row collapsed="false" customFormat="false" customHeight="false" hidden="false" ht="12.1" outlineLevel="0" r="203">
      <c r="A203" s="22" t="n">
        <v>45390.736423611</v>
      </c>
      <c r="B203" s="23" t="s">
        <v>524</v>
      </c>
      <c r="C203" s="23" t="s">
        <v>593</v>
      </c>
      <c r="D203" s="23" t="s">
        <v>524</v>
      </c>
      <c r="E203" s="23" t="s">
        <v>524</v>
      </c>
      <c r="F203" s="23" t="s">
        <v>20</v>
      </c>
      <c r="G203" s="24" t="n">
        <v>1</v>
      </c>
      <c r="H203" s="25" t="n">
        <v>1</v>
      </c>
      <c r="I203" s="25" t="n">
        <v>11.26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3"/>
      <c r="O203" s="23" t="s">
        <v>502</v>
      </c>
    </row>
    <row collapsed="false" customFormat="false" customHeight="false" hidden="false" ht="12.1" outlineLevel="0" r="204">
      <c r="A204" s="22" t="n">
        <v>45393.548773148</v>
      </c>
      <c r="B204" s="23" t="s">
        <v>524</v>
      </c>
      <c r="C204" s="23" t="s">
        <v>542</v>
      </c>
      <c r="D204" s="23" t="s">
        <v>524</v>
      </c>
      <c r="E204" s="23" t="s">
        <v>524</v>
      </c>
      <c r="F204" s="23" t="s">
        <v>20</v>
      </c>
      <c r="G204" s="24" t="n">
        <v>1</v>
      </c>
      <c r="H204" s="25" t="n">
        <v>1</v>
      </c>
      <c r="I204" s="25" t="n">
        <v>88.18</v>
      </c>
      <c r="J204" s="25" t="n">
        <v>0</v>
      </c>
      <c r="K204" s="25" t="n">
        <v>0</v>
      </c>
      <c r="L204" s="25" t="n">
        <v>0</v>
      </c>
      <c r="M204" s="6" t="s">
        <f>=I204+J204+K204+L204</f>
      </c>
      <c r="N204" s="23"/>
      <c r="O204" s="23" t="s">
        <v>502</v>
      </c>
    </row>
    <row collapsed="false" customFormat="false" customHeight="false" hidden="false" ht="12.1" outlineLevel="0" r="205">
      <c r="A205" s="30" t="n">
        <v>45393.548773148</v>
      </c>
      <c r="B205" s="31" t="s">
        <v>515</v>
      </c>
      <c r="C205" s="31" t="s">
        <v>541</v>
      </c>
      <c r="D205" s="31" t="s">
        <v>515</v>
      </c>
      <c r="E205" s="31" t="s">
        <v>515</v>
      </c>
      <c r="F205" s="31" t="s">
        <v>20</v>
      </c>
      <c r="G205" s="32" t="n">
        <v>1</v>
      </c>
      <c r="H205" s="33" t="n">
        <v>-11</v>
      </c>
      <c r="I205" s="33" t="n">
        <v>-11</v>
      </c>
      <c r="J205" s="33" t="n">
        <v>0</v>
      </c>
      <c r="K205" s="33" t="n">
        <v>0</v>
      </c>
      <c r="L205" s="33" t="n">
        <v>0</v>
      </c>
      <c r="M205" s="6" t="s">
        <f>=I205+J205+K205+L205</f>
      </c>
      <c r="N205" s="31"/>
      <c r="O205" s="31" t="s">
        <v>502</v>
      </c>
    </row>
    <row collapsed="false" customFormat="false" customHeight="false" hidden="false" ht="12.1" outlineLevel="0" r="206">
      <c r="A206" s="22" t="n">
        <v>45394.711157407</v>
      </c>
      <c r="B206" s="23" t="s">
        <v>501</v>
      </c>
      <c r="C206" s="23" t="s">
        <v>209</v>
      </c>
      <c r="D206" s="23" t="s">
        <v>501</v>
      </c>
      <c r="E206" s="23" t="s">
        <v>501</v>
      </c>
      <c r="F206" s="23" t="s">
        <v>20</v>
      </c>
      <c r="G206" s="24" t="n">
        <v>1</v>
      </c>
      <c r="H206" s="25" t="n">
        <v>1</v>
      </c>
      <c r="I206" s="25" t="n">
        <v>5000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3"/>
      <c r="O206" s="23" t="s">
        <v>502</v>
      </c>
    </row>
    <row collapsed="false" customFormat="false" customHeight="false" hidden="false" ht="12.1" outlineLevel="0" r="207">
      <c r="A207" s="21" t="n">
        <v>45397.695</v>
      </c>
      <c r="B207" s="17" t="s">
        <v>76</v>
      </c>
      <c r="C207" s="17" t="s">
        <v>570</v>
      </c>
      <c r="D207" s="17" t="s">
        <v>277</v>
      </c>
      <c r="E207" s="17" t="s">
        <v>18</v>
      </c>
      <c r="F207" s="17" t="s">
        <v>20</v>
      </c>
      <c r="G207" s="7" t="n">
        <v>1</v>
      </c>
      <c r="H207" s="6" t="n">
        <v>614.19</v>
      </c>
      <c r="I207" s="6" t="n">
        <v>-614.19</v>
      </c>
      <c r="J207" s="6" t="n">
        <v>0</v>
      </c>
      <c r="K207" s="6" t="n">
        <v>0</v>
      </c>
      <c r="L207" s="6" t="n">
        <v>0</v>
      </c>
      <c r="M207" s="6" t="s">
        <f>=I207+J207+K207+L207</f>
      </c>
      <c r="N207" s="17"/>
      <c r="O207" s="17" t="s">
        <v>502</v>
      </c>
    </row>
    <row collapsed="false" customFormat="false" customHeight="false" hidden="false" ht="12.1" outlineLevel="0" r="208">
      <c r="A208" s="30" t="n">
        <v>45397.695011574</v>
      </c>
      <c r="B208" s="31" t="s">
        <v>537</v>
      </c>
      <c r="C208" s="31" t="s">
        <v>594</v>
      </c>
      <c r="D208" s="31" t="s">
        <v>537</v>
      </c>
      <c r="E208" s="31" t="s">
        <v>537</v>
      </c>
      <c r="F208" s="31" t="s">
        <v>20</v>
      </c>
      <c r="G208" s="32" t="n">
        <v>1</v>
      </c>
      <c r="H208" s="33" t="n">
        <v>-1</v>
      </c>
      <c r="I208" s="33" t="n">
        <v>-1.84</v>
      </c>
      <c r="J208" s="33" t="n">
        <v>0</v>
      </c>
      <c r="K208" s="33" t="n">
        <v>0</v>
      </c>
      <c r="L208" s="33" t="n">
        <v>0</v>
      </c>
      <c r="M208" s="6" t="s">
        <f>=I208+J208+K208+L208</f>
      </c>
      <c r="N208" s="31"/>
      <c r="O208" s="31" t="s">
        <v>502</v>
      </c>
    </row>
    <row collapsed="false" customFormat="false" customHeight="false" hidden="false" ht="12.1" outlineLevel="0" r="209">
      <c r="A209" s="21" t="n">
        <v>45397.695428241</v>
      </c>
      <c r="B209" s="17" t="s">
        <v>82</v>
      </c>
      <c r="C209" s="17" t="s">
        <v>543</v>
      </c>
      <c r="D209" s="17" t="s">
        <v>277</v>
      </c>
      <c r="E209" s="17" t="s">
        <v>18</v>
      </c>
      <c r="F209" s="17" t="s">
        <v>20</v>
      </c>
      <c r="G209" s="7" t="n">
        <v>10</v>
      </c>
      <c r="H209" s="6" t="n">
        <v>58.08</v>
      </c>
      <c r="I209" s="6" t="n">
        <v>-580.8</v>
      </c>
      <c r="J209" s="6" t="n">
        <v>0</v>
      </c>
      <c r="K209" s="6" t="n">
        <v>-1.74</v>
      </c>
      <c r="L209" s="6" t="n">
        <v>0</v>
      </c>
      <c r="M209" s="6" t="s">
        <f>=I209+J209+K209+L209</f>
      </c>
      <c r="N209" s="17"/>
      <c r="O209" s="17" t="s">
        <v>502</v>
      </c>
    </row>
    <row collapsed="false" customFormat="false" customHeight="false" hidden="false" ht="12.1" outlineLevel="0" r="210">
      <c r="A210" s="21" t="n">
        <v>45397.695740741</v>
      </c>
      <c r="B210" s="17" t="s">
        <v>154</v>
      </c>
      <c r="C210" s="17" t="s">
        <v>583</v>
      </c>
      <c r="D210" s="17" t="s">
        <v>277</v>
      </c>
      <c r="E210" s="17" t="s">
        <v>140</v>
      </c>
      <c r="F210" s="17" t="s">
        <v>20</v>
      </c>
      <c r="G210" s="7" t="n">
        <v>1</v>
      </c>
      <c r="H210" s="6" t="n">
        <v>96.89</v>
      </c>
      <c r="I210" s="6" t="n">
        <v>-968.9</v>
      </c>
      <c r="J210" s="6" t="n">
        <v>-4.13</v>
      </c>
      <c r="K210" s="6" t="n">
        <v>-2.91</v>
      </c>
      <c r="L210" s="6" t="n">
        <v>0</v>
      </c>
      <c r="M210" s="6" t="s">
        <f>=I210+J210+K210+L210</f>
      </c>
      <c r="N210" s="17"/>
      <c r="O210" s="17" t="s">
        <v>502</v>
      </c>
    </row>
    <row collapsed="false" customFormat="false" customHeight="false" hidden="false" ht="12.1" outlineLevel="0" r="211">
      <c r="A211" s="21" t="n">
        <v>45397.696215278</v>
      </c>
      <c r="B211" s="17" t="s">
        <v>143</v>
      </c>
      <c r="C211" s="17" t="s">
        <v>561</v>
      </c>
      <c r="D211" s="17" t="s">
        <v>277</v>
      </c>
      <c r="E211" s="17" t="s">
        <v>140</v>
      </c>
      <c r="F211" s="17" t="s">
        <v>20</v>
      </c>
      <c r="G211" s="7" t="n">
        <v>1</v>
      </c>
      <c r="H211" s="6" t="n">
        <v>77.57</v>
      </c>
      <c r="I211" s="6" t="n">
        <v>-775.7</v>
      </c>
      <c r="J211" s="6" t="n">
        <v>-4.9599999999999</v>
      </c>
      <c r="K211" s="6" t="n">
        <v>-2.33</v>
      </c>
      <c r="L211" s="6" t="n">
        <v>0</v>
      </c>
      <c r="M211" s="6" t="s">
        <f>=I211+J211+K211+L211</f>
      </c>
      <c r="N211" s="17"/>
      <c r="O211" s="17" t="s">
        <v>502</v>
      </c>
    </row>
    <row collapsed="false" customFormat="false" customHeight="false" hidden="false" ht="12.1" outlineLevel="0" r="212">
      <c r="A212" s="21" t="n">
        <v>45397.696400463</v>
      </c>
      <c r="B212" s="17" t="s">
        <v>139</v>
      </c>
      <c r="C212" s="17" t="s">
        <v>557</v>
      </c>
      <c r="D212" s="17" t="s">
        <v>277</v>
      </c>
      <c r="E212" s="17" t="s">
        <v>140</v>
      </c>
      <c r="F212" s="17" t="s">
        <v>20</v>
      </c>
      <c r="G212" s="7" t="n">
        <v>1</v>
      </c>
      <c r="H212" s="6" t="n">
        <v>81.256</v>
      </c>
      <c r="I212" s="6" t="n">
        <v>-812.56</v>
      </c>
      <c r="J212" s="6" t="n">
        <v>-36.18</v>
      </c>
      <c r="K212" s="6" t="n">
        <v>-2.44</v>
      </c>
      <c r="L212" s="6" t="n">
        <v>0</v>
      </c>
      <c r="M212" s="6" t="s">
        <f>=I212+J212+K212+L212</f>
      </c>
      <c r="N212" s="17"/>
      <c r="O212" s="17" t="s">
        <v>502</v>
      </c>
    </row>
    <row collapsed="false" customFormat="false" customHeight="false" hidden="false" ht="12.1" outlineLevel="0" r="213">
      <c r="A213" s="21" t="n">
        <v>45399.739155093</v>
      </c>
      <c r="B213" s="17" t="s">
        <v>413</v>
      </c>
      <c r="C213" s="17" t="s">
        <v>564</v>
      </c>
      <c r="D213" s="17" t="s">
        <v>277</v>
      </c>
      <c r="E213" s="17" t="s">
        <v>126</v>
      </c>
      <c r="F213" s="17" t="s">
        <v>20</v>
      </c>
      <c r="G213" s="7" t="n">
        <v>7</v>
      </c>
      <c r="H213" s="6" t="n">
        <v>154.7</v>
      </c>
      <c r="I213" s="6" t="n">
        <v>-1082.9</v>
      </c>
      <c r="J213" s="6" t="n">
        <v>0</v>
      </c>
      <c r="K213" s="6" t="n">
        <v>-3.25</v>
      </c>
      <c r="L213" s="6" t="n">
        <v>0</v>
      </c>
      <c r="M213" s="6" t="s">
        <f>=I213+J213+K213+L213</f>
      </c>
      <c r="N213" s="17"/>
      <c r="O213" s="17" t="s">
        <v>502</v>
      </c>
    </row>
    <row collapsed="false" customFormat="false" customHeight="false" hidden="false" ht="12.1" outlineLevel="0" r="214">
      <c r="A214" s="22" t="n">
        <v>45401.630856481</v>
      </c>
      <c r="B214" s="23" t="s">
        <v>524</v>
      </c>
      <c r="C214" s="23" t="s">
        <v>540</v>
      </c>
      <c r="D214" s="23" t="s">
        <v>524</v>
      </c>
      <c r="E214" s="23" t="s">
        <v>524</v>
      </c>
      <c r="F214" s="23" t="s">
        <v>20</v>
      </c>
      <c r="G214" s="24" t="n">
        <v>1</v>
      </c>
      <c r="H214" s="25" t="n">
        <v>1</v>
      </c>
      <c r="I214" s="25" t="n">
        <v>109.7</v>
      </c>
      <c r="J214" s="25" t="n">
        <v>0</v>
      </c>
      <c r="K214" s="25" t="n">
        <v>0</v>
      </c>
      <c r="L214" s="25" t="n">
        <v>0</v>
      </c>
      <c r="M214" s="6" t="s">
        <f>=I214+J214+K214+L214</f>
      </c>
      <c r="N214" s="23"/>
      <c r="O214" s="23" t="s">
        <v>502</v>
      </c>
    </row>
    <row collapsed="false" customFormat="false" customHeight="false" hidden="false" ht="12.1" outlineLevel="0" r="215">
      <c r="A215" s="22" t="n">
        <v>45401.634895833</v>
      </c>
      <c r="B215" s="23" t="s">
        <v>559</v>
      </c>
      <c r="C215" s="23" t="s">
        <v>595</v>
      </c>
      <c r="D215" s="23" t="s">
        <v>559</v>
      </c>
      <c r="E215" s="23" t="s">
        <v>559</v>
      </c>
      <c r="F215" s="23" t="s">
        <v>20</v>
      </c>
      <c r="G215" s="24" t="n">
        <v>1</v>
      </c>
      <c r="H215" s="25" t="n">
        <v>1</v>
      </c>
      <c r="I215" s="25" t="n">
        <v>2000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3"/>
      <c r="O215" s="23" t="s">
        <v>502</v>
      </c>
    </row>
    <row collapsed="false" customFormat="false" customHeight="false" hidden="false" ht="12.1" outlineLevel="0" r="216">
      <c r="A216" s="22" t="n">
        <v>45419.378541667</v>
      </c>
      <c r="B216" s="23" t="s">
        <v>524</v>
      </c>
      <c r="C216" s="23" t="s">
        <v>593</v>
      </c>
      <c r="D216" s="23" t="s">
        <v>524</v>
      </c>
      <c r="E216" s="23" t="s">
        <v>524</v>
      </c>
      <c r="F216" s="23" t="s">
        <v>20</v>
      </c>
      <c r="G216" s="24" t="n">
        <v>1</v>
      </c>
      <c r="H216" s="25" t="n">
        <v>1</v>
      </c>
      <c r="I216" s="25" t="n">
        <v>22.52</v>
      </c>
      <c r="J216" s="25" t="n">
        <v>0</v>
      </c>
      <c r="K216" s="25" t="n">
        <v>0</v>
      </c>
      <c r="L216" s="25" t="n">
        <v>0</v>
      </c>
      <c r="M216" s="6" t="s">
        <f>=I216+J216+K216+L216</f>
      </c>
      <c r="N216" s="23"/>
      <c r="O216" s="23" t="s">
        <v>502</v>
      </c>
    </row>
    <row collapsed="false" customFormat="false" customHeight="false" hidden="false" ht="12.1" outlineLevel="0" r="217">
      <c r="A217" s="21" t="n">
        <v>45420.414664352</v>
      </c>
      <c r="B217" s="17" t="s">
        <v>143</v>
      </c>
      <c r="C217" s="17" t="s">
        <v>561</v>
      </c>
      <c r="D217" s="17" t="s">
        <v>277</v>
      </c>
      <c r="E217" s="17" t="s">
        <v>140</v>
      </c>
      <c r="F217" s="17" t="s">
        <v>20</v>
      </c>
      <c r="G217" s="7" t="n">
        <v>1</v>
      </c>
      <c r="H217" s="6" t="n">
        <v>76.843</v>
      </c>
      <c r="I217" s="6" t="n">
        <v>-768.43</v>
      </c>
      <c r="J217" s="6" t="n">
        <v>-9.36</v>
      </c>
      <c r="K217" s="6" t="n">
        <v>-2.31</v>
      </c>
      <c r="L217" s="6" t="n">
        <v>0</v>
      </c>
      <c r="M217" s="6" t="s">
        <f>=I217+J217+K217+L217</f>
      </c>
      <c r="N217" s="17"/>
      <c r="O217" s="17" t="s">
        <v>502</v>
      </c>
    </row>
    <row collapsed="false" customFormat="false" customHeight="false" hidden="false" ht="12.1" outlineLevel="0" r="218">
      <c r="A218" s="21" t="n">
        <v>45420.415046296</v>
      </c>
      <c r="B218" s="17" t="s">
        <v>139</v>
      </c>
      <c r="C218" s="17" t="s">
        <v>557</v>
      </c>
      <c r="D218" s="17" t="s">
        <v>277</v>
      </c>
      <c r="E218" s="17" t="s">
        <v>140</v>
      </c>
      <c r="F218" s="17" t="s">
        <v>20</v>
      </c>
      <c r="G218" s="7" t="n">
        <v>1</v>
      </c>
      <c r="H218" s="6" t="n">
        <v>80.988</v>
      </c>
      <c r="I218" s="6" t="n">
        <v>-809.88</v>
      </c>
      <c r="J218" s="6" t="n">
        <v>-42.42</v>
      </c>
      <c r="K218" s="6" t="n">
        <v>-2.43</v>
      </c>
      <c r="L218" s="6" t="n">
        <v>0</v>
      </c>
      <c r="M218" s="6" t="s">
        <f>=I218+J218+K218+L218</f>
      </c>
      <c r="N218" s="17"/>
      <c r="O218" s="17" t="s">
        <v>502</v>
      </c>
    </row>
    <row collapsed="false" customFormat="false" customHeight="false" hidden="false" ht="12.1" outlineLevel="0" r="219">
      <c r="A219" s="22" t="n">
        <v>45420.987662037</v>
      </c>
      <c r="B219" s="23" t="s">
        <v>501</v>
      </c>
      <c r="C219" s="23" t="s">
        <v>209</v>
      </c>
      <c r="D219" s="23" t="s">
        <v>501</v>
      </c>
      <c r="E219" s="23" t="s">
        <v>501</v>
      </c>
      <c r="F219" s="23" t="s">
        <v>20</v>
      </c>
      <c r="G219" s="24" t="n">
        <v>1</v>
      </c>
      <c r="H219" s="25" t="n">
        <v>1</v>
      </c>
      <c r="I219" s="25" t="n">
        <v>5000</v>
      </c>
      <c r="J219" s="25" t="n">
        <v>0</v>
      </c>
      <c r="K219" s="25" t="n">
        <v>0</v>
      </c>
      <c r="L219" s="25" t="n">
        <v>0</v>
      </c>
      <c r="M219" s="6" t="s">
        <f>=I219+J219+K219+L219</f>
      </c>
      <c r="N219" s="23"/>
      <c r="O219" s="23" t="s">
        <v>502</v>
      </c>
    </row>
    <row collapsed="false" customFormat="false" customHeight="false" hidden="false" ht="12.1" outlineLevel="0" r="220">
      <c r="A220" s="21" t="n">
        <v>45425.497847222</v>
      </c>
      <c r="B220" s="17" t="s">
        <v>35</v>
      </c>
      <c r="C220" s="17" t="s">
        <v>511</v>
      </c>
      <c r="D220" s="17" t="s">
        <v>277</v>
      </c>
      <c r="E220" s="17" t="s">
        <v>18</v>
      </c>
      <c r="F220" s="17" t="s">
        <v>20</v>
      </c>
      <c r="G220" s="7" t="n">
        <v>1</v>
      </c>
      <c r="H220" s="6" t="n">
        <v>1230</v>
      </c>
      <c r="I220" s="6" t="n">
        <v>-1230</v>
      </c>
      <c r="J220" s="6" t="n">
        <v>0</v>
      </c>
      <c r="K220" s="6" t="n">
        <v>-3.69</v>
      </c>
      <c r="L220" s="6" t="n">
        <v>0</v>
      </c>
      <c r="M220" s="6" t="s">
        <f>=I220+J220+K220+L220</f>
      </c>
      <c r="N220" s="17"/>
      <c r="O220" s="17" t="s">
        <v>502</v>
      </c>
    </row>
    <row collapsed="false" customFormat="false" customHeight="false" hidden="false" ht="12.1" outlineLevel="0" r="221">
      <c r="A221" s="22" t="n">
        <v>45425.58244213</v>
      </c>
      <c r="B221" s="23" t="s">
        <v>524</v>
      </c>
      <c r="C221" s="23" t="s">
        <v>525</v>
      </c>
      <c r="D221" s="23" t="s">
        <v>524</v>
      </c>
      <c r="E221" s="23" t="s">
        <v>524</v>
      </c>
      <c r="F221" s="23" t="s">
        <v>20</v>
      </c>
      <c r="G221" s="24" t="n">
        <v>1</v>
      </c>
      <c r="H221" s="25" t="n">
        <v>1</v>
      </c>
      <c r="I221" s="25" t="n">
        <v>20.19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3"/>
      <c r="O221" s="23" t="s">
        <v>502</v>
      </c>
    </row>
    <row collapsed="false" customFormat="false" customHeight="false" hidden="false" ht="12.1" outlineLevel="0" r="222">
      <c r="A222" s="22" t="n">
        <v>45428.522395833</v>
      </c>
      <c r="B222" s="23" t="s">
        <v>524</v>
      </c>
      <c r="C222" s="23" t="s">
        <v>549</v>
      </c>
      <c r="D222" s="23" t="s">
        <v>524</v>
      </c>
      <c r="E222" s="23" t="s">
        <v>524</v>
      </c>
      <c r="F222" s="23" t="s">
        <v>20</v>
      </c>
      <c r="G222" s="24" t="n">
        <v>1</v>
      </c>
      <c r="H222" s="25" t="n">
        <v>1</v>
      </c>
      <c r="I222" s="25" t="n">
        <v>79.78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/>
      <c r="O222" s="23" t="s">
        <v>502</v>
      </c>
    </row>
    <row collapsed="false" customFormat="false" customHeight="false" hidden="false" ht="12.1" outlineLevel="0" r="223">
      <c r="A223" s="21" t="n">
        <v>45428.660208333</v>
      </c>
      <c r="B223" s="17" t="s">
        <v>154</v>
      </c>
      <c r="C223" s="17" t="s">
        <v>583</v>
      </c>
      <c r="D223" s="17" t="s">
        <v>277</v>
      </c>
      <c r="E223" s="17" t="s">
        <v>140</v>
      </c>
      <c r="F223" s="17" t="s">
        <v>20</v>
      </c>
      <c r="G223" s="7" t="n">
        <v>1</v>
      </c>
      <c r="H223" s="6" t="n">
        <v>95.73</v>
      </c>
      <c r="I223" s="6" t="n">
        <v>-957.3</v>
      </c>
      <c r="J223" s="6" t="n">
        <v>-4.5</v>
      </c>
      <c r="K223" s="6" t="n">
        <v>-2.87</v>
      </c>
      <c r="L223" s="6" t="n">
        <v>0</v>
      </c>
      <c r="M223" s="6" t="s">
        <f>=I223+J223+K223+L223</f>
      </c>
      <c r="N223" s="17"/>
      <c r="O223" s="17" t="s">
        <v>502</v>
      </c>
    </row>
    <row collapsed="false" customFormat="false" customHeight="false" hidden="false" ht="12.1" outlineLevel="0" r="224">
      <c r="A224" s="21" t="n">
        <v>45428.66119213</v>
      </c>
      <c r="B224" s="17" t="s">
        <v>113</v>
      </c>
      <c r="C224" s="17" t="s">
        <v>568</v>
      </c>
      <c r="D224" s="17" t="s">
        <v>277</v>
      </c>
      <c r="E224" s="17" t="s">
        <v>18</v>
      </c>
      <c r="F224" s="17" t="s">
        <v>20</v>
      </c>
      <c r="G224" s="7" t="n">
        <v>1000</v>
      </c>
      <c r="H224" s="6" t="n">
        <v>0.73539</v>
      </c>
      <c r="I224" s="6" t="n">
        <v>-735.39</v>
      </c>
      <c r="J224" s="6" t="n">
        <v>0</v>
      </c>
      <c r="K224" s="6" t="n">
        <v>0</v>
      </c>
      <c r="L224" s="6" t="n">
        <v>0</v>
      </c>
      <c r="M224" s="6" t="s">
        <f>=I224+J224+K224+L224</f>
      </c>
      <c r="N224" s="17"/>
      <c r="O224" s="17" t="s">
        <v>502</v>
      </c>
    </row>
    <row collapsed="false" customFormat="false" customHeight="false" hidden="false" ht="12.1" outlineLevel="0" r="225">
      <c r="A225" s="30" t="n">
        <v>45428.661203704</v>
      </c>
      <c r="B225" s="31" t="s">
        <v>537</v>
      </c>
      <c r="C225" s="31" t="s">
        <v>569</v>
      </c>
      <c r="D225" s="31" t="s">
        <v>537</v>
      </c>
      <c r="E225" s="31" t="s">
        <v>537</v>
      </c>
      <c r="F225" s="31" t="s">
        <v>20</v>
      </c>
      <c r="G225" s="32" t="n">
        <v>1</v>
      </c>
      <c r="H225" s="33" t="n">
        <v>-1</v>
      </c>
      <c r="I225" s="33" t="n">
        <v>-2.21</v>
      </c>
      <c r="J225" s="33" t="n">
        <v>0</v>
      </c>
      <c r="K225" s="33" t="n">
        <v>0</v>
      </c>
      <c r="L225" s="33" t="n">
        <v>0</v>
      </c>
      <c r="M225" s="6" t="s">
        <f>=I225+J225+K225+L225</f>
      </c>
      <c r="N225" s="31"/>
      <c r="O225" s="31" t="s">
        <v>502</v>
      </c>
    </row>
    <row collapsed="false" customFormat="false" customHeight="false" hidden="false" ht="12.1" outlineLevel="0" r="226">
      <c r="A226" s="22" t="n">
        <v>45433.579780093</v>
      </c>
      <c r="B226" s="23" t="s">
        <v>559</v>
      </c>
      <c r="C226" s="23" t="s">
        <v>596</v>
      </c>
      <c r="D226" s="23" t="s">
        <v>559</v>
      </c>
      <c r="E226" s="23" t="s">
        <v>559</v>
      </c>
      <c r="F226" s="23" t="s">
        <v>20</v>
      </c>
      <c r="G226" s="24" t="n">
        <v>1</v>
      </c>
      <c r="H226" s="25" t="n">
        <v>1</v>
      </c>
      <c r="I226" s="25" t="n">
        <v>150</v>
      </c>
      <c r="J226" s="25" t="n">
        <v>0</v>
      </c>
      <c r="K226" s="25" t="n">
        <v>0</v>
      </c>
      <c r="L226" s="25" t="n">
        <v>0</v>
      </c>
      <c r="M226" s="6" t="s">
        <f>=I226+J226+K226+L226</f>
      </c>
      <c r="N226" s="23"/>
      <c r="O226" s="23" t="s">
        <v>502</v>
      </c>
    </row>
    <row collapsed="false" customFormat="false" customHeight="false" hidden="false" ht="12.1" outlineLevel="0" r="227">
      <c r="A227" s="22" t="n">
        <v>45433.580497685</v>
      </c>
      <c r="B227" s="23" t="s">
        <v>524</v>
      </c>
      <c r="C227" s="23" t="s">
        <v>528</v>
      </c>
      <c r="D227" s="23" t="s">
        <v>524</v>
      </c>
      <c r="E227" s="23" t="s">
        <v>524</v>
      </c>
      <c r="F227" s="23" t="s">
        <v>20</v>
      </c>
      <c r="G227" s="24" t="n">
        <v>1</v>
      </c>
      <c r="H227" s="25" t="n">
        <v>1</v>
      </c>
      <c r="I227" s="25" t="n">
        <v>32.41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3"/>
      <c r="O227" s="23" t="s">
        <v>502</v>
      </c>
    </row>
    <row collapsed="false" customFormat="false" customHeight="false" hidden="false" ht="12.1" outlineLevel="0" r="228">
      <c r="A228" s="21" t="n">
        <v>45435.595821759</v>
      </c>
      <c r="B228" s="17" t="s">
        <v>135</v>
      </c>
      <c r="C228" s="17" t="s">
        <v>503</v>
      </c>
      <c r="D228" s="17" t="s">
        <v>277</v>
      </c>
      <c r="E228" s="17" t="s">
        <v>126</v>
      </c>
      <c r="F228" s="17" t="s">
        <v>20</v>
      </c>
      <c r="G228" s="7" t="n">
        <v>100</v>
      </c>
      <c r="H228" s="6" t="n">
        <v>7.03</v>
      </c>
      <c r="I228" s="6" t="n">
        <v>-703</v>
      </c>
      <c r="J228" s="6" t="n">
        <v>0</v>
      </c>
      <c r="K228" s="6" t="n">
        <v>0</v>
      </c>
      <c r="L228" s="6" t="n">
        <v>0</v>
      </c>
      <c r="M228" s="6" t="s">
        <f>=I228+J228+K228+L228</f>
      </c>
      <c r="N228" s="17"/>
      <c r="O228" s="17" t="s">
        <v>502</v>
      </c>
    </row>
    <row collapsed="false" customFormat="false" customHeight="false" hidden="false" ht="12.1" outlineLevel="0" r="229">
      <c r="A229" s="21" t="n">
        <v>45435.596122685</v>
      </c>
      <c r="B229" s="17" t="s">
        <v>35</v>
      </c>
      <c r="C229" s="17" t="s">
        <v>511</v>
      </c>
      <c r="D229" s="17" t="s">
        <v>277</v>
      </c>
      <c r="E229" s="17" t="s">
        <v>18</v>
      </c>
      <c r="F229" s="17" t="s">
        <v>20</v>
      </c>
      <c r="G229" s="7" t="n">
        <v>1</v>
      </c>
      <c r="H229" s="6" t="n">
        <v>1164.2</v>
      </c>
      <c r="I229" s="6" t="n">
        <v>-1164.2</v>
      </c>
      <c r="J229" s="6" t="n">
        <v>0</v>
      </c>
      <c r="K229" s="6" t="n">
        <v>-3.49</v>
      </c>
      <c r="L229" s="6" t="n">
        <v>0</v>
      </c>
      <c r="M229" s="6" t="s">
        <f>=I229+J229+K229+L229</f>
      </c>
      <c r="N229" s="17"/>
      <c r="O229" s="17" t="s">
        <v>502</v>
      </c>
    </row>
    <row collapsed="false" customFormat="false" customHeight="false" hidden="false" ht="12.1" outlineLevel="0" r="230">
      <c r="A230" s="30" t="n">
        <v>45435.596388889</v>
      </c>
      <c r="B230" s="31" t="s">
        <v>537</v>
      </c>
      <c r="C230" s="31" t="s">
        <v>597</v>
      </c>
      <c r="D230" s="31" t="s">
        <v>537</v>
      </c>
      <c r="E230" s="31" t="s">
        <v>537</v>
      </c>
      <c r="F230" s="31" t="s">
        <v>20</v>
      </c>
      <c r="G230" s="32" t="n">
        <v>1</v>
      </c>
      <c r="H230" s="33" t="n">
        <v>-1</v>
      </c>
      <c r="I230" s="33" t="n">
        <v>-3.49</v>
      </c>
      <c r="J230" s="33" t="n">
        <v>0</v>
      </c>
      <c r="K230" s="33" t="n">
        <v>0</v>
      </c>
      <c r="L230" s="33" t="n">
        <v>0</v>
      </c>
      <c r="M230" s="6" t="s">
        <f>=I230+J230+K230+L230</f>
      </c>
      <c r="N230" s="31"/>
      <c r="O230" s="31" t="s">
        <v>502</v>
      </c>
    </row>
    <row collapsed="false" customFormat="false" customHeight="false" hidden="false" ht="12.1" outlineLevel="0" r="231">
      <c r="A231" s="22" t="n">
        <v>45440.380694444</v>
      </c>
      <c r="B231" s="23" t="s">
        <v>524</v>
      </c>
      <c r="C231" s="23" t="s">
        <v>530</v>
      </c>
      <c r="D231" s="23" t="s">
        <v>524</v>
      </c>
      <c r="E231" s="23" t="s">
        <v>524</v>
      </c>
      <c r="F231" s="23" t="s">
        <v>20</v>
      </c>
      <c r="G231" s="24" t="n">
        <v>1</v>
      </c>
      <c r="H231" s="25" t="n">
        <v>1</v>
      </c>
      <c r="I231" s="25" t="n">
        <v>94.98</v>
      </c>
      <c r="J231" s="25" t="n">
        <v>0</v>
      </c>
      <c r="K231" s="25" t="n">
        <v>0</v>
      </c>
      <c r="L231" s="25" t="n">
        <v>0</v>
      </c>
      <c r="M231" s="6" t="s">
        <f>=I231+J231+K231+L231</f>
      </c>
      <c r="N231" s="23"/>
      <c r="O231" s="23" t="s">
        <v>502</v>
      </c>
    </row>
    <row collapsed="false" customFormat="false" customHeight="false" hidden="false" ht="12.1" outlineLevel="0" r="232">
      <c r="A232" s="22" t="n">
        <v>45440.476099537</v>
      </c>
      <c r="B232" s="23" t="s">
        <v>524</v>
      </c>
      <c r="C232" s="23" t="s">
        <v>579</v>
      </c>
      <c r="D232" s="23" t="s">
        <v>524</v>
      </c>
      <c r="E232" s="23" t="s">
        <v>524</v>
      </c>
      <c r="F232" s="23" t="s">
        <v>20</v>
      </c>
      <c r="G232" s="24" t="n">
        <v>1</v>
      </c>
      <c r="H232" s="25" t="n">
        <v>1</v>
      </c>
      <c r="I232" s="25" t="n">
        <v>31.26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  <c r="O232" s="23" t="s">
        <v>502</v>
      </c>
    </row>
    <row collapsed="false" customFormat="false" customHeight="false" hidden="false" ht="12.1" outlineLevel="0" r="233">
      <c r="A233" s="22" t="n">
        <v>45442.446215278</v>
      </c>
      <c r="B233" s="23" t="s">
        <v>524</v>
      </c>
      <c r="C233" s="23" t="s">
        <v>598</v>
      </c>
      <c r="D233" s="23" t="s">
        <v>524</v>
      </c>
      <c r="E233" s="23" t="s">
        <v>524</v>
      </c>
      <c r="F233" s="23" t="s">
        <v>20</v>
      </c>
      <c r="G233" s="24" t="n">
        <v>1</v>
      </c>
      <c r="H233" s="25" t="n">
        <v>1</v>
      </c>
      <c r="I233" s="25" t="n">
        <v>236.85</v>
      </c>
      <c r="J233" s="25" t="n">
        <v>0</v>
      </c>
      <c r="K233" s="25" t="n">
        <v>0</v>
      </c>
      <c r="L233" s="25" t="n">
        <v>0</v>
      </c>
      <c r="M233" s="6" t="s">
        <f>=I233+J233+K233+L233</f>
      </c>
      <c r="N233" s="23"/>
      <c r="O233" s="23" t="s">
        <v>502</v>
      </c>
    </row>
    <row collapsed="false" customFormat="false" customHeight="false" hidden="false" ht="12.1" outlineLevel="0" r="234">
      <c r="A234" s="22" t="n">
        <v>45448.559375</v>
      </c>
      <c r="B234" s="23" t="s">
        <v>524</v>
      </c>
      <c r="C234" s="23" t="s">
        <v>593</v>
      </c>
      <c r="D234" s="23" t="s">
        <v>524</v>
      </c>
      <c r="E234" s="23" t="s">
        <v>524</v>
      </c>
      <c r="F234" s="23" t="s">
        <v>20</v>
      </c>
      <c r="G234" s="24" t="n">
        <v>1</v>
      </c>
      <c r="H234" s="25" t="n">
        <v>1</v>
      </c>
      <c r="I234" s="25" t="n">
        <v>33.78</v>
      </c>
      <c r="J234" s="25" t="n">
        <v>0</v>
      </c>
      <c r="K234" s="25" t="n">
        <v>0</v>
      </c>
      <c r="L234" s="25" t="n">
        <v>0</v>
      </c>
      <c r="M234" s="6" t="s">
        <f>=I234+J234+K234+L234</f>
      </c>
      <c r="N234" s="23"/>
      <c r="O234" s="23" t="s">
        <v>502</v>
      </c>
    </row>
    <row collapsed="false" customFormat="false" customHeight="false" hidden="false" ht="12.1" outlineLevel="0" r="235">
      <c r="A235" s="21" t="n">
        <v>45448.959050926</v>
      </c>
      <c r="B235" s="17" t="s">
        <v>27</v>
      </c>
      <c r="C235" s="17" t="s">
        <v>574</v>
      </c>
      <c r="D235" s="17" t="s">
        <v>277</v>
      </c>
      <c r="E235" s="17" t="s">
        <v>18</v>
      </c>
      <c r="F235" s="17" t="s">
        <v>20</v>
      </c>
      <c r="G235" s="7" t="n">
        <v>1</v>
      </c>
      <c r="H235" s="6" t="n">
        <v>1605.5</v>
      </c>
      <c r="I235" s="6" t="n">
        <v>-1605.5</v>
      </c>
      <c r="J235" s="6" t="n">
        <v>0</v>
      </c>
      <c r="K235" s="6" t="n">
        <v>-4.82</v>
      </c>
      <c r="L235" s="6" t="n">
        <v>0</v>
      </c>
      <c r="M235" s="6" t="s">
        <f>=I235+J235+K235+L235</f>
      </c>
      <c r="N235" s="17"/>
      <c r="O235" s="17" t="s">
        <v>502</v>
      </c>
    </row>
    <row collapsed="false" customFormat="false" customHeight="false" hidden="false" ht="12.1" outlineLevel="0" r="236">
      <c r="A236" s="21" t="n">
        <v>45450.817615741</v>
      </c>
      <c r="B236" s="17" t="s">
        <v>405</v>
      </c>
      <c r="C236" s="17" t="s">
        <v>522</v>
      </c>
      <c r="D236" s="17" t="s">
        <v>277</v>
      </c>
      <c r="E236" s="17" t="s">
        <v>126</v>
      </c>
      <c r="F236" s="17" t="s">
        <v>20</v>
      </c>
      <c r="G236" s="7" t="n">
        <v>16</v>
      </c>
      <c r="H236" s="6" t="n">
        <v>5.8</v>
      </c>
      <c r="I236" s="6" t="n">
        <v>-92.8</v>
      </c>
      <c r="J236" s="6" t="n">
        <v>0</v>
      </c>
      <c r="K236" s="6" t="n">
        <v>0</v>
      </c>
      <c r="L236" s="6" t="n">
        <v>0</v>
      </c>
      <c r="M236" s="6" t="s">
        <f>=I236+J236+K236+L236</f>
      </c>
      <c r="N236" s="17"/>
      <c r="O236" s="17" t="s">
        <v>502</v>
      </c>
    </row>
    <row collapsed="false" customFormat="false" customHeight="false" hidden="false" ht="12.1" outlineLevel="0" r="237">
      <c r="A237" s="22" t="n">
        <v>45454.564236111</v>
      </c>
      <c r="B237" s="23" t="s">
        <v>524</v>
      </c>
      <c r="C237" s="23" t="s">
        <v>599</v>
      </c>
      <c r="D237" s="23" t="s">
        <v>524</v>
      </c>
      <c r="E237" s="23" t="s">
        <v>524</v>
      </c>
      <c r="F237" s="23" t="s">
        <v>20</v>
      </c>
      <c r="G237" s="24" t="n">
        <v>1</v>
      </c>
      <c r="H237" s="25" t="n">
        <v>1</v>
      </c>
      <c r="I237" s="25" t="n">
        <v>508.6</v>
      </c>
      <c r="J237" s="25" t="n">
        <v>0</v>
      </c>
      <c r="K237" s="25" t="n">
        <v>0</v>
      </c>
      <c r="L237" s="25" t="n">
        <v>0</v>
      </c>
      <c r="M237" s="6" t="s">
        <f>=I237+J237+K237+L237</f>
      </c>
      <c r="N237" s="23"/>
      <c r="O237" s="23" t="s">
        <v>502</v>
      </c>
    </row>
    <row collapsed="false" customFormat="false" customHeight="false" hidden="false" ht="12.1" outlineLevel="0" r="238">
      <c r="A238" s="30" t="n">
        <v>45454.564236111</v>
      </c>
      <c r="B238" s="31" t="s">
        <v>515</v>
      </c>
      <c r="C238" s="31" t="s">
        <v>600</v>
      </c>
      <c r="D238" s="31" t="s">
        <v>515</v>
      </c>
      <c r="E238" s="31" t="s">
        <v>515</v>
      </c>
      <c r="F238" s="31" t="s">
        <v>20</v>
      </c>
      <c r="G238" s="32" t="n">
        <v>1</v>
      </c>
      <c r="H238" s="33" t="n">
        <v>-66</v>
      </c>
      <c r="I238" s="33" t="n">
        <v>-66</v>
      </c>
      <c r="J238" s="33" t="n">
        <v>0</v>
      </c>
      <c r="K238" s="33" t="n">
        <v>0</v>
      </c>
      <c r="L238" s="33" t="n">
        <v>0</v>
      </c>
      <c r="M238" s="6" t="s">
        <f>=I238+J238+K238+L238</f>
      </c>
      <c r="N238" s="31"/>
      <c r="O238" s="31" t="s">
        <v>502</v>
      </c>
    </row>
    <row collapsed="false" customFormat="false" customHeight="false" hidden="false" ht="12.1" outlineLevel="0" r="239">
      <c r="A239" s="22" t="n">
        <v>45454.655706019</v>
      </c>
      <c r="B239" s="23" t="s">
        <v>501</v>
      </c>
      <c r="C239" s="23" t="s">
        <v>209</v>
      </c>
      <c r="D239" s="23" t="s">
        <v>501</v>
      </c>
      <c r="E239" s="23" t="s">
        <v>501</v>
      </c>
      <c r="F239" s="23" t="s">
        <v>20</v>
      </c>
      <c r="G239" s="24" t="n">
        <v>1</v>
      </c>
      <c r="H239" s="25" t="n">
        <v>1</v>
      </c>
      <c r="I239" s="25" t="n">
        <v>5000</v>
      </c>
      <c r="J239" s="25" t="n">
        <v>0</v>
      </c>
      <c r="K239" s="25" t="n">
        <v>0</v>
      </c>
      <c r="L239" s="25" t="n">
        <v>0</v>
      </c>
      <c r="M239" s="6" t="s">
        <f>=I239+J239+K239+L239</f>
      </c>
      <c r="N239" s="23"/>
      <c r="O239" s="23" t="s">
        <v>502</v>
      </c>
    </row>
    <row collapsed="false" customFormat="false" customHeight="false" hidden="false" ht="12.1" outlineLevel="0" r="240">
      <c r="A240" s="21" t="n">
        <v>45456.688935185</v>
      </c>
      <c r="B240" s="17" t="s">
        <v>139</v>
      </c>
      <c r="C240" s="17" t="s">
        <v>557</v>
      </c>
      <c r="D240" s="17" t="s">
        <v>277</v>
      </c>
      <c r="E240" s="17" t="s">
        <v>140</v>
      </c>
      <c r="F240" s="17" t="s">
        <v>20</v>
      </c>
      <c r="G240" s="7" t="n">
        <v>1</v>
      </c>
      <c r="H240" s="6" t="n">
        <v>75.529</v>
      </c>
      <c r="I240" s="6" t="n">
        <v>-755.29</v>
      </c>
      <c r="J240" s="6" t="n">
        <v>-4.1600000000001</v>
      </c>
      <c r="K240" s="6" t="n">
        <v>-2.27</v>
      </c>
      <c r="L240" s="6" t="n">
        <v>0</v>
      </c>
      <c r="M240" s="6" t="s">
        <f>=I240+J240+K240+L240</f>
      </c>
      <c r="N240" s="17"/>
      <c r="O240" s="17" t="s">
        <v>502</v>
      </c>
    </row>
    <row collapsed="false" customFormat="false" customHeight="false" hidden="false" ht="12.1" outlineLevel="0" r="241">
      <c r="A241" s="21" t="n">
        <v>45456.689201389</v>
      </c>
      <c r="B241" s="17" t="s">
        <v>143</v>
      </c>
      <c r="C241" s="17" t="s">
        <v>561</v>
      </c>
      <c r="D241" s="17" t="s">
        <v>277</v>
      </c>
      <c r="E241" s="17" t="s">
        <v>140</v>
      </c>
      <c r="F241" s="17" t="s">
        <v>20</v>
      </c>
      <c r="G241" s="7" t="n">
        <v>1</v>
      </c>
      <c r="H241" s="6" t="n">
        <v>73.174</v>
      </c>
      <c r="I241" s="6" t="n">
        <v>-731.74</v>
      </c>
      <c r="J241" s="6" t="n">
        <v>-15.79</v>
      </c>
      <c r="K241" s="6" t="n">
        <v>-2.2</v>
      </c>
      <c r="L241" s="6" t="n">
        <v>0</v>
      </c>
      <c r="M241" s="6" t="s">
        <f>=I241+J241+K241+L241</f>
      </c>
      <c r="N241" s="17"/>
      <c r="O241" s="17" t="s">
        <v>502</v>
      </c>
    </row>
    <row collapsed="false" customFormat="false" customHeight="false" hidden="false" ht="12.1" outlineLevel="0" r="242">
      <c r="A242" s="21" t="n">
        <v>45456.693113426</v>
      </c>
      <c r="B242" s="17" t="s">
        <v>107</v>
      </c>
      <c r="C242" s="17" t="s">
        <v>592</v>
      </c>
      <c r="D242" s="17" t="s">
        <v>277</v>
      </c>
      <c r="E242" s="17" t="s">
        <v>18</v>
      </c>
      <c r="F242" s="17" t="s">
        <v>20</v>
      </c>
      <c r="G242" s="7" t="n">
        <v>200</v>
      </c>
      <c r="H242" s="6" t="n">
        <v>3.838</v>
      </c>
      <c r="I242" s="6" t="n">
        <v>-767.6</v>
      </c>
      <c r="J242" s="6" t="n">
        <v>0</v>
      </c>
      <c r="K242" s="6" t="n">
        <v>-2.3</v>
      </c>
      <c r="L242" s="6" t="n">
        <v>0</v>
      </c>
      <c r="M242" s="6" t="s">
        <f>=I242+J242+K242+L242</f>
      </c>
      <c r="N242" s="17"/>
      <c r="O242" s="17" t="s">
        <v>502</v>
      </c>
    </row>
    <row collapsed="false" customFormat="false" customHeight="false" hidden="false" ht="12.1" outlineLevel="0" r="243">
      <c r="A243" s="30" t="n">
        <v>45461.605717593</v>
      </c>
      <c r="B243" s="31" t="s">
        <v>515</v>
      </c>
      <c r="C243" s="31" t="s">
        <v>545</v>
      </c>
      <c r="D243" s="31" t="s">
        <v>515</v>
      </c>
      <c r="E243" s="31" t="s">
        <v>515</v>
      </c>
      <c r="F243" s="31" t="s">
        <v>20</v>
      </c>
      <c r="G243" s="32" t="n">
        <v>1</v>
      </c>
      <c r="H243" s="33" t="n">
        <v>-11</v>
      </c>
      <c r="I243" s="33" t="n">
        <v>-11</v>
      </c>
      <c r="J243" s="33" t="n">
        <v>0</v>
      </c>
      <c r="K243" s="33" t="n">
        <v>0</v>
      </c>
      <c r="L243" s="33" t="n">
        <v>0</v>
      </c>
      <c r="M243" s="6" t="s">
        <f>=I243+J243+K243+L243</f>
      </c>
      <c r="N243" s="31"/>
      <c r="O243" s="31" t="s">
        <v>502</v>
      </c>
    </row>
    <row collapsed="false" customFormat="false" customHeight="false" hidden="false" ht="12.1" outlineLevel="0" r="244">
      <c r="A244" s="22" t="n">
        <v>45461.605717593</v>
      </c>
      <c r="B244" s="23" t="s">
        <v>524</v>
      </c>
      <c r="C244" s="23" t="s">
        <v>544</v>
      </c>
      <c r="D244" s="23" t="s">
        <v>524</v>
      </c>
      <c r="E244" s="23" t="s">
        <v>524</v>
      </c>
      <c r="F244" s="23" t="s">
        <v>20</v>
      </c>
      <c r="G244" s="24" t="n">
        <v>1</v>
      </c>
      <c r="H244" s="25" t="n">
        <v>1</v>
      </c>
      <c r="I244" s="25" t="n">
        <v>80.8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  <c r="O244" s="23" t="s">
        <v>502</v>
      </c>
    </row>
    <row collapsed="false" customFormat="false" customHeight="false" hidden="false" ht="12.1" outlineLevel="0" r="245">
      <c r="A245" s="21" t="n">
        <v>45461.804895833</v>
      </c>
      <c r="B245" s="17" t="s">
        <v>41</v>
      </c>
      <c r="C245" s="17" t="s">
        <v>527</v>
      </c>
      <c r="D245" s="17" t="s">
        <v>277</v>
      </c>
      <c r="E245" s="17" t="s">
        <v>18</v>
      </c>
      <c r="F245" s="17" t="s">
        <v>20</v>
      </c>
      <c r="G245" s="7" t="n">
        <v>10</v>
      </c>
      <c r="H245" s="6" t="n">
        <v>183.68</v>
      </c>
      <c r="I245" s="6" t="n">
        <v>-1836.8</v>
      </c>
      <c r="J245" s="6" t="n">
        <v>0</v>
      </c>
      <c r="K245" s="6" t="n">
        <v>-5.51</v>
      </c>
      <c r="L245" s="6" t="n">
        <v>0</v>
      </c>
      <c r="M245" s="6" t="s">
        <f>=I245+J245+K245+L245</f>
      </c>
      <c r="N245" s="17"/>
      <c r="O245" s="17" t="s">
        <v>502</v>
      </c>
    </row>
    <row collapsed="false" customFormat="false" customHeight="false" hidden="false" ht="12.1" outlineLevel="0" r="246">
      <c r="A246" s="22" t="n">
        <v>45462.718368056</v>
      </c>
      <c r="B246" s="23" t="s">
        <v>524</v>
      </c>
      <c r="C246" s="23" t="s">
        <v>601</v>
      </c>
      <c r="D246" s="23" t="s">
        <v>524</v>
      </c>
      <c r="E246" s="23" t="s">
        <v>524</v>
      </c>
      <c r="F246" s="23" t="s">
        <v>20</v>
      </c>
      <c r="G246" s="24" t="n">
        <v>1</v>
      </c>
      <c r="H246" s="25" t="n">
        <v>1</v>
      </c>
      <c r="I246" s="25" t="n">
        <v>130.4</v>
      </c>
      <c r="J246" s="25" t="n">
        <v>0</v>
      </c>
      <c r="K246" s="25" t="n">
        <v>0</v>
      </c>
      <c r="L246" s="25" t="n">
        <v>0</v>
      </c>
      <c r="M246" s="6" t="s">
        <f>=I246+J246+K246+L246</f>
      </c>
      <c r="N246" s="23"/>
      <c r="O246" s="23" t="s">
        <v>502</v>
      </c>
    </row>
    <row collapsed="false" customFormat="false" customHeight="false" hidden="false" ht="12.1" outlineLevel="0" r="247">
      <c r="A247" s="30" t="n">
        <v>45462.718368056</v>
      </c>
      <c r="B247" s="31" t="s">
        <v>515</v>
      </c>
      <c r="C247" s="31" t="s">
        <v>602</v>
      </c>
      <c r="D247" s="31" t="s">
        <v>515</v>
      </c>
      <c r="E247" s="31" t="s">
        <v>515</v>
      </c>
      <c r="F247" s="31" t="s">
        <v>20</v>
      </c>
      <c r="G247" s="32" t="n">
        <v>1</v>
      </c>
      <c r="H247" s="33" t="n">
        <v>-17</v>
      </c>
      <c r="I247" s="33" t="n">
        <v>-17</v>
      </c>
      <c r="J247" s="33" t="n">
        <v>0</v>
      </c>
      <c r="K247" s="33" t="n">
        <v>0</v>
      </c>
      <c r="L247" s="33" t="n">
        <v>0</v>
      </c>
      <c r="M247" s="6" t="s">
        <f>=I247+J247+K247+L247</f>
      </c>
      <c r="N247" s="31"/>
      <c r="O247" s="31" t="s">
        <v>502</v>
      </c>
    </row>
    <row collapsed="false" customFormat="false" customHeight="false" hidden="false" ht="12.1" outlineLevel="0" r="248">
      <c r="A248" s="22" t="n">
        <v>45463.393483796</v>
      </c>
      <c r="B248" s="23" t="s">
        <v>559</v>
      </c>
      <c r="C248" s="23" t="s">
        <v>585</v>
      </c>
      <c r="D248" s="23" t="s">
        <v>559</v>
      </c>
      <c r="E248" s="23" t="s">
        <v>559</v>
      </c>
      <c r="F248" s="23" t="s">
        <v>20</v>
      </c>
      <c r="G248" s="24" t="n">
        <v>1</v>
      </c>
      <c r="H248" s="25" t="n">
        <v>1</v>
      </c>
      <c r="I248" s="25" t="n">
        <v>825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3"/>
      <c r="O248" s="23" t="s">
        <v>502</v>
      </c>
    </row>
    <row collapsed="false" customFormat="false" customHeight="false" hidden="false" ht="12.1" outlineLevel="0" r="249">
      <c r="A249" s="22" t="n">
        <v>45463.394884259</v>
      </c>
      <c r="B249" s="23" t="s">
        <v>524</v>
      </c>
      <c r="C249" s="23" t="s">
        <v>586</v>
      </c>
      <c r="D249" s="23" t="s">
        <v>524</v>
      </c>
      <c r="E249" s="23" t="s">
        <v>524</v>
      </c>
      <c r="F249" s="23" t="s">
        <v>20</v>
      </c>
      <c r="G249" s="24" t="n">
        <v>1</v>
      </c>
      <c r="H249" s="25" t="n">
        <v>1</v>
      </c>
      <c r="I249" s="25" t="n">
        <v>61.4</v>
      </c>
      <c r="J249" s="25" t="n">
        <v>0</v>
      </c>
      <c r="K249" s="25" t="n">
        <v>0</v>
      </c>
      <c r="L249" s="25" t="n">
        <v>0</v>
      </c>
      <c r="M249" s="6" t="s">
        <f>=I249+J249+K249+L249</f>
      </c>
      <c r="N249" s="23"/>
      <c r="O249" s="23" t="s">
        <v>502</v>
      </c>
    </row>
    <row collapsed="false" customFormat="false" customHeight="false" hidden="false" ht="12.1" outlineLevel="0" r="250">
      <c r="A250" s="22" t="n">
        <v>45463.482048611</v>
      </c>
      <c r="B250" s="23" t="s">
        <v>524</v>
      </c>
      <c r="C250" s="23" t="s">
        <v>587</v>
      </c>
      <c r="D250" s="23" t="s">
        <v>524</v>
      </c>
      <c r="E250" s="23" t="s">
        <v>524</v>
      </c>
      <c r="F250" s="23" t="s">
        <v>20</v>
      </c>
      <c r="G250" s="24" t="n">
        <v>1</v>
      </c>
      <c r="H250" s="25" t="n">
        <v>1</v>
      </c>
      <c r="I250" s="25" t="n">
        <v>68.07</v>
      </c>
      <c r="J250" s="25" t="n">
        <v>0</v>
      </c>
      <c r="K250" s="25" t="n">
        <v>0</v>
      </c>
      <c r="L250" s="25" t="n">
        <v>0</v>
      </c>
      <c r="M250" s="6" t="s">
        <f>=I250+J250+K250+L250</f>
      </c>
      <c r="N250" s="23"/>
      <c r="O250" s="23" t="s">
        <v>502</v>
      </c>
    </row>
    <row collapsed="false" customFormat="false" customHeight="false" hidden="false" ht="12.1" outlineLevel="0" r="251">
      <c r="A251" s="21" t="n">
        <v>45468.573252315</v>
      </c>
      <c r="B251" s="17" t="s">
        <v>135</v>
      </c>
      <c r="C251" s="17" t="s">
        <v>503</v>
      </c>
      <c r="D251" s="17" t="s">
        <v>277</v>
      </c>
      <c r="E251" s="17" t="s">
        <v>126</v>
      </c>
      <c r="F251" s="17" t="s">
        <v>20</v>
      </c>
      <c r="G251" s="7" t="n">
        <v>50</v>
      </c>
      <c r="H251" s="6" t="n">
        <v>6.41</v>
      </c>
      <c r="I251" s="6" t="n">
        <v>-320.5</v>
      </c>
      <c r="J251" s="6" t="n">
        <v>0</v>
      </c>
      <c r="K251" s="6" t="n">
        <v>0</v>
      </c>
      <c r="L251" s="6" t="n">
        <v>0</v>
      </c>
      <c r="M251" s="6" t="s">
        <f>=I251+J251+K251+L251</f>
      </c>
      <c r="N251" s="17"/>
      <c r="O251" s="17" t="s">
        <v>502</v>
      </c>
    </row>
    <row collapsed="false" customFormat="false" customHeight="false" hidden="false" ht="12.1" outlineLevel="0" r="252">
      <c r="A252" s="22" t="n">
        <v>45468.680439815</v>
      </c>
      <c r="B252" s="23" t="s">
        <v>524</v>
      </c>
      <c r="C252" s="23" t="s">
        <v>603</v>
      </c>
      <c r="D252" s="23" t="s">
        <v>524</v>
      </c>
      <c r="E252" s="23" t="s">
        <v>524</v>
      </c>
      <c r="F252" s="23" t="s">
        <v>20</v>
      </c>
      <c r="G252" s="24" t="n">
        <v>1</v>
      </c>
      <c r="H252" s="25" t="n">
        <v>1</v>
      </c>
      <c r="I252" s="25" t="n">
        <v>110.08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3"/>
      <c r="O252" s="23" t="s">
        <v>502</v>
      </c>
    </row>
    <row collapsed="false" customFormat="false" customHeight="false" hidden="false" ht="12.1" outlineLevel="0" r="253">
      <c r="A253" s="30" t="n">
        <v>45468.680439815</v>
      </c>
      <c r="B253" s="31" t="s">
        <v>515</v>
      </c>
      <c r="C253" s="31" t="s">
        <v>604</v>
      </c>
      <c r="D253" s="31" t="s">
        <v>515</v>
      </c>
      <c r="E253" s="31" t="s">
        <v>515</v>
      </c>
      <c r="F253" s="31" t="s">
        <v>20</v>
      </c>
      <c r="G253" s="32" t="n">
        <v>1</v>
      </c>
      <c r="H253" s="33" t="n">
        <v>-14</v>
      </c>
      <c r="I253" s="33" t="n">
        <v>-14</v>
      </c>
      <c r="J253" s="33" t="n">
        <v>0</v>
      </c>
      <c r="K253" s="33" t="n">
        <v>0</v>
      </c>
      <c r="L253" s="33" t="n">
        <v>0</v>
      </c>
      <c r="M253" s="6" t="s">
        <f>=I253+J253+K253+L253</f>
      </c>
      <c r="N253" s="31"/>
      <c r="O253" s="31" t="s">
        <v>502</v>
      </c>
    </row>
    <row collapsed="false" customFormat="false" customHeight="false" hidden="false" ht="12.1" outlineLevel="0" r="254">
      <c r="A254" s="21" t="n">
        <v>45469.656863426</v>
      </c>
      <c r="B254" s="17" t="s">
        <v>143</v>
      </c>
      <c r="C254" s="17" t="s">
        <v>561</v>
      </c>
      <c r="D254" s="17" t="s">
        <v>277</v>
      </c>
      <c r="E254" s="17" t="s">
        <v>140</v>
      </c>
      <c r="F254" s="17" t="s">
        <v>20</v>
      </c>
      <c r="G254" s="7" t="n">
        <v>1</v>
      </c>
      <c r="H254" s="6" t="n">
        <v>72.883</v>
      </c>
      <c r="I254" s="6" t="n">
        <v>-728.83</v>
      </c>
      <c r="J254" s="6" t="n">
        <v>-18.17</v>
      </c>
      <c r="K254" s="6" t="n">
        <v>-2.19</v>
      </c>
      <c r="L254" s="6" t="n">
        <v>0</v>
      </c>
      <c r="M254" s="6" t="s">
        <f>=I254+J254+K254+L254</f>
      </c>
      <c r="N254" s="17"/>
      <c r="O254" s="17" t="s">
        <v>502</v>
      </c>
    </row>
    <row collapsed="false" customFormat="false" customHeight="false" hidden="false" ht="12.1" outlineLevel="0" r="255">
      <c r="A255" s="21" t="n">
        <v>45469.657083333</v>
      </c>
      <c r="B255" s="17" t="s">
        <v>139</v>
      </c>
      <c r="C255" s="17" t="s">
        <v>557</v>
      </c>
      <c r="D255" s="17" t="s">
        <v>277</v>
      </c>
      <c r="E255" s="17" t="s">
        <v>140</v>
      </c>
      <c r="F255" s="17" t="s">
        <v>20</v>
      </c>
      <c r="G255" s="7" t="n">
        <v>1</v>
      </c>
      <c r="H255" s="6" t="n">
        <v>75.59</v>
      </c>
      <c r="I255" s="6" t="n">
        <v>-755.9</v>
      </c>
      <c r="J255" s="6" t="n">
        <v>-7.5500000000001</v>
      </c>
      <c r="K255" s="6" t="n">
        <v>-2.27</v>
      </c>
      <c r="L255" s="6" t="n">
        <v>0</v>
      </c>
      <c r="M255" s="6" t="s">
        <f>=I255+J255+K255+L255</f>
      </c>
      <c r="N255" s="17"/>
      <c r="O255" s="17" t="s">
        <v>502</v>
      </c>
    </row>
    <row collapsed="false" customFormat="false" customHeight="false" hidden="false" ht="12.1" outlineLevel="0" r="256">
      <c r="A256" s="22" t="n">
        <v>45470.56068287</v>
      </c>
      <c r="B256" s="23" t="s">
        <v>524</v>
      </c>
      <c r="C256" s="23" t="s">
        <v>534</v>
      </c>
      <c r="D256" s="23" t="s">
        <v>524</v>
      </c>
      <c r="E256" s="23" t="s">
        <v>524</v>
      </c>
      <c r="F256" s="23" t="s">
        <v>20</v>
      </c>
      <c r="G256" s="24" t="n">
        <v>1</v>
      </c>
      <c r="H256" s="25" t="n">
        <v>1</v>
      </c>
      <c r="I256" s="25" t="n">
        <v>30.54</v>
      </c>
      <c r="J256" s="25" t="n">
        <v>0</v>
      </c>
      <c r="K256" s="25" t="n">
        <v>0</v>
      </c>
      <c r="L256" s="25" t="n">
        <v>0</v>
      </c>
      <c r="M256" s="6" t="s">
        <f>=I256+J256+K256+L256</f>
      </c>
      <c r="N256" s="23"/>
      <c r="O256" s="23" t="s">
        <v>502</v>
      </c>
    </row>
    <row collapsed="false" customFormat="false" customHeight="false" hidden="false" ht="12.1" outlineLevel="0" r="257">
      <c r="A257" s="22" t="n">
        <v>45470.611180556</v>
      </c>
      <c r="B257" s="23" t="s">
        <v>524</v>
      </c>
      <c r="C257" s="23" t="s">
        <v>605</v>
      </c>
      <c r="D257" s="23" t="s">
        <v>524</v>
      </c>
      <c r="E257" s="23" t="s">
        <v>524</v>
      </c>
      <c r="F257" s="23" t="s">
        <v>20</v>
      </c>
      <c r="G257" s="24" t="n">
        <v>1</v>
      </c>
      <c r="H257" s="25" t="n">
        <v>1</v>
      </c>
      <c r="I257" s="25" t="n">
        <v>383.02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3"/>
      <c r="O257" s="23" t="s">
        <v>502</v>
      </c>
    </row>
    <row collapsed="false" customFormat="false" customHeight="false" hidden="false" ht="12.1" outlineLevel="0" r="258">
      <c r="A258" s="30" t="n">
        <v>45470.611180556</v>
      </c>
      <c r="B258" s="31" t="s">
        <v>515</v>
      </c>
      <c r="C258" s="31" t="s">
        <v>606</v>
      </c>
      <c r="D258" s="31" t="s">
        <v>515</v>
      </c>
      <c r="E258" s="31" t="s">
        <v>515</v>
      </c>
      <c r="F258" s="31" t="s">
        <v>20</v>
      </c>
      <c r="G258" s="32" t="n">
        <v>1</v>
      </c>
      <c r="H258" s="33" t="n">
        <v>-49</v>
      </c>
      <c r="I258" s="33" t="n">
        <v>-49</v>
      </c>
      <c r="J258" s="33" t="n">
        <v>0</v>
      </c>
      <c r="K258" s="33" t="n">
        <v>0</v>
      </c>
      <c r="L258" s="33" t="n">
        <v>0</v>
      </c>
      <c r="M258" s="6" t="s">
        <f>=I258+J258+K258+L258</f>
      </c>
      <c r="N258" s="31"/>
      <c r="O258" s="31" t="s">
        <v>502</v>
      </c>
    </row>
    <row collapsed="false" customFormat="false" customHeight="false" hidden="false" ht="12.1" outlineLevel="0" r="259">
      <c r="A259" s="22" t="n">
        <v>45470.668564815</v>
      </c>
      <c r="B259" s="23" t="s">
        <v>524</v>
      </c>
      <c r="C259" s="23" t="s">
        <v>535</v>
      </c>
      <c r="D259" s="23" t="s">
        <v>524</v>
      </c>
      <c r="E259" s="23" t="s">
        <v>524</v>
      </c>
      <c r="F259" s="23" t="s">
        <v>20</v>
      </c>
      <c r="G259" s="24" t="n">
        <v>1</v>
      </c>
      <c r="H259" s="25" t="n">
        <v>1</v>
      </c>
      <c r="I259" s="25" t="n">
        <v>39.9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3"/>
      <c r="O259" s="23" t="s">
        <v>502</v>
      </c>
    </row>
    <row collapsed="false" customFormat="false" customHeight="false" hidden="false" ht="12.1" outlineLevel="0" r="260">
      <c r="A260" s="22" t="n">
        <v>45470.714409722</v>
      </c>
      <c r="B260" s="23" t="s">
        <v>524</v>
      </c>
      <c r="C260" s="23" t="s">
        <v>605</v>
      </c>
      <c r="D260" s="23" t="s">
        <v>524</v>
      </c>
      <c r="E260" s="23" t="s">
        <v>524</v>
      </c>
      <c r="F260" s="23" t="s">
        <v>20</v>
      </c>
      <c r="G260" s="24" t="n">
        <v>1</v>
      </c>
      <c r="H260" s="25" t="n">
        <v>1</v>
      </c>
      <c r="I260" s="25" t="n">
        <v>76.6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3"/>
      <c r="O260" s="23" t="s">
        <v>502</v>
      </c>
    </row>
    <row collapsed="false" customFormat="false" customHeight="false" hidden="false" ht="12.1" outlineLevel="0" r="261">
      <c r="A261" s="30" t="n">
        <v>45470.714409722</v>
      </c>
      <c r="B261" s="31" t="s">
        <v>515</v>
      </c>
      <c r="C261" s="31" t="s">
        <v>606</v>
      </c>
      <c r="D261" s="31" t="s">
        <v>515</v>
      </c>
      <c r="E261" s="31" t="s">
        <v>515</v>
      </c>
      <c r="F261" s="31" t="s">
        <v>20</v>
      </c>
      <c r="G261" s="32" t="n">
        <v>1</v>
      </c>
      <c r="H261" s="33" t="n">
        <v>-10</v>
      </c>
      <c r="I261" s="33" t="n">
        <v>-10</v>
      </c>
      <c r="J261" s="33" t="n">
        <v>0</v>
      </c>
      <c r="K261" s="33" t="n">
        <v>0</v>
      </c>
      <c r="L261" s="33" t="n">
        <v>0</v>
      </c>
      <c r="M261" s="6" t="s">
        <f>=I261+J261+K261+L261</f>
      </c>
      <c r="N261" s="31"/>
      <c r="O261" s="31" t="s">
        <v>502</v>
      </c>
    </row>
    <row collapsed="false" customFormat="false" customHeight="false" hidden="false" ht="12.1" outlineLevel="0" r="262">
      <c r="A262" s="22" t="n">
        <v>45471.672534722</v>
      </c>
      <c r="B262" s="23" t="s">
        <v>524</v>
      </c>
      <c r="C262" s="23" t="s">
        <v>607</v>
      </c>
      <c r="D262" s="23" t="s">
        <v>524</v>
      </c>
      <c r="E262" s="23" t="s">
        <v>524</v>
      </c>
      <c r="F262" s="23" t="s">
        <v>20</v>
      </c>
      <c r="G262" s="24" t="n">
        <v>1</v>
      </c>
      <c r="H262" s="25" t="n">
        <v>1</v>
      </c>
      <c r="I262" s="25" t="n">
        <v>520.5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3"/>
      <c r="O262" s="23" t="s">
        <v>502</v>
      </c>
    </row>
    <row collapsed="false" customFormat="false" customHeight="false" hidden="false" ht="12.1" outlineLevel="0" r="263">
      <c r="A263" s="30" t="n">
        <v>45471.672534722</v>
      </c>
      <c r="B263" s="31" t="s">
        <v>515</v>
      </c>
      <c r="C263" s="31" t="s">
        <v>608</v>
      </c>
      <c r="D263" s="31" t="s">
        <v>515</v>
      </c>
      <c r="E263" s="31" t="s">
        <v>515</v>
      </c>
      <c r="F263" s="31" t="s">
        <v>20</v>
      </c>
      <c r="G263" s="32" t="n">
        <v>1</v>
      </c>
      <c r="H263" s="33" t="n">
        <v>-68</v>
      </c>
      <c r="I263" s="33" t="n">
        <v>-68</v>
      </c>
      <c r="J263" s="33" t="n">
        <v>0</v>
      </c>
      <c r="K263" s="33" t="n">
        <v>0</v>
      </c>
      <c r="L263" s="33" t="n">
        <v>0</v>
      </c>
      <c r="M263" s="6" t="s">
        <f>=I263+J263+K263+L263</f>
      </c>
      <c r="N263" s="31"/>
      <c r="O263" s="31" t="s">
        <v>502</v>
      </c>
    </row>
    <row collapsed="false" customFormat="false" customHeight="false" hidden="false" ht="12.1" outlineLevel="0" r="264">
      <c r="A264" s="21" t="n">
        <v>45474.437453704</v>
      </c>
      <c r="B264" s="17" t="s">
        <v>82</v>
      </c>
      <c r="C264" s="17" t="s">
        <v>543</v>
      </c>
      <c r="D264" s="17" t="s">
        <v>277</v>
      </c>
      <c r="E264" s="17" t="s">
        <v>18</v>
      </c>
      <c r="F264" s="17" t="s">
        <v>20</v>
      </c>
      <c r="G264" s="7" t="n">
        <v>10</v>
      </c>
      <c r="H264" s="6" t="n">
        <v>55.435</v>
      </c>
      <c r="I264" s="6" t="n">
        <v>-554.35</v>
      </c>
      <c r="J264" s="6" t="n">
        <v>0</v>
      </c>
      <c r="K264" s="6" t="n">
        <v>-1.66</v>
      </c>
      <c r="L264" s="6" t="n">
        <v>0</v>
      </c>
      <c r="M264" s="6" t="s">
        <f>=I264+J264+K264+L264</f>
      </c>
      <c r="N264" s="17"/>
      <c r="O264" s="17" t="s">
        <v>502</v>
      </c>
    </row>
    <row collapsed="false" customFormat="false" customHeight="false" hidden="false" ht="12.1" outlineLevel="0" r="265">
      <c r="A265" s="22" t="n">
        <v>45474.659722222</v>
      </c>
      <c r="B265" s="23" t="s">
        <v>524</v>
      </c>
      <c r="C265" s="23" t="s">
        <v>591</v>
      </c>
      <c r="D265" s="23" t="s">
        <v>524</v>
      </c>
      <c r="E265" s="23" t="s">
        <v>524</v>
      </c>
      <c r="F265" s="23" t="s">
        <v>20</v>
      </c>
      <c r="G265" s="24" t="n">
        <v>1</v>
      </c>
      <c r="H265" s="25" t="n">
        <v>1</v>
      </c>
      <c r="I265" s="25" t="n">
        <v>42.4</v>
      </c>
      <c r="J265" s="25" t="n">
        <v>0</v>
      </c>
      <c r="K265" s="25" t="n">
        <v>0</v>
      </c>
      <c r="L265" s="25" t="n">
        <v>0</v>
      </c>
      <c r="M265" s="6" t="s">
        <f>=I265+J265+K265+L265</f>
      </c>
      <c r="N265" s="23"/>
      <c r="O265" s="23" t="s">
        <v>502</v>
      </c>
    </row>
    <row collapsed="false" customFormat="false" customHeight="false" hidden="false" ht="12.1" outlineLevel="0" r="266">
      <c r="A266" s="22" t="n">
        <v>45478.661678241</v>
      </c>
      <c r="B266" s="23" t="s">
        <v>524</v>
      </c>
      <c r="C266" s="23" t="s">
        <v>593</v>
      </c>
      <c r="D266" s="23" t="s">
        <v>524</v>
      </c>
      <c r="E266" s="23" t="s">
        <v>524</v>
      </c>
      <c r="F266" s="23" t="s">
        <v>20</v>
      </c>
      <c r="G266" s="24" t="n">
        <v>1</v>
      </c>
      <c r="H266" s="25" t="n">
        <v>1</v>
      </c>
      <c r="I266" s="25" t="n">
        <v>33.78</v>
      </c>
      <c r="J266" s="25" t="n">
        <v>0</v>
      </c>
      <c r="K266" s="25" t="n">
        <v>0</v>
      </c>
      <c r="L266" s="25" t="n">
        <v>0</v>
      </c>
      <c r="M266" s="6" t="s">
        <f>=I266+J266+K266+L266</f>
      </c>
      <c r="N266" s="23"/>
      <c r="O266" s="23" t="s">
        <v>502</v>
      </c>
    </row>
    <row collapsed="false" customFormat="false" customHeight="false" hidden="false" ht="12.1" outlineLevel="0" r="267">
      <c r="A267" s="22" t="n">
        <v>45484.664756944</v>
      </c>
      <c r="B267" s="23" t="s">
        <v>524</v>
      </c>
      <c r="C267" s="23" t="s">
        <v>609</v>
      </c>
      <c r="D267" s="23" t="s">
        <v>524</v>
      </c>
      <c r="E267" s="23" t="s">
        <v>524</v>
      </c>
      <c r="F267" s="23" t="s">
        <v>20</v>
      </c>
      <c r="G267" s="24" t="n">
        <v>1</v>
      </c>
      <c r="H267" s="25" t="n">
        <v>1</v>
      </c>
      <c r="I267" s="25" t="n">
        <v>20</v>
      </c>
      <c r="J267" s="25" t="n">
        <v>0</v>
      </c>
      <c r="K267" s="25" t="n">
        <v>0</v>
      </c>
      <c r="L267" s="25" t="n">
        <v>0</v>
      </c>
      <c r="M267" s="6" t="s">
        <f>=I267+J267+K267+L267</f>
      </c>
      <c r="N267" s="23"/>
      <c r="O267" s="23" t="s">
        <v>502</v>
      </c>
    </row>
    <row collapsed="false" customFormat="false" customHeight="false" hidden="false" ht="12.1" outlineLevel="0" r="268">
      <c r="A268" s="30" t="n">
        <v>45484.664756944</v>
      </c>
      <c r="B268" s="31" t="s">
        <v>515</v>
      </c>
      <c r="C268" s="31" t="s">
        <v>610</v>
      </c>
      <c r="D268" s="31" t="s">
        <v>515</v>
      </c>
      <c r="E268" s="31" t="s">
        <v>515</v>
      </c>
      <c r="F268" s="31" t="s">
        <v>20</v>
      </c>
      <c r="G268" s="32" t="n">
        <v>1</v>
      </c>
      <c r="H268" s="33" t="n">
        <v>-2</v>
      </c>
      <c r="I268" s="33" t="n">
        <v>-2</v>
      </c>
      <c r="J268" s="33" t="n">
        <v>0</v>
      </c>
      <c r="K268" s="33" t="n">
        <v>0</v>
      </c>
      <c r="L268" s="33" t="n">
        <v>0</v>
      </c>
      <c r="M268" s="6" t="s">
        <f>=I268+J268+K268+L268</f>
      </c>
      <c r="N268" s="31"/>
      <c r="O268" s="31" t="s">
        <v>502</v>
      </c>
    </row>
    <row collapsed="false" customFormat="false" customHeight="false" hidden="false" ht="12.1" outlineLevel="0" r="269">
      <c r="A269" s="22" t="n">
        <v>45484.675127315</v>
      </c>
      <c r="B269" s="23" t="s">
        <v>524</v>
      </c>
      <c r="C269" s="23" t="s">
        <v>609</v>
      </c>
      <c r="D269" s="23" t="s">
        <v>524</v>
      </c>
      <c r="E269" s="23" t="s">
        <v>524</v>
      </c>
      <c r="F269" s="23" t="s">
        <v>20</v>
      </c>
      <c r="G269" s="24" t="n">
        <v>1</v>
      </c>
      <c r="H269" s="25" t="n">
        <v>1</v>
      </c>
      <c r="I269" s="25" t="n">
        <v>20</v>
      </c>
      <c r="J269" s="25" t="n">
        <v>0</v>
      </c>
      <c r="K269" s="25" t="n">
        <v>0</v>
      </c>
      <c r="L269" s="25" t="n">
        <v>0</v>
      </c>
      <c r="M269" s="6" t="s">
        <f>=I269+J269+K269+L269</f>
      </c>
      <c r="N269" s="23"/>
      <c r="O269" s="23" t="s">
        <v>502</v>
      </c>
    </row>
    <row collapsed="false" customFormat="false" customHeight="false" hidden="false" ht="12.1" outlineLevel="0" r="270">
      <c r="A270" s="30" t="n">
        <v>45484.675127315</v>
      </c>
      <c r="B270" s="31" t="s">
        <v>515</v>
      </c>
      <c r="C270" s="31" t="s">
        <v>610</v>
      </c>
      <c r="D270" s="31" t="s">
        <v>515</v>
      </c>
      <c r="E270" s="31" t="s">
        <v>515</v>
      </c>
      <c r="F270" s="31" t="s">
        <v>20</v>
      </c>
      <c r="G270" s="32" t="n">
        <v>1</v>
      </c>
      <c r="H270" s="33" t="n">
        <v>-3</v>
      </c>
      <c r="I270" s="33" t="n">
        <v>-3</v>
      </c>
      <c r="J270" s="33" t="n">
        <v>0</v>
      </c>
      <c r="K270" s="33" t="n">
        <v>0</v>
      </c>
      <c r="L270" s="33" t="n">
        <v>0</v>
      </c>
      <c r="M270" s="6" t="s">
        <f>=I270+J270+K270+L270</f>
      </c>
      <c r="N270" s="31"/>
      <c r="O270" s="31" t="s">
        <v>502</v>
      </c>
    </row>
    <row collapsed="false" customFormat="false" customHeight="false" hidden="false" ht="12.1" outlineLevel="0" r="271">
      <c r="A271" s="22" t="n">
        <v>45485.7428125</v>
      </c>
      <c r="B271" s="23" t="s">
        <v>501</v>
      </c>
      <c r="C271" s="23" t="s">
        <v>209</v>
      </c>
      <c r="D271" s="23" t="s">
        <v>501</v>
      </c>
      <c r="E271" s="23" t="s">
        <v>501</v>
      </c>
      <c r="F271" s="23" t="s">
        <v>20</v>
      </c>
      <c r="G271" s="24" t="n">
        <v>1</v>
      </c>
      <c r="H271" s="25" t="n">
        <v>1</v>
      </c>
      <c r="I271" s="25" t="n">
        <v>5000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3"/>
      <c r="O271" s="23" t="s">
        <v>502</v>
      </c>
    </row>
    <row collapsed="false" customFormat="false" customHeight="false" hidden="false" ht="12.1" outlineLevel="0" r="272">
      <c r="A272" s="22" t="n">
        <v>45489.477905093</v>
      </c>
      <c r="B272" s="23" t="s">
        <v>524</v>
      </c>
      <c r="C272" s="23" t="s">
        <v>611</v>
      </c>
      <c r="D272" s="23" t="s">
        <v>524</v>
      </c>
      <c r="E272" s="23" t="s">
        <v>524</v>
      </c>
      <c r="F272" s="23" t="s">
        <v>20</v>
      </c>
      <c r="G272" s="24" t="n">
        <v>1</v>
      </c>
      <c r="H272" s="25" t="n">
        <v>1</v>
      </c>
      <c r="I272" s="25" t="n">
        <v>222.45</v>
      </c>
      <c r="J272" s="25" t="n">
        <v>0</v>
      </c>
      <c r="K272" s="25" t="n">
        <v>0</v>
      </c>
      <c r="L272" s="25" t="n">
        <v>0</v>
      </c>
      <c r="M272" s="6" t="s">
        <f>=I272+J272+K272+L272</f>
      </c>
      <c r="N272" s="23"/>
      <c r="O272" s="23" t="s">
        <v>502</v>
      </c>
    </row>
    <row collapsed="false" customFormat="false" customHeight="false" hidden="false" ht="12.1" outlineLevel="0" r="273">
      <c r="A273" s="30" t="n">
        <v>45489.477905093</v>
      </c>
      <c r="B273" s="31" t="s">
        <v>515</v>
      </c>
      <c r="C273" s="31" t="s">
        <v>612</v>
      </c>
      <c r="D273" s="31" t="s">
        <v>515</v>
      </c>
      <c r="E273" s="31" t="s">
        <v>515</v>
      </c>
      <c r="F273" s="31" t="s">
        <v>20</v>
      </c>
      <c r="G273" s="32" t="n">
        <v>1</v>
      </c>
      <c r="H273" s="33" t="n">
        <v>-29</v>
      </c>
      <c r="I273" s="33" t="n">
        <v>-29</v>
      </c>
      <c r="J273" s="33" t="n">
        <v>0</v>
      </c>
      <c r="K273" s="33" t="n">
        <v>0</v>
      </c>
      <c r="L273" s="33" t="n">
        <v>0</v>
      </c>
      <c r="M273" s="6" t="s">
        <f>=I273+J273+K273+L273</f>
      </c>
      <c r="N273" s="31"/>
      <c r="O273" s="31" t="s">
        <v>502</v>
      </c>
    </row>
    <row collapsed="false" customFormat="false" customHeight="false" hidden="false" ht="12.1" outlineLevel="0" r="274">
      <c r="A274" s="21" t="n">
        <v>45489.664803241</v>
      </c>
      <c r="B274" s="17" t="s">
        <v>98</v>
      </c>
      <c r="C274" s="17" t="s">
        <v>573</v>
      </c>
      <c r="D274" s="17" t="s">
        <v>277</v>
      </c>
      <c r="E274" s="17" t="s">
        <v>18</v>
      </c>
      <c r="F274" s="17" t="s">
        <v>20</v>
      </c>
      <c r="G274" s="7" t="n">
        <v>1</v>
      </c>
      <c r="H274" s="6" t="n">
        <v>757.5</v>
      </c>
      <c r="I274" s="6" t="n">
        <v>-757.5</v>
      </c>
      <c r="J274" s="6" t="n">
        <v>0</v>
      </c>
      <c r="K274" s="6" t="n">
        <v>-2.27</v>
      </c>
      <c r="L274" s="6" t="n">
        <v>0</v>
      </c>
      <c r="M274" s="6" t="s">
        <f>=I274+J274+K274+L274</f>
      </c>
      <c r="N274" s="17"/>
      <c r="O274" s="17" t="s">
        <v>502</v>
      </c>
    </row>
    <row collapsed="false" customFormat="false" customHeight="false" hidden="false" ht="12.1" outlineLevel="0" r="275">
      <c r="A275" s="21" t="n">
        <v>45489.665763889</v>
      </c>
      <c r="B275" s="17" t="s">
        <v>107</v>
      </c>
      <c r="C275" s="17" t="s">
        <v>592</v>
      </c>
      <c r="D275" s="17" t="s">
        <v>277</v>
      </c>
      <c r="E275" s="17" t="s">
        <v>18</v>
      </c>
      <c r="F275" s="17" t="s">
        <v>20</v>
      </c>
      <c r="G275" s="7" t="n">
        <v>200</v>
      </c>
      <c r="H275" s="6" t="n">
        <v>3.722</v>
      </c>
      <c r="I275" s="6" t="n">
        <v>-744.4</v>
      </c>
      <c r="J275" s="6" t="n">
        <v>0</v>
      </c>
      <c r="K275" s="6" t="n">
        <v>-2.23</v>
      </c>
      <c r="L275" s="6" t="n">
        <v>0</v>
      </c>
      <c r="M275" s="6" t="s">
        <f>=I275+J275+K275+L275</f>
      </c>
      <c r="N275" s="17"/>
      <c r="O275" s="17" t="s">
        <v>502</v>
      </c>
    </row>
    <row collapsed="false" customFormat="false" customHeight="false" hidden="false" ht="12.1" outlineLevel="0" r="276">
      <c r="A276" s="21" t="n">
        <v>45489.666597222</v>
      </c>
      <c r="B276" s="17" t="s">
        <v>52</v>
      </c>
      <c r="C276" s="17" t="s">
        <v>514</v>
      </c>
      <c r="D276" s="17" t="s">
        <v>277</v>
      </c>
      <c r="E276" s="17" t="s">
        <v>18</v>
      </c>
      <c r="F276" s="17" t="s">
        <v>20</v>
      </c>
      <c r="G276" s="7" t="n">
        <v>1</v>
      </c>
      <c r="H276" s="6" t="n">
        <v>509.3</v>
      </c>
      <c r="I276" s="6" t="n">
        <v>-509.3</v>
      </c>
      <c r="J276" s="6" t="n">
        <v>0</v>
      </c>
      <c r="K276" s="6" t="n">
        <v>-1.53</v>
      </c>
      <c r="L276" s="6" t="n">
        <v>0</v>
      </c>
      <c r="M276" s="6" t="s">
        <f>=I276+J276+K276+L276</f>
      </c>
      <c r="N276" s="17"/>
      <c r="O276" s="17" t="s">
        <v>502</v>
      </c>
    </row>
    <row collapsed="false" customFormat="false" customHeight="false" hidden="false" ht="12.1" outlineLevel="0" r="277">
      <c r="A277" s="21" t="n">
        <v>45489.668668981</v>
      </c>
      <c r="B277" s="17" t="s">
        <v>76</v>
      </c>
      <c r="C277" s="17" t="s">
        <v>570</v>
      </c>
      <c r="D277" s="17" t="s">
        <v>277</v>
      </c>
      <c r="E277" s="17" t="s">
        <v>18</v>
      </c>
      <c r="F277" s="17" t="s">
        <v>20</v>
      </c>
      <c r="G277" s="7" t="n">
        <v>1</v>
      </c>
      <c r="H277" s="6" t="n">
        <v>526.85</v>
      </c>
      <c r="I277" s="6" t="n">
        <v>-526.85</v>
      </c>
      <c r="J277" s="6" t="n">
        <v>0</v>
      </c>
      <c r="K277" s="6" t="n">
        <v>-1.58</v>
      </c>
      <c r="L277" s="6" t="n">
        <v>0</v>
      </c>
      <c r="M277" s="6" t="s">
        <f>=I277+J277+K277+L277</f>
      </c>
      <c r="N277" s="17"/>
      <c r="O277" s="17" t="s">
        <v>502</v>
      </c>
    </row>
    <row collapsed="false" customFormat="false" customHeight="false" hidden="false" ht="12.1" outlineLevel="0" r="278">
      <c r="A278" s="30" t="n">
        <v>45489.668680556</v>
      </c>
      <c r="B278" s="31" t="s">
        <v>537</v>
      </c>
      <c r="C278" s="31" t="s">
        <v>594</v>
      </c>
      <c r="D278" s="31" t="s">
        <v>537</v>
      </c>
      <c r="E278" s="31" t="s">
        <v>537</v>
      </c>
      <c r="F278" s="31" t="s">
        <v>20</v>
      </c>
      <c r="G278" s="32" t="n">
        <v>1</v>
      </c>
      <c r="H278" s="33" t="n">
        <v>-1</v>
      </c>
      <c r="I278" s="33" t="n">
        <v>-1.58</v>
      </c>
      <c r="J278" s="33" t="n">
        <v>0</v>
      </c>
      <c r="K278" s="33" t="n">
        <v>0</v>
      </c>
      <c r="L278" s="33" t="n">
        <v>0</v>
      </c>
      <c r="M278" s="6" t="s">
        <f>=I278+J278+K278+L278</f>
      </c>
      <c r="N278" s="31"/>
      <c r="O278" s="31" t="s">
        <v>502</v>
      </c>
    </row>
    <row collapsed="false" customFormat="false" customHeight="false" hidden="false" ht="12.1" outlineLevel="0" r="279">
      <c r="A279" s="21" t="n">
        <v>45490.589918981</v>
      </c>
      <c r="B279" s="17" t="s">
        <v>143</v>
      </c>
      <c r="C279" s="17" t="s">
        <v>561</v>
      </c>
      <c r="D279" s="17" t="s">
        <v>277</v>
      </c>
      <c r="E279" s="17" t="s">
        <v>140</v>
      </c>
      <c r="F279" s="17" t="s">
        <v>20</v>
      </c>
      <c r="G279" s="7" t="n">
        <v>1</v>
      </c>
      <c r="H279" s="6" t="n">
        <v>69.65</v>
      </c>
      <c r="I279" s="6" t="n">
        <v>-696.5</v>
      </c>
      <c r="J279" s="6" t="n">
        <v>-22.03</v>
      </c>
      <c r="K279" s="6" t="n">
        <v>-2.09</v>
      </c>
      <c r="L279" s="6" t="n">
        <v>0</v>
      </c>
      <c r="M279" s="6" t="s">
        <f>=I279+J279+K279+L279</f>
      </c>
      <c r="N279" s="17"/>
      <c r="O279" s="17" t="s">
        <v>502</v>
      </c>
    </row>
    <row collapsed="false" customFormat="false" customHeight="false" hidden="false" ht="12.1" outlineLevel="0" r="280">
      <c r="A280" s="21" t="n">
        <v>45490.590150463</v>
      </c>
      <c r="B280" s="17" t="s">
        <v>139</v>
      </c>
      <c r="C280" s="17" t="s">
        <v>557</v>
      </c>
      <c r="D280" s="17" t="s">
        <v>277</v>
      </c>
      <c r="E280" s="17" t="s">
        <v>140</v>
      </c>
      <c r="F280" s="17" t="s">
        <v>20</v>
      </c>
      <c r="G280" s="7" t="n">
        <v>1</v>
      </c>
      <c r="H280" s="6" t="n">
        <v>71.598</v>
      </c>
      <c r="I280" s="6" t="n">
        <v>-715.98</v>
      </c>
      <c r="J280" s="6" t="n">
        <v>-13.01</v>
      </c>
      <c r="K280" s="6" t="n">
        <v>-2.15</v>
      </c>
      <c r="L280" s="6" t="n">
        <v>0</v>
      </c>
      <c r="M280" s="6" t="s">
        <f>=I280+J280+K280+L280</f>
      </c>
      <c r="N280" s="17"/>
      <c r="O280" s="17" t="s">
        <v>502</v>
      </c>
    </row>
    <row collapsed="false" customFormat="false" customHeight="false" hidden="false" ht="12.1" outlineLevel="0" r="281">
      <c r="A281" s="22" t="n">
        <v>45492.569409722</v>
      </c>
      <c r="B281" s="23" t="s">
        <v>524</v>
      </c>
      <c r="C281" s="23" t="s">
        <v>613</v>
      </c>
      <c r="D281" s="23" t="s">
        <v>524</v>
      </c>
      <c r="E281" s="23" t="s">
        <v>524</v>
      </c>
      <c r="F281" s="23" t="s">
        <v>20</v>
      </c>
      <c r="G281" s="24" t="n">
        <v>1</v>
      </c>
      <c r="H281" s="25" t="n">
        <v>1</v>
      </c>
      <c r="I281" s="25" t="n">
        <v>31.56</v>
      </c>
      <c r="J281" s="25" t="n">
        <v>0</v>
      </c>
      <c r="K281" s="25" t="n">
        <v>0</v>
      </c>
      <c r="L281" s="25" t="n">
        <v>0</v>
      </c>
      <c r="M281" s="6" t="s">
        <f>=I281+J281+K281+L281</f>
      </c>
      <c r="N281" s="23"/>
      <c r="O281" s="23" t="s">
        <v>502</v>
      </c>
    </row>
    <row collapsed="false" customFormat="false" customHeight="false" hidden="false" ht="12.1" outlineLevel="0" r="282">
      <c r="A282" s="30" t="n">
        <v>45492.569409722</v>
      </c>
      <c r="B282" s="31" t="s">
        <v>515</v>
      </c>
      <c r="C282" s="31" t="s">
        <v>614</v>
      </c>
      <c r="D282" s="31" t="s">
        <v>515</v>
      </c>
      <c r="E282" s="31" t="s">
        <v>515</v>
      </c>
      <c r="F282" s="31" t="s">
        <v>20</v>
      </c>
      <c r="G282" s="32" t="n">
        <v>1</v>
      </c>
      <c r="H282" s="33" t="n">
        <v>-4</v>
      </c>
      <c r="I282" s="33" t="n">
        <v>-4</v>
      </c>
      <c r="J282" s="33" t="n">
        <v>0</v>
      </c>
      <c r="K282" s="33" t="n">
        <v>0</v>
      </c>
      <c r="L282" s="33" t="n">
        <v>0</v>
      </c>
      <c r="M282" s="6" t="s">
        <f>=I282+J282+K282+L282</f>
      </c>
      <c r="N282" s="31"/>
      <c r="O282" s="31" t="s">
        <v>502</v>
      </c>
    </row>
    <row collapsed="false" customFormat="false" customHeight="false" hidden="false" ht="12.1" outlineLevel="0" r="283">
      <c r="A283" s="22" t="n">
        <v>45497.593043981</v>
      </c>
      <c r="B283" s="23" t="s">
        <v>524</v>
      </c>
      <c r="C283" s="23" t="s">
        <v>567</v>
      </c>
      <c r="D283" s="23" t="s">
        <v>524</v>
      </c>
      <c r="E283" s="23" t="s">
        <v>524</v>
      </c>
      <c r="F283" s="23" t="s">
        <v>20</v>
      </c>
      <c r="G283" s="24" t="n">
        <v>1</v>
      </c>
      <c r="H283" s="25" t="n">
        <v>1</v>
      </c>
      <c r="I283" s="25" t="n">
        <v>174.06</v>
      </c>
      <c r="J283" s="25" t="n">
        <v>0</v>
      </c>
      <c r="K283" s="25" t="n">
        <v>0</v>
      </c>
      <c r="L283" s="25" t="n">
        <v>0</v>
      </c>
      <c r="M283" s="6" t="s">
        <f>=I283+J283+K283+L283</f>
      </c>
      <c r="N283" s="23"/>
      <c r="O283" s="23" t="s">
        <v>502</v>
      </c>
    </row>
    <row collapsed="false" customFormat="false" customHeight="false" hidden="false" ht="12.1" outlineLevel="0" r="284">
      <c r="A284" s="30" t="n">
        <v>45497.593043981</v>
      </c>
      <c r="B284" s="31" t="s">
        <v>515</v>
      </c>
      <c r="C284" s="31" t="s">
        <v>566</v>
      </c>
      <c r="D284" s="31" t="s">
        <v>515</v>
      </c>
      <c r="E284" s="31" t="s">
        <v>515</v>
      </c>
      <c r="F284" s="31" t="s">
        <v>20</v>
      </c>
      <c r="G284" s="32" t="n">
        <v>1</v>
      </c>
      <c r="H284" s="33" t="n">
        <v>-22</v>
      </c>
      <c r="I284" s="33" t="n">
        <v>-22</v>
      </c>
      <c r="J284" s="33" t="n">
        <v>0</v>
      </c>
      <c r="K284" s="33" t="n">
        <v>0</v>
      </c>
      <c r="L284" s="33" t="n">
        <v>0</v>
      </c>
      <c r="M284" s="6" t="s">
        <f>=I284+J284+K284+L284</f>
      </c>
      <c r="N284" s="31"/>
      <c r="O284" s="31" t="s">
        <v>502</v>
      </c>
    </row>
    <row collapsed="false" customFormat="false" customHeight="false" hidden="false" ht="12.1" outlineLevel="0" r="285">
      <c r="A285" s="22" t="n">
        <v>45497.659270833</v>
      </c>
      <c r="B285" s="23" t="s">
        <v>524</v>
      </c>
      <c r="C285" s="23" t="s">
        <v>562</v>
      </c>
      <c r="D285" s="23" t="s">
        <v>524</v>
      </c>
      <c r="E285" s="23" t="s">
        <v>524</v>
      </c>
      <c r="F285" s="23" t="s">
        <v>20</v>
      </c>
      <c r="G285" s="24" t="n">
        <v>1</v>
      </c>
      <c r="H285" s="25" t="n">
        <v>1</v>
      </c>
      <c r="I285" s="25" t="n">
        <v>125.85</v>
      </c>
      <c r="J285" s="25" t="n">
        <v>0</v>
      </c>
      <c r="K285" s="25" t="n">
        <v>0</v>
      </c>
      <c r="L285" s="25" t="n">
        <v>0</v>
      </c>
      <c r="M285" s="6" t="s">
        <f>=I285+J285+K285+L285</f>
      </c>
      <c r="N285" s="23"/>
      <c r="O285" s="23" t="s">
        <v>502</v>
      </c>
    </row>
    <row collapsed="false" customFormat="false" customHeight="false" hidden="false" ht="12.1" outlineLevel="0" r="286">
      <c r="A286" s="30" t="n">
        <v>45497.659270833</v>
      </c>
      <c r="B286" s="31" t="s">
        <v>515</v>
      </c>
      <c r="C286" s="31" t="s">
        <v>563</v>
      </c>
      <c r="D286" s="31" t="s">
        <v>515</v>
      </c>
      <c r="E286" s="31" t="s">
        <v>515</v>
      </c>
      <c r="F286" s="31" t="s">
        <v>20</v>
      </c>
      <c r="G286" s="32" t="n">
        <v>1</v>
      </c>
      <c r="H286" s="33" t="n">
        <v>-17</v>
      </c>
      <c r="I286" s="33" t="n">
        <v>-17</v>
      </c>
      <c r="J286" s="33" t="n">
        <v>0</v>
      </c>
      <c r="K286" s="33" t="n">
        <v>0</v>
      </c>
      <c r="L286" s="33" t="n">
        <v>0</v>
      </c>
      <c r="M286" s="6" t="s">
        <f>=I286+J286+K286+L286</f>
      </c>
      <c r="N286" s="31"/>
      <c r="O286" s="31" t="s">
        <v>502</v>
      </c>
    </row>
    <row collapsed="false" customFormat="false" customHeight="false" hidden="false" ht="12.1" outlineLevel="0" r="287">
      <c r="A287" s="34" t="n">
        <v>45497.661423611</v>
      </c>
      <c r="B287" s="35" t="s">
        <v>414</v>
      </c>
      <c r="C287" s="35" t="s">
        <v>565</v>
      </c>
      <c r="D287" s="35" t="s">
        <v>331</v>
      </c>
      <c r="E287" s="35" t="s">
        <v>126</v>
      </c>
      <c r="F287" s="35" t="s">
        <v>20</v>
      </c>
      <c r="G287" s="36" t="n">
        <v>-1872</v>
      </c>
      <c r="H287" s="37" t="n">
        <v>1.44029915</v>
      </c>
      <c r="I287" s="37" t="n">
        <v>2696.24</v>
      </c>
      <c r="J287" s="37" t="n">
        <v>0</v>
      </c>
      <c r="K287" s="37" t="n">
        <v>-8.09</v>
      </c>
      <c r="L287" s="37" t="n">
        <v>0</v>
      </c>
      <c r="M287" s="6" t="s">
        <f>=I287+J287+K287+L287</f>
      </c>
      <c r="N287" s="35"/>
      <c r="O287" s="35" t="s">
        <v>502</v>
      </c>
    </row>
    <row collapsed="false" customFormat="false" customHeight="false" hidden="false" ht="12.1" outlineLevel="0" r="288">
      <c r="A288" s="21" t="n">
        <v>45497.661724537</v>
      </c>
      <c r="B288" s="17" t="s">
        <v>96</v>
      </c>
      <c r="C288" s="17" t="s">
        <v>615</v>
      </c>
      <c r="D288" s="17" t="s">
        <v>277</v>
      </c>
      <c r="E288" s="17" t="s">
        <v>18</v>
      </c>
      <c r="F288" s="17" t="s">
        <v>20</v>
      </c>
      <c r="G288" s="7" t="n">
        <v>1</v>
      </c>
      <c r="H288" s="6" t="n">
        <v>4114.5</v>
      </c>
      <c r="I288" s="6" t="n">
        <v>-4114.5</v>
      </c>
      <c r="J288" s="6" t="n">
        <v>0</v>
      </c>
      <c r="K288" s="6" t="n">
        <v>0</v>
      </c>
      <c r="L288" s="6" t="n">
        <v>0</v>
      </c>
      <c r="M288" s="6" t="s">
        <f>=I288+J288+K288+L288</f>
      </c>
      <c r="N288" s="17"/>
      <c r="O288" s="17" t="s">
        <v>502</v>
      </c>
    </row>
    <row collapsed="false" customFormat="false" customHeight="false" hidden="false" ht="12.1" outlineLevel="0" r="289">
      <c r="A289" s="22" t="n">
        <v>45497.693206019</v>
      </c>
      <c r="B289" s="23" t="s">
        <v>524</v>
      </c>
      <c r="C289" s="23" t="s">
        <v>616</v>
      </c>
      <c r="D289" s="23" t="s">
        <v>524</v>
      </c>
      <c r="E289" s="23" t="s">
        <v>524</v>
      </c>
      <c r="F289" s="23" t="s">
        <v>20</v>
      </c>
      <c r="G289" s="24" t="n">
        <v>1</v>
      </c>
      <c r="H289" s="25" t="n">
        <v>1</v>
      </c>
      <c r="I289" s="25" t="n">
        <v>160.38</v>
      </c>
      <c r="J289" s="25" t="n">
        <v>0</v>
      </c>
      <c r="K289" s="25" t="n">
        <v>0</v>
      </c>
      <c r="L289" s="25" t="n">
        <v>0</v>
      </c>
      <c r="M289" s="6" t="s">
        <f>=I289+J289+K289+L289</f>
      </c>
      <c r="N289" s="23"/>
      <c r="O289" s="23" t="s">
        <v>502</v>
      </c>
    </row>
    <row collapsed="false" customFormat="false" customHeight="false" hidden="false" ht="12.1" outlineLevel="0" r="290">
      <c r="A290" s="30" t="n">
        <v>45497.693206019</v>
      </c>
      <c r="B290" s="31" t="s">
        <v>515</v>
      </c>
      <c r="C290" s="31" t="s">
        <v>617</v>
      </c>
      <c r="D290" s="31" t="s">
        <v>515</v>
      </c>
      <c r="E290" s="31" t="s">
        <v>515</v>
      </c>
      <c r="F290" s="31" t="s">
        <v>20</v>
      </c>
      <c r="G290" s="32" t="n">
        <v>1</v>
      </c>
      <c r="H290" s="33" t="n">
        <v>-21</v>
      </c>
      <c r="I290" s="33" t="n">
        <v>-21</v>
      </c>
      <c r="J290" s="33" t="n">
        <v>0</v>
      </c>
      <c r="K290" s="33" t="n">
        <v>0</v>
      </c>
      <c r="L290" s="33" t="n">
        <v>0</v>
      </c>
      <c r="M290" s="6" t="s">
        <f>=I290+J290+K290+L290</f>
      </c>
      <c r="N290" s="31"/>
      <c r="O290" s="31" t="s">
        <v>502</v>
      </c>
    </row>
    <row collapsed="false" customFormat="false" customHeight="false" hidden="false" ht="12.1" outlineLevel="0" r="291">
      <c r="A291" s="22" t="n">
        <v>45499.52912037</v>
      </c>
      <c r="B291" s="23" t="s">
        <v>524</v>
      </c>
      <c r="C291" s="23" t="s">
        <v>618</v>
      </c>
      <c r="D291" s="23" t="s">
        <v>524</v>
      </c>
      <c r="E291" s="23" t="s">
        <v>524</v>
      </c>
      <c r="F291" s="23" t="s">
        <v>20</v>
      </c>
      <c r="G291" s="24" t="n">
        <v>1</v>
      </c>
      <c r="H291" s="25" t="n">
        <v>1</v>
      </c>
      <c r="I291" s="25" t="n">
        <v>333</v>
      </c>
      <c r="J291" s="25" t="n">
        <v>0</v>
      </c>
      <c r="K291" s="25" t="n">
        <v>0</v>
      </c>
      <c r="L291" s="25" t="n">
        <v>0</v>
      </c>
      <c r="M291" s="6" t="s">
        <f>=I291+J291+K291+L291</f>
      </c>
      <c r="N291" s="23"/>
      <c r="O291" s="23" t="s">
        <v>502</v>
      </c>
    </row>
    <row collapsed="false" customFormat="false" customHeight="false" hidden="false" ht="12.1" outlineLevel="0" r="292">
      <c r="A292" s="30" t="n">
        <v>45499.52912037</v>
      </c>
      <c r="B292" s="31" t="s">
        <v>515</v>
      </c>
      <c r="C292" s="31" t="s">
        <v>619</v>
      </c>
      <c r="D292" s="31" t="s">
        <v>515</v>
      </c>
      <c r="E292" s="31" t="s">
        <v>515</v>
      </c>
      <c r="F292" s="31" t="s">
        <v>20</v>
      </c>
      <c r="G292" s="32" t="n">
        <v>1</v>
      </c>
      <c r="H292" s="33" t="n">
        <v>-43</v>
      </c>
      <c r="I292" s="33" t="n">
        <v>-43</v>
      </c>
      <c r="J292" s="33" t="n">
        <v>0</v>
      </c>
      <c r="K292" s="33" t="n">
        <v>0</v>
      </c>
      <c r="L292" s="33" t="n">
        <v>0</v>
      </c>
      <c r="M292" s="6" t="s">
        <f>=I292+J292+K292+L292</f>
      </c>
      <c r="N292" s="31"/>
      <c r="O292" s="31" t="s">
        <v>502</v>
      </c>
    </row>
    <row collapsed="false" customFormat="false" customHeight="false" hidden="false" ht="12.1" outlineLevel="0" r="293">
      <c r="A293" s="21" t="n">
        <v>45500.932222222</v>
      </c>
      <c r="B293" s="17" t="s">
        <v>110</v>
      </c>
      <c r="C293" s="17" t="s">
        <v>572</v>
      </c>
      <c r="D293" s="17" t="s">
        <v>277</v>
      </c>
      <c r="E293" s="17" t="s">
        <v>18</v>
      </c>
      <c r="F293" s="17" t="s">
        <v>20</v>
      </c>
      <c r="G293" s="7" t="n">
        <v>10</v>
      </c>
      <c r="H293" s="6" t="n">
        <v>55.58</v>
      </c>
      <c r="I293" s="6" t="n">
        <v>-555.8</v>
      </c>
      <c r="J293" s="6" t="n">
        <v>0</v>
      </c>
      <c r="K293" s="6" t="n">
        <v>0</v>
      </c>
      <c r="L293" s="6" t="n">
        <v>0</v>
      </c>
      <c r="M293" s="6" t="s">
        <f>=I293+J293+K293+L293</f>
      </c>
      <c r="N293" s="17"/>
      <c r="O293" s="17" t="s">
        <v>502</v>
      </c>
    </row>
    <row collapsed="false" customFormat="false" customHeight="false" hidden="false" ht="12.1" outlineLevel="0" r="294">
      <c r="A294" s="30" t="n">
        <v>45500.932233796</v>
      </c>
      <c r="B294" s="31" t="s">
        <v>537</v>
      </c>
      <c r="C294" s="31" t="s">
        <v>620</v>
      </c>
      <c r="D294" s="31" t="s">
        <v>537</v>
      </c>
      <c r="E294" s="31" t="s">
        <v>537</v>
      </c>
      <c r="F294" s="31" t="s">
        <v>20</v>
      </c>
      <c r="G294" s="32" t="n">
        <v>1</v>
      </c>
      <c r="H294" s="33" t="n">
        <v>-1</v>
      </c>
      <c r="I294" s="33" t="n">
        <v>-1.67</v>
      </c>
      <c r="J294" s="33" t="n">
        <v>0</v>
      </c>
      <c r="K294" s="33" t="n">
        <v>0</v>
      </c>
      <c r="L294" s="33" t="n">
        <v>0</v>
      </c>
      <c r="M294" s="6" t="s">
        <f>=I294+J294+K294+L294</f>
      </c>
      <c r="N294" s="31"/>
      <c r="O294" s="31" t="s">
        <v>502</v>
      </c>
    </row>
    <row collapsed="false" customFormat="false" customHeight="false" hidden="false" ht="12.1" outlineLevel="0" r="295">
      <c r="A295" s="21" t="n">
        <v>45502.90337963</v>
      </c>
      <c r="B295" s="17" t="s">
        <v>52</v>
      </c>
      <c r="C295" s="17" t="s">
        <v>514</v>
      </c>
      <c r="D295" s="17" t="s">
        <v>277</v>
      </c>
      <c r="E295" s="17" t="s">
        <v>18</v>
      </c>
      <c r="F295" s="17" t="s">
        <v>20</v>
      </c>
      <c r="G295" s="7" t="n">
        <v>1</v>
      </c>
      <c r="H295" s="6" t="n">
        <v>503.15</v>
      </c>
      <c r="I295" s="6" t="n">
        <v>-503.15</v>
      </c>
      <c r="J295" s="6" t="n">
        <v>0</v>
      </c>
      <c r="K295" s="6" t="n">
        <v>-1.51</v>
      </c>
      <c r="L295" s="6" t="n">
        <v>0</v>
      </c>
      <c r="M295" s="6" t="s">
        <f>=I295+J295+K295+L295</f>
      </c>
      <c r="N295" s="17"/>
      <c r="O295" s="17" t="s">
        <v>502</v>
      </c>
    </row>
    <row collapsed="false" customFormat="false" customHeight="false" hidden="false" ht="12.1" outlineLevel="0" r="296">
      <c r="A296" s="21" t="n">
        <v>45502.906944444</v>
      </c>
      <c r="B296" s="17" t="s">
        <v>66</v>
      </c>
      <c r="C296" s="17" t="s">
        <v>521</v>
      </c>
      <c r="D296" s="17" t="s">
        <v>277</v>
      </c>
      <c r="E296" s="17" t="s">
        <v>18</v>
      </c>
      <c r="F296" s="17" t="s">
        <v>20</v>
      </c>
      <c r="G296" s="7" t="n">
        <v>10</v>
      </c>
      <c r="H296" s="6" t="n">
        <v>59.93</v>
      </c>
      <c r="I296" s="6" t="n">
        <v>-599.3</v>
      </c>
      <c r="J296" s="6" t="n">
        <v>0</v>
      </c>
      <c r="K296" s="6" t="n">
        <v>-1.8</v>
      </c>
      <c r="L296" s="6" t="n">
        <v>0</v>
      </c>
      <c r="M296" s="6" t="s">
        <f>=I296+J296+K296+L296</f>
      </c>
      <c r="N296" s="17"/>
      <c r="O296" s="17" t="s">
        <v>502</v>
      </c>
    </row>
    <row collapsed="false" customFormat="false" customHeight="false" hidden="false" ht="12.1" outlineLevel="0" r="297">
      <c r="A297" s="30" t="n">
        <v>45503.529363426</v>
      </c>
      <c r="B297" s="31" t="s">
        <v>515</v>
      </c>
      <c r="C297" s="31" t="s">
        <v>621</v>
      </c>
      <c r="D297" s="31" t="s">
        <v>515</v>
      </c>
      <c r="E297" s="31" t="s">
        <v>515</v>
      </c>
      <c r="F297" s="31" t="s">
        <v>20</v>
      </c>
      <c r="G297" s="32" t="n">
        <v>1</v>
      </c>
      <c r="H297" s="33" t="n">
        <v>-85</v>
      </c>
      <c r="I297" s="33" t="n">
        <v>-85</v>
      </c>
      <c r="J297" s="33" t="n">
        <v>0</v>
      </c>
      <c r="K297" s="33" t="n">
        <v>0</v>
      </c>
      <c r="L297" s="33" t="n">
        <v>0</v>
      </c>
      <c r="M297" s="6" t="s">
        <f>=I297+J297+K297+L297</f>
      </c>
      <c r="N297" s="31"/>
      <c r="O297" s="31" t="s">
        <v>502</v>
      </c>
    </row>
    <row collapsed="false" customFormat="false" customHeight="false" hidden="false" ht="12.1" outlineLevel="0" r="298">
      <c r="A298" s="22" t="n">
        <v>45503.529363426</v>
      </c>
      <c r="B298" s="23" t="s">
        <v>524</v>
      </c>
      <c r="C298" s="23" t="s">
        <v>622</v>
      </c>
      <c r="D298" s="23" t="s">
        <v>524</v>
      </c>
      <c r="E298" s="23" t="s">
        <v>524</v>
      </c>
      <c r="F298" s="23" t="s">
        <v>20</v>
      </c>
      <c r="G298" s="24" t="n">
        <v>1</v>
      </c>
      <c r="H298" s="25" t="n">
        <v>1</v>
      </c>
      <c r="I298" s="25" t="n">
        <v>700</v>
      </c>
      <c r="J298" s="25" t="n">
        <v>0</v>
      </c>
      <c r="K298" s="25" t="n">
        <v>0</v>
      </c>
      <c r="L298" s="25" t="n">
        <v>0</v>
      </c>
      <c r="M298" s="6" t="s">
        <f>=I298+J298+K298+L298</f>
      </c>
      <c r="N298" s="23"/>
      <c r="O298" s="23" t="s">
        <v>502</v>
      </c>
    </row>
    <row collapsed="false" customFormat="false" customHeight="false" hidden="false" ht="12.1" outlineLevel="0" r="299">
      <c r="A299" s="21" t="n">
        <v>45503.580138889</v>
      </c>
      <c r="B299" s="17" t="s">
        <v>76</v>
      </c>
      <c r="C299" s="17" t="s">
        <v>570</v>
      </c>
      <c r="D299" s="17" t="s">
        <v>277</v>
      </c>
      <c r="E299" s="17" t="s">
        <v>18</v>
      </c>
      <c r="F299" s="17" t="s">
        <v>20</v>
      </c>
      <c r="G299" s="7" t="n">
        <v>1</v>
      </c>
      <c r="H299" s="6" t="n">
        <v>545.6</v>
      </c>
      <c r="I299" s="6" t="n">
        <v>-545.6</v>
      </c>
      <c r="J299" s="6" t="n">
        <v>0</v>
      </c>
      <c r="K299" s="6" t="n">
        <v>-1.64</v>
      </c>
      <c r="L299" s="6" t="n">
        <v>0</v>
      </c>
      <c r="M299" s="6" t="s">
        <f>=I299+J299+K299+L299</f>
      </c>
      <c r="N299" s="17"/>
      <c r="O299" s="17" t="s">
        <v>502</v>
      </c>
    </row>
    <row collapsed="false" customFormat="false" customHeight="false" hidden="false" ht="12.1" outlineLevel="0" r="300">
      <c r="A300" s="21" t="n">
        <v>45503.581712963</v>
      </c>
      <c r="B300" s="17" t="s">
        <v>132</v>
      </c>
      <c r="C300" s="17" t="s">
        <v>517</v>
      </c>
      <c r="D300" s="17" t="s">
        <v>277</v>
      </c>
      <c r="E300" s="17" t="s">
        <v>126</v>
      </c>
      <c r="F300" s="17" t="s">
        <v>20</v>
      </c>
      <c r="G300" s="7" t="n">
        <v>9</v>
      </c>
      <c r="H300" s="6" t="n">
        <v>8.52</v>
      </c>
      <c r="I300" s="6" t="n">
        <v>-76.68</v>
      </c>
      <c r="J300" s="6" t="n">
        <v>0</v>
      </c>
      <c r="K300" s="6" t="n">
        <v>0</v>
      </c>
      <c r="L300" s="6" t="n">
        <v>0</v>
      </c>
      <c r="M300" s="6" t="s">
        <f>=I300+J300+K300+L300</f>
      </c>
      <c r="N300" s="17"/>
      <c r="O300" s="17" t="s">
        <v>502</v>
      </c>
    </row>
    <row collapsed="false" customFormat="false" customHeight="false" hidden="false" ht="12.1" outlineLevel="0" r="301">
      <c r="A301" s="22" t="n">
        <v>45504.449386574</v>
      </c>
      <c r="B301" s="23" t="s">
        <v>501</v>
      </c>
      <c r="C301" s="23" t="s">
        <v>209</v>
      </c>
      <c r="D301" s="23" t="s">
        <v>501</v>
      </c>
      <c r="E301" s="23" t="s">
        <v>501</v>
      </c>
      <c r="F301" s="23" t="s">
        <v>20</v>
      </c>
      <c r="G301" s="24" t="n">
        <v>1</v>
      </c>
      <c r="H301" s="25" t="n">
        <v>1</v>
      </c>
      <c r="I301" s="25" t="n">
        <v>5100</v>
      </c>
      <c r="J301" s="25" t="n">
        <v>0</v>
      </c>
      <c r="K301" s="25" t="n">
        <v>0</v>
      </c>
      <c r="L301" s="25" t="n">
        <v>0</v>
      </c>
      <c r="M301" s="6" t="s">
        <f>=I301+J301+K301+L301</f>
      </c>
      <c r="N301" s="23"/>
      <c r="O301" s="23" t="s">
        <v>502</v>
      </c>
    </row>
    <row collapsed="false" customFormat="false" customHeight="false" hidden="false" ht="12.1" outlineLevel="0" r="302">
      <c r="A302" s="21" t="n">
        <v>45504.451377315</v>
      </c>
      <c r="B302" s="17" t="s">
        <v>56</v>
      </c>
      <c r="C302" s="17" t="s">
        <v>536</v>
      </c>
      <c r="D302" s="17" t="s">
        <v>277</v>
      </c>
      <c r="E302" s="17" t="s">
        <v>18</v>
      </c>
      <c r="F302" s="17" t="s">
        <v>20</v>
      </c>
      <c r="G302" s="7" t="n">
        <v>3</v>
      </c>
      <c r="H302" s="6" t="n">
        <v>628.7</v>
      </c>
      <c r="I302" s="6" t="n">
        <v>-1886.1</v>
      </c>
      <c r="J302" s="6" t="n">
        <v>0</v>
      </c>
      <c r="K302" s="6" t="n">
        <v>-5.66</v>
      </c>
      <c r="L302" s="6" t="n">
        <v>0</v>
      </c>
      <c r="M302" s="6" t="s">
        <f>=I302+J302+K302+L302</f>
      </c>
      <c r="N302" s="17"/>
      <c r="O302" s="17" t="s">
        <v>502</v>
      </c>
    </row>
    <row collapsed="false" customFormat="false" customHeight="false" hidden="false" ht="12.1" outlineLevel="0" r="303">
      <c r="A303" s="21" t="n">
        <v>45504.451793981</v>
      </c>
      <c r="B303" s="17" t="s">
        <v>52</v>
      </c>
      <c r="C303" s="17" t="s">
        <v>514</v>
      </c>
      <c r="D303" s="17" t="s">
        <v>277</v>
      </c>
      <c r="E303" s="17" t="s">
        <v>18</v>
      </c>
      <c r="F303" s="17" t="s">
        <v>20</v>
      </c>
      <c r="G303" s="7" t="n">
        <v>2</v>
      </c>
      <c r="H303" s="6" t="n">
        <v>511.6</v>
      </c>
      <c r="I303" s="6" t="n">
        <v>-1023.2</v>
      </c>
      <c r="J303" s="6" t="n">
        <v>0</v>
      </c>
      <c r="K303" s="6" t="n">
        <v>-3.07</v>
      </c>
      <c r="L303" s="6" t="n">
        <v>0</v>
      </c>
      <c r="M303" s="6" t="s">
        <f>=I303+J303+K303+L303</f>
      </c>
      <c r="N303" s="17"/>
      <c r="O303" s="17" t="s">
        <v>502</v>
      </c>
    </row>
    <row collapsed="false" customFormat="false" customHeight="false" hidden="false" ht="12.1" outlineLevel="0" r="304">
      <c r="A304" s="21" t="n">
        <v>45504.452696759</v>
      </c>
      <c r="B304" s="17" t="s">
        <v>82</v>
      </c>
      <c r="C304" s="17" t="s">
        <v>543</v>
      </c>
      <c r="D304" s="17" t="s">
        <v>277</v>
      </c>
      <c r="E304" s="17" t="s">
        <v>18</v>
      </c>
      <c r="F304" s="17" t="s">
        <v>20</v>
      </c>
      <c r="G304" s="7" t="n">
        <v>10</v>
      </c>
      <c r="H304" s="6" t="n">
        <v>51.43</v>
      </c>
      <c r="I304" s="6" t="n">
        <v>-514.3</v>
      </c>
      <c r="J304" s="6" t="n">
        <v>0</v>
      </c>
      <c r="K304" s="6" t="n">
        <v>-1.54</v>
      </c>
      <c r="L304" s="6" t="n">
        <v>0</v>
      </c>
      <c r="M304" s="6" t="s">
        <f>=I304+J304+K304+L304</f>
      </c>
      <c r="N304" s="17"/>
      <c r="O304" s="17" t="s">
        <v>502</v>
      </c>
    </row>
    <row collapsed="false" customFormat="false" customHeight="false" hidden="false" ht="12.1" outlineLevel="0" r="305">
      <c r="A305" s="21" t="n">
        <v>45504.4534375</v>
      </c>
      <c r="B305" s="17" t="s">
        <v>76</v>
      </c>
      <c r="C305" s="17" t="s">
        <v>570</v>
      </c>
      <c r="D305" s="17" t="s">
        <v>277</v>
      </c>
      <c r="E305" s="17" t="s">
        <v>18</v>
      </c>
      <c r="F305" s="17" t="s">
        <v>20</v>
      </c>
      <c r="G305" s="7" t="n">
        <v>1</v>
      </c>
      <c r="H305" s="6" t="n">
        <v>550.3</v>
      </c>
      <c r="I305" s="6" t="n">
        <v>-550.3</v>
      </c>
      <c r="J305" s="6" t="n">
        <v>0</v>
      </c>
      <c r="K305" s="6" t="n">
        <v>-1.65</v>
      </c>
      <c r="L305" s="6" t="n">
        <v>0</v>
      </c>
      <c r="M305" s="6" t="s">
        <f>=I305+J305+K305+L305</f>
      </c>
      <c r="N305" s="17"/>
      <c r="O305" s="17" t="s">
        <v>502</v>
      </c>
    </row>
    <row collapsed="false" customFormat="false" customHeight="false" hidden="false" ht="12.1" outlineLevel="0" r="306">
      <c r="A306" s="21" t="n">
        <v>45504.454236111</v>
      </c>
      <c r="B306" s="17" t="s">
        <v>113</v>
      </c>
      <c r="C306" s="17" t="s">
        <v>568</v>
      </c>
      <c r="D306" s="17" t="s">
        <v>277</v>
      </c>
      <c r="E306" s="17" t="s">
        <v>18</v>
      </c>
      <c r="F306" s="17" t="s">
        <v>20</v>
      </c>
      <c r="G306" s="7" t="n">
        <v>1000</v>
      </c>
      <c r="H306" s="6" t="n">
        <v>0.5952</v>
      </c>
      <c r="I306" s="6" t="n">
        <v>-595.2</v>
      </c>
      <c r="J306" s="6" t="n">
        <v>0</v>
      </c>
      <c r="K306" s="6" t="n">
        <v>-1.79</v>
      </c>
      <c r="L306" s="6" t="n">
        <v>0</v>
      </c>
      <c r="M306" s="6" t="s">
        <f>=I306+J306+K306+L306</f>
      </c>
      <c r="N306" s="17"/>
      <c r="O306" s="17" t="s">
        <v>502</v>
      </c>
    </row>
    <row collapsed="false" customFormat="false" customHeight="false" hidden="false" ht="12.1" outlineLevel="0" r="307">
      <c r="A307" s="21" t="n">
        <v>45505.506608796</v>
      </c>
      <c r="B307" s="17" t="s">
        <v>85</v>
      </c>
      <c r="C307" s="17" t="s">
        <v>623</v>
      </c>
      <c r="D307" s="17" t="s">
        <v>277</v>
      </c>
      <c r="E307" s="17" t="s">
        <v>18</v>
      </c>
      <c r="F307" s="17" t="s">
        <v>20</v>
      </c>
      <c r="G307" s="7" t="n">
        <v>1</v>
      </c>
      <c r="H307" s="6" t="n">
        <v>278.85</v>
      </c>
      <c r="I307" s="6" t="n">
        <v>-278.85</v>
      </c>
      <c r="J307" s="6" t="n">
        <v>0</v>
      </c>
      <c r="K307" s="6" t="n">
        <v>-0.84</v>
      </c>
      <c r="L307" s="6" t="n">
        <v>0</v>
      </c>
      <c r="M307" s="6" t="s">
        <f>=I307+J307+K307+L307</f>
      </c>
      <c r="N307" s="17"/>
      <c r="O307" s="17" t="s">
        <v>502</v>
      </c>
    </row>
    <row collapsed="false" customFormat="false" customHeight="false" hidden="false" ht="12.1" outlineLevel="0" r="308">
      <c r="A308" s="22" t="n">
        <v>45505.522337963</v>
      </c>
      <c r="B308" s="23" t="s">
        <v>501</v>
      </c>
      <c r="C308" s="23" t="s">
        <v>209</v>
      </c>
      <c r="D308" s="23" t="s">
        <v>501</v>
      </c>
      <c r="E308" s="23" t="s">
        <v>501</v>
      </c>
      <c r="F308" s="23" t="s">
        <v>20</v>
      </c>
      <c r="G308" s="24" t="n">
        <v>1</v>
      </c>
      <c r="H308" s="25" t="n">
        <v>1</v>
      </c>
      <c r="I308" s="25" t="n">
        <v>41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3"/>
      <c r="O308" s="23" t="s">
        <v>624</v>
      </c>
    </row>
    <row collapsed="false" customFormat="false" customHeight="false" hidden="false" ht="12.1" outlineLevel="0" r="309">
      <c r="A309" s="22" t="n">
        <v>45505.574733796</v>
      </c>
      <c r="B309" s="23" t="s">
        <v>524</v>
      </c>
      <c r="C309" s="23" t="s">
        <v>625</v>
      </c>
      <c r="D309" s="23" t="s">
        <v>524</v>
      </c>
      <c r="E309" s="23" t="s">
        <v>524</v>
      </c>
      <c r="F309" s="23" t="s">
        <v>20</v>
      </c>
      <c r="G309" s="24" t="n">
        <v>1</v>
      </c>
      <c r="H309" s="25" t="n">
        <v>1</v>
      </c>
      <c r="I309" s="25" t="n">
        <v>52</v>
      </c>
      <c r="J309" s="25" t="n">
        <v>0</v>
      </c>
      <c r="K309" s="25" t="n">
        <v>0</v>
      </c>
      <c r="L309" s="25" t="n">
        <v>0</v>
      </c>
      <c r="M309" s="6" t="s">
        <f>=I309+J309+K309+L309</f>
      </c>
      <c r="N309" s="23"/>
      <c r="O309" s="23" t="s">
        <v>502</v>
      </c>
    </row>
    <row collapsed="false" customFormat="false" customHeight="false" hidden="false" ht="12.1" outlineLevel="0" r="310">
      <c r="A310" s="22" t="n">
        <v>45505.668356481</v>
      </c>
      <c r="B310" s="23" t="s">
        <v>501</v>
      </c>
      <c r="C310" s="23" t="s">
        <v>209</v>
      </c>
      <c r="D310" s="23" t="s">
        <v>501</v>
      </c>
      <c r="E310" s="23" t="s">
        <v>501</v>
      </c>
      <c r="F310" s="23" t="s">
        <v>20</v>
      </c>
      <c r="G310" s="24" t="n">
        <v>1</v>
      </c>
      <c r="H310" s="25" t="n">
        <v>1</v>
      </c>
      <c r="I310" s="25" t="n">
        <v>5</v>
      </c>
      <c r="J310" s="25" t="n">
        <v>0</v>
      </c>
      <c r="K310" s="25" t="n">
        <v>0</v>
      </c>
      <c r="L310" s="25" t="n">
        <v>0</v>
      </c>
      <c r="M310" s="6" t="s">
        <f>=I310+J310+K310+L310</f>
      </c>
      <c r="N310" s="23"/>
      <c r="O310" s="23" t="s">
        <v>624</v>
      </c>
    </row>
    <row collapsed="false" customFormat="false" customHeight="false" hidden="false" ht="12.1" outlineLevel="0" r="311">
      <c r="A311" s="30" t="n">
        <v>45506.000011574</v>
      </c>
      <c r="B311" s="31" t="s">
        <v>515</v>
      </c>
      <c r="C311" s="31" t="s">
        <v>626</v>
      </c>
      <c r="D311" s="31" t="s">
        <v>515</v>
      </c>
      <c r="E311" s="31" t="s">
        <v>515</v>
      </c>
      <c r="F311" s="31" t="s">
        <v>20</v>
      </c>
      <c r="G311" s="32" t="n">
        <v>1</v>
      </c>
      <c r="H311" s="33" t="n">
        <v>-8</v>
      </c>
      <c r="I311" s="33" t="n">
        <v>-8</v>
      </c>
      <c r="J311" s="33" t="n">
        <v>0</v>
      </c>
      <c r="K311" s="33" t="n">
        <v>0</v>
      </c>
      <c r="L311" s="33" t="n">
        <v>0</v>
      </c>
      <c r="M311" s="6" t="s">
        <f>=I311+J311+K311+L311</f>
      </c>
      <c r="N311" s="31"/>
      <c r="O311" s="31" t="s">
        <v>624</v>
      </c>
    </row>
    <row collapsed="false" customFormat="false" customHeight="false" hidden="false" ht="12.1" outlineLevel="0" r="312">
      <c r="A312" s="22" t="n">
        <v>45506.407569444</v>
      </c>
      <c r="B312" s="23" t="s">
        <v>501</v>
      </c>
      <c r="C312" s="23" t="s">
        <v>209</v>
      </c>
      <c r="D312" s="23" t="s">
        <v>501</v>
      </c>
      <c r="E312" s="23" t="s">
        <v>501</v>
      </c>
      <c r="F312" s="23" t="s">
        <v>20</v>
      </c>
      <c r="G312" s="24" t="n">
        <v>1</v>
      </c>
      <c r="H312" s="25" t="n">
        <v>1</v>
      </c>
      <c r="I312" s="25" t="n">
        <v>26</v>
      </c>
      <c r="J312" s="25" t="n">
        <v>0</v>
      </c>
      <c r="K312" s="25" t="n">
        <v>0</v>
      </c>
      <c r="L312" s="25" t="n">
        <v>0</v>
      </c>
      <c r="M312" s="6" t="s">
        <f>=I312+J312+K312+L312</f>
      </c>
      <c r="N312" s="23"/>
      <c r="O312" s="23" t="s">
        <v>624</v>
      </c>
    </row>
    <row collapsed="false" customFormat="false" customHeight="false" hidden="false" ht="12.1" outlineLevel="0" r="313">
      <c r="A313" s="22" t="n">
        <v>45506.450324074</v>
      </c>
      <c r="B313" s="23" t="s">
        <v>501</v>
      </c>
      <c r="C313" s="23" t="s">
        <v>209</v>
      </c>
      <c r="D313" s="23" t="s">
        <v>501</v>
      </c>
      <c r="E313" s="23" t="s">
        <v>501</v>
      </c>
      <c r="F313" s="23" t="s">
        <v>20</v>
      </c>
      <c r="G313" s="24" t="n">
        <v>1</v>
      </c>
      <c r="H313" s="25" t="n">
        <v>1</v>
      </c>
      <c r="I313" s="25" t="n">
        <v>20.02</v>
      </c>
      <c r="J313" s="25" t="n">
        <v>0</v>
      </c>
      <c r="K313" s="25" t="n">
        <v>0</v>
      </c>
      <c r="L313" s="25" t="n">
        <v>0</v>
      </c>
      <c r="M313" s="6" t="s">
        <f>=I313+J313+K313+L313</f>
      </c>
      <c r="N313" s="23"/>
      <c r="O313" s="23" t="s">
        <v>624</v>
      </c>
    </row>
    <row collapsed="false" customFormat="false" customHeight="false" hidden="false" ht="12.1" outlineLevel="0" r="314">
      <c r="A314" s="30" t="n">
        <v>45506.509039352</v>
      </c>
      <c r="B314" s="31" t="s">
        <v>515</v>
      </c>
      <c r="C314" s="31" t="s">
        <v>627</v>
      </c>
      <c r="D314" s="31" t="s">
        <v>515</v>
      </c>
      <c r="E314" s="31" t="s">
        <v>515</v>
      </c>
      <c r="F314" s="31" t="s">
        <v>20</v>
      </c>
      <c r="G314" s="32" t="n">
        <v>1</v>
      </c>
      <c r="H314" s="33" t="n">
        <v>-67</v>
      </c>
      <c r="I314" s="33" t="n">
        <v>-67</v>
      </c>
      <c r="J314" s="33" t="n">
        <v>0</v>
      </c>
      <c r="K314" s="33" t="n">
        <v>0</v>
      </c>
      <c r="L314" s="33" t="n">
        <v>0</v>
      </c>
      <c r="M314" s="6" t="s">
        <f>=I314+J314+K314+L314</f>
      </c>
      <c r="N314" s="31"/>
      <c r="O314" s="31" t="s">
        <v>502</v>
      </c>
    </row>
    <row collapsed="false" customFormat="false" customHeight="false" hidden="false" ht="12.1" outlineLevel="0" r="315">
      <c r="A315" s="22" t="n">
        <v>45506.509039352</v>
      </c>
      <c r="B315" s="23" t="s">
        <v>524</v>
      </c>
      <c r="C315" s="23" t="s">
        <v>628</v>
      </c>
      <c r="D315" s="23" t="s">
        <v>524</v>
      </c>
      <c r="E315" s="23" t="s">
        <v>524</v>
      </c>
      <c r="F315" s="23" t="s">
        <v>20</v>
      </c>
      <c r="G315" s="24" t="n">
        <v>1</v>
      </c>
      <c r="H315" s="25" t="n">
        <v>1</v>
      </c>
      <c r="I315" s="25" t="n">
        <v>531.6</v>
      </c>
      <c r="J315" s="25" t="n">
        <v>0</v>
      </c>
      <c r="K315" s="25" t="n">
        <v>0</v>
      </c>
      <c r="L315" s="25" t="n">
        <v>0</v>
      </c>
      <c r="M315" s="6" t="s">
        <f>=I315+J315+K315+L315</f>
      </c>
      <c r="N315" s="23"/>
      <c r="O315" s="23" t="s">
        <v>502</v>
      </c>
    </row>
    <row collapsed="false" customFormat="false" customHeight="false" hidden="false" ht="12.1" outlineLevel="0" r="316">
      <c r="A316" s="21" t="n">
        <v>45506.528310185</v>
      </c>
      <c r="B316" s="17" t="s">
        <v>85</v>
      </c>
      <c r="C316" s="17" t="s">
        <v>623</v>
      </c>
      <c r="D316" s="17" t="s">
        <v>277</v>
      </c>
      <c r="E316" s="17" t="s">
        <v>18</v>
      </c>
      <c r="F316" s="17" t="s">
        <v>20</v>
      </c>
      <c r="G316" s="7" t="n">
        <v>2</v>
      </c>
      <c r="H316" s="6" t="n">
        <v>273.25</v>
      </c>
      <c r="I316" s="6" t="n">
        <v>-546.5</v>
      </c>
      <c r="J316" s="6" t="n">
        <v>0</v>
      </c>
      <c r="K316" s="6" t="n">
        <v>-1.64</v>
      </c>
      <c r="L316" s="6" t="n">
        <v>0</v>
      </c>
      <c r="M316" s="6" t="s">
        <f>=I316+J316+K316+L316</f>
      </c>
      <c r="N316" s="17"/>
      <c r="O316" s="17" t="s">
        <v>502</v>
      </c>
    </row>
    <row collapsed="false" customFormat="false" customHeight="false" hidden="false" ht="12.1" outlineLevel="0" r="317">
      <c r="A317" s="22" t="n">
        <v>45506.612881944</v>
      </c>
      <c r="B317" s="23" t="s">
        <v>501</v>
      </c>
      <c r="C317" s="23" t="s">
        <v>209</v>
      </c>
      <c r="D317" s="23" t="s">
        <v>501</v>
      </c>
      <c r="E317" s="23" t="s">
        <v>501</v>
      </c>
      <c r="F317" s="23" t="s">
        <v>20</v>
      </c>
      <c r="G317" s="24" t="n">
        <v>1</v>
      </c>
      <c r="H317" s="25" t="n">
        <v>1</v>
      </c>
      <c r="I317" s="25" t="n">
        <v>41</v>
      </c>
      <c r="J317" s="25" t="n">
        <v>0</v>
      </c>
      <c r="K317" s="25" t="n">
        <v>0</v>
      </c>
      <c r="L317" s="25" t="n">
        <v>0</v>
      </c>
      <c r="M317" s="6" t="s">
        <f>=I317+J317+K317+L317</f>
      </c>
      <c r="N317" s="23"/>
      <c r="O317" s="23" t="s">
        <v>624</v>
      </c>
    </row>
    <row collapsed="false" customFormat="false" customHeight="false" hidden="false" ht="12.1" outlineLevel="0" r="318">
      <c r="A318" s="21" t="n">
        <v>45506.622013889</v>
      </c>
      <c r="B318" s="17" t="s">
        <v>129</v>
      </c>
      <c r="C318" s="17" t="s">
        <v>629</v>
      </c>
      <c r="D318" s="17" t="s">
        <v>277</v>
      </c>
      <c r="E318" s="17" t="s">
        <v>126</v>
      </c>
      <c r="F318" s="17" t="s">
        <v>20</v>
      </c>
      <c r="G318" s="7" t="n">
        <v>1</v>
      </c>
      <c r="H318" s="6" t="n">
        <v>115.97</v>
      </c>
      <c r="I318" s="6" t="n">
        <v>-115.97</v>
      </c>
      <c r="J318" s="6" t="n">
        <v>0</v>
      </c>
      <c r="K318" s="6" t="n">
        <v>0</v>
      </c>
      <c r="L318" s="6" t="n">
        <v>0</v>
      </c>
      <c r="M318" s="6" t="s">
        <f>=I318+J318+K318+L318</f>
      </c>
      <c r="N318" s="17"/>
      <c r="O318" s="17" t="s">
        <v>624</v>
      </c>
    </row>
    <row collapsed="false" customFormat="false" customHeight="false" hidden="false" ht="12.1" outlineLevel="0" r="319">
      <c r="A319" s="22" t="n">
        <v>45506.811759259</v>
      </c>
      <c r="B319" s="23" t="s">
        <v>501</v>
      </c>
      <c r="C319" s="23" t="s">
        <v>209</v>
      </c>
      <c r="D319" s="23" t="s">
        <v>501</v>
      </c>
      <c r="E319" s="23" t="s">
        <v>501</v>
      </c>
      <c r="F319" s="23" t="s">
        <v>20</v>
      </c>
      <c r="G319" s="24" t="n">
        <v>1</v>
      </c>
      <c r="H319" s="25" t="n">
        <v>1</v>
      </c>
      <c r="I319" s="25" t="n">
        <v>5000</v>
      </c>
      <c r="J319" s="25" t="n">
        <v>0</v>
      </c>
      <c r="K319" s="25" t="n">
        <v>0</v>
      </c>
      <c r="L319" s="25" t="n">
        <v>0</v>
      </c>
      <c r="M319" s="6" t="s">
        <f>=I319+J319+K319+L319</f>
      </c>
      <c r="N319" s="23"/>
      <c r="O319" s="23" t="s">
        <v>502</v>
      </c>
    </row>
    <row collapsed="false" customFormat="false" customHeight="false" hidden="false" ht="12.1" outlineLevel="0" r="320">
      <c r="A320" s="21" t="n">
        <v>45506.815266204</v>
      </c>
      <c r="B320" s="17" t="s">
        <v>101</v>
      </c>
      <c r="C320" s="17" t="s">
        <v>576</v>
      </c>
      <c r="D320" s="17" t="s">
        <v>277</v>
      </c>
      <c r="E320" s="17" t="s">
        <v>18</v>
      </c>
      <c r="F320" s="17" t="s">
        <v>20</v>
      </c>
      <c r="G320" s="7" t="n">
        <v>100</v>
      </c>
      <c r="H320" s="6" t="n">
        <v>20.73</v>
      </c>
      <c r="I320" s="6" t="n">
        <v>-2073</v>
      </c>
      <c r="J320" s="6" t="n">
        <v>0</v>
      </c>
      <c r="K320" s="6" t="n">
        <v>-6.22</v>
      </c>
      <c r="L320" s="6" t="n">
        <v>0</v>
      </c>
      <c r="M320" s="6" t="s">
        <f>=I320+J320+K320+L320</f>
      </c>
      <c r="N320" s="17"/>
      <c r="O320" s="17" t="s">
        <v>502</v>
      </c>
    </row>
    <row collapsed="false" customFormat="false" customHeight="false" hidden="false" ht="12.1" outlineLevel="0" r="321">
      <c r="A321" s="21" t="n">
        <v>45506.816261574</v>
      </c>
      <c r="B321" s="17" t="s">
        <v>113</v>
      </c>
      <c r="C321" s="17" t="s">
        <v>568</v>
      </c>
      <c r="D321" s="17" t="s">
        <v>277</v>
      </c>
      <c r="E321" s="17" t="s">
        <v>18</v>
      </c>
      <c r="F321" s="17" t="s">
        <v>20</v>
      </c>
      <c r="G321" s="7" t="n">
        <v>1000</v>
      </c>
      <c r="H321" s="6" t="n">
        <v>0.6027</v>
      </c>
      <c r="I321" s="6" t="n">
        <v>-602.7</v>
      </c>
      <c r="J321" s="6" t="n">
        <v>0</v>
      </c>
      <c r="K321" s="6" t="n">
        <v>-1.81</v>
      </c>
      <c r="L321" s="6" t="n">
        <v>0</v>
      </c>
      <c r="M321" s="6" t="s">
        <f>=I321+J321+K321+L321</f>
      </c>
      <c r="N321" s="17"/>
      <c r="O321" s="17" t="s">
        <v>502</v>
      </c>
    </row>
    <row collapsed="false" customFormat="false" customHeight="false" hidden="false" ht="12.1" outlineLevel="0" r="322">
      <c r="A322" s="21" t="n">
        <v>45506.819131944</v>
      </c>
      <c r="B322" s="17" t="s">
        <v>98</v>
      </c>
      <c r="C322" s="17" t="s">
        <v>573</v>
      </c>
      <c r="D322" s="17" t="s">
        <v>277</v>
      </c>
      <c r="E322" s="17" t="s">
        <v>18</v>
      </c>
      <c r="F322" s="17" t="s">
        <v>20</v>
      </c>
      <c r="G322" s="7" t="n">
        <v>1</v>
      </c>
      <c r="H322" s="6" t="n">
        <v>777</v>
      </c>
      <c r="I322" s="6" t="n">
        <v>-777</v>
      </c>
      <c r="J322" s="6" t="n">
        <v>0</v>
      </c>
      <c r="K322" s="6" t="n">
        <v>-2.33</v>
      </c>
      <c r="L322" s="6" t="n">
        <v>0</v>
      </c>
      <c r="M322" s="6" t="s">
        <f>=I322+J322+K322+L322</f>
      </c>
      <c r="N322" s="17"/>
      <c r="O322" s="17" t="s">
        <v>502</v>
      </c>
    </row>
    <row collapsed="false" customFormat="false" customHeight="false" hidden="false" ht="12.1" outlineLevel="0" r="323">
      <c r="A323" s="21" t="n">
        <v>45506.819895833</v>
      </c>
      <c r="B323" s="17" t="s">
        <v>98</v>
      </c>
      <c r="C323" s="17" t="s">
        <v>573</v>
      </c>
      <c r="D323" s="17" t="s">
        <v>277</v>
      </c>
      <c r="E323" s="17" t="s">
        <v>18</v>
      </c>
      <c r="F323" s="17" t="s">
        <v>20</v>
      </c>
      <c r="G323" s="7" t="n">
        <v>1</v>
      </c>
      <c r="H323" s="6" t="n">
        <v>775.5</v>
      </c>
      <c r="I323" s="6" t="n">
        <v>-775.5</v>
      </c>
      <c r="J323" s="6" t="n">
        <v>0</v>
      </c>
      <c r="K323" s="6" t="n">
        <v>-2.33</v>
      </c>
      <c r="L323" s="6" t="n">
        <v>0</v>
      </c>
      <c r="M323" s="6" t="s">
        <f>=I323+J323+K323+L323</f>
      </c>
      <c r="N323" s="17"/>
      <c r="O323" s="17" t="s">
        <v>502</v>
      </c>
    </row>
    <row collapsed="false" customFormat="false" customHeight="false" hidden="false" ht="12.1" outlineLevel="0" r="324">
      <c r="A324" s="22" t="n">
        <v>45507.507534722</v>
      </c>
      <c r="B324" s="23" t="s">
        <v>501</v>
      </c>
      <c r="C324" s="23" t="s">
        <v>209</v>
      </c>
      <c r="D324" s="23" t="s">
        <v>501</v>
      </c>
      <c r="E324" s="23" t="s">
        <v>501</v>
      </c>
      <c r="F324" s="23" t="s">
        <v>20</v>
      </c>
      <c r="G324" s="24" t="n">
        <v>1</v>
      </c>
      <c r="H324" s="25" t="n">
        <v>1</v>
      </c>
      <c r="I324" s="25" t="n">
        <v>40</v>
      </c>
      <c r="J324" s="25" t="n">
        <v>0</v>
      </c>
      <c r="K324" s="25" t="n">
        <v>0</v>
      </c>
      <c r="L324" s="25" t="n">
        <v>0</v>
      </c>
      <c r="M324" s="6" t="s">
        <f>=I324+J324+K324+L324</f>
      </c>
      <c r="N324" s="23"/>
      <c r="O324" s="23" t="s">
        <v>624</v>
      </c>
    </row>
    <row collapsed="false" customFormat="false" customHeight="false" hidden="false" ht="12.1" outlineLevel="0" r="325">
      <c r="A325" s="22" t="n">
        <v>45508.947465278</v>
      </c>
      <c r="B325" s="23" t="s">
        <v>501</v>
      </c>
      <c r="C325" s="23" t="s">
        <v>209</v>
      </c>
      <c r="D325" s="23" t="s">
        <v>501</v>
      </c>
      <c r="E325" s="23" t="s">
        <v>501</v>
      </c>
      <c r="F325" s="23" t="s">
        <v>20</v>
      </c>
      <c r="G325" s="24" t="n">
        <v>1</v>
      </c>
      <c r="H325" s="25" t="n">
        <v>1</v>
      </c>
      <c r="I325" s="25" t="n">
        <v>382</v>
      </c>
      <c r="J325" s="25" t="n">
        <v>0</v>
      </c>
      <c r="K325" s="25" t="n">
        <v>0</v>
      </c>
      <c r="L325" s="25" t="n">
        <v>0</v>
      </c>
      <c r="M325" s="6" t="s">
        <f>=I325+J325+K325+L325</f>
      </c>
      <c r="N325" s="23"/>
      <c r="O325" s="23" t="s">
        <v>624</v>
      </c>
    </row>
    <row collapsed="false" customFormat="false" customHeight="false" hidden="false" ht="12.1" outlineLevel="0" r="326">
      <c r="A326" s="21" t="n">
        <v>45509.293032407</v>
      </c>
      <c r="B326" s="17" t="s">
        <v>129</v>
      </c>
      <c r="C326" s="17" t="s">
        <v>629</v>
      </c>
      <c r="D326" s="17" t="s">
        <v>277</v>
      </c>
      <c r="E326" s="17" t="s">
        <v>126</v>
      </c>
      <c r="F326" s="17" t="s">
        <v>20</v>
      </c>
      <c r="G326" s="7" t="n">
        <v>3</v>
      </c>
      <c r="H326" s="6" t="n">
        <v>116.13</v>
      </c>
      <c r="I326" s="6" t="n">
        <v>-348.39</v>
      </c>
      <c r="J326" s="6" t="n">
        <v>0</v>
      </c>
      <c r="K326" s="6" t="n">
        <v>0</v>
      </c>
      <c r="L326" s="6" t="n">
        <v>0</v>
      </c>
      <c r="M326" s="6" t="s">
        <f>=I326+J326+K326+L326</f>
      </c>
      <c r="N326" s="17"/>
      <c r="O326" s="17" t="s">
        <v>624</v>
      </c>
    </row>
    <row collapsed="false" customFormat="false" customHeight="false" hidden="false" ht="12.1" outlineLevel="0" r="327">
      <c r="A327" s="22" t="n">
        <v>45509.299733796</v>
      </c>
      <c r="B327" s="23" t="s">
        <v>501</v>
      </c>
      <c r="C327" s="23" t="s">
        <v>209</v>
      </c>
      <c r="D327" s="23" t="s">
        <v>501</v>
      </c>
      <c r="E327" s="23" t="s">
        <v>501</v>
      </c>
      <c r="F327" s="23" t="s">
        <v>20</v>
      </c>
      <c r="G327" s="24" t="n">
        <v>1</v>
      </c>
      <c r="H327" s="25" t="n">
        <v>1</v>
      </c>
      <c r="I327" s="25" t="n">
        <v>14.05</v>
      </c>
      <c r="J327" s="25" t="n">
        <v>0</v>
      </c>
      <c r="K327" s="25" t="n">
        <v>0</v>
      </c>
      <c r="L327" s="25" t="n">
        <v>0</v>
      </c>
      <c r="M327" s="6" t="s">
        <f>=I327+J327+K327+L327</f>
      </c>
      <c r="N327" s="23"/>
      <c r="O327" s="23" t="s">
        <v>624</v>
      </c>
    </row>
    <row collapsed="false" customFormat="false" customHeight="false" hidden="false" ht="12.1" outlineLevel="0" r="328">
      <c r="A328" s="21" t="n">
        <v>45509.424305556</v>
      </c>
      <c r="B328" s="17" t="s">
        <v>85</v>
      </c>
      <c r="C328" s="17" t="s">
        <v>623</v>
      </c>
      <c r="D328" s="17" t="s">
        <v>277</v>
      </c>
      <c r="E328" s="17" t="s">
        <v>18</v>
      </c>
      <c r="F328" s="17" t="s">
        <v>20</v>
      </c>
      <c r="G328" s="7" t="n">
        <v>1</v>
      </c>
      <c r="H328" s="6" t="n">
        <v>270.15</v>
      </c>
      <c r="I328" s="6" t="n">
        <v>-270.15</v>
      </c>
      <c r="J328" s="6" t="n">
        <v>0</v>
      </c>
      <c r="K328" s="6" t="n">
        <v>0</v>
      </c>
      <c r="L328" s="6" t="n">
        <v>0</v>
      </c>
      <c r="M328" s="6" t="s">
        <f>=I328+J328+K328+L328</f>
      </c>
      <c r="N328" s="17"/>
      <c r="O328" s="17" t="s">
        <v>502</v>
      </c>
    </row>
    <row collapsed="false" customFormat="false" customHeight="false" hidden="false" ht="12.1" outlineLevel="0" r="329">
      <c r="A329" s="22" t="n">
        <v>45509.528032407</v>
      </c>
      <c r="B329" s="23" t="s">
        <v>501</v>
      </c>
      <c r="C329" s="23" t="s">
        <v>209</v>
      </c>
      <c r="D329" s="23" t="s">
        <v>501</v>
      </c>
      <c r="E329" s="23" t="s">
        <v>501</v>
      </c>
      <c r="F329" s="23" t="s">
        <v>20</v>
      </c>
      <c r="G329" s="24" t="n">
        <v>1</v>
      </c>
      <c r="H329" s="25" t="n">
        <v>1</v>
      </c>
      <c r="I329" s="25" t="n">
        <v>41</v>
      </c>
      <c r="J329" s="25" t="n">
        <v>0</v>
      </c>
      <c r="K329" s="25" t="n">
        <v>0</v>
      </c>
      <c r="L329" s="25" t="n">
        <v>0</v>
      </c>
      <c r="M329" s="6" t="s">
        <f>=I329+J329+K329+L329</f>
      </c>
      <c r="N329" s="23"/>
      <c r="O329" s="23" t="s">
        <v>624</v>
      </c>
    </row>
    <row collapsed="false" customFormat="false" customHeight="false" hidden="false" ht="12.1" outlineLevel="0" r="330">
      <c r="A330" s="21" t="n">
        <v>45509.534490741</v>
      </c>
      <c r="B330" s="17" t="s">
        <v>129</v>
      </c>
      <c r="C330" s="17" t="s">
        <v>629</v>
      </c>
      <c r="D330" s="17" t="s">
        <v>277</v>
      </c>
      <c r="E330" s="17" t="s">
        <v>126</v>
      </c>
      <c r="F330" s="17" t="s">
        <v>20</v>
      </c>
      <c r="G330" s="7" t="n">
        <v>1</v>
      </c>
      <c r="H330" s="6" t="n">
        <v>116.13</v>
      </c>
      <c r="I330" s="6" t="n">
        <v>-116.13</v>
      </c>
      <c r="J330" s="6" t="n">
        <v>0</v>
      </c>
      <c r="K330" s="6" t="n">
        <v>0</v>
      </c>
      <c r="L330" s="6" t="n">
        <v>0</v>
      </c>
      <c r="M330" s="6" t="s">
        <f>=I330+J330+K330+L330</f>
      </c>
      <c r="N330" s="17"/>
      <c r="O330" s="17" t="s">
        <v>624</v>
      </c>
    </row>
    <row collapsed="false" customFormat="false" customHeight="false" hidden="false" ht="12.1" outlineLevel="0" r="331">
      <c r="A331" s="21" t="n">
        <v>45509.681412037</v>
      </c>
      <c r="B331" s="17" t="s">
        <v>135</v>
      </c>
      <c r="C331" s="17" t="s">
        <v>503</v>
      </c>
      <c r="D331" s="17" t="s">
        <v>277</v>
      </c>
      <c r="E331" s="17" t="s">
        <v>126</v>
      </c>
      <c r="F331" s="17" t="s">
        <v>20</v>
      </c>
      <c r="G331" s="7" t="n">
        <v>114</v>
      </c>
      <c r="H331" s="6" t="n">
        <v>6.06</v>
      </c>
      <c r="I331" s="6" t="n">
        <v>-690.84</v>
      </c>
      <c r="J331" s="6" t="n">
        <v>0</v>
      </c>
      <c r="K331" s="6" t="n">
        <v>0</v>
      </c>
      <c r="L331" s="6" t="n">
        <v>0</v>
      </c>
      <c r="M331" s="6" t="s">
        <f>=I331+J331+K331+L331</f>
      </c>
      <c r="N331" s="17"/>
      <c r="O331" s="17" t="s">
        <v>502</v>
      </c>
    </row>
    <row collapsed="false" customFormat="false" customHeight="false" hidden="false" ht="12.1" outlineLevel="0" r="332">
      <c r="A332" s="22" t="n">
        <v>45510.418344907</v>
      </c>
      <c r="B332" s="23" t="s">
        <v>524</v>
      </c>
      <c r="C332" s="23" t="s">
        <v>593</v>
      </c>
      <c r="D332" s="23" t="s">
        <v>524</v>
      </c>
      <c r="E332" s="23" t="s">
        <v>524</v>
      </c>
      <c r="F332" s="23" t="s">
        <v>20</v>
      </c>
      <c r="G332" s="24" t="n">
        <v>1</v>
      </c>
      <c r="H332" s="25" t="n">
        <v>1</v>
      </c>
      <c r="I332" s="25" t="n">
        <v>33.78</v>
      </c>
      <c r="J332" s="25" t="n">
        <v>0</v>
      </c>
      <c r="K332" s="25" t="n">
        <v>0</v>
      </c>
      <c r="L332" s="25" t="n">
        <v>0</v>
      </c>
      <c r="M332" s="6" t="s">
        <f>=I332+J332+K332+L332</f>
      </c>
      <c r="N332" s="23"/>
      <c r="O332" s="23" t="s">
        <v>502</v>
      </c>
    </row>
    <row collapsed="false" customFormat="false" customHeight="false" hidden="false" ht="12.1" outlineLevel="0" r="333">
      <c r="A333" s="22" t="n">
        <v>45510.452060185</v>
      </c>
      <c r="B333" s="23" t="s">
        <v>501</v>
      </c>
      <c r="C333" s="23" t="s">
        <v>209</v>
      </c>
      <c r="D333" s="23" t="s">
        <v>501</v>
      </c>
      <c r="E333" s="23" t="s">
        <v>501</v>
      </c>
      <c r="F333" s="23" t="s">
        <v>20</v>
      </c>
      <c r="G333" s="24" t="n">
        <v>1</v>
      </c>
      <c r="H333" s="25" t="n">
        <v>1</v>
      </c>
      <c r="I333" s="25" t="n">
        <v>5</v>
      </c>
      <c r="J333" s="25" t="n">
        <v>0</v>
      </c>
      <c r="K333" s="25" t="n">
        <v>0</v>
      </c>
      <c r="L333" s="25" t="n">
        <v>0</v>
      </c>
      <c r="M333" s="6" t="s">
        <f>=I333+J333+K333+L333</f>
      </c>
      <c r="N333" s="23"/>
      <c r="O333" s="23" t="s">
        <v>624</v>
      </c>
    </row>
    <row collapsed="false" customFormat="false" customHeight="false" hidden="false" ht="12.1" outlineLevel="0" r="334">
      <c r="A334" s="22" t="n">
        <v>45510.542592593</v>
      </c>
      <c r="B334" s="23" t="s">
        <v>501</v>
      </c>
      <c r="C334" s="23" t="s">
        <v>209</v>
      </c>
      <c r="D334" s="23" t="s">
        <v>501</v>
      </c>
      <c r="E334" s="23" t="s">
        <v>501</v>
      </c>
      <c r="F334" s="23" t="s">
        <v>20</v>
      </c>
      <c r="G334" s="24" t="n">
        <v>1</v>
      </c>
      <c r="H334" s="25" t="n">
        <v>1</v>
      </c>
      <c r="I334" s="25" t="n">
        <v>42</v>
      </c>
      <c r="J334" s="25" t="n">
        <v>0</v>
      </c>
      <c r="K334" s="25" t="n">
        <v>0</v>
      </c>
      <c r="L334" s="25" t="n">
        <v>0</v>
      </c>
      <c r="M334" s="6" t="s">
        <f>=I334+J334+K334+L334</f>
      </c>
      <c r="N334" s="23"/>
      <c r="O334" s="23" t="s">
        <v>624</v>
      </c>
    </row>
    <row collapsed="false" customFormat="false" customHeight="false" hidden="false" ht="12.1" outlineLevel="0" r="335">
      <c r="A335" s="21" t="n">
        <v>45510.632314815</v>
      </c>
      <c r="B335" s="17" t="s">
        <v>135</v>
      </c>
      <c r="C335" s="17" t="s">
        <v>503</v>
      </c>
      <c r="D335" s="17" t="s">
        <v>277</v>
      </c>
      <c r="E335" s="17" t="s">
        <v>126</v>
      </c>
      <c r="F335" s="17" t="s">
        <v>20</v>
      </c>
      <c r="G335" s="7" t="n">
        <v>6</v>
      </c>
      <c r="H335" s="6" t="n">
        <v>6.05</v>
      </c>
      <c r="I335" s="6" t="n">
        <v>-36.3</v>
      </c>
      <c r="J335" s="6" t="n">
        <v>0</v>
      </c>
      <c r="K335" s="6" t="n">
        <v>0</v>
      </c>
      <c r="L335" s="6" t="n">
        <v>0</v>
      </c>
      <c r="M335" s="6" t="s">
        <f>=I335+J335+K335+L335</f>
      </c>
      <c r="N335" s="17"/>
      <c r="O335" s="17" t="s">
        <v>502</v>
      </c>
    </row>
    <row collapsed="false" customFormat="false" customHeight="false" hidden="false" ht="12.1" outlineLevel="0" r="336">
      <c r="A336" s="22" t="n">
        <v>45511.45943287</v>
      </c>
      <c r="B336" s="23" t="s">
        <v>501</v>
      </c>
      <c r="C336" s="23" t="s">
        <v>209</v>
      </c>
      <c r="D336" s="23" t="s">
        <v>501</v>
      </c>
      <c r="E336" s="23" t="s">
        <v>501</v>
      </c>
      <c r="F336" s="23" t="s">
        <v>20</v>
      </c>
      <c r="G336" s="24" t="n">
        <v>1</v>
      </c>
      <c r="H336" s="25" t="n">
        <v>1</v>
      </c>
      <c r="I336" s="25" t="n">
        <v>5</v>
      </c>
      <c r="J336" s="25" t="n">
        <v>0</v>
      </c>
      <c r="K336" s="25" t="n">
        <v>0</v>
      </c>
      <c r="L336" s="25" t="n">
        <v>0</v>
      </c>
      <c r="M336" s="6" t="s">
        <f>=I336+J336+K336+L336</f>
      </c>
      <c r="N336" s="23"/>
      <c r="O336" s="23" t="s">
        <v>624</v>
      </c>
    </row>
    <row collapsed="false" customFormat="false" customHeight="false" hidden="false" ht="12.1" outlineLevel="0" r="337">
      <c r="A337" s="22" t="n">
        <v>45511.785405093</v>
      </c>
      <c r="B337" s="23" t="s">
        <v>501</v>
      </c>
      <c r="C337" s="23" t="s">
        <v>209</v>
      </c>
      <c r="D337" s="23" t="s">
        <v>501</v>
      </c>
      <c r="E337" s="23" t="s">
        <v>501</v>
      </c>
      <c r="F337" s="23" t="s">
        <v>20</v>
      </c>
      <c r="G337" s="24" t="n">
        <v>1</v>
      </c>
      <c r="H337" s="25" t="n">
        <v>1</v>
      </c>
      <c r="I337" s="25" t="n">
        <v>34.21</v>
      </c>
      <c r="J337" s="25" t="n">
        <v>0</v>
      </c>
      <c r="K337" s="25" t="n">
        <v>0</v>
      </c>
      <c r="L337" s="25" t="n">
        <v>0</v>
      </c>
      <c r="M337" s="6" t="s">
        <f>=I337+J337+K337+L337</f>
      </c>
      <c r="N337" s="23"/>
      <c r="O337" s="23" t="s">
        <v>624</v>
      </c>
    </row>
    <row collapsed="false" customFormat="false" customHeight="false" hidden="false" ht="12.1" outlineLevel="0" r="338">
      <c r="A338" s="22" t="n">
        <v>45512.636180556</v>
      </c>
      <c r="B338" s="23" t="s">
        <v>524</v>
      </c>
      <c r="C338" s="23" t="s">
        <v>525</v>
      </c>
      <c r="D338" s="23" t="s">
        <v>524</v>
      </c>
      <c r="E338" s="23" t="s">
        <v>524</v>
      </c>
      <c r="F338" s="23" t="s">
        <v>20</v>
      </c>
      <c r="G338" s="24" t="n">
        <v>1</v>
      </c>
      <c r="H338" s="25" t="n">
        <v>1</v>
      </c>
      <c r="I338" s="25" t="n">
        <v>20.19</v>
      </c>
      <c r="J338" s="25" t="n">
        <v>0</v>
      </c>
      <c r="K338" s="25" t="n">
        <v>0</v>
      </c>
      <c r="L338" s="25" t="n">
        <v>0</v>
      </c>
      <c r="M338" s="6" t="s">
        <f>=I338+J338+K338+L338</f>
      </c>
      <c r="N338" s="23"/>
      <c r="O338" s="23" t="s">
        <v>502</v>
      </c>
    </row>
    <row collapsed="false" customFormat="false" customHeight="false" hidden="false" ht="12.1" outlineLevel="0" r="339">
      <c r="A339" s="22" t="n">
        <v>45512.664525463</v>
      </c>
      <c r="B339" s="23" t="s">
        <v>559</v>
      </c>
      <c r="C339" s="23" t="s">
        <v>630</v>
      </c>
      <c r="D339" s="23" t="s">
        <v>559</v>
      </c>
      <c r="E339" s="23" t="s">
        <v>559</v>
      </c>
      <c r="F339" s="23" t="s">
        <v>20</v>
      </c>
      <c r="G339" s="24" t="n">
        <v>1</v>
      </c>
      <c r="H339" s="25" t="n">
        <v>1</v>
      </c>
      <c r="I339" s="25" t="n">
        <v>1000</v>
      </c>
      <c r="J339" s="25" t="n">
        <v>0</v>
      </c>
      <c r="K339" s="25" t="n">
        <v>0</v>
      </c>
      <c r="L339" s="25" t="n">
        <v>0</v>
      </c>
      <c r="M339" s="6" t="s">
        <f>=I339+J339+K339+L339</f>
      </c>
      <c r="N339" s="23"/>
      <c r="O339" s="23" t="s">
        <v>502</v>
      </c>
    </row>
    <row collapsed="false" customFormat="false" customHeight="false" hidden="false" ht="12.1" outlineLevel="0" r="340">
      <c r="A340" s="22" t="n">
        <v>45512.669293981</v>
      </c>
      <c r="B340" s="23" t="s">
        <v>501</v>
      </c>
      <c r="C340" s="23" t="s">
        <v>209</v>
      </c>
      <c r="D340" s="23" t="s">
        <v>501</v>
      </c>
      <c r="E340" s="23" t="s">
        <v>501</v>
      </c>
      <c r="F340" s="23" t="s">
        <v>20</v>
      </c>
      <c r="G340" s="24" t="n">
        <v>1</v>
      </c>
      <c r="H340" s="25" t="n">
        <v>1</v>
      </c>
      <c r="I340" s="25" t="n">
        <v>20.03</v>
      </c>
      <c r="J340" s="25" t="n">
        <v>0</v>
      </c>
      <c r="K340" s="25" t="n">
        <v>0</v>
      </c>
      <c r="L340" s="25" t="n">
        <v>0</v>
      </c>
      <c r="M340" s="6" t="s">
        <f>=I340+J340+K340+L340</f>
      </c>
      <c r="N340" s="23"/>
      <c r="O340" s="23" t="s">
        <v>624</v>
      </c>
    </row>
    <row collapsed="false" customFormat="false" customHeight="false" hidden="false" ht="12.1" outlineLevel="0" r="341">
      <c r="A341" s="21" t="n">
        <v>45512.669351852</v>
      </c>
      <c r="B341" s="17" t="s">
        <v>129</v>
      </c>
      <c r="C341" s="17" t="s">
        <v>629</v>
      </c>
      <c r="D341" s="17" t="s">
        <v>277</v>
      </c>
      <c r="E341" s="17" t="s">
        <v>126</v>
      </c>
      <c r="F341" s="17" t="s">
        <v>20</v>
      </c>
      <c r="G341" s="7" t="n">
        <v>1</v>
      </c>
      <c r="H341" s="6" t="n">
        <v>116.28</v>
      </c>
      <c r="I341" s="6" t="n">
        <v>-116.28</v>
      </c>
      <c r="J341" s="6" t="n">
        <v>0</v>
      </c>
      <c r="K341" s="6" t="n">
        <v>0</v>
      </c>
      <c r="L341" s="6" t="n">
        <v>0</v>
      </c>
      <c r="M341" s="6" t="s">
        <f>=I341+J341+K341+L341</f>
      </c>
      <c r="N341" s="17"/>
      <c r="O341" s="17" t="s">
        <v>624</v>
      </c>
    </row>
    <row collapsed="false" customFormat="false" customHeight="false" hidden="false" ht="12.1" outlineLevel="0" r="342">
      <c r="A342" s="21" t="n">
        <v>45512.678449074</v>
      </c>
      <c r="B342" s="17" t="s">
        <v>135</v>
      </c>
      <c r="C342" s="17" t="s">
        <v>503</v>
      </c>
      <c r="D342" s="17" t="s">
        <v>277</v>
      </c>
      <c r="E342" s="17" t="s">
        <v>126</v>
      </c>
      <c r="F342" s="17" t="s">
        <v>20</v>
      </c>
      <c r="G342" s="7" t="n">
        <v>100</v>
      </c>
      <c r="H342" s="6" t="n">
        <v>6.1</v>
      </c>
      <c r="I342" s="6" t="n">
        <v>-610</v>
      </c>
      <c r="J342" s="6" t="n">
        <v>0</v>
      </c>
      <c r="K342" s="6" t="n">
        <v>0</v>
      </c>
      <c r="L342" s="6" t="n">
        <v>0</v>
      </c>
      <c r="M342" s="6" t="s">
        <f>=I342+J342+K342+L342</f>
      </c>
      <c r="N342" s="17"/>
      <c r="O342" s="17" t="s">
        <v>502</v>
      </c>
    </row>
    <row collapsed="false" customFormat="false" customHeight="false" hidden="false" ht="12.1" outlineLevel="0" r="343">
      <c r="A343" s="22" t="n">
        <v>45512.74619213</v>
      </c>
      <c r="B343" s="23" t="s">
        <v>501</v>
      </c>
      <c r="C343" s="23" t="s">
        <v>209</v>
      </c>
      <c r="D343" s="23" t="s">
        <v>501</v>
      </c>
      <c r="E343" s="23" t="s">
        <v>501</v>
      </c>
      <c r="F343" s="23" t="s">
        <v>20</v>
      </c>
      <c r="G343" s="24" t="n">
        <v>1</v>
      </c>
      <c r="H343" s="25" t="n">
        <v>1</v>
      </c>
      <c r="I343" s="25" t="n">
        <v>41</v>
      </c>
      <c r="J343" s="25" t="n">
        <v>0</v>
      </c>
      <c r="K343" s="25" t="n">
        <v>0</v>
      </c>
      <c r="L343" s="25" t="n">
        <v>0</v>
      </c>
      <c r="M343" s="6" t="s">
        <f>=I343+J343+K343+L343</f>
      </c>
      <c r="N343" s="23"/>
      <c r="O343" s="23" t="s">
        <v>624</v>
      </c>
    </row>
    <row collapsed="false" customFormat="false" customHeight="false" hidden="false" ht="12.1" outlineLevel="0" r="344">
      <c r="A344" s="22" t="n">
        <v>45515.40693287</v>
      </c>
      <c r="B344" s="23" t="s">
        <v>501</v>
      </c>
      <c r="C344" s="23" t="s">
        <v>209</v>
      </c>
      <c r="D344" s="23" t="s">
        <v>501</v>
      </c>
      <c r="E344" s="23" t="s">
        <v>501</v>
      </c>
      <c r="F344" s="23" t="s">
        <v>20</v>
      </c>
      <c r="G344" s="24" t="n">
        <v>1</v>
      </c>
      <c r="H344" s="25" t="n">
        <v>1</v>
      </c>
      <c r="I344" s="25" t="n">
        <v>15</v>
      </c>
      <c r="J344" s="25" t="n">
        <v>0</v>
      </c>
      <c r="K344" s="25" t="n">
        <v>0</v>
      </c>
      <c r="L344" s="25" t="n">
        <v>0</v>
      </c>
      <c r="M344" s="6" t="s">
        <f>=I344+J344+K344+L344</f>
      </c>
      <c r="N344" s="23"/>
      <c r="O344" s="23" t="s">
        <v>624</v>
      </c>
    </row>
    <row collapsed="false" customFormat="false" customHeight="false" hidden="false" ht="12.1" outlineLevel="0" r="345">
      <c r="A345" s="22" t="n">
        <v>45520.350196759</v>
      </c>
      <c r="B345" s="23" t="s">
        <v>501</v>
      </c>
      <c r="C345" s="23" t="s">
        <v>209</v>
      </c>
      <c r="D345" s="23" t="s">
        <v>501</v>
      </c>
      <c r="E345" s="23" t="s">
        <v>501</v>
      </c>
      <c r="F345" s="23" t="s">
        <v>20</v>
      </c>
      <c r="G345" s="24" t="n">
        <v>1</v>
      </c>
      <c r="H345" s="25" t="n">
        <v>1</v>
      </c>
      <c r="I345" s="25" t="n">
        <v>13</v>
      </c>
      <c r="J345" s="25" t="n">
        <v>0</v>
      </c>
      <c r="K345" s="25" t="n">
        <v>0</v>
      </c>
      <c r="L345" s="25" t="n">
        <v>0</v>
      </c>
      <c r="M345" s="6" t="s">
        <f>=I345+J345+K345+L345</f>
      </c>
      <c r="N345" s="23"/>
      <c r="O345" s="23" t="s">
        <v>624</v>
      </c>
    </row>
    <row collapsed="false" customFormat="false" customHeight="false" hidden="false" ht="12.1" outlineLevel="0" r="346">
      <c r="A346" s="22" t="n">
        <v>45520.471215278</v>
      </c>
      <c r="B346" s="23" t="s">
        <v>501</v>
      </c>
      <c r="C346" s="23" t="s">
        <v>209</v>
      </c>
      <c r="D346" s="23" t="s">
        <v>501</v>
      </c>
      <c r="E346" s="23" t="s">
        <v>501</v>
      </c>
      <c r="F346" s="23" t="s">
        <v>20</v>
      </c>
      <c r="G346" s="24" t="n">
        <v>1</v>
      </c>
      <c r="H346" s="25" t="n">
        <v>1</v>
      </c>
      <c r="I346" s="25" t="n">
        <v>5</v>
      </c>
      <c r="J346" s="25" t="n">
        <v>0</v>
      </c>
      <c r="K346" s="25" t="n">
        <v>0</v>
      </c>
      <c r="L346" s="25" t="n">
        <v>0</v>
      </c>
      <c r="M346" s="6" t="s">
        <f>=I346+J346+K346+L346</f>
      </c>
      <c r="N346" s="23"/>
      <c r="O346" s="23" t="s">
        <v>624</v>
      </c>
    </row>
    <row collapsed="false" customFormat="false" customHeight="false" hidden="false" ht="12.1" outlineLevel="0" r="347">
      <c r="A347" s="21" t="n">
        <v>45520.640011574</v>
      </c>
      <c r="B347" s="17" t="s">
        <v>135</v>
      </c>
      <c r="C347" s="17" t="s">
        <v>503</v>
      </c>
      <c r="D347" s="17" t="s">
        <v>277</v>
      </c>
      <c r="E347" s="17" t="s">
        <v>126</v>
      </c>
      <c r="F347" s="17" t="s">
        <v>20</v>
      </c>
      <c r="G347" s="7" t="n">
        <v>68</v>
      </c>
      <c r="H347" s="6" t="n">
        <v>6.04</v>
      </c>
      <c r="I347" s="6" t="n">
        <v>-410.72</v>
      </c>
      <c r="J347" s="6" t="n">
        <v>0</v>
      </c>
      <c r="K347" s="6" t="n">
        <v>0</v>
      </c>
      <c r="L347" s="6" t="n">
        <v>0</v>
      </c>
      <c r="M347" s="6" t="s">
        <f>=I347+J347+K347+L347</f>
      </c>
      <c r="N347" s="17"/>
      <c r="O347" s="17" t="s">
        <v>502</v>
      </c>
    </row>
    <row collapsed="false" customFormat="false" customHeight="false" hidden="false" ht="12.1" outlineLevel="0" r="348">
      <c r="A348" s="22" t="n">
        <v>45520.775069444</v>
      </c>
      <c r="B348" s="23" t="s">
        <v>501</v>
      </c>
      <c r="C348" s="23" t="s">
        <v>209</v>
      </c>
      <c r="D348" s="23" t="s">
        <v>501</v>
      </c>
      <c r="E348" s="23" t="s">
        <v>501</v>
      </c>
      <c r="F348" s="23" t="s">
        <v>20</v>
      </c>
      <c r="G348" s="24" t="n">
        <v>1</v>
      </c>
      <c r="H348" s="25" t="n">
        <v>1</v>
      </c>
      <c r="I348" s="25" t="n">
        <v>27.22</v>
      </c>
      <c r="J348" s="25" t="n">
        <v>0</v>
      </c>
      <c r="K348" s="25" t="n">
        <v>0</v>
      </c>
      <c r="L348" s="25" t="n">
        <v>0</v>
      </c>
      <c r="M348" s="6" t="s">
        <f>=I348+J348+K348+L348</f>
      </c>
      <c r="N348" s="23"/>
      <c r="O348" s="23" t="s">
        <v>624</v>
      </c>
    </row>
    <row collapsed="false" customFormat="false" customHeight="false" hidden="false" ht="12.1" outlineLevel="0" r="349">
      <c r="A349" s="22" t="n">
        <v>45520.776574074</v>
      </c>
      <c r="B349" s="23" t="s">
        <v>501</v>
      </c>
      <c r="C349" s="23" t="s">
        <v>209</v>
      </c>
      <c r="D349" s="23" t="s">
        <v>501</v>
      </c>
      <c r="E349" s="23" t="s">
        <v>501</v>
      </c>
      <c r="F349" s="23" t="s">
        <v>20</v>
      </c>
      <c r="G349" s="24" t="n">
        <v>1</v>
      </c>
      <c r="H349" s="25" t="n">
        <v>1</v>
      </c>
      <c r="I349" s="25" t="n">
        <v>4.93</v>
      </c>
      <c r="J349" s="25" t="n">
        <v>0</v>
      </c>
      <c r="K349" s="25" t="n">
        <v>0</v>
      </c>
      <c r="L349" s="25" t="n">
        <v>0</v>
      </c>
      <c r="M349" s="6" t="s">
        <f>=I349+J349+K349+L349</f>
      </c>
      <c r="N349" s="23"/>
      <c r="O349" s="23" t="s">
        <v>624</v>
      </c>
    </row>
    <row collapsed="false" customFormat="false" customHeight="false" hidden="false" ht="12.1" outlineLevel="0" r="350">
      <c r="A350" s="21" t="n">
        <v>45520.776655093</v>
      </c>
      <c r="B350" s="17" t="s">
        <v>129</v>
      </c>
      <c r="C350" s="17" t="s">
        <v>629</v>
      </c>
      <c r="D350" s="17" t="s">
        <v>277</v>
      </c>
      <c r="E350" s="17" t="s">
        <v>126</v>
      </c>
      <c r="F350" s="17" t="s">
        <v>20</v>
      </c>
      <c r="G350" s="7" t="n">
        <v>1</v>
      </c>
      <c r="H350" s="6" t="n">
        <v>116.71</v>
      </c>
      <c r="I350" s="6" t="n">
        <v>-116.71</v>
      </c>
      <c r="J350" s="6" t="n">
        <v>0</v>
      </c>
      <c r="K350" s="6" t="n">
        <v>0</v>
      </c>
      <c r="L350" s="6" t="n">
        <v>0</v>
      </c>
      <c r="M350" s="6" t="s">
        <f>=I350+J350+K350+L350</f>
      </c>
      <c r="N350" s="17"/>
      <c r="O350" s="17" t="s">
        <v>624</v>
      </c>
    </row>
    <row collapsed="false" customFormat="false" customHeight="false" hidden="false" ht="12.1" outlineLevel="0" r="351">
      <c r="A351" s="22" t="n">
        <v>45521.736458333</v>
      </c>
      <c r="B351" s="23" t="s">
        <v>501</v>
      </c>
      <c r="C351" s="23" t="s">
        <v>209</v>
      </c>
      <c r="D351" s="23" t="s">
        <v>501</v>
      </c>
      <c r="E351" s="23" t="s">
        <v>501</v>
      </c>
      <c r="F351" s="23" t="s">
        <v>20</v>
      </c>
      <c r="G351" s="24" t="n">
        <v>1</v>
      </c>
      <c r="H351" s="25" t="n">
        <v>1</v>
      </c>
      <c r="I351" s="25" t="n">
        <v>8</v>
      </c>
      <c r="J351" s="25" t="n">
        <v>0</v>
      </c>
      <c r="K351" s="25" t="n">
        <v>0</v>
      </c>
      <c r="L351" s="25" t="n">
        <v>0</v>
      </c>
      <c r="M351" s="6" t="s">
        <f>=I351+J351+K351+L351</f>
      </c>
      <c r="N351" s="23"/>
      <c r="O351" s="23" t="s">
        <v>624</v>
      </c>
    </row>
    <row collapsed="false" customFormat="false" customHeight="false" hidden="false" ht="12.1" outlineLevel="0" r="352">
      <c r="A352" s="22" t="n">
        <v>45523.342986111</v>
      </c>
      <c r="B352" s="23" t="s">
        <v>501</v>
      </c>
      <c r="C352" s="23" t="s">
        <v>209</v>
      </c>
      <c r="D352" s="23" t="s">
        <v>501</v>
      </c>
      <c r="E352" s="23" t="s">
        <v>501</v>
      </c>
      <c r="F352" s="23" t="s">
        <v>20</v>
      </c>
      <c r="G352" s="24" t="n">
        <v>1</v>
      </c>
      <c r="H352" s="25" t="n">
        <v>1</v>
      </c>
      <c r="I352" s="25" t="n">
        <v>29</v>
      </c>
      <c r="J352" s="25" t="n">
        <v>0</v>
      </c>
      <c r="K352" s="25" t="n">
        <v>0</v>
      </c>
      <c r="L352" s="25" t="n">
        <v>0</v>
      </c>
      <c r="M352" s="6" t="s">
        <f>=I352+J352+K352+L352</f>
      </c>
      <c r="N352" s="23"/>
      <c r="O352" s="23" t="s">
        <v>624</v>
      </c>
    </row>
    <row collapsed="false" customFormat="false" customHeight="false" hidden="false" ht="12.1" outlineLevel="0" r="353">
      <c r="A353" s="22" t="n">
        <v>45523.783298611</v>
      </c>
      <c r="B353" s="23" t="s">
        <v>501</v>
      </c>
      <c r="C353" s="23" t="s">
        <v>209</v>
      </c>
      <c r="D353" s="23" t="s">
        <v>501</v>
      </c>
      <c r="E353" s="23" t="s">
        <v>501</v>
      </c>
      <c r="F353" s="23" t="s">
        <v>20</v>
      </c>
      <c r="G353" s="24" t="n">
        <v>1</v>
      </c>
      <c r="H353" s="25" t="n">
        <v>1</v>
      </c>
      <c r="I353" s="25" t="n">
        <v>44</v>
      </c>
      <c r="J353" s="25" t="n">
        <v>0</v>
      </c>
      <c r="K353" s="25" t="n">
        <v>0</v>
      </c>
      <c r="L353" s="25" t="n">
        <v>0</v>
      </c>
      <c r="M353" s="6" t="s">
        <f>=I353+J353+K353+L353</f>
      </c>
      <c r="N353" s="23"/>
      <c r="O353" s="23" t="s">
        <v>624</v>
      </c>
    </row>
    <row collapsed="false" customFormat="false" customHeight="false" hidden="false" ht="12.1" outlineLevel="0" r="354">
      <c r="A354" s="22" t="n">
        <v>45524.365127315</v>
      </c>
      <c r="B354" s="23" t="s">
        <v>524</v>
      </c>
      <c r="C354" s="23" t="s">
        <v>528</v>
      </c>
      <c r="D354" s="23" t="s">
        <v>524</v>
      </c>
      <c r="E354" s="23" t="s">
        <v>524</v>
      </c>
      <c r="F354" s="23" t="s">
        <v>20</v>
      </c>
      <c r="G354" s="24" t="n">
        <v>1</v>
      </c>
      <c r="H354" s="25" t="n">
        <v>1</v>
      </c>
      <c r="I354" s="25" t="n">
        <v>27.55</v>
      </c>
      <c r="J354" s="25" t="n">
        <v>0</v>
      </c>
      <c r="K354" s="25" t="n">
        <v>0</v>
      </c>
      <c r="L354" s="25" t="n">
        <v>0</v>
      </c>
      <c r="M354" s="6" t="s">
        <f>=I354+J354+K354+L354</f>
      </c>
      <c r="N354" s="23"/>
      <c r="O354" s="23" t="s">
        <v>502</v>
      </c>
    </row>
    <row collapsed="false" customFormat="false" customHeight="false" hidden="false" ht="12.1" outlineLevel="0" r="355">
      <c r="A355" s="22" t="n">
        <v>45524.370810185</v>
      </c>
      <c r="B355" s="23" t="s">
        <v>559</v>
      </c>
      <c r="C355" s="23" t="s">
        <v>596</v>
      </c>
      <c r="D355" s="23" t="s">
        <v>559</v>
      </c>
      <c r="E355" s="23" t="s">
        <v>559</v>
      </c>
      <c r="F355" s="23" t="s">
        <v>20</v>
      </c>
      <c r="G355" s="24" t="n">
        <v>1</v>
      </c>
      <c r="H355" s="25" t="n">
        <v>1</v>
      </c>
      <c r="I355" s="25" t="n">
        <v>200</v>
      </c>
      <c r="J355" s="25" t="n">
        <v>0</v>
      </c>
      <c r="K355" s="25" t="n">
        <v>0</v>
      </c>
      <c r="L355" s="25" t="n">
        <v>0</v>
      </c>
      <c r="M355" s="6" t="s">
        <f>=I355+J355+K355+L355</f>
      </c>
      <c r="N355" s="23"/>
      <c r="O355" s="23" t="s">
        <v>502</v>
      </c>
    </row>
    <row collapsed="false" customFormat="false" customHeight="false" hidden="false" ht="12.1" outlineLevel="0" r="356">
      <c r="A356" s="22" t="n">
        <v>45524.670023148</v>
      </c>
      <c r="B356" s="23" t="s">
        <v>501</v>
      </c>
      <c r="C356" s="23" t="s">
        <v>209</v>
      </c>
      <c r="D356" s="23" t="s">
        <v>501</v>
      </c>
      <c r="E356" s="23" t="s">
        <v>501</v>
      </c>
      <c r="F356" s="23" t="s">
        <v>20</v>
      </c>
      <c r="G356" s="24" t="n">
        <v>1</v>
      </c>
      <c r="H356" s="25" t="n">
        <v>1</v>
      </c>
      <c r="I356" s="25" t="n">
        <v>10</v>
      </c>
      <c r="J356" s="25" t="n">
        <v>0</v>
      </c>
      <c r="K356" s="25" t="n">
        <v>0</v>
      </c>
      <c r="L356" s="25" t="n">
        <v>0</v>
      </c>
      <c r="M356" s="6" t="s">
        <f>=I356+J356+K356+L356</f>
      </c>
      <c r="N356" s="23"/>
      <c r="O356" s="23" t="s">
        <v>624</v>
      </c>
    </row>
    <row collapsed="false" customFormat="false" customHeight="false" hidden="false" ht="12.1" outlineLevel="0" r="357">
      <c r="A357" s="22" t="n">
        <v>45526.520173611</v>
      </c>
      <c r="B357" s="23" t="s">
        <v>501</v>
      </c>
      <c r="C357" s="23" t="s">
        <v>209</v>
      </c>
      <c r="D357" s="23" t="s">
        <v>501</v>
      </c>
      <c r="E357" s="23" t="s">
        <v>501</v>
      </c>
      <c r="F357" s="23" t="s">
        <v>20</v>
      </c>
      <c r="G357" s="24" t="n">
        <v>1</v>
      </c>
      <c r="H357" s="25" t="n">
        <v>1</v>
      </c>
      <c r="I357" s="25" t="n">
        <v>46</v>
      </c>
      <c r="J357" s="25" t="n">
        <v>0</v>
      </c>
      <c r="K357" s="25" t="n">
        <v>0</v>
      </c>
      <c r="L357" s="25" t="n">
        <v>0</v>
      </c>
      <c r="M357" s="6" t="s">
        <f>=I357+J357+K357+L357</f>
      </c>
      <c r="N357" s="23"/>
      <c r="O357" s="23" t="s">
        <v>624</v>
      </c>
    </row>
    <row collapsed="false" customFormat="false" customHeight="false" hidden="false" ht="12.1" outlineLevel="0" r="358">
      <c r="A358" s="21" t="n">
        <v>45526.520185185</v>
      </c>
      <c r="B358" s="17" t="s">
        <v>129</v>
      </c>
      <c r="C358" s="17" t="s">
        <v>629</v>
      </c>
      <c r="D358" s="17" t="s">
        <v>277</v>
      </c>
      <c r="E358" s="17" t="s">
        <v>126</v>
      </c>
      <c r="F358" s="17" t="s">
        <v>20</v>
      </c>
      <c r="G358" s="7" t="n">
        <v>1</v>
      </c>
      <c r="H358" s="6" t="n">
        <v>117.03</v>
      </c>
      <c r="I358" s="6" t="n">
        <v>-117.03</v>
      </c>
      <c r="J358" s="6" t="n">
        <v>0</v>
      </c>
      <c r="K358" s="6" t="n">
        <v>0</v>
      </c>
      <c r="L358" s="6" t="n">
        <v>0</v>
      </c>
      <c r="M358" s="6" t="s">
        <f>=I358+J358+K358+L358</f>
      </c>
      <c r="N358" s="17"/>
      <c r="O358" s="17" t="s">
        <v>624</v>
      </c>
    </row>
    <row collapsed="false" customFormat="false" customHeight="false" hidden="false" ht="12.1" outlineLevel="0" r="359">
      <c r="A359" s="22" t="n">
        <v>45527.518530093</v>
      </c>
      <c r="B359" s="23" t="s">
        <v>501</v>
      </c>
      <c r="C359" s="23" t="s">
        <v>209</v>
      </c>
      <c r="D359" s="23" t="s">
        <v>501</v>
      </c>
      <c r="E359" s="23" t="s">
        <v>501</v>
      </c>
      <c r="F359" s="23" t="s">
        <v>20</v>
      </c>
      <c r="G359" s="24" t="n">
        <v>1</v>
      </c>
      <c r="H359" s="25" t="n">
        <v>1</v>
      </c>
      <c r="I359" s="25" t="n">
        <v>46</v>
      </c>
      <c r="J359" s="25" t="n">
        <v>0</v>
      </c>
      <c r="K359" s="25" t="n">
        <v>0</v>
      </c>
      <c r="L359" s="25" t="n">
        <v>0</v>
      </c>
      <c r="M359" s="6" t="s">
        <f>=I359+J359+K359+L359</f>
      </c>
      <c r="N359" s="23"/>
      <c r="O359" s="23" t="s">
        <v>624</v>
      </c>
    </row>
    <row collapsed="false" customFormat="false" customHeight="false" hidden="false" ht="12.1" outlineLevel="0" r="360">
      <c r="A360" s="22" t="n">
        <v>45528.420300926</v>
      </c>
      <c r="B360" s="23" t="s">
        <v>501</v>
      </c>
      <c r="C360" s="23" t="s">
        <v>209</v>
      </c>
      <c r="D360" s="23" t="s">
        <v>501</v>
      </c>
      <c r="E360" s="23" t="s">
        <v>501</v>
      </c>
      <c r="F360" s="23" t="s">
        <v>20</v>
      </c>
      <c r="G360" s="24" t="n">
        <v>1</v>
      </c>
      <c r="H360" s="25" t="n">
        <v>1</v>
      </c>
      <c r="I360" s="25" t="n">
        <v>20</v>
      </c>
      <c r="J360" s="25" t="n">
        <v>0</v>
      </c>
      <c r="K360" s="25" t="n">
        <v>0</v>
      </c>
      <c r="L360" s="25" t="n">
        <v>0</v>
      </c>
      <c r="M360" s="6" t="s">
        <f>=I360+J360+K360+L360</f>
      </c>
      <c r="N360" s="23"/>
      <c r="O360" s="23" t="s">
        <v>624</v>
      </c>
    </row>
    <row collapsed="false" customFormat="false" customHeight="false" hidden="false" ht="12.1" outlineLevel="0" r="361">
      <c r="A361" s="22" t="n">
        <v>45528.423229167</v>
      </c>
      <c r="B361" s="23" t="s">
        <v>501</v>
      </c>
      <c r="C361" s="23" t="s">
        <v>209</v>
      </c>
      <c r="D361" s="23" t="s">
        <v>501</v>
      </c>
      <c r="E361" s="23" t="s">
        <v>501</v>
      </c>
      <c r="F361" s="23" t="s">
        <v>20</v>
      </c>
      <c r="G361" s="24" t="n">
        <v>1</v>
      </c>
      <c r="H361" s="25" t="n">
        <v>1</v>
      </c>
      <c r="I361" s="25" t="n">
        <v>30.03</v>
      </c>
      <c r="J361" s="25" t="n">
        <v>0</v>
      </c>
      <c r="K361" s="25" t="n">
        <v>0</v>
      </c>
      <c r="L361" s="25" t="n">
        <v>0</v>
      </c>
      <c r="M361" s="6" t="s">
        <f>=I361+J361+K361+L361</f>
      </c>
      <c r="N361" s="23"/>
      <c r="O361" s="23" t="s">
        <v>624</v>
      </c>
    </row>
    <row collapsed="false" customFormat="false" customHeight="false" hidden="false" ht="12.1" outlineLevel="0" r="362">
      <c r="A362" s="22" t="n">
        <v>45528.457824074</v>
      </c>
      <c r="B362" s="23" t="s">
        <v>501</v>
      </c>
      <c r="C362" s="23" t="s">
        <v>209</v>
      </c>
      <c r="D362" s="23" t="s">
        <v>501</v>
      </c>
      <c r="E362" s="23" t="s">
        <v>501</v>
      </c>
      <c r="F362" s="23" t="s">
        <v>20</v>
      </c>
      <c r="G362" s="24" t="n">
        <v>1</v>
      </c>
      <c r="H362" s="25" t="n">
        <v>1</v>
      </c>
      <c r="I362" s="25" t="n">
        <v>14.06</v>
      </c>
      <c r="J362" s="25" t="n">
        <v>0</v>
      </c>
      <c r="K362" s="25" t="n">
        <v>0</v>
      </c>
      <c r="L362" s="25" t="n">
        <v>0</v>
      </c>
      <c r="M362" s="6" t="s">
        <f>=I362+J362+K362+L362</f>
      </c>
      <c r="N362" s="23"/>
      <c r="O362" s="23" t="s">
        <v>624</v>
      </c>
    </row>
    <row collapsed="false" customFormat="false" customHeight="false" hidden="false" ht="12.1" outlineLevel="0" r="363">
      <c r="A363" s="21" t="n">
        <v>45528.457835648</v>
      </c>
      <c r="B363" s="17" t="s">
        <v>129</v>
      </c>
      <c r="C363" s="17" t="s">
        <v>629</v>
      </c>
      <c r="D363" s="17" t="s">
        <v>277</v>
      </c>
      <c r="E363" s="17" t="s">
        <v>126</v>
      </c>
      <c r="F363" s="17" t="s">
        <v>20</v>
      </c>
      <c r="G363" s="7" t="n">
        <v>1</v>
      </c>
      <c r="H363" s="6" t="n">
        <v>117.14</v>
      </c>
      <c r="I363" s="6" t="n">
        <v>-117.14</v>
      </c>
      <c r="J363" s="6" t="n">
        <v>0</v>
      </c>
      <c r="K363" s="6" t="n">
        <v>0</v>
      </c>
      <c r="L363" s="6" t="n">
        <v>0</v>
      </c>
      <c r="M363" s="6" t="s">
        <f>=I363+J363+K363+L363</f>
      </c>
      <c r="N363" s="17"/>
      <c r="O363" s="17" t="s">
        <v>624</v>
      </c>
    </row>
    <row collapsed="false" customFormat="false" customHeight="false" hidden="false" ht="12.1" outlineLevel="0" r="364">
      <c r="A364" s="22" t="n">
        <v>45528.459340278</v>
      </c>
      <c r="B364" s="23" t="s">
        <v>501</v>
      </c>
      <c r="C364" s="23" t="s">
        <v>209</v>
      </c>
      <c r="D364" s="23" t="s">
        <v>501</v>
      </c>
      <c r="E364" s="23" t="s">
        <v>501</v>
      </c>
      <c r="F364" s="23" t="s">
        <v>20</v>
      </c>
      <c r="G364" s="24" t="n">
        <v>1</v>
      </c>
      <c r="H364" s="25" t="n">
        <v>1</v>
      </c>
      <c r="I364" s="25" t="n">
        <v>25</v>
      </c>
      <c r="J364" s="25" t="n">
        <v>0</v>
      </c>
      <c r="K364" s="25" t="n">
        <v>0</v>
      </c>
      <c r="L364" s="25" t="n">
        <v>0</v>
      </c>
      <c r="M364" s="6" t="s">
        <f>=I364+J364+K364+L364</f>
      </c>
      <c r="N364" s="23"/>
      <c r="O364" s="23" t="s">
        <v>624</v>
      </c>
    </row>
    <row collapsed="false" customFormat="false" customHeight="false" hidden="false" ht="12.1" outlineLevel="0" r="365">
      <c r="A365" s="22" t="n">
        <v>45529.301863426</v>
      </c>
      <c r="B365" s="23" t="s">
        <v>501</v>
      </c>
      <c r="C365" s="23" t="s">
        <v>209</v>
      </c>
      <c r="D365" s="23" t="s">
        <v>501</v>
      </c>
      <c r="E365" s="23" t="s">
        <v>501</v>
      </c>
      <c r="F365" s="23" t="s">
        <v>20</v>
      </c>
      <c r="G365" s="24" t="n">
        <v>1</v>
      </c>
      <c r="H365" s="25" t="n">
        <v>1</v>
      </c>
      <c r="I365" s="25" t="n">
        <v>49.91</v>
      </c>
      <c r="J365" s="25" t="n">
        <v>0</v>
      </c>
      <c r="K365" s="25" t="n">
        <v>0</v>
      </c>
      <c r="L365" s="25" t="n">
        <v>0</v>
      </c>
      <c r="M365" s="6" t="s">
        <f>=I365+J365+K365+L365</f>
      </c>
      <c r="N365" s="23"/>
      <c r="O365" s="23" t="s">
        <v>624</v>
      </c>
    </row>
    <row collapsed="false" customFormat="false" customHeight="false" hidden="false" ht="12.1" outlineLevel="0" r="366">
      <c r="A366" s="22" t="n">
        <v>45529.304282407</v>
      </c>
      <c r="B366" s="23" t="s">
        <v>501</v>
      </c>
      <c r="C366" s="23" t="s">
        <v>209</v>
      </c>
      <c r="D366" s="23" t="s">
        <v>501</v>
      </c>
      <c r="E366" s="23" t="s">
        <v>501</v>
      </c>
      <c r="F366" s="23" t="s">
        <v>20</v>
      </c>
      <c r="G366" s="24" t="n">
        <v>1</v>
      </c>
      <c r="H366" s="25" t="n">
        <v>1</v>
      </c>
      <c r="I366" s="25" t="n">
        <v>10</v>
      </c>
      <c r="J366" s="25" t="n">
        <v>0</v>
      </c>
      <c r="K366" s="25" t="n">
        <v>0</v>
      </c>
      <c r="L366" s="25" t="n">
        <v>0</v>
      </c>
      <c r="M366" s="6" t="s">
        <f>=I366+J366+K366+L366</f>
      </c>
      <c r="N366" s="23"/>
      <c r="O366" s="23" t="s">
        <v>624</v>
      </c>
    </row>
    <row collapsed="false" customFormat="false" customHeight="false" hidden="false" ht="12.1" outlineLevel="0" r="367">
      <c r="A367" s="22" t="n">
        <v>45529.556053241</v>
      </c>
      <c r="B367" s="23" t="s">
        <v>501</v>
      </c>
      <c r="C367" s="23" t="s">
        <v>209</v>
      </c>
      <c r="D367" s="23" t="s">
        <v>501</v>
      </c>
      <c r="E367" s="23" t="s">
        <v>501</v>
      </c>
      <c r="F367" s="23" t="s">
        <v>20</v>
      </c>
      <c r="G367" s="24" t="n">
        <v>1</v>
      </c>
      <c r="H367" s="25" t="n">
        <v>1</v>
      </c>
      <c r="I367" s="25" t="n">
        <v>43</v>
      </c>
      <c r="J367" s="25" t="n">
        <v>0</v>
      </c>
      <c r="K367" s="25" t="n">
        <v>0</v>
      </c>
      <c r="L367" s="25" t="n">
        <v>0</v>
      </c>
      <c r="M367" s="6" t="s">
        <f>=I367+J367+K367+L367</f>
      </c>
      <c r="N367" s="23"/>
      <c r="O367" s="23" t="s">
        <v>624</v>
      </c>
    </row>
    <row collapsed="false" customFormat="false" customHeight="false" hidden="false" ht="12.1" outlineLevel="0" r="368">
      <c r="A368" s="21" t="n">
        <v>45529.556168981</v>
      </c>
      <c r="B368" s="17" t="s">
        <v>129</v>
      </c>
      <c r="C368" s="17" t="s">
        <v>629</v>
      </c>
      <c r="D368" s="17" t="s">
        <v>277</v>
      </c>
      <c r="E368" s="17" t="s">
        <v>126</v>
      </c>
      <c r="F368" s="17" t="s">
        <v>20</v>
      </c>
      <c r="G368" s="7" t="n">
        <v>1</v>
      </c>
      <c r="H368" s="6" t="n">
        <v>117.2</v>
      </c>
      <c r="I368" s="6" t="n">
        <v>-117.2</v>
      </c>
      <c r="J368" s="6" t="n">
        <v>0</v>
      </c>
      <c r="K368" s="6" t="n">
        <v>0</v>
      </c>
      <c r="L368" s="6" t="n">
        <v>0</v>
      </c>
      <c r="M368" s="6" t="s">
        <f>=I368+J368+K368+L368</f>
      </c>
      <c r="N368" s="17"/>
      <c r="O368" s="17" t="s">
        <v>624</v>
      </c>
    </row>
    <row collapsed="false" customFormat="false" customHeight="false" hidden="false" ht="12.1" outlineLevel="0" r="369">
      <c r="A369" s="22" t="n">
        <v>45530.485844907</v>
      </c>
      <c r="B369" s="23" t="s">
        <v>524</v>
      </c>
      <c r="C369" s="23" t="s">
        <v>579</v>
      </c>
      <c r="D369" s="23" t="s">
        <v>524</v>
      </c>
      <c r="E369" s="23" t="s">
        <v>524</v>
      </c>
      <c r="F369" s="23" t="s">
        <v>20</v>
      </c>
      <c r="G369" s="24" t="n">
        <v>1</v>
      </c>
      <c r="H369" s="25" t="n">
        <v>1</v>
      </c>
      <c r="I369" s="25" t="n">
        <v>31.26</v>
      </c>
      <c r="J369" s="25" t="n">
        <v>0</v>
      </c>
      <c r="K369" s="25" t="n">
        <v>0</v>
      </c>
      <c r="L369" s="25" t="n">
        <v>0</v>
      </c>
      <c r="M369" s="6" t="s">
        <f>=I369+J369+K369+L369</f>
      </c>
      <c r="N369" s="23"/>
      <c r="O369" s="23" t="s">
        <v>502</v>
      </c>
    </row>
    <row collapsed="false" customFormat="false" customHeight="false" hidden="false" ht="12.1" outlineLevel="0" r="370">
      <c r="A370" s="22" t="n">
        <v>45530.488946759</v>
      </c>
      <c r="B370" s="23" t="s">
        <v>559</v>
      </c>
      <c r="C370" s="23" t="s">
        <v>631</v>
      </c>
      <c r="D370" s="23" t="s">
        <v>559</v>
      </c>
      <c r="E370" s="23" t="s">
        <v>559</v>
      </c>
      <c r="F370" s="23" t="s">
        <v>20</v>
      </c>
      <c r="G370" s="24" t="n">
        <v>1</v>
      </c>
      <c r="H370" s="25" t="n">
        <v>1</v>
      </c>
      <c r="I370" s="25" t="n">
        <v>1200</v>
      </c>
      <c r="J370" s="25" t="n">
        <v>0</v>
      </c>
      <c r="K370" s="25" t="n">
        <v>0</v>
      </c>
      <c r="L370" s="25" t="n">
        <v>0</v>
      </c>
      <c r="M370" s="6" t="s">
        <f>=I370+J370+K370+L370</f>
      </c>
      <c r="N370" s="23"/>
      <c r="O370" s="23" t="s">
        <v>502</v>
      </c>
    </row>
    <row collapsed="false" customFormat="false" customHeight="false" hidden="false" ht="12.1" outlineLevel="0" r="371">
      <c r="A371" s="21" t="n">
        <v>45530.504039352</v>
      </c>
      <c r="B371" s="17" t="s">
        <v>85</v>
      </c>
      <c r="C371" s="17" t="s">
        <v>623</v>
      </c>
      <c r="D371" s="17" t="s">
        <v>277</v>
      </c>
      <c r="E371" s="17" t="s">
        <v>18</v>
      </c>
      <c r="F371" s="17" t="s">
        <v>20</v>
      </c>
      <c r="G371" s="7" t="n">
        <v>3</v>
      </c>
      <c r="H371" s="6" t="n">
        <v>241.3</v>
      </c>
      <c r="I371" s="6" t="n">
        <v>-723.9</v>
      </c>
      <c r="J371" s="6" t="n">
        <v>0</v>
      </c>
      <c r="K371" s="6" t="n">
        <v>-2.17</v>
      </c>
      <c r="L371" s="6" t="n">
        <v>0</v>
      </c>
      <c r="M371" s="6" t="s">
        <f>=I371+J371+K371+L371</f>
      </c>
      <c r="N371" s="17"/>
      <c r="O371" s="17" t="s">
        <v>502</v>
      </c>
    </row>
    <row collapsed="false" customFormat="false" customHeight="false" hidden="false" ht="12.1" outlineLevel="0" r="372">
      <c r="A372" s="21" t="n">
        <v>45530.505138889</v>
      </c>
      <c r="B372" s="17" t="s">
        <v>85</v>
      </c>
      <c r="C372" s="17" t="s">
        <v>623</v>
      </c>
      <c r="D372" s="17" t="s">
        <v>277</v>
      </c>
      <c r="E372" s="17" t="s">
        <v>18</v>
      </c>
      <c r="F372" s="17" t="s">
        <v>20</v>
      </c>
      <c r="G372" s="7" t="n">
        <v>3</v>
      </c>
      <c r="H372" s="6" t="n">
        <v>241.25</v>
      </c>
      <c r="I372" s="6" t="n">
        <v>-723.75</v>
      </c>
      <c r="J372" s="6" t="n">
        <v>0</v>
      </c>
      <c r="K372" s="6" t="n">
        <v>-2.17</v>
      </c>
      <c r="L372" s="6" t="n">
        <v>0</v>
      </c>
      <c r="M372" s="6" t="s">
        <f>=I372+J372+K372+L372</f>
      </c>
      <c r="N372" s="17"/>
      <c r="O372" s="17" t="s">
        <v>502</v>
      </c>
    </row>
    <row collapsed="false" customFormat="false" customHeight="false" hidden="false" ht="12.1" outlineLevel="0" r="373">
      <c r="A373" s="22" t="n">
        <v>45530.508055556</v>
      </c>
      <c r="B373" s="23" t="s">
        <v>524</v>
      </c>
      <c r="C373" s="23" t="s">
        <v>530</v>
      </c>
      <c r="D373" s="23" t="s">
        <v>524</v>
      </c>
      <c r="E373" s="23" t="s">
        <v>524</v>
      </c>
      <c r="F373" s="23" t="s">
        <v>20</v>
      </c>
      <c r="G373" s="24" t="n">
        <v>1</v>
      </c>
      <c r="H373" s="25" t="n">
        <v>1</v>
      </c>
      <c r="I373" s="25" t="n">
        <v>94.98</v>
      </c>
      <c r="J373" s="25" t="n">
        <v>0</v>
      </c>
      <c r="K373" s="25" t="n">
        <v>0</v>
      </c>
      <c r="L373" s="25" t="n">
        <v>0</v>
      </c>
      <c r="M373" s="6" t="s">
        <f>=I373+J373+K373+L373</f>
      </c>
      <c r="N373" s="23"/>
      <c r="O373" s="23" t="s">
        <v>502</v>
      </c>
    </row>
    <row collapsed="false" customFormat="false" customHeight="false" hidden="false" ht="12.1" outlineLevel="0" r="374">
      <c r="A374" s="22" t="n">
        <v>45530.535</v>
      </c>
      <c r="B374" s="23" t="s">
        <v>501</v>
      </c>
      <c r="C374" s="23" t="s">
        <v>209</v>
      </c>
      <c r="D374" s="23" t="s">
        <v>501</v>
      </c>
      <c r="E374" s="23" t="s">
        <v>501</v>
      </c>
      <c r="F374" s="23" t="s">
        <v>20</v>
      </c>
      <c r="G374" s="24" t="n">
        <v>1</v>
      </c>
      <c r="H374" s="25" t="n">
        <v>1</v>
      </c>
      <c r="I374" s="25" t="n">
        <v>46</v>
      </c>
      <c r="J374" s="25" t="n">
        <v>0</v>
      </c>
      <c r="K374" s="25" t="n">
        <v>0</v>
      </c>
      <c r="L374" s="25" t="n">
        <v>0</v>
      </c>
      <c r="M374" s="6" t="s">
        <f>=I374+J374+K374+L374</f>
      </c>
      <c r="N374" s="23"/>
      <c r="O374" s="23" t="s">
        <v>624</v>
      </c>
    </row>
    <row collapsed="false" customFormat="false" customHeight="false" hidden="false" ht="12.1" outlineLevel="0" r="375">
      <c r="A375" s="22" t="n">
        <v>45530.771898148</v>
      </c>
      <c r="B375" s="23" t="s">
        <v>501</v>
      </c>
      <c r="C375" s="23" t="s">
        <v>209</v>
      </c>
      <c r="D375" s="23" t="s">
        <v>501</v>
      </c>
      <c r="E375" s="23" t="s">
        <v>501</v>
      </c>
      <c r="F375" s="23" t="s">
        <v>20</v>
      </c>
      <c r="G375" s="24" t="n">
        <v>1</v>
      </c>
      <c r="H375" s="25" t="n">
        <v>1</v>
      </c>
      <c r="I375" s="25" t="n">
        <v>18.55</v>
      </c>
      <c r="J375" s="25" t="n">
        <v>0</v>
      </c>
      <c r="K375" s="25" t="n">
        <v>0</v>
      </c>
      <c r="L375" s="25" t="n">
        <v>0</v>
      </c>
      <c r="M375" s="6" t="s">
        <f>=I375+J375+K375+L375</f>
      </c>
      <c r="N375" s="23"/>
      <c r="O375" s="23" t="s">
        <v>624</v>
      </c>
    </row>
    <row collapsed="false" customFormat="false" customHeight="false" hidden="false" ht="12.1" outlineLevel="0" r="376">
      <c r="A376" s="21" t="n">
        <v>45531.517546296</v>
      </c>
      <c r="B376" s="17" t="s">
        <v>129</v>
      </c>
      <c r="C376" s="17" t="s">
        <v>629</v>
      </c>
      <c r="D376" s="17" t="s">
        <v>277</v>
      </c>
      <c r="E376" s="17" t="s">
        <v>126</v>
      </c>
      <c r="F376" s="17" t="s">
        <v>20</v>
      </c>
      <c r="G376" s="7" t="n">
        <v>1</v>
      </c>
      <c r="H376" s="6" t="n">
        <v>117.31</v>
      </c>
      <c r="I376" s="6" t="n">
        <v>-117.31</v>
      </c>
      <c r="J376" s="6" t="n">
        <v>0</v>
      </c>
      <c r="K376" s="6" t="n">
        <v>0</v>
      </c>
      <c r="L376" s="6" t="n">
        <v>0</v>
      </c>
      <c r="M376" s="6" t="s">
        <f>=I376+J376+K376+L376</f>
      </c>
      <c r="N376" s="17"/>
      <c r="O376" s="17" t="s">
        <v>624</v>
      </c>
    </row>
    <row collapsed="false" customFormat="false" customHeight="false" hidden="false" ht="12.1" outlineLevel="0" r="377">
      <c r="A377" s="22" t="n">
        <v>45531.517546296</v>
      </c>
      <c r="B377" s="23" t="s">
        <v>501</v>
      </c>
      <c r="C377" s="23" t="s">
        <v>209</v>
      </c>
      <c r="D377" s="23" t="s">
        <v>501</v>
      </c>
      <c r="E377" s="23" t="s">
        <v>501</v>
      </c>
      <c r="F377" s="23" t="s">
        <v>20</v>
      </c>
      <c r="G377" s="24" t="n">
        <v>1</v>
      </c>
      <c r="H377" s="25" t="n">
        <v>1</v>
      </c>
      <c r="I377" s="25" t="n">
        <v>41</v>
      </c>
      <c r="J377" s="25" t="n">
        <v>0</v>
      </c>
      <c r="K377" s="25" t="n">
        <v>0</v>
      </c>
      <c r="L377" s="25" t="n">
        <v>0</v>
      </c>
      <c r="M377" s="6" t="s">
        <f>=I377+J377+K377+L377</f>
      </c>
      <c r="N377" s="23"/>
      <c r="O377" s="23" t="s">
        <v>624</v>
      </c>
    </row>
    <row collapsed="false" customFormat="false" customHeight="false" hidden="false" ht="12.1" outlineLevel="0" r="378">
      <c r="A378" s="22" t="n">
        <v>45531.80150463</v>
      </c>
      <c r="B378" s="23" t="s">
        <v>501</v>
      </c>
      <c r="C378" s="23" t="s">
        <v>209</v>
      </c>
      <c r="D378" s="23" t="s">
        <v>501</v>
      </c>
      <c r="E378" s="23" t="s">
        <v>501</v>
      </c>
      <c r="F378" s="23" t="s">
        <v>20</v>
      </c>
      <c r="G378" s="24" t="n">
        <v>1</v>
      </c>
      <c r="H378" s="25" t="n">
        <v>1</v>
      </c>
      <c r="I378" s="25" t="n">
        <v>27.05</v>
      </c>
      <c r="J378" s="25" t="n">
        <v>0</v>
      </c>
      <c r="K378" s="25" t="n">
        <v>0</v>
      </c>
      <c r="L378" s="25" t="n">
        <v>0</v>
      </c>
      <c r="M378" s="6" t="s">
        <f>=I378+J378+K378+L378</f>
      </c>
      <c r="N378" s="23"/>
      <c r="O378" s="23" t="s">
        <v>624</v>
      </c>
    </row>
    <row collapsed="false" customFormat="false" customHeight="false" hidden="false" ht="12.1" outlineLevel="0" r="379">
      <c r="A379" s="21" t="n">
        <v>45532.448055556</v>
      </c>
      <c r="B379" s="17" t="s">
        <v>135</v>
      </c>
      <c r="C379" s="17" t="s">
        <v>503</v>
      </c>
      <c r="D379" s="17" t="s">
        <v>277</v>
      </c>
      <c r="E379" s="17" t="s">
        <v>126</v>
      </c>
      <c r="F379" s="17" t="s">
        <v>20</v>
      </c>
      <c r="G379" s="7" t="n">
        <v>17</v>
      </c>
      <c r="H379" s="6" t="n">
        <v>5.78</v>
      </c>
      <c r="I379" s="6" t="n">
        <v>-98.26</v>
      </c>
      <c r="J379" s="6" t="n">
        <v>0</v>
      </c>
      <c r="K379" s="6" t="n">
        <v>0</v>
      </c>
      <c r="L379" s="6" t="n">
        <v>0</v>
      </c>
      <c r="M379" s="6" t="s">
        <f>=I379+J379+K379+L379</f>
      </c>
      <c r="N379" s="17"/>
      <c r="O379" s="17" t="s">
        <v>502</v>
      </c>
    </row>
    <row collapsed="false" customFormat="false" customHeight="false" hidden="false" ht="12.1" outlineLevel="0" r="380">
      <c r="A380" s="22" t="n">
        <v>45532.521759259</v>
      </c>
      <c r="B380" s="23" t="s">
        <v>501</v>
      </c>
      <c r="C380" s="23" t="s">
        <v>209</v>
      </c>
      <c r="D380" s="23" t="s">
        <v>501</v>
      </c>
      <c r="E380" s="23" t="s">
        <v>501</v>
      </c>
      <c r="F380" s="23" t="s">
        <v>20</v>
      </c>
      <c r="G380" s="24" t="n">
        <v>1</v>
      </c>
      <c r="H380" s="25" t="n">
        <v>1</v>
      </c>
      <c r="I380" s="25" t="n">
        <v>41</v>
      </c>
      <c r="J380" s="25" t="n">
        <v>0</v>
      </c>
      <c r="K380" s="25" t="n">
        <v>0</v>
      </c>
      <c r="L380" s="25" t="n">
        <v>0</v>
      </c>
      <c r="M380" s="6" t="s">
        <f>=I380+J380+K380+L380</f>
      </c>
      <c r="N380" s="23"/>
      <c r="O380" s="23" t="s">
        <v>624</v>
      </c>
    </row>
    <row collapsed="false" customFormat="false" customHeight="false" hidden="false" ht="12.1" outlineLevel="0" r="381">
      <c r="A381" s="22" t="n">
        <v>45533.532280093</v>
      </c>
      <c r="B381" s="23" t="s">
        <v>501</v>
      </c>
      <c r="C381" s="23" t="s">
        <v>209</v>
      </c>
      <c r="D381" s="23" t="s">
        <v>501</v>
      </c>
      <c r="E381" s="23" t="s">
        <v>501</v>
      </c>
      <c r="F381" s="23" t="s">
        <v>20</v>
      </c>
      <c r="G381" s="24" t="n">
        <v>1</v>
      </c>
      <c r="H381" s="25" t="n">
        <v>1</v>
      </c>
      <c r="I381" s="25" t="n">
        <v>47</v>
      </c>
      <c r="J381" s="25" t="n">
        <v>0</v>
      </c>
      <c r="K381" s="25" t="n">
        <v>0</v>
      </c>
      <c r="L381" s="25" t="n">
        <v>0</v>
      </c>
      <c r="M381" s="6" t="s">
        <f>=I381+J381+K381+L381</f>
      </c>
      <c r="N381" s="23"/>
      <c r="O381" s="23" t="s">
        <v>624</v>
      </c>
    </row>
    <row collapsed="false" customFormat="false" customHeight="false" hidden="false" ht="12.1" outlineLevel="0" r="382">
      <c r="A382" s="21" t="n">
        <v>45533.532997685</v>
      </c>
      <c r="B382" s="17" t="s">
        <v>129</v>
      </c>
      <c r="C382" s="17" t="s">
        <v>629</v>
      </c>
      <c r="D382" s="17" t="s">
        <v>277</v>
      </c>
      <c r="E382" s="17" t="s">
        <v>126</v>
      </c>
      <c r="F382" s="17" t="s">
        <v>20</v>
      </c>
      <c r="G382" s="7" t="n">
        <v>1</v>
      </c>
      <c r="H382" s="6" t="n">
        <v>117.42</v>
      </c>
      <c r="I382" s="6" t="n">
        <v>-117.42</v>
      </c>
      <c r="J382" s="6" t="n">
        <v>0</v>
      </c>
      <c r="K382" s="6" t="n">
        <v>0</v>
      </c>
      <c r="L382" s="6" t="n">
        <v>0</v>
      </c>
      <c r="M382" s="6" t="s">
        <f>=I382+J382+K382+L382</f>
      </c>
      <c r="N382" s="17"/>
      <c r="O382" s="17" t="s">
        <v>624</v>
      </c>
    </row>
    <row collapsed="false" customFormat="false" customHeight="false" hidden="false" ht="12.1" outlineLevel="0" r="383">
      <c r="A383" s="22" t="n">
        <v>45533.762199074</v>
      </c>
      <c r="B383" s="23" t="s">
        <v>501</v>
      </c>
      <c r="C383" s="23" t="s">
        <v>209</v>
      </c>
      <c r="D383" s="23" t="s">
        <v>501</v>
      </c>
      <c r="E383" s="23" t="s">
        <v>501</v>
      </c>
      <c r="F383" s="23" t="s">
        <v>20</v>
      </c>
      <c r="G383" s="24" t="n">
        <v>1</v>
      </c>
      <c r="H383" s="25" t="n">
        <v>1</v>
      </c>
      <c r="I383" s="25" t="n">
        <v>13.04</v>
      </c>
      <c r="J383" s="25" t="n">
        <v>0</v>
      </c>
      <c r="K383" s="25" t="n">
        <v>0</v>
      </c>
      <c r="L383" s="25" t="n">
        <v>0</v>
      </c>
      <c r="M383" s="6" t="s">
        <f>=I383+J383+K383+L383</f>
      </c>
      <c r="N383" s="23"/>
      <c r="O383" s="23" t="s">
        <v>624</v>
      </c>
    </row>
    <row collapsed="false" customFormat="false" customHeight="false" hidden="false" ht="12.1" outlineLevel="0" r="384">
      <c r="A384" s="22" t="n">
        <v>45534.2946875</v>
      </c>
      <c r="B384" s="23" t="s">
        <v>501</v>
      </c>
      <c r="C384" s="23" t="s">
        <v>209</v>
      </c>
      <c r="D384" s="23" t="s">
        <v>501</v>
      </c>
      <c r="E384" s="23" t="s">
        <v>501</v>
      </c>
      <c r="F384" s="23" t="s">
        <v>20</v>
      </c>
      <c r="G384" s="24" t="n">
        <v>1</v>
      </c>
      <c r="H384" s="25" t="n">
        <v>1</v>
      </c>
      <c r="I384" s="25" t="n">
        <v>28</v>
      </c>
      <c r="J384" s="25" t="n">
        <v>0</v>
      </c>
      <c r="K384" s="25" t="n">
        <v>0</v>
      </c>
      <c r="L384" s="25" t="n">
        <v>0</v>
      </c>
      <c r="M384" s="6" t="s">
        <f>=I384+J384+K384+L384</f>
      </c>
      <c r="N384" s="23"/>
      <c r="O384" s="23" t="s">
        <v>624</v>
      </c>
    </row>
    <row collapsed="false" customFormat="false" customHeight="false" hidden="false" ht="12.1" outlineLevel="0" r="385">
      <c r="A385" s="22" t="n">
        <v>45534.524675926</v>
      </c>
      <c r="B385" s="23" t="s">
        <v>501</v>
      </c>
      <c r="C385" s="23" t="s">
        <v>209</v>
      </c>
      <c r="D385" s="23" t="s">
        <v>501</v>
      </c>
      <c r="E385" s="23" t="s">
        <v>501</v>
      </c>
      <c r="F385" s="23" t="s">
        <v>20</v>
      </c>
      <c r="G385" s="24" t="n">
        <v>1</v>
      </c>
      <c r="H385" s="25" t="n">
        <v>1</v>
      </c>
      <c r="I385" s="25" t="n">
        <v>41</v>
      </c>
      <c r="J385" s="25" t="n">
        <v>0</v>
      </c>
      <c r="K385" s="25" t="n">
        <v>0</v>
      </c>
      <c r="L385" s="25" t="n">
        <v>0</v>
      </c>
      <c r="M385" s="6" t="s">
        <f>=I385+J385+K385+L385</f>
      </c>
      <c r="N385" s="23"/>
      <c r="O385" s="23" t="s">
        <v>624</v>
      </c>
    </row>
    <row collapsed="false" customFormat="false" customHeight="false" hidden="false" ht="12.1" outlineLevel="0" r="386">
      <c r="A386" s="22" t="n">
        <v>45535.394675926</v>
      </c>
      <c r="B386" s="23" t="s">
        <v>501</v>
      </c>
      <c r="C386" s="23" t="s">
        <v>209</v>
      </c>
      <c r="D386" s="23" t="s">
        <v>501</v>
      </c>
      <c r="E386" s="23" t="s">
        <v>501</v>
      </c>
      <c r="F386" s="23" t="s">
        <v>20</v>
      </c>
      <c r="G386" s="24" t="n">
        <v>1</v>
      </c>
      <c r="H386" s="25" t="n">
        <v>1</v>
      </c>
      <c r="I386" s="25" t="n">
        <v>30</v>
      </c>
      <c r="J386" s="25" t="n">
        <v>0</v>
      </c>
      <c r="K386" s="25" t="n">
        <v>0</v>
      </c>
      <c r="L386" s="25" t="n">
        <v>0</v>
      </c>
      <c r="M386" s="6" t="s">
        <f>=I386+J386+K386+L386</f>
      </c>
      <c r="N386" s="23"/>
      <c r="O386" s="23" t="s">
        <v>624</v>
      </c>
    </row>
    <row collapsed="false" customFormat="false" customHeight="false" hidden="false" ht="12.1" outlineLevel="0" r="387">
      <c r="A387" s="21" t="n">
        <v>45535.394722222</v>
      </c>
      <c r="B387" s="17" t="s">
        <v>129</v>
      </c>
      <c r="C387" s="17" t="s">
        <v>629</v>
      </c>
      <c r="D387" s="17" t="s">
        <v>277</v>
      </c>
      <c r="E387" s="17" t="s">
        <v>126</v>
      </c>
      <c r="F387" s="17" t="s">
        <v>20</v>
      </c>
      <c r="G387" s="7" t="n">
        <v>1</v>
      </c>
      <c r="H387" s="6" t="n">
        <v>117.53</v>
      </c>
      <c r="I387" s="6" t="n">
        <v>-117.53</v>
      </c>
      <c r="J387" s="6" t="n">
        <v>0</v>
      </c>
      <c r="K387" s="6" t="n">
        <v>0</v>
      </c>
      <c r="L387" s="6" t="n">
        <v>0</v>
      </c>
      <c r="M387" s="6" t="s">
        <f>=I387+J387+K387+L387</f>
      </c>
      <c r="N387" s="17"/>
      <c r="O387" s="17" t="s">
        <v>624</v>
      </c>
    </row>
    <row collapsed="false" customFormat="false" customHeight="false" hidden="false" ht="12.1" outlineLevel="0" r="388">
      <c r="A388" s="22" t="n">
        <v>45537.523842593</v>
      </c>
      <c r="B388" s="23" t="s">
        <v>501</v>
      </c>
      <c r="C388" s="23" t="s">
        <v>209</v>
      </c>
      <c r="D388" s="23" t="s">
        <v>501</v>
      </c>
      <c r="E388" s="23" t="s">
        <v>501</v>
      </c>
      <c r="F388" s="23" t="s">
        <v>20</v>
      </c>
      <c r="G388" s="24" t="n">
        <v>1</v>
      </c>
      <c r="H388" s="25" t="n">
        <v>1</v>
      </c>
      <c r="I388" s="25" t="n">
        <v>35.02</v>
      </c>
      <c r="J388" s="25" t="n">
        <v>0</v>
      </c>
      <c r="K388" s="25" t="n">
        <v>0</v>
      </c>
      <c r="L388" s="25" t="n">
        <v>0</v>
      </c>
      <c r="M388" s="6" t="s">
        <f>=I388+J388+K388+L388</f>
      </c>
      <c r="N388" s="23"/>
      <c r="O388" s="23" t="s">
        <v>624</v>
      </c>
    </row>
    <row collapsed="false" customFormat="false" customHeight="false" hidden="false" ht="12.1" outlineLevel="0" r="389">
      <c r="A389" s="22" t="n">
        <v>45538.306412037</v>
      </c>
      <c r="B389" s="23" t="s">
        <v>501</v>
      </c>
      <c r="C389" s="23" t="s">
        <v>209</v>
      </c>
      <c r="D389" s="23" t="s">
        <v>501</v>
      </c>
      <c r="E389" s="23" t="s">
        <v>501</v>
      </c>
      <c r="F389" s="23" t="s">
        <v>20</v>
      </c>
      <c r="G389" s="24" t="n">
        <v>1</v>
      </c>
      <c r="H389" s="25" t="n">
        <v>1</v>
      </c>
      <c r="I389" s="25" t="n">
        <v>45.01</v>
      </c>
      <c r="J389" s="25" t="n">
        <v>0</v>
      </c>
      <c r="K389" s="25" t="n">
        <v>0</v>
      </c>
      <c r="L389" s="25" t="n">
        <v>0</v>
      </c>
      <c r="M389" s="6" t="s">
        <f>=I389+J389+K389+L389</f>
      </c>
      <c r="N389" s="23"/>
      <c r="O389" s="23" t="s">
        <v>624</v>
      </c>
    </row>
    <row collapsed="false" customFormat="false" customHeight="false" hidden="false" ht="12.1" outlineLevel="0" r="390">
      <c r="A390" s="22" t="n">
        <v>45538.308425926</v>
      </c>
      <c r="B390" s="23" t="s">
        <v>501</v>
      </c>
      <c r="C390" s="23" t="s">
        <v>209</v>
      </c>
      <c r="D390" s="23" t="s">
        <v>501</v>
      </c>
      <c r="E390" s="23" t="s">
        <v>501</v>
      </c>
      <c r="F390" s="23" t="s">
        <v>20</v>
      </c>
      <c r="G390" s="24" t="n">
        <v>1</v>
      </c>
      <c r="H390" s="25" t="n">
        <v>1</v>
      </c>
      <c r="I390" s="25" t="n">
        <v>45</v>
      </c>
      <c r="J390" s="25" t="n">
        <v>0</v>
      </c>
      <c r="K390" s="25" t="n">
        <v>0</v>
      </c>
      <c r="L390" s="25" t="n">
        <v>0</v>
      </c>
      <c r="M390" s="6" t="s">
        <f>=I390+J390+K390+L390</f>
      </c>
      <c r="N390" s="23"/>
      <c r="O390" s="23" t="s">
        <v>624</v>
      </c>
    </row>
    <row collapsed="false" customFormat="false" customHeight="false" hidden="false" ht="12.1" outlineLevel="0" r="391">
      <c r="A391" s="21" t="n">
        <v>45538.347581019</v>
      </c>
      <c r="B391" s="17" t="s">
        <v>129</v>
      </c>
      <c r="C391" s="17" t="s">
        <v>629</v>
      </c>
      <c r="D391" s="17" t="s">
        <v>277</v>
      </c>
      <c r="E391" s="17" t="s">
        <v>126</v>
      </c>
      <c r="F391" s="17" t="s">
        <v>20</v>
      </c>
      <c r="G391" s="7" t="n">
        <v>1</v>
      </c>
      <c r="H391" s="6" t="n">
        <v>117.71</v>
      </c>
      <c r="I391" s="6" t="n">
        <v>-117.71</v>
      </c>
      <c r="J391" s="6" t="n">
        <v>0</v>
      </c>
      <c r="K391" s="6" t="n">
        <v>0</v>
      </c>
      <c r="L391" s="6" t="n">
        <v>0</v>
      </c>
      <c r="M391" s="6" t="s">
        <f>=I391+J391+K391+L391</f>
      </c>
      <c r="N391" s="17"/>
      <c r="O391" s="17" t="s">
        <v>624</v>
      </c>
    </row>
    <row collapsed="false" customFormat="false" customHeight="false" hidden="false" ht="12.1" outlineLevel="0" r="392">
      <c r="A392" s="22" t="n">
        <v>45538.402719907</v>
      </c>
      <c r="B392" s="23" t="s">
        <v>501</v>
      </c>
      <c r="C392" s="23" t="s">
        <v>209</v>
      </c>
      <c r="D392" s="23" t="s">
        <v>501</v>
      </c>
      <c r="E392" s="23" t="s">
        <v>501</v>
      </c>
      <c r="F392" s="23" t="s">
        <v>20</v>
      </c>
      <c r="G392" s="24" t="n">
        <v>1</v>
      </c>
      <c r="H392" s="25" t="n">
        <v>1</v>
      </c>
      <c r="I392" s="25" t="n">
        <v>1</v>
      </c>
      <c r="J392" s="25" t="n">
        <v>0</v>
      </c>
      <c r="K392" s="25" t="n">
        <v>0</v>
      </c>
      <c r="L392" s="25" t="n">
        <v>0</v>
      </c>
      <c r="M392" s="6" t="s">
        <f>=I392+J392+K392+L392</f>
      </c>
      <c r="N392" s="23"/>
      <c r="O392" s="23" t="s">
        <v>624</v>
      </c>
    </row>
    <row collapsed="false" customFormat="false" customHeight="false" hidden="false" ht="12.1" outlineLevel="0" r="393">
      <c r="A393" s="22" t="n">
        <v>45538.473506944</v>
      </c>
      <c r="B393" s="23" t="s">
        <v>501</v>
      </c>
      <c r="C393" s="23" t="s">
        <v>209</v>
      </c>
      <c r="D393" s="23" t="s">
        <v>501</v>
      </c>
      <c r="E393" s="23" t="s">
        <v>501</v>
      </c>
      <c r="F393" s="23" t="s">
        <v>20</v>
      </c>
      <c r="G393" s="24" t="n">
        <v>1</v>
      </c>
      <c r="H393" s="25" t="n">
        <v>1</v>
      </c>
      <c r="I393" s="25" t="n">
        <v>10</v>
      </c>
      <c r="J393" s="25" t="n">
        <v>0</v>
      </c>
      <c r="K393" s="25" t="n">
        <v>0</v>
      </c>
      <c r="L393" s="25" t="n">
        <v>0</v>
      </c>
      <c r="M393" s="6" t="s">
        <f>=I393+J393+K393+L393</f>
      </c>
      <c r="N393" s="23"/>
      <c r="O393" s="23" t="s">
        <v>624</v>
      </c>
    </row>
    <row collapsed="false" customFormat="false" customHeight="false" hidden="false" ht="12.1" outlineLevel="0" r="394">
      <c r="A394" s="22" t="n">
        <v>45538.520127315</v>
      </c>
      <c r="B394" s="23" t="s">
        <v>501</v>
      </c>
      <c r="C394" s="23" t="s">
        <v>209</v>
      </c>
      <c r="D394" s="23" t="s">
        <v>501</v>
      </c>
      <c r="E394" s="23" t="s">
        <v>501</v>
      </c>
      <c r="F394" s="23" t="s">
        <v>20</v>
      </c>
      <c r="G394" s="24" t="n">
        <v>1</v>
      </c>
      <c r="H394" s="25" t="n">
        <v>1</v>
      </c>
      <c r="I394" s="25" t="n">
        <v>30</v>
      </c>
      <c r="J394" s="25" t="n">
        <v>0</v>
      </c>
      <c r="K394" s="25" t="n">
        <v>0</v>
      </c>
      <c r="L394" s="25" t="n">
        <v>0</v>
      </c>
      <c r="M394" s="6" t="s">
        <f>=I394+J394+K394+L394</f>
      </c>
      <c r="N394" s="23"/>
      <c r="O394" s="23" t="s">
        <v>624</v>
      </c>
    </row>
    <row collapsed="false" customFormat="false" customHeight="false" hidden="false" ht="12.1" outlineLevel="0" r="395">
      <c r="A395" s="22" t="n">
        <v>45538.522708333</v>
      </c>
      <c r="B395" s="23" t="s">
        <v>501</v>
      </c>
      <c r="C395" s="23" t="s">
        <v>209</v>
      </c>
      <c r="D395" s="23" t="s">
        <v>501</v>
      </c>
      <c r="E395" s="23" t="s">
        <v>501</v>
      </c>
      <c r="F395" s="23" t="s">
        <v>20</v>
      </c>
      <c r="G395" s="24" t="n">
        <v>1</v>
      </c>
      <c r="H395" s="25" t="n">
        <v>1</v>
      </c>
      <c r="I395" s="25" t="n">
        <v>5.04</v>
      </c>
      <c r="J395" s="25" t="n">
        <v>0</v>
      </c>
      <c r="K395" s="25" t="n">
        <v>0</v>
      </c>
      <c r="L395" s="25" t="n">
        <v>0</v>
      </c>
      <c r="M395" s="6" t="s">
        <f>=I395+J395+K395+L395</f>
      </c>
      <c r="N395" s="23"/>
      <c r="O395" s="23" t="s">
        <v>624</v>
      </c>
    </row>
    <row collapsed="false" customFormat="false" customHeight="false" hidden="false" ht="12.1" outlineLevel="0" r="396">
      <c r="A396" s="22" t="n">
        <v>45538.585914352</v>
      </c>
      <c r="B396" s="23" t="s">
        <v>524</v>
      </c>
      <c r="C396" s="23" t="s">
        <v>593</v>
      </c>
      <c r="D396" s="23" t="s">
        <v>524</v>
      </c>
      <c r="E396" s="23" t="s">
        <v>524</v>
      </c>
      <c r="F396" s="23" t="s">
        <v>20</v>
      </c>
      <c r="G396" s="24" t="n">
        <v>1</v>
      </c>
      <c r="H396" s="25" t="n">
        <v>1</v>
      </c>
      <c r="I396" s="25" t="n">
        <v>33.78</v>
      </c>
      <c r="J396" s="25" t="n">
        <v>0</v>
      </c>
      <c r="K396" s="25" t="n">
        <v>0</v>
      </c>
      <c r="L396" s="25" t="n">
        <v>0</v>
      </c>
      <c r="M396" s="6" t="s">
        <f>=I396+J396+K396+L396</f>
      </c>
      <c r="N396" s="23"/>
      <c r="O396" s="23" t="s">
        <v>502</v>
      </c>
    </row>
    <row collapsed="false" customFormat="false" customHeight="false" hidden="false" ht="12.1" outlineLevel="0" r="397">
      <c r="A397" s="22" t="n">
        <v>45539.307083333</v>
      </c>
      <c r="B397" s="23" t="s">
        <v>501</v>
      </c>
      <c r="C397" s="23" t="s">
        <v>209</v>
      </c>
      <c r="D397" s="23" t="s">
        <v>501</v>
      </c>
      <c r="E397" s="23" t="s">
        <v>501</v>
      </c>
      <c r="F397" s="23" t="s">
        <v>20</v>
      </c>
      <c r="G397" s="24" t="n">
        <v>1</v>
      </c>
      <c r="H397" s="25" t="n">
        <v>1</v>
      </c>
      <c r="I397" s="25" t="n">
        <v>40</v>
      </c>
      <c r="J397" s="25" t="n">
        <v>0</v>
      </c>
      <c r="K397" s="25" t="n">
        <v>0</v>
      </c>
      <c r="L397" s="25" t="n">
        <v>0</v>
      </c>
      <c r="M397" s="6" t="s">
        <f>=I397+J397+K397+L397</f>
      </c>
      <c r="N397" s="23"/>
      <c r="O397" s="23" t="s">
        <v>624</v>
      </c>
    </row>
    <row collapsed="false" customFormat="false" customHeight="false" hidden="false" ht="12.1" outlineLevel="0" r="398">
      <c r="A398" s="22" t="n">
        <v>45539.30900463</v>
      </c>
      <c r="B398" s="23" t="s">
        <v>501</v>
      </c>
      <c r="C398" s="23" t="s">
        <v>209</v>
      </c>
      <c r="D398" s="23" t="s">
        <v>501</v>
      </c>
      <c r="E398" s="23" t="s">
        <v>501</v>
      </c>
      <c r="F398" s="23" t="s">
        <v>20</v>
      </c>
      <c r="G398" s="24" t="n">
        <v>1</v>
      </c>
      <c r="H398" s="25" t="n">
        <v>1</v>
      </c>
      <c r="I398" s="25" t="n">
        <v>20</v>
      </c>
      <c r="J398" s="25" t="n">
        <v>0</v>
      </c>
      <c r="K398" s="25" t="n">
        <v>0</v>
      </c>
      <c r="L398" s="25" t="n">
        <v>0</v>
      </c>
      <c r="M398" s="6" t="s">
        <f>=I398+J398+K398+L398</f>
      </c>
      <c r="N398" s="23"/>
      <c r="O398" s="23" t="s">
        <v>624</v>
      </c>
    </row>
    <row collapsed="false" customFormat="false" customHeight="false" hidden="false" ht="12.1" outlineLevel="0" r="399">
      <c r="A399" s="22" t="n">
        <v>45539.310775463</v>
      </c>
      <c r="B399" s="23" t="s">
        <v>501</v>
      </c>
      <c r="C399" s="23" t="s">
        <v>209</v>
      </c>
      <c r="D399" s="23" t="s">
        <v>501</v>
      </c>
      <c r="E399" s="23" t="s">
        <v>501</v>
      </c>
      <c r="F399" s="23" t="s">
        <v>20</v>
      </c>
      <c r="G399" s="24" t="n">
        <v>1</v>
      </c>
      <c r="H399" s="25" t="n">
        <v>1</v>
      </c>
      <c r="I399" s="25" t="n">
        <v>18.1</v>
      </c>
      <c r="J399" s="25" t="n">
        <v>0</v>
      </c>
      <c r="K399" s="25" t="n">
        <v>0</v>
      </c>
      <c r="L399" s="25" t="n">
        <v>0</v>
      </c>
      <c r="M399" s="6" t="s">
        <f>=I399+J399+K399+L399</f>
      </c>
      <c r="N399" s="23"/>
      <c r="O399" s="23" t="s">
        <v>624</v>
      </c>
    </row>
    <row collapsed="false" customFormat="false" customHeight="false" hidden="false" ht="12.1" outlineLevel="0" r="400">
      <c r="A400" s="21" t="n">
        <v>45539.3484375</v>
      </c>
      <c r="B400" s="17" t="s">
        <v>129</v>
      </c>
      <c r="C400" s="17" t="s">
        <v>629</v>
      </c>
      <c r="D400" s="17" t="s">
        <v>277</v>
      </c>
      <c r="E400" s="17" t="s">
        <v>126</v>
      </c>
      <c r="F400" s="17" t="s">
        <v>20</v>
      </c>
      <c r="G400" s="7" t="n">
        <v>1</v>
      </c>
      <c r="H400" s="6" t="n">
        <v>117.76</v>
      </c>
      <c r="I400" s="6" t="n">
        <v>-117.76</v>
      </c>
      <c r="J400" s="6" t="n">
        <v>0</v>
      </c>
      <c r="K400" s="6" t="n">
        <v>0</v>
      </c>
      <c r="L400" s="6" t="n">
        <v>0</v>
      </c>
      <c r="M400" s="6" t="s">
        <f>=I400+J400+K400+L400</f>
      </c>
      <c r="N400" s="17"/>
      <c r="O400" s="17" t="s">
        <v>624</v>
      </c>
    </row>
    <row collapsed="false" customFormat="false" customHeight="false" hidden="false" ht="12.1" outlineLevel="0" r="401">
      <c r="A401" s="22" t="n">
        <v>45539.537731481</v>
      </c>
      <c r="B401" s="23" t="s">
        <v>501</v>
      </c>
      <c r="C401" s="23" t="s">
        <v>209</v>
      </c>
      <c r="D401" s="23" t="s">
        <v>501</v>
      </c>
      <c r="E401" s="23" t="s">
        <v>501</v>
      </c>
      <c r="F401" s="23" t="s">
        <v>20</v>
      </c>
      <c r="G401" s="24" t="n">
        <v>1</v>
      </c>
      <c r="H401" s="25" t="n">
        <v>1</v>
      </c>
      <c r="I401" s="25" t="n">
        <v>20</v>
      </c>
      <c r="J401" s="25" t="n">
        <v>0</v>
      </c>
      <c r="K401" s="25" t="n">
        <v>0</v>
      </c>
      <c r="L401" s="25" t="n">
        <v>0</v>
      </c>
      <c r="M401" s="6" t="s">
        <f>=I401+J401+K401+L401</f>
      </c>
      <c r="N401" s="23"/>
      <c r="O401" s="23" t="s">
        <v>624</v>
      </c>
    </row>
    <row collapsed="false" customFormat="false" customHeight="false" hidden="false" ht="12.1" outlineLevel="0" r="402">
      <c r="A402" s="22" t="n">
        <v>45539.950416667</v>
      </c>
      <c r="B402" s="23" t="s">
        <v>501</v>
      </c>
      <c r="C402" s="23" t="s">
        <v>209</v>
      </c>
      <c r="D402" s="23" t="s">
        <v>501</v>
      </c>
      <c r="E402" s="23" t="s">
        <v>501</v>
      </c>
      <c r="F402" s="23" t="s">
        <v>20</v>
      </c>
      <c r="G402" s="24" t="n">
        <v>1</v>
      </c>
      <c r="H402" s="25" t="n">
        <v>1</v>
      </c>
      <c r="I402" s="25" t="n">
        <v>362</v>
      </c>
      <c r="J402" s="25" t="n">
        <v>0</v>
      </c>
      <c r="K402" s="25" t="n">
        <v>0</v>
      </c>
      <c r="L402" s="25" t="n">
        <v>0</v>
      </c>
      <c r="M402" s="6" t="s">
        <f>=I402+J402+K402+L402</f>
      </c>
      <c r="N402" s="23"/>
      <c r="O402" s="23" t="s">
        <v>624</v>
      </c>
    </row>
    <row collapsed="false" customFormat="false" customHeight="false" hidden="false" ht="12.1" outlineLevel="0" r="403">
      <c r="A403" s="21" t="n">
        <v>45540.293449074</v>
      </c>
      <c r="B403" s="17" t="s">
        <v>129</v>
      </c>
      <c r="C403" s="17" t="s">
        <v>629</v>
      </c>
      <c r="D403" s="17" t="s">
        <v>277</v>
      </c>
      <c r="E403" s="17" t="s">
        <v>126</v>
      </c>
      <c r="F403" s="17" t="s">
        <v>20</v>
      </c>
      <c r="G403" s="7" t="n">
        <v>3</v>
      </c>
      <c r="H403" s="6" t="n">
        <v>117.82</v>
      </c>
      <c r="I403" s="6" t="n">
        <v>-353.46</v>
      </c>
      <c r="J403" s="6" t="n">
        <v>0</v>
      </c>
      <c r="K403" s="6" t="n">
        <v>0</v>
      </c>
      <c r="L403" s="6" t="n">
        <v>0</v>
      </c>
      <c r="M403" s="6" t="s">
        <f>=I403+J403+K403+L403</f>
      </c>
      <c r="N403" s="17"/>
      <c r="O403" s="17" t="s">
        <v>624</v>
      </c>
    </row>
    <row collapsed="false" customFormat="false" customHeight="false" hidden="false" ht="12.1" outlineLevel="0" r="404">
      <c r="A404" s="22" t="n">
        <v>45540.309340278</v>
      </c>
      <c r="B404" s="23" t="s">
        <v>501</v>
      </c>
      <c r="C404" s="23" t="s">
        <v>209</v>
      </c>
      <c r="D404" s="23" t="s">
        <v>501</v>
      </c>
      <c r="E404" s="23" t="s">
        <v>501</v>
      </c>
      <c r="F404" s="23" t="s">
        <v>20</v>
      </c>
      <c r="G404" s="24" t="n">
        <v>1</v>
      </c>
      <c r="H404" s="25" t="n">
        <v>1</v>
      </c>
      <c r="I404" s="25" t="n">
        <v>49</v>
      </c>
      <c r="J404" s="25" t="n">
        <v>0</v>
      </c>
      <c r="K404" s="25" t="n">
        <v>0</v>
      </c>
      <c r="L404" s="25" t="n">
        <v>0</v>
      </c>
      <c r="M404" s="6" t="s">
        <f>=I404+J404+K404+L404</f>
      </c>
      <c r="N404" s="23"/>
      <c r="O404" s="23" t="s">
        <v>624</v>
      </c>
    </row>
    <row collapsed="false" customFormat="false" customHeight="false" hidden="false" ht="12.1" outlineLevel="0" r="405">
      <c r="A405" s="22" t="n">
        <v>45549.620717593</v>
      </c>
      <c r="B405" s="23" t="s">
        <v>501</v>
      </c>
      <c r="C405" s="23" t="s">
        <v>209</v>
      </c>
      <c r="D405" s="23" t="s">
        <v>501</v>
      </c>
      <c r="E405" s="23" t="s">
        <v>501</v>
      </c>
      <c r="F405" s="23" t="s">
        <v>20</v>
      </c>
      <c r="G405" s="24" t="n">
        <v>1</v>
      </c>
      <c r="H405" s="25" t="n">
        <v>1</v>
      </c>
      <c r="I405" s="25" t="n">
        <v>5000</v>
      </c>
      <c r="J405" s="25" t="n">
        <v>0</v>
      </c>
      <c r="K405" s="25" t="n">
        <v>0</v>
      </c>
      <c r="L405" s="25" t="n">
        <v>0</v>
      </c>
      <c r="M405" s="6" t="s">
        <f>=I405+J405+K405+L405</f>
      </c>
      <c r="N405" s="23"/>
      <c r="O405" s="23" t="s">
        <v>502</v>
      </c>
    </row>
    <row collapsed="false" customFormat="false" customHeight="false" hidden="false" ht="12.1" outlineLevel="0" r="406">
      <c r="A406" s="21" t="n">
        <v>45549.949583333</v>
      </c>
      <c r="B406" s="17" t="s">
        <v>23</v>
      </c>
      <c r="C406" s="17" t="s">
        <v>513</v>
      </c>
      <c r="D406" s="17" t="s">
        <v>277</v>
      </c>
      <c r="E406" s="17" t="s">
        <v>18</v>
      </c>
      <c r="F406" s="17" t="s">
        <v>20</v>
      </c>
      <c r="G406" s="7" t="n">
        <v>10</v>
      </c>
      <c r="H406" s="6" t="n">
        <v>196.35</v>
      </c>
      <c r="I406" s="6" t="n">
        <v>-1963.5</v>
      </c>
      <c r="J406" s="6" t="n">
        <v>0</v>
      </c>
      <c r="K406" s="6" t="n">
        <v>0</v>
      </c>
      <c r="L406" s="6" t="n">
        <v>0</v>
      </c>
      <c r="M406" s="6" t="s">
        <f>=I406+J406+K406+L406</f>
      </c>
      <c r="N406" s="17"/>
      <c r="O406" s="17" t="s">
        <v>502</v>
      </c>
    </row>
    <row collapsed="false" customFormat="false" customHeight="false" hidden="false" ht="12.1" outlineLevel="0" r="407">
      <c r="A407" s="30" t="n">
        <v>45549.949594907</v>
      </c>
      <c r="B407" s="31" t="s">
        <v>537</v>
      </c>
      <c r="C407" s="31" t="s">
        <v>632</v>
      </c>
      <c r="D407" s="31" t="s">
        <v>537</v>
      </c>
      <c r="E407" s="31" t="s">
        <v>537</v>
      </c>
      <c r="F407" s="31" t="s">
        <v>20</v>
      </c>
      <c r="G407" s="32" t="n">
        <v>1</v>
      </c>
      <c r="H407" s="33" t="n">
        <v>-1</v>
      </c>
      <c r="I407" s="33" t="n">
        <v>-5.89</v>
      </c>
      <c r="J407" s="33" t="n">
        <v>0</v>
      </c>
      <c r="K407" s="33" t="n">
        <v>0</v>
      </c>
      <c r="L407" s="33" t="n">
        <v>0</v>
      </c>
      <c r="M407" s="6" t="s">
        <f>=I407+J407+K407+L407</f>
      </c>
      <c r="N407" s="31"/>
      <c r="O407" s="31" t="s">
        <v>502</v>
      </c>
    </row>
    <row collapsed="false" customFormat="false" customHeight="false" hidden="false" ht="12.1" outlineLevel="0" r="408">
      <c r="A408" s="21" t="n">
        <v>45549.951284722</v>
      </c>
      <c r="B408" s="17" t="s">
        <v>104</v>
      </c>
      <c r="C408" s="17" t="s">
        <v>584</v>
      </c>
      <c r="D408" s="17" t="s">
        <v>277</v>
      </c>
      <c r="E408" s="17" t="s">
        <v>18</v>
      </c>
      <c r="F408" s="17" t="s">
        <v>20</v>
      </c>
      <c r="G408" s="7" t="n">
        <v>1000</v>
      </c>
      <c r="H408" s="6" t="n">
        <v>2.2185</v>
      </c>
      <c r="I408" s="6" t="n">
        <v>-2218.5</v>
      </c>
      <c r="J408" s="6" t="n">
        <v>0</v>
      </c>
      <c r="K408" s="6" t="n">
        <v>0</v>
      </c>
      <c r="L408" s="6" t="n">
        <v>0</v>
      </c>
      <c r="M408" s="6" t="s">
        <f>=I408+J408+K408+L408</f>
      </c>
      <c r="N408" s="17"/>
      <c r="O408" s="17" t="s">
        <v>502</v>
      </c>
    </row>
    <row collapsed="false" customFormat="false" customHeight="false" hidden="false" ht="12.1" outlineLevel="0" r="409">
      <c r="A409" s="30" t="n">
        <v>45549.951296296</v>
      </c>
      <c r="B409" s="31" t="s">
        <v>537</v>
      </c>
      <c r="C409" s="31" t="s">
        <v>633</v>
      </c>
      <c r="D409" s="31" t="s">
        <v>537</v>
      </c>
      <c r="E409" s="31" t="s">
        <v>537</v>
      </c>
      <c r="F409" s="31" t="s">
        <v>20</v>
      </c>
      <c r="G409" s="32" t="n">
        <v>1</v>
      </c>
      <c r="H409" s="33" t="n">
        <v>-1</v>
      </c>
      <c r="I409" s="33" t="n">
        <v>-6.66</v>
      </c>
      <c r="J409" s="33" t="n">
        <v>0</v>
      </c>
      <c r="K409" s="33" t="n">
        <v>0</v>
      </c>
      <c r="L409" s="33" t="n">
        <v>0</v>
      </c>
      <c r="M409" s="6" t="s">
        <f>=I409+J409+K409+L409</f>
      </c>
      <c r="N409" s="31"/>
      <c r="O409" s="31" t="s">
        <v>502</v>
      </c>
    </row>
    <row collapsed="false" customFormat="false" customHeight="false" hidden="false" ht="12.1" outlineLevel="0" r="410">
      <c r="A410" s="22" t="n">
        <v>45550.313657407</v>
      </c>
      <c r="B410" s="23" t="s">
        <v>501</v>
      </c>
      <c r="C410" s="23" t="s">
        <v>209</v>
      </c>
      <c r="D410" s="23" t="s">
        <v>501</v>
      </c>
      <c r="E410" s="23" t="s">
        <v>501</v>
      </c>
      <c r="F410" s="23" t="s">
        <v>20</v>
      </c>
      <c r="G410" s="24" t="n">
        <v>1</v>
      </c>
      <c r="H410" s="25" t="n">
        <v>1</v>
      </c>
      <c r="I410" s="25" t="n">
        <v>28</v>
      </c>
      <c r="J410" s="25" t="n">
        <v>0</v>
      </c>
      <c r="K410" s="25" t="n">
        <v>0</v>
      </c>
      <c r="L410" s="25" t="n">
        <v>0</v>
      </c>
      <c r="M410" s="6" t="s">
        <f>=I410+J410+K410+L410</f>
      </c>
      <c r="N410" s="23"/>
      <c r="O410" s="23" t="s">
        <v>624</v>
      </c>
    </row>
    <row collapsed="false" customFormat="false" customHeight="false" hidden="false" ht="12.1" outlineLevel="0" r="411">
      <c r="A411" s="21" t="n">
        <v>45550.315983796</v>
      </c>
      <c r="B411" s="17" t="s">
        <v>129</v>
      </c>
      <c r="C411" s="17" t="s">
        <v>629</v>
      </c>
      <c r="D411" s="17" t="s">
        <v>277</v>
      </c>
      <c r="E411" s="17" t="s">
        <v>126</v>
      </c>
      <c r="F411" s="17" t="s">
        <v>20</v>
      </c>
      <c r="G411" s="7" t="n">
        <v>1</v>
      </c>
      <c r="H411" s="6" t="n">
        <v>118.38</v>
      </c>
      <c r="I411" s="6" t="n">
        <v>-118.38</v>
      </c>
      <c r="J411" s="6" t="n">
        <v>0</v>
      </c>
      <c r="K411" s="6" t="n">
        <v>0</v>
      </c>
      <c r="L411" s="6" t="n">
        <v>0</v>
      </c>
      <c r="M411" s="6" t="s">
        <f>=I411+J411+K411+L411</f>
      </c>
      <c r="N411" s="17"/>
      <c r="O411" s="17" t="s">
        <v>624</v>
      </c>
    </row>
    <row collapsed="false" customFormat="false" customHeight="false" hidden="false" ht="12.1" outlineLevel="0" r="412">
      <c r="A412" s="22" t="n">
        <v>45550.488506944</v>
      </c>
      <c r="B412" s="23" t="s">
        <v>501</v>
      </c>
      <c r="C412" s="23" t="s">
        <v>209</v>
      </c>
      <c r="D412" s="23" t="s">
        <v>501</v>
      </c>
      <c r="E412" s="23" t="s">
        <v>501</v>
      </c>
      <c r="F412" s="23" t="s">
        <v>20</v>
      </c>
      <c r="G412" s="24" t="n">
        <v>1</v>
      </c>
      <c r="H412" s="25" t="n">
        <v>1</v>
      </c>
      <c r="I412" s="25" t="n">
        <v>42</v>
      </c>
      <c r="J412" s="25" t="n">
        <v>0</v>
      </c>
      <c r="K412" s="25" t="n">
        <v>0</v>
      </c>
      <c r="L412" s="25" t="n">
        <v>0</v>
      </c>
      <c r="M412" s="6" t="s">
        <f>=I412+J412+K412+L412</f>
      </c>
      <c r="N412" s="23"/>
      <c r="O412" s="23" t="s">
        <v>624</v>
      </c>
    </row>
    <row collapsed="false" customFormat="false" customHeight="false" hidden="false" ht="12.1" outlineLevel="0" r="413">
      <c r="A413" s="22" t="n">
        <v>45551.310543981</v>
      </c>
      <c r="B413" s="23" t="s">
        <v>501</v>
      </c>
      <c r="C413" s="23" t="s">
        <v>209</v>
      </c>
      <c r="D413" s="23" t="s">
        <v>501</v>
      </c>
      <c r="E413" s="23" t="s">
        <v>501</v>
      </c>
      <c r="F413" s="23" t="s">
        <v>20</v>
      </c>
      <c r="G413" s="24" t="n">
        <v>1</v>
      </c>
      <c r="H413" s="25" t="n">
        <v>1</v>
      </c>
      <c r="I413" s="25" t="n">
        <v>17</v>
      </c>
      <c r="J413" s="25" t="n">
        <v>0</v>
      </c>
      <c r="K413" s="25" t="n">
        <v>0</v>
      </c>
      <c r="L413" s="25" t="n">
        <v>0</v>
      </c>
      <c r="M413" s="6" t="s">
        <f>=I413+J413+K413+L413</f>
      </c>
      <c r="N413" s="23"/>
      <c r="O413" s="23" t="s">
        <v>624</v>
      </c>
    </row>
    <row collapsed="false" customFormat="false" customHeight="false" hidden="false" ht="12.1" outlineLevel="0" r="414">
      <c r="A414" s="22" t="n">
        <v>45552.31025463</v>
      </c>
      <c r="B414" s="23" t="s">
        <v>501</v>
      </c>
      <c r="C414" s="23" t="s">
        <v>209</v>
      </c>
      <c r="D414" s="23" t="s">
        <v>501</v>
      </c>
      <c r="E414" s="23" t="s">
        <v>501</v>
      </c>
      <c r="F414" s="23" t="s">
        <v>20</v>
      </c>
      <c r="G414" s="24" t="n">
        <v>1</v>
      </c>
      <c r="H414" s="25" t="n">
        <v>1</v>
      </c>
      <c r="I414" s="25" t="n">
        <v>38</v>
      </c>
      <c r="J414" s="25" t="n">
        <v>0</v>
      </c>
      <c r="K414" s="25" t="n">
        <v>0</v>
      </c>
      <c r="L414" s="25" t="n">
        <v>0</v>
      </c>
      <c r="M414" s="6" t="s">
        <f>=I414+J414+K414+L414</f>
      </c>
      <c r="N414" s="23"/>
      <c r="O414" s="23" t="s">
        <v>624</v>
      </c>
    </row>
    <row collapsed="false" customFormat="false" customHeight="false" hidden="false" ht="12.1" outlineLevel="0" r="415">
      <c r="A415" s="22" t="n">
        <v>45552.367164352</v>
      </c>
      <c r="B415" s="23" t="s">
        <v>501</v>
      </c>
      <c r="C415" s="23" t="s">
        <v>209</v>
      </c>
      <c r="D415" s="23" t="s">
        <v>501</v>
      </c>
      <c r="E415" s="23" t="s">
        <v>501</v>
      </c>
      <c r="F415" s="23" t="s">
        <v>20</v>
      </c>
      <c r="G415" s="24" t="n">
        <v>1</v>
      </c>
      <c r="H415" s="25" t="n">
        <v>1</v>
      </c>
      <c r="I415" s="25" t="n">
        <v>27</v>
      </c>
      <c r="J415" s="25" t="n">
        <v>0</v>
      </c>
      <c r="K415" s="25" t="n">
        <v>0</v>
      </c>
      <c r="L415" s="25" t="n">
        <v>0</v>
      </c>
      <c r="M415" s="6" t="s">
        <f>=I415+J415+K415+L415</f>
      </c>
      <c r="N415" s="23"/>
      <c r="O415" s="23" t="s">
        <v>624</v>
      </c>
    </row>
    <row collapsed="false" customFormat="false" customHeight="false" hidden="false" ht="12.1" outlineLevel="0" r="416">
      <c r="A416" s="22" t="n">
        <v>45552.372453704</v>
      </c>
      <c r="B416" s="23" t="s">
        <v>501</v>
      </c>
      <c r="C416" s="23" t="s">
        <v>209</v>
      </c>
      <c r="D416" s="23" t="s">
        <v>501</v>
      </c>
      <c r="E416" s="23" t="s">
        <v>501</v>
      </c>
      <c r="F416" s="23" t="s">
        <v>20</v>
      </c>
      <c r="G416" s="24" t="n">
        <v>1</v>
      </c>
      <c r="H416" s="25" t="n">
        <v>1</v>
      </c>
      <c r="I416" s="25" t="n">
        <v>33</v>
      </c>
      <c r="J416" s="25" t="n">
        <v>0</v>
      </c>
      <c r="K416" s="25" t="n">
        <v>0</v>
      </c>
      <c r="L416" s="25" t="n">
        <v>0</v>
      </c>
      <c r="M416" s="6" t="s">
        <f>=I416+J416+K416+L416</f>
      </c>
      <c r="N416" s="23"/>
      <c r="O416" s="23" t="s">
        <v>624</v>
      </c>
    </row>
    <row collapsed="false" customFormat="false" customHeight="false" hidden="false" ht="12.1" outlineLevel="0" r="417">
      <c r="A417" s="21" t="n">
        <v>45552.375520833</v>
      </c>
      <c r="B417" s="17" t="s">
        <v>129</v>
      </c>
      <c r="C417" s="17" t="s">
        <v>629</v>
      </c>
      <c r="D417" s="17" t="s">
        <v>277</v>
      </c>
      <c r="E417" s="17" t="s">
        <v>126</v>
      </c>
      <c r="F417" s="17" t="s">
        <v>20</v>
      </c>
      <c r="G417" s="7" t="n">
        <v>1</v>
      </c>
      <c r="H417" s="6" t="n">
        <v>118.5</v>
      </c>
      <c r="I417" s="6" t="n">
        <v>-118.5</v>
      </c>
      <c r="J417" s="6" t="n">
        <v>0</v>
      </c>
      <c r="K417" s="6" t="n">
        <v>0</v>
      </c>
      <c r="L417" s="6" t="n">
        <v>0</v>
      </c>
      <c r="M417" s="6" t="s">
        <f>=I417+J417+K417+L417</f>
      </c>
      <c r="N417" s="17"/>
      <c r="O417" s="17" t="s">
        <v>624</v>
      </c>
    </row>
    <row collapsed="false" customFormat="false" customHeight="false" hidden="false" ht="12.1" outlineLevel="0" r="418">
      <c r="A418" s="22" t="n">
        <v>45552.572916667</v>
      </c>
      <c r="B418" s="23" t="s">
        <v>501</v>
      </c>
      <c r="C418" s="23" t="s">
        <v>209</v>
      </c>
      <c r="D418" s="23" t="s">
        <v>501</v>
      </c>
      <c r="E418" s="23" t="s">
        <v>501</v>
      </c>
      <c r="F418" s="23" t="s">
        <v>20</v>
      </c>
      <c r="G418" s="24" t="n">
        <v>1</v>
      </c>
      <c r="H418" s="25" t="n">
        <v>1</v>
      </c>
      <c r="I418" s="25" t="n">
        <v>1000</v>
      </c>
      <c r="J418" s="25" t="n">
        <v>0</v>
      </c>
      <c r="K418" s="25" t="n">
        <v>0</v>
      </c>
      <c r="L418" s="25" t="n">
        <v>0</v>
      </c>
      <c r="M418" s="6" t="s">
        <f>=I418+J418+K418+L418</f>
      </c>
      <c r="N418" s="23"/>
      <c r="O418" s="23" t="s">
        <v>502</v>
      </c>
    </row>
    <row collapsed="false" customFormat="false" customHeight="false" hidden="false" ht="12.1" outlineLevel="0" r="419">
      <c r="A419" s="22" t="n">
        <v>45553.288206019</v>
      </c>
      <c r="B419" s="23" t="s">
        <v>559</v>
      </c>
      <c r="C419" s="23" t="s">
        <v>585</v>
      </c>
      <c r="D419" s="23" t="s">
        <v>559</v>
      </c>
      <c r="E419" s="23" t="s">
        <v>559</v>
      </c>
      <c r="F419" s="23" t="s">
        <v>20</v>
      </c>
      <c r="G419" s="24" t="n">
        <v>1</v>
      </c>
      <c r="H419" s="25" t="n">
        <v>1</v>
      </c>
      <c r="I419" s="25" t="n">
        <v>825</v>
      </c>
      <c r="J419" s="25" t="n">
        <v>0</v>
      </c>
      <c r="K419" s="25" t="n">
        <v>0</v>
      </c>
      <c r="L419" s="25" t="n">
        <v>0</v>
      </c>
      <c r="M419" s="6" t="s">
        <f>=I419+J419+K419+L419</f>
      </c>
      <c r="N419" s="23"/>
      <c r="O419" s="23" t="s">
        <v>502</v>
      </c>
    </row>
    <row collapsed="false" customFormat="false" customHeight="false" hidden="false" ht="12.1" outlineLevel="0" r="420">
      <c r="A420" s="22" t="n">
        <v>45553.291180556</v>
      </c>
      <c r="B420" s="23" t="s">
        <v>524</v>
      </c>
      <c r="C420" s="23" t="s">
        <v>586</v>
      </c>
      <c r="D420" s="23" t="s">
        <v>524</v>
      </c>
      <c r="E420" s="23" t="s">
        <v>524</v>
      </c>
      <c r="F420" s="23" t="s">
        <v>20</v>
      </c>
      <c r="G420" s="24" t="n">
        <v>1</v>
      </c>
      <c r="H420" s="25" t="n">
        <v>1</v>
      </c>
      <c r="I420" s="25" t="n">
        <v>41.3</v>
      </c>
      <c r="J420" s="25" t="n">
        <v>0</v>
      </c>
      <c r="K420" s="25" t="n">
        <v>0</v>
      </c>
      <c r="L420" s="25" t="n">
        <v>0</v>
      </c>
      <c r="M420" s="6" t="s">
        <f>=I420+J420+K420+L420</f>
      </c>
      <c r="N420" s="23"/>
      <c r="O420" s="23" t="s">
        <v>502</v>
      </c>
    </row>
    <row collapsed="false" customFormat="false" customHeight="false" hidden="false" ht="12.1" outlineLevel="0" r="421">
      <c r="A421" s="22" t="n">
        <v>45553.292673611</v>
      </c>
      <c r="B421" s="23" t="s">
        <v>559</v>
      </c>
      <c r="C421" s="23" t="s">
        <v>634</v>
      </c>
      <c r="D421" s="23" t="s">
        <v>559</v>
      </c>
      <c r="E421" s="23" t="s">
        <v>559</v>
      </c>
      <c r="F421" s="23" t="s">
        <v>20</v>
      </c>
      <c r="G421" s="24" t="n">
        <v>1</v>
      </c>
      <c r="H421" s="25" t="n">
        <v>1</v>
      </c>
      <c r="I421" s="25" t="n">
        <v>330</v>
      </c>
      <c r="J421" s="25" t="n">
        <v>0</v>
      </c>
      <c r="K421" s="25" t="n">
        <v>0</v>
      </c>
      <c r="L421" s="25" t="n">
        <v>0</v>
      </c>
      <c r="M421" s="6" t="s">
        <f>=I421+J421+K421+L421</f>
      </c>
      <c r="N421" s="23"/>
      <c r="O421" s="23" t="s">
        <v>502</v>
      </c>
    </row>
    <row collapsed="false" customFormat="false" customHeight="false" hidden="false" ht="12.1" outlineLevel="0" r="422">
      <c r="A422" s="22" t="n">
        <v>45553.293969907</v>
      </c>
      <c r="B422" s="23" t="s">
        <v>524</v>
      </c>
      <c r="C422" s="23" t="s">
        <v>587</v>
      </c>
      <c r="D422" s="23" t="s">
        <v>524</v>
      </c>
      <c r="E422" s="23" t="s">
        <v>524</v>
      </c>
      <c r="F422" s="23" t="s">
        <v>20</v>
      </c>
      <c r="G422" s="24" t="n">
        <v>1</v>
      </c>
      <c r="H422" s="25" t="n">
        <v>1</v>
      </c>
      <c r="I422" s="25" t="n">
        <v>68.07</v>
      </c>
      <c r="J422" s="25" t="n">
        <v>0</v>
      </c>
      <c r="K422" s="25" t="n">
        <v>0</v>
      </c>
      <c r="L422" s="25" t="n">
        <v>0</v>
      </c>
      <c r="M422" s="6" t="s">
        <f>=I422+J422+K422+L422</f>
      </c>
      <c r="N422" s="23"/>
      <c r="O422" s="23" t="s">
        <v>502</v>
      </c>
    </row>
    <row collapsed="false" customFormat="false" customHeight="false" hidden="false" ht="12.1" outlineLevel="0" r="423">
      <c r="A423" s="22" t="n">
        <v>45554.44275463</v>
      </c>
      <c r="B423" s="23" t="s">
        <v>524</v>
      </c>
      <c r="C423" s="23" t="s">
        <v>588</v>
      </c>
      <c r="D423" s="23" t="s">
        <v>524</v>
      </c>
      <c r="E423" s="23" t="s">
        <v>524</v>
      </c>
      <c r="F423" s="23" t="s">
        <v>20</v>
      </c>
      <c r="G423" s="24" t="n">
        <v>1</v>
      </c>
      <c r="H423" s="25" t="n">
        <v>1</v>
      </c>
      <c r="I423" s="25" t="n">
        <v>267.28</v>
      </c>
      <c r="J423" s="25" t="n">
        <v>0</v>
      </c>
      <c r="K423" s="25" t="n">
        <v>0</v>
      </c>
      <c r="L423" s="25" t="n">
        <v>0</v>
      </c>
      <c r="M423" s="6" t="s">
        <f>=I423+J423+K423+L423</f>
      </c>
      <c r="N423" s="23"/>
      <c r="O423" s="23" t="s">
        <v>502</v>
      </c>
    </row>
    <row collapsed="false" customFormat="false" customHeight="false" hidden="false" ht="12.1" outlineLevel="0" r="424">
      <c r="A424" s="22" t="n">
        <v>45555.732233796</v>
      </c>
      <c r="B424" s="23" t="s">
        <v>524</v>
      </c>
      <c r="C424" s="23" t="s">
        <v>605</v>
      </c>
      <c r="D424" s="23" t="s">
        <v>524</v>
      </c>
      <c r="E424" s="23" t="s">
        <v>524</v>
      </c>
      <c r="F424" s="23" t="s">
        <v>20</v>
      </c>
      <c r="G424" s="24" t="n">
        <v>1</v>
      </c>
      <c r="H424" s="25" t="n">
        <v>1</v>
      </c>
      <c r="I424" s="25" t="n">
        <v>62.12</v>
      </c>
      <c r="J424" s="25" t="n">
        <v>0</v>
      </c>
      <c r="K424" s="25" t="n">
        <v>0</v>
      </c>
      <c r="L424" s="25" t="n">
        <v>0</v>
      </c>
      <c r="M424" s="6" t="s">
        <f>=I424+J424+K424+L424</f>
      </c>
      <c r="N424" s="23"/>
      <c r="O424" s="23" t="s">
        <v>502</v>
      </c>
    </row>
    <row collapsed="false" customFormat="false" customHeight="false" hidden="false" ht="12.1" outlineLevel="0" r="425">
      <c r="A425" s="30" t="n">
        <v>45555.732233796</v>
      </c>
      <c r="B425" s="31" t="s">
        <v>515</v>
      </c>
      <c r="C425" s="31" t="s">
        <v>606</v>
      </c>
      <c r="D425" s="31" t="s">
        <v>515</v>
      </c>
      <c r="E425" s="31" t="s">
        <v>515</v>
      </c>
      <c r="F425" s="31" t="s">
        <v>20</v>
      </c>
      <c r="G425" s="32" t="n">
        <v>1</v>
      </c>
      <c r="H425" s="33" t="n">
        <v>-8</v>
      </c>
      <c r="I425" s="33" t="n">
        <v>-8</v>
      </c>
      <c r="J425" s="33" t="n">
        <v>0</v>
      </c>
      <c r="K425" s="33" t="n">
        <v>0</v>
      </c>
      <c r="L425" s="33" t="n">
        <v>0</v>
      </c>
      <c r="M425" s="6" t="s">
        <f>=I425+J425+K425+L425</f>
      </c>
      <c r="N425" s="31"/>
      <c r="O425" s="31" t="s">
        <v>502</v>
      </c>
    </row>
    <row collapsed="false" customFormat="false" customHeight="false" hidden="false" ht="12.1" outlineLevel="0" r="426">
      <c r="A426" s="22" t="n">
        <v>45556.314143519</v>
      </c>
      <c r="B426" s="23" t="s">
        <v>501</v>
      </c>
      <c r="C426" s="23" t="s">
        <v>209</v>
      </c>
      <c r="D426" s="23" t="s">
        <v>501</v>
      </c>
      <c r="E426" s="23" t="s">
        <v>501</v>
      </c>
      <c r="F426" s="23" t="s">
        <v>20</v>
      </c>
      <c r="G426" s="24" t="n">
        <v>1</v>
      </c>
      <c r="H426" s="25" t="n">
        <v>1</v>
      </c>
      <c r="I426" s="25" t="n">
        <v>8.4</v>
      </c>
      <c r="J426" s="25" t="n">
        <v>0</v>
      </c>
      <c r="K426" s="25" t="n">
        <v>0</v>
      </c>
      <c r="L426" s="25" t="n">
        <v>0</v>
      </c>
      <c r="M426" s="6" t="s">
        <f>=I426+J426+K426+L426</f>
      </c>
      <c r="N426" s="23"/>
      <c r="O426" s="23" t="s">
        <v>624</v>
      </c>
    </row>
    <row collapsed="false" customFormat="false" customHeight="false" hidden="false" ht="12.1" outlineLevel="0" r="427">
      <c r="A427" s="22" t="n">
        <v>45556.459537037</v>
      </c>
      <c r="B427" s="23" t="s">
        <v>501</v>
      </c>
      <c r="C427" s="23" t="s">
        <v>209</v>
      </c>
      <c r="D427" s="23" t="s">
        <v>501</v>
      </c>
      <c r="E427" s="23" t="s">
        <v>501</v>
      </c>
      <c r="F427" s="23" t="s">
        <v>20</v>
      </c>
      <c r="G427" s="24" t="n">
        <v>1</v>
      </c>
      <c r="H427" s="25" t="n">
        <v>1</v>
      </c>
      <c r="I427" s="25" t="n">
        <v>18.25</v>
      </c>
      <c r="J427" s="25" t="n">
        <v>0</v>
      </c>
      <c r="K427" s="25" t="n">
        <v>0</v>
      </c>
      <c r="L427" s="25" t="n">
        <v>0</v>
      </c>
      <c r="M427" s="6" t="s">
        <f>=I427+J427+K427+L427</f>
      </c>
      <c r="N427" s="23"/>
      <c r="O427" s="23" t="s">
        <v>624</v>
      </c>
    </row>
    <row collapsed="false" customFormat="false" customHeight="false" hidden="false" ht="12.1" outlineLevel="0" r="428">
      <c r="A428" s="22" t="n">
        <v>45557.312268519</v>
      </c>
      <c r="B428" s="23" t="s">
        <v>501</v>
      </c>
      <c r="C428" s="23" t="s">
        <v>209</v>
      </c>
      <c r="D428" s="23" t="s">
        <v>501</v>
      </c>
      <c r="E428" s="23" t="s">
        <v>501</v>
      </c>
      <c r="F428" s="23" t="s">
        <v>20</v>
      </c>
      <c r="G428" s="24" t="n">
        <v>1</v>
      </c>
      <c r="H428" s="25" t="n">
        <v>1</v>
      </c>
      <c r="I428" s="25" t="n">
        <v>5</v>
      </c>
      <c r="J428" s="25" t="n">
        <v>0</v>
      </c>
      <c r="K428" s="25" t="n">
        <v>0</v>
      </c>
      <c r="L428" s="25" t="n">
        <v>0</v>
      </c>
      <c r="M428" s="6" t="s">
        <f>=I428+J428+K428+L428</f>
      </c>
      <c r="N428" s="23"/>
      <c r="O428" s="23" t="s">
        <v>624</v>
      </c>
    </row>
    <row collapsed="false" customFormat="false" customHeight="false" hidden="false" ht="12.1" outlineLevel="0" r="429">
      <c r="A429" s="22" t="n">
        <v>45557.316134259</v>
      </c>
      <c r="B429" s="23" t="s">
        <v>501</v>
      </c>
      <c r="C429" s="23" t="s">
        <v>209</v>
      </c>
      <c r="D429" s="23" t="s">
        <v>501</v>
      </c>
      <c r="E429" s="23" t="s">
        <v>501</v>
      </c>
      <c r="F429" s="23" t="s">
        <v>20</v>
      </c>
      <c r="G429" s="24" t="n">
        <v>1</v>
      </c>
      <c r="H429" s="25" t="n">
        <v>1</v>
      </c>
      <c r="I429" s="25" t="n">
        <v>6.75</v>
      </c>
      <c r="J429" s="25" t="n">
        <v>0</v>
      </c>
      <c r="K429" s="25" t="n">
        <v>0</v>
      </c>
      <c r="L429" s="25" t="n">
        <v>0</v>
      </c>
      <c r="M429" s="6" t="s">
        <f>=I429+J429+K429+L429</f>
      </c>
      <c r="N429" s="23"/>
      <c r="O429" s="23" t="s">
        <v>624</v>
      </c>
    </row>
    <row collapsed="false" customFormat="false" customHeight="false" hidden="false" ht="12.1" outlineLevel="0" r="430">
      <c r="A430" s="22" t="n">
        <v>45557.316168981</v>
      </c>
      <c r="B430" s="23" t="s">
        <v>501</v>
      </c>
      <c r="C430" s="23" t="s">
        <v>209</v>
      </c>
      <c r="D430" s="23" t="s">
        <v>501</v>
      </c>
      <c r="E430" s="23" t="s">
        <v>501</v>
      </c>
      <c r="F430" s="23" t="s">
        <v>20</v>
      </c>
      <c r="G430" s="24" t="n">
        <v>1</v>
      </c>
      <c r="H430" s="25" t="n">
        <v>1</v>
      </c>
      <c r="I430" s="25" t="n">
        <v>36</v>
      </c>
      <c r="J430" s="25" t="n">
        <v>0</v>
      </c>
      <c r="K430" s="25" t="n">
        <v>0</v>
      </c>
      <c r="L430" s="25" t="n">
        <v>0</v>
      </c>
      <c r="M430" s="6" t="s">
        <f>=I430+J430+K430+L430</f>
      </c>
      <c r="N430" s="23"/>
      <c r="O430" s="23" t="s">
        <v>624</v>
      </c>
    </row>
    <row collapsed="false" customFormat="false" customHeight="false" hidden="false" ht="12.1" outlineLevel="0" r="431">
      <c r="A431" s="22" t="n">
        <v>45557.567777778</v>
      </c>
      <c r="B431" s="23" t="s">
        <v>501</v>
      </c>
      <c r="C431" s="23" t="s">
        <v>209</v>
      </c>
      <c r="D431" s="23" t="s">
        <v>501</v>
      </c>
      <c r="E431" s="23" t="s">
        <v>501</v>
      </c>
      <c r="F431" s="23" t="s">
        <v>20</v>
      </c>
      <c r="G431" s="24" t="n">
        <v>1</v>
      </c>
      <c r="H431" s="25" t="n">
        <v>1</v>
      </c>
      <c r="I431" s="25" t="n">
        <v>48</v>
      </c>
      <c r="J431" s="25" t="n">
        <v>0</v>
      </c>
      <c r="K431" s="25" t="n">
        <v>0</v>
      </c>
      <c r="L431" s="25" t="n">
        <v>0</v>
      </c>
      <c r="M431" s="6" t="s">
        <f>=I431+J431+K431+L431</f>
      </c>
      <c r="N431" s="23"/>
      <c r="O431" s="23" t="s">
        <v>624</v>
      </c>
    </row>
    <row collapsed="false" customFormat="false" customHeight="false" hidden="false" ht="12.1" outlineLevel="0" r="432">
      <c r="A432" s="21" t="n">
        <v>45557.567824074</v>
      </c>
      <c r="B432" s="17" t="s">
        <v>129</v>
      </c>
      <c r="C432" s="17" t="s">
        <v>629</v>
      </c>
      <c r="D432" s="17" t="s">
        <v>277</v>
      </c>
      <c r="E432" s="17" t="s">
        <v>126</v>
      </c>
      <c r="F432" s="17" t="s">
        <v>20</v>
      </c>
      <c r="G432" s="7" t="n">
        <v>1</v>
      </c>
      <c r="H432" s="6" t="n">
        <v>118.78</v>
      </c>
      <c r="I432" s="6" t="n">
        <v>-118.78</v>
      </c>
      <c r="J432" s="6" t="n">
        <v>0</v>
      </c>
      <c r="K432" s="6" t="n">
        <v>0</v>
      </c>
      <c r="L432" s="6" t="n">
        <v>0</v>
      </c>
      <c r="M432" s="6" t="s">
        <f>=I432+J432+K432+L432</f>
      </c>
      <c r="N432" s="17"/>
      <c r="O432" s="17" t="s">
        <v>624</v>
      </c>
    </row>
    <row collapsed="false" customFormat="false" customHeight="false" hidden="false" ht="12.1" outlineLevel="0" r="433">
      <c r="A433" s="22" t="n">
        <v>45558.307708333</v>
      </c>
      <c r="B433" s="23" t="s">
        <v>501</v>
      </c>
      <c r="C433" s="23" t="s">
        <v>209</v>
      </c>
      <c r="D433" s="23" t="s">
        <v>501</v>
      </c>
      <c r="E433" s="23" t="s">
        <v>501</v>
      </c>
      <c r="F433" s="23" t="s">
        <v>20</v>
      </c>
      <c r="G433" s="24" t="n">
        <v>1</v>
      </c>
      <c r="H433" s="25" t="n">
        <v>1</v>
      </c>
      <c r="I433" s="25" t="n">
        <v>31</v>
      </c>
      <c r="J433" s="25" t="n">
        <v>0</v>
      </c>
      <c r="K433" s="25" t="n">
        <v>0</v>
      </c>
      <c r="L433" s="25" t="n">
        <v>0</v>
      </c>
      <c r="M433" s="6" t="s">
        <f>=I433+J433+K433+L433</f>
      </c>
      <c r="N433" s="23"/>
      <c r="O433" s="23" t="s">
        <v>624</v>
      </c>
    </row>
    <row collapsed="false" customFormat="false" customHeight="false" hidden="false" ht="12.1" outlineLevel="0" r="434">
      <c r="A434" s="22" t="n">
        <v>45558.386863426</v>
      </c>
      <c r="B434" s="23" t="s">
        <v>501</v>
      </c>
      <c r="C434" s="23" t="s">
        <v>209</v>
      </c>
      <c r="D434" s="23" t="s">
        <v>501</v>
      </c>
      <c r="E434" s="23" t="s">
        <v>501</v>
      </c>
      <c r="F434" s="23" t="s">
        <v>20</v>
      </c>
      <c r="G434" s="24" t="n">
        <v>1</v>
      </c>
      <c r="H434" s="25" t="n">
        <v>1</v>
      </c>
      <c r="I434" s="25" t="n">
        <v>20.53</v>
      </c>
      <c r="J434" s="25" t="n">
        <v>0</v>
      </c>
      <c r="K434" s="25" t="n">
        <v>0</v>
      </c>
      <c r="L434" s="25" t="n">
        <v>0</v>
      </c>
      <c r="M434" s="6" t="s">
        <f>=I434+J434+K434+L434</f>
      </c>
      <c r="N434" s="23"/>
      <c r="O434" s="23" t="s">
        <v>624</v>
      </c>
    </row>
    <row collapsed="false" customFormat="false" customHeight="false" hidden="false" ht="12.1" outlineLevel="0" r="435">
      <c r="A435" s="21" t="n">
        <v>45558.494849537</v>
      </c>
      <c r="B435" s="17" t="s">
        <v>143</v>
      </c>
      <c r="C435" s="17" t="s">
        <v>561</v>
      </c>
      <c r="D435" s="17" t="s">
        <v>277</v>
      </c>
      <c r="E435" s="17" t="s">
        <v>140</v>
      </c>
      <c r="F435" s="17" t="s">
        <v>20</v>
      </c>
      <c r="G435" s="7" t="n">
        <v>1</v>
      </c>
      <c r="H435" s="6" t="n">
        <v>69.469</v>
      </c>
      <c r="I435" s="6" t="n">
        <v>-694.69</v>
      </c>
      <c r="J435" s="6" t="n">
        <v>-1.0999999999999</v>
      </c>
      <c r="K435" s="6" t="n">
        <v>-2.08</v>
      </c>
      <c r="L435" s="6" t="n">
        <v>0</v>
      </c>
      <c r="M435" s="6" t="s">
        <f>=I435+J435+K435+L435</f>
      </c>
      <c r="N435" s="17"/>
      <c r="O435" s="17" t="s">
        <v>502</v>
      </c>
    </row>
    <row collapsed="false" customFormat="false" customHeight="false" hidden="false" ht="12.1" outlineLevel="0" r="436">
      <c r="A436" s="21" t="n">
        <v>45558.495034722</v>
      </c>
      <c r="B436" s="17" t="s">
        <v>139</v>
      </c>
      <c r="C436" s="17" t="s">
        <v>557</v>
      </c>
      <c r="D436" s="17" t="s">
        <v>277</v>
      </c>
      <c r="E436" s="17" t="s">
        <v>140</v>
      </c>
      <c r="F436" s="17" t="s">
        <v>20</v>
      </c>
      <c r="G436" s="7" t="n">
        <v>1</v>
      </c>
      <c r="H436" s="6" t="n">
        <v>70.296</v>
      </c>
      <c r="I436" s="6" t="n">
        <v>-702.96</v>
      </c>
      <c r="J436" s="6" t="n">
        <v>-30.71</v>
      </c>
      <c r="K436" s="6" t="n">
        <v>-2.11</v>
      </c>
      <c r="L436" s="6" t="n">
        <v>0</v>
      </c>
      <c r="M436" s="6" t="s">
        <f>=I436+J436+K436+L436</f>
      </c>
      <c r="N436" s="17"/>
      <c r="O436" s="17" t="s">
        <v>502</v>
      </c>
    </row>
    <row collapsed="false" customFormat="false" customHeight="false" hidden="false" ht="12.1" outlineLevel="0" r="437">
      <c r="A437" s="22" t="n">
        <v>45558.500532407</v>
      </c>
      <c r="B437" s="23" t="s">
        <v>501</v>
      </c>
      <c r="C437" s="23" t="s">
        <v>209</v>
      </c>
      <c r="D437" s="23" t="s">
        <v>501</v>
      </c>
      <c r="E437" s="23" t="s">
        <v>501</v>
      </c>
      <c r="F437" s="23" t="s">
        <v>20</v>
      </c>
      <c r="G437" s="24" t="n">
        <v>1</v>
      </c>
      <c r="H437" s="25" t="n">
        <v>1</v>
      </c>
      <c r="I437" s="25" t="n">
        <v>29</v>
      </c>
      <c r="J437" s="25" t="n">
        <v>0</v>
      </c>
      <c r="K437" s="25" t="n">
        <v>0</v>
      </c>
      <c r="L437" s="25" t="n">
        <v>0</v>
      </c>
      <c r="M437" s="6" t="s">
        <f>=I437+J437+K437+L437</f>
      </c>
      <c r="N437" s="23"/>
      <c r="O437" s="23" t="s">
        <v>624</v>
      </c>
    </row>
    <row collapsed="false" customFormat="false" customHeight="false" hidden="false" ht="12.1" outlineLevel="0" r="438">
      <c r="A438" s="21" t="n">
        <v>45558.500543981</v>
      </c>
      <c r="B438" s="17" t="s">
        <v>129</v>
      </c>
      <c r="C438" s="17" t="s">
        <v>629</v>
      </c>
      <c r="D438" s="17" t="s">
        <v>277</v>
      </c>
      <c r="E438" s="17" t="s">
        <v>126</v>
      </c>
      <c r="F438" s="17" t="s">
        <v>20</v>
      </c>
      <c r="G438" s="7" t="n">
        <v>1</v>
      </c>
      <c r="H438" s="6" t="n">
        <v>118.84</v>
      </c>
      <c r="I438" s="6" t="n">
        <v>-118.84</v>
      </c>
      <c r="J438" s="6" t="n">
        <v>0</v>
      </c>
      <c r="K438" s="6" t="n">
        <v>0</v>
      </c>
      <c r="L438" s="6" t="n">
        <v>0</v>
      </c>
      <c r="M438" s="6" t="s">
        <f>=I438+J438+K438+L438</f>
      </c>
      <c r="N438" s="17"/>
      <c r="O438" s="17" t="s">
        <v>624</v>
      </c>
    </row>
    <row collapsed="false" customFormat="false" customHeight="false" hidden="false" ht="12.1" outlineLevel="0" r="439">
      <c r="A439" s="22" t="n">
        <v>45558.501076389</v>
      </c>
      <c r="B439" s="23" t="s">
        <v>501</v>
      </c>
      <c r="C439" s="23" t="s">
        <v>209</v>
      </c>
      <c r="D439" s="23" t="s">
        <v>501</v>
      </c>
      <c r="E439" s="23" t="s">
        <v>501</v>
      </c>
      <c r="F439" s="23" t="s">
        <v>20</v>
      </c>
      <c r="G439" s="24" t="n">
        <v>1</v>
      </c>
      <c r="H439" s="25" t="n">
        <v>1</v>
      </c>
      <c r="I439" s="25" t="n">
        <v>38</v>
      </c>
      <c r="J439" s="25" t="n">
        <v>0</v>
      </c>
      <c r="K439" s="25" t="n">
        <v>0</v>
      </c>
      <c r="L439" s="25" t="n">
        <v>0</v>
      </c>
      <c r="M439" s="6" t="s">
        <f>=I439+J439+K439+L439</f>
      </c>
      <c r="N439" s="23"/>
      <c r="O439" s="23" t="s">
        <v>624</v>
      </c>
    </row>
    <row collapsed="false" customFormat="false" customHeight="false" hidden="false" ht="12.1" outlineLevel="0" r="440">
      <c r="A440" s="22" t="n">
        <v>45558.57537037</v>
      </c>
      <c r="B440" s="23" t="s">
        <v>501</v>
      </c>
      <c r="C440" s="23" t="s">
        <v>209</v>
      </c>
      <c r="D440" s="23" t="s">
        <v>501</v>
      </c>
      <c r="E440" s="23" t="s">
        <v>501</v>
      </c>
      <c r="F440" s="23" t="s">
        <v>20</v>
      </c>
      <c r="G440" s="24" t="n">
        <v>1</v>
      </c>
      <c r="H440" s="25" t="n">
        <v>1</v>
      </c>
      <c r="I440" s="25" t="n">
        <v>34.69</v>
      </c>
      <c r="J440" s="25" t="n">
        <v>0</v>
      </c>
      <c r="K440" s="25" t="n">
        <v>0</v>
      </c>
      <c r="L440" s="25" t="n">
        <v>0</v>
      </c>
      <c r="M440" s="6" t="s">
        <f>=I440+J440+K440+L440</f>
      </c>
      <c r="N440" s="23"/>
      <c r="O440" s="23" t="s">
        <v>624</v>
      </c>
    </row>
    <row collapsed="false" customFormat="false" customHeight="false" hidden="false" ht="12.1" outlineLevel="0" r="441">
      <c r="A441" s="22" t="n">
        <v>45559.472256944</v>
      </c>
      <c r="B441" s="23" t="s">
        <v>501</v>
      </c>
      <c r="C441" s="23" t="s">
        <v>209</v>
      </c>
      <c r="D441" s="23" t="s">
        <v>501</v>
      </c>
      <c r="E441" s="23" t="s">
        <v>501</v>
      </c>
      <c r="F441" s="23" t="s">
        <v>20</v>
      </c>
      <c r="G441" s="24" t="n">
        <v>1</v>
      </c>
      <c r="H441" s="25" t="n">
        <v>1</v>
      </c>
      <c r="I441" s="25" t="n">
        <v>13.5</v>
      </c>
      <c r="J441" s="25" t="n">
        <v>0</v>
      </c>
      <c r="K441" s="25" t="n">
        <v>0</v>
      </c>
      <c r="L441" s="25" t="n">
        <v>0</v>
      </c>
      <c r="M441" s="6" t="s">
        <f>=I441+J441+K441+L441</f>
      </c>
      <c r="N441" s="23"/>
      <c r="O441" s="23" t="s">
        <v>624</v>
      </c>
    </row>
    <row collapsed="false" customFormat="false" customHeight="false" hidden="false" ht="12.1" outlineLevel="0" r="442">
      <c r="A442" s="22" t="n">
        <v>45560.297986111</v>
      </c>
      <c r="B442" s="23" t="s">
        <v>501</v>
      </c>
      <c r="C442" s="23" t="s">
        <v>209</v>
      </c>
      <c r="D442" s="23" t="s">
        <v>501</v>
      </c>
      <c r="E442" s="23" t="s">
        <v>501</v>
      </c>
      <c r="F442" s="23" t="s">
        <v>20</v>
      </c>
      <c r="G442" s="24" t="n">
        <v>1</v>
      </c>
      <c r="H442" s="25" t="n">
        <v>1</v>
      </c>
      <c r="I442" s="25" t="n">
        <v>10</v>
      </c>
      <c r="J442" s="25" t="n">
        <v>0</v>
      </c>
      <c r="K442" s="25" t="n">
        <v>0</v>
      </c>
      <c r="L442" s="25" t="n">
        <v>0</v>
      </c>
      <c r="M442" s="6" t="s">
        <f>=I442+J442+K442+L442</f>
      </c>
      <c r="N442" s="23"/>
      <c r="O442" s="23" t="s">
        <v>624</v>
      </c>
    </row>
    <row collapsed="false" customFormat="false" customHeight="false" hidden="false" ht="12.1" outlineLevel="0" r="443">
      <c r="A443" s="22" t="n">
        <v>45560.30787037</v>
      </c>
      <c r="B443" s="23" t="s">
        <v>501</v>
      </c>
      <c r="C443" s="23" t="s">
        <v>209</v>
      </c>
      <c r="D443" s="23" t="s">
        <v>501</v>
      </c>
      <c r="E443" s="23" t="s">
        <v>501</v>
      </c>
      <c r="F443" s="23" t="s">
        <v>20</v>
      </c>
      <c r="G443" s="24" t="n">
        <v>1</v>
      </c>
      <c r="H443" s="25" t="n">
        <v>1</v>
      </c>
      <c r="I443" s="25" t="n">
        <v>10</v>
      </c>
      <c r="J443" s="25" t="n">
        <v>0</v>
      </c>
      <c r="K443" s="25" t="n">
        <v>0</v>
      </c>
      <c r="L443" s="25" t="n">
        <v>0</v>
      </c>
      <c r="M443" s="6" t="s">
        <f>=I443+J443+K443+L443</f>
      </c>
      <c r="N443" s="23"/>
      <c r="O443" s="23" t="s">
        <v>624</v>
      </c>
    </row>
    <row collapsed="false" customFormat="false" customHeight="false" hidden="false" ht="12.1" outlineLevel="0" r="444">
      <c r="A444" s="22" t="n">
        <v>45560.751215278</v>
      </c>
      <c r="B444" s="23" t="s">
        <v>501</v>
      </c>
      <c r="C444" s="23" t="s">
        <v>209</v>
      </c>
      <c r="D444" s="23" t="s">
        <v>501</v>
      </c>
      <c r="E444" s="23" t="s">
        <v>501</v>
      </c>
      <c r="F444" s="23" t="s">
        <v>20</v>
      </c>
      <c r="G444" s="24" t="n">
        <v>1</v>
      </c>
      <c r="H444" s="25" t="n">
        <v>1</v>
      </c>
      <c r="I444" s="25" t="n">
        <v>36.05</v>
      </c>
      <c r="J444" s="25" t="n">
        <v>0</v>
      </c>
      <c r="K444" s="25" t="n">
        <v>0</v>
      </c>
      <c r="L444" s="25" t="n">
        <v>0</v>
      </c>
      <c r="M444" s="6" t="s">
        <f>=I444+J444+K444+L444</f>
      </c>
      <c r="N444" s="23"/>
      <c r="O444" s="23" t="s">
        <v>624</v>
      </c>
    </row>
    <row collapsed="false" customFormat="false" customHeight="false" hidden="false" ht="12.1" outlineLevel="0" r="445">
      <c r="A445" s="21" t="n">
        <v>45560.75125</v>
      </c>
      <c r="B445" s="17" t="s">
        <v>129</v>
      </c>
      <c r="C445" s="17" t="s">
        <v>629</v>
      </c>
      <c r="D445" s="17" t="s">
        <v>277</v>
      </c>
      <c r="E445" s="17" t="s">
        <v>126</v>
      </c>
      <c r="F445" s="17" t="s">
        <v>20</v>
      </c>
      <c r="G445" s="7" t="n">
        <v>1</v>
      </c>
      <c r="H445" s="6" t="n">
        <v>118.95</v>
      </c>
      <c r="I445" s="6" t="n">
        <v>-118.95</v>
      </c>
      <c r="J445" s="6" t="n">
        <v>0</v>
      </c>
      <c r="K445" s="6" t="n">
        <v>0</v>
      </c>
      <c r="L445" s="6" t="n">
        <v>0</v>
      </c>
      <c r="M445" s="6" t="s">
        <f>=I445+J445+K445+L445</f>
      </c>
      <c r="N445" s="17"/>
      <c r="O445" s="17" t="s">
        <v>624</v>
      </c>
    </row>
    <row collapsed="false" customFormat="false" customHeight="false" hidden="false" ht="12.1" outlineLevel="0" r="446">
      <c r="A446" s="22" t="n">
        <v>45560.754409722</v>
      </c>
      <c r="B446" s="23" t="s">
        <v>501</v>
      </c>
      <c r="C446" s="23" t="s">
        <v>209</v>
      </c>
      <c r="D446" s="23" t="s">
        <v>501</v>
      </c>
      <c r="E446" s="23" t="s">
        <v>501</v>
      </c>
      <c r="F446" s="23" t="s">
        <v>20</v>
      </c>
      <c r="G446" s="24" t="n">
        <v>1</v>
      </c>
      <c r="H446" s="25" t="n">
        <v>1</v>
      </c>
      <c r="I446" s="25" t="n">
        <v>41</v>
      </c>
      <c r="J446" s="25" t="n">
        <v>0</v>
      </c>
      <c r="K446" s="25" t="n">
        <v>0</v>
      </c>
      <c r="L446" s="25" t="n">
        <v>0</v>
      </c>
      <c r="M446" s="6" t="s">
        <f>=I446+J446+K446+L446</f>
      </c>
      <c r="N446" s="23"/>
      <c r="O446" s="23" t="s">
        <v>624</v>
      </c>
    </row>
    <row collapsed="false" customFormat="false" customHeight="false" hidden="false" ht="12.1" outlineLevel="0" r="447">
      <c r="A447" s="22" t="n">
        <v>45561.450266204</v>
      </c>
      <c r="B447" s="23" t="s">
        <v>501</v>
      </c>
      <c r="C447" s="23" t="s">
        <v>209</v>
      </c>
      <c r="D447" s="23" t="s">
        <v>501</v>
      </c>
      <c r="E447" s="23" t="s">
        <v>501</v>
      </c>
      <c r="F447" s="23" t="s">
        <v>20</v>
      </c>
      <c r="G447" s="24" t="n">
        <v>1</v>
      </c>
      <c r="H447" s="25" t="n">
        <v>1</v>
      </c>
      <c r="I447" s="25" t="n">
        <v>5</v>
      </c>
      <c r="J447" s="25" t="n">
        <v>0</v>
      </c>
      <c r="K447" s="25" t="n">
        <v>0</v>
      </c>
      <c r="L447" s="25" t="n">
        <v>0</v>
      </c>
      <c r="M447" s="6" t="s">
        <f>=I447+J447+K447+L447</f>
      </c>
      <c r="N447" s="23"/>
      <c r="O447" s="23" t="s">
        <v>624</v>
      </c>
    </row>
    <row collapsed="false" customFormat="false" customHeight="false" hidden="false" ht="12.1" outlineLevel="0" r="448">
      <c r="A448" s="22" t="n">
        <v>45561.451168981</v>
      </c>
      <c r="B448" s="23" t="s">
        <v>501</v>
      </c>
      <c r="C448" s="23" t="s">
        <v>209</v>
      </c>
      <c r="D448" s="23" t="s">
        <v>501</v>
      </c>
      <c r="E448" s="23" t="s">
        <v>501</v>
      </c>
      <c r="F448" s="23" t="s">
        <v>20</v>
      </c>
      <c r="G448" s="24" t="n">
        <v>1</v>
      </c>
      <c r="H448" s="25" t="n">
        <v>1</v>
      </c>
      <c r="I448" s="25" t="n">
        <v>10</v>
      </c>
      <c r="J448" s="25" t="n">
        <v>0</v>
      </c>
      <c r="K448" s="25" t="n">
        <v>0</v>
      </c>
      <c r="L448" s="25" t="n">
        <v>0</v>
      </c>
      <c r="M448" s="6" t="s">
        <f>=I448+J448+K448+L448</f>
      </c>
      <c r="N448" s="23"/>
      <c r="O448" s="23" t="s">
        <v>624</v>
      </c>
    </row>
    <row collapsed="false" customFormat="false" customHeight="false" hidden="false" ht="12.1" outlineLevel="0" r="449">
      <c r="A449" s="21" t="n">
        <v>45561.454085648</v>
      </c>
      <c r="B449" s="17" t="s">
        <v>192</v>
      </c>
      <c r="C449" s="17" t="s">
        <v>635</v>
      </c>
      <c r="D449" s="17" t="s">
        <v>277</v>
      </c>
      <c r="E449" s="17" t="s">
        <v>140</v>
      </c>
      <c r="F449" s="17" t="s">
        <v>20</v>
      </c>
      <c r="G449" s="7" t="n">
        <v>1</v>
      </c>
      <c r="H449" s="6" t="n">
        <v>80.33</v>
      </c>
      <c r="I449" s="6" t="n">
        <v>-803.3</v>
      </c>
      <c r="J449" s="6" t="n">
        <v>-15.49</v>
      </c>
      <c r="K449" s="6" t="n">
        <v>-2.41</v>
      </c>
      <c r="L449" s="6" t="n">
        <v>0</v>
      </c>
      <c r="M449" s="6" t="s">
        <f>=I449+J449+K449+L449</f>
      </c>
      <c r="N449" s="17"/>
      <c r="O449" s="17" t="s">
        <v>502</v>
      </c>
    </row>
    <row collapsed="false" customFormat="false" customHeight="false" hidden="false" ht="12.1" outlineLevel="0" r="450">
      <c r="A450" s="22" t="n">
        <v>45561.696458333</v>
      </c>
      <c r="B450" s="23" t="s">
        <v>524</v>
      </c>
      <c r="C450" s="23" t="s">
        <v>534</v>
      </c>
      <c r="D450" s="23" t="s">
        <v>524</v>
      </c>
      <c r="E450" s="23" t="s">
        <v>524</v>
      </c>
      <c r="F450" s="23" t="s">
        <v>20</v>
      </c>
      <c r="G450" s="24" t="n">
        <v>1</v>
      </c>
      <c r="H450" s="25" t="n">
        <v>1</v>
      </c>
      <c r="I450" s="25" t="n">
        <v>30.54</v>
      </c>
      <c r="J450" s="25" t="n">
        <v>0</v>
      </c>
      <c r="K450" s="25" t="n">
        <v>0</v>
      </c>
      <c r="L450" s="25" t="n">
        <v>0</v>
      </c>
      <c r="M450" s="6" t="s">
        <f>=I450+J450+K450+L450</f>
      </c>
      <c r="N450" s="23"/>
      <c r="O450" s="23" t="s">
        <v>502</v>
      </c>
    </row>
    <row collapsed="false" customFormat="false" customHeight="false" hidden="false" ht="12.1" outlineLevel="0" r="451">
      <c r="A451" s="22" t="n">
        <v>45561.697685185</v>
      </c>
      <c r="B451" s="23" t="s">
        <v>524</v>
      </c>
      <c r="C451" s="23" t="s">
        <v>535</v>
      </c>
      <c r="D451" s="23" t="s">
        <v>524</v>
      </c>
      <c r="E451" s="23" t="s">
        <v>524</v>
      </c>
      <c r="F451" s="23" t="s">
        <v>20</v>
      </c>
      <c r="G451" s="24" t="n">
        <v>1</v>
      </c>
      <c r="H451" s="25" t="n">
        <v>1</v>
      </c>
      <c r="I451" s="25" t="n">
        <v>39.9</v>
      </c>
      <c r="J451" s="25" t="n">
        <v>0</v>
      </c>
      <c r="K451" s="25" t="n">
        <v>0</v>
      </c>
      <c r="L451" s="25" t="n">
        <v>0</v>
      </c>
      <c r="M451" s="6" t="s">
        <f>=I451+J451+K451+L451</f>
      </c>
      <c r="N451" s="23"/>
      <c r="O451" s="23" t="s">
        <v>502</v>
      </c>
    </row>
    <row collapsed="false" customFormat="false" customHeight="false" hidden="false" ht="12.1" outlineLevel="0" r="452">
      <c r="A452" s="22" t="n">
        <v>45561.699131944</v>
      </c>
      <c r="B452" s="23" t="s">
        <v>524</v>
      </c>
      <c r="C452" s="23" t="s">
        <v>636</v>
      </c>
      <c r="D452" s="23" t="s">
        <v>524</v>
      </c>
      <c r="E452" s="23" t="s">
        <v>524</v>
      </c>
      <c r="F452" s="23" t="s">
        <v>20</v>
      </c>
      <c r="G452" s="24" t="n">
        <v>1</v>
      </c>
      <c r="H452" s="25" t="n">
        <v>1</v>
      </c>
      <c r="I452" s="25" t="n">
        <v>80</v>
      </c>
      <c r="J452" s="25" t="n">
        <v>0</v>
      </c>
      <c r="K452" s="25" t="n">
        <v>0</v>
      </c>
      <c r="L452" s="25" t="n">
        <v>0</v>
      </c>
      <c r="M452" s="6" t="s">
        <f>=I452+J452+K452+L452</f>
      </c>
      <c r="N452" s="23"/>
      <c r="O452" s="23" t="s">
        <v>502</v>
      </c>
    </row>
    <row collapsed="false" customFormat="false" customHeight="false" hidden="false" ht="12.1" outlineLevel="0" r="453">
      <c r="A453" s="30" t="n">
        <v>45561.699131944</v>
      </c>
      <c r="B453" s="31" t="s">
        <v>515</v>
      </c>
      <c r="C453" s="31" t="s">
        <v>637</v>
      </c>
      <c r="D453" s="31" t="s">
        <v>515</v>
      </c>
      <c r="E453" s="31" t="s">
        <v>515</v>
      </c>
      <c r="F453" s="31" t="s">
        <v>20</v>
      </c>
      <c r="G453" s="32" t="n">
        <v>1</v>
      </c>
      <c r="H453" s="33" t="n">
        <v>-10</v>
      </c>
      <c r="I453" s="33" t="n">
        <v>-10</v>
      </c>
      <c r="J453" s="33" t="n">
        <v>0</v>
      </c>
      <c r="K453" s="33" t="n">
        <v>0</v>
      </c>
      <c r="L453" s="33" t="n">
        <v>0</v>
      </c>
      <c r="M453" s="6" t="s">
        <f>=I453+J453+K453+L453</f>
      </c>
      <c r="N453" s="31"/>
      <c r="O453" s="31" t="s">
        <v>502</v>
      </c>
    </row>
    <row collapsed="false" customFormat="false" customHeight="false" hidden="false" ht="12.1" outlineLevel="0" r="454">
      <c r="A454" s="22" t="n">
        <v>45562.559699074</v>
      </c>
      <c r="B454" s="23" t="s">
        <v>501</v>
      </c>
      <c r="C454" s="23" t="s">
        <v>209</v>
      </c>
      <c r="D454" s="23" t="s">
        <v>501</v>
      </c>
      <c r="E454" s="23" t="s">
        <v>501</v>
      </c>
      <c r="F454" s="23" t="s">
        <v>20</v>
      </c>
      <c r="G454" s="24" t="n">
        <v>1</v>
      </c>
      <c r="H454" s="25" t="n">
        <v>1</v>
      </c>
      <c r="I454" s="25" t="n">
        <v>41</v>
      </c>
      <c r="J454" s="25" t="n">
        <v>0</v>
      </c>
      <c r="K454" s="25" t="n">
        <v>0</v>
      </c>
      <c r="L454" s="25" t="n">
        <v>0</v>
      </c>
      <c r="M454" s="6" t="s">
        <f>=I454+J454+K454+L454</f>
      </c>
      <c r="N454" s="23"/>
      <c r="O454" s="23" t="s">
        <v>624</v>
      </c>
    </row>
    <row collapsed="false" customFormat="false" customHeight="false" hidden="false" ht="12.1" outlineLevel="0" r="455">
      <c r="A455" s="21" t="n">
        <v>45562.559756944</v>
      </c>
      <c r="B455" s="17" t="s">
        <v>129</v>
      </c>
      <c r="C455" s="17" t="s">
        <v>629</v>
      </c>
      <c r="D455" s="17" t="s">
        <v>277</v>
      </c>
      <c r="E455" s="17" t="s">
        <v>126</v>
      </c>
      <c r="F455" s="17" t="s">
        <v>20</v>
      </c>
      <c r="G455" s="7" t="n">
        <v>1</v>
      </c>
      <c r="H455" s="6" t="n">
        <v>119.07</v>
      </c>
      <c r="I455" s="6" t="n">
        <v>-119.07</v>
      </c>
      <c r="J455" s="6" t="n">
        <v>0</v>
      </c>
      <c r="K455" s="6" t="n">
        <v>0</v>
      </c>
      <c r="L455" s="6" t="n">
        <v>0</v>
      </c>
      <c r="M455" s="6" t="s">
        <f>=I455+J455+K455+L455</f>
      </c>
      <c r="N455" s="17"/>
      <c r="O455" s="17" t="s">
        <v>624</v>
      </c>
    </row>
    <row collapsed="false" customFormat="false" customHeight="false" hidden="false" ht="12.1" outlineLevel="0" r="456">
      <c r="A456" s="22" t="n">
        <v>45563.299768519</v>
      </c>
      <c r="B456" s="23" t="s">
        <v>501</v>
      </c>
      <c r="C456" s="23" t="s">
        <v>209</v>
      </c>
      <c r="D456" s="23" t="s">
        <v>501</v>
      </c>
      <c r="E456" s="23" t="s">
        <v>501</v>
      </c>
      <c r="F456" s="23" t="s">
        <v>20</v>
      </c>
      <c r="G456" s="24" t="n">
        <v>1</v>
      </c>
      <c r="H456" s="25" t="n">
        <v>1</v>
      </c>
      <c r="I456" s="25" t="n">
        <v>33.06</v>
      </c>
      <c r="J456" s="25" t="n">
        <v>0</v>
      </c>
      <c r="K456" s="25" t="n">
        <v>0</v>
      </c>
      <c r="L456" s="25" t="n">
        <v>0</v>
      </c>
      <c r="M456" s="6" t="s">
        <f>=I456+J456+K456+L456</f>
      </c>
      <c r="N456" s="23"/>
      <c r="O456" s="23" t="s">
        <v>624</v>
      </c>
    </row>
    <row collapsed="false" customFormat="false" customHeight="false" hidden="false" ht="12.1" outlineLevel="0" r="457">
      <c r="A457" s="22" t="n">
        <v>45563.514201389</v>
      </c>
      <c r="B457" s="23" t="s">
        <v>501</v>
      </c>
      <c r="C457" s="23" t="s">
        <v>209</v>
      </c>
      <c r="D457" s="23" t="s">
        <v>501</v>
      </c>
      <c r="E457" s="23" t="s">
        <v>501</v>
      </c>
      <c r="F457" s="23" t="s">
        <v>20</v>
      </c>
      <c r="G457" s="24" t="n">
        <v>1</v>
      </c>
      <c r="H457" s="25" t="n">
        <v>1</v>
      </c>
      <c r="I457" s="25" t="n">
        <v>48.09</v>
      </c>
      <c r="J457" s="25" t="n">
        <v>0</v>
      </c>
      <c r="K457" s="25" t="n">
        <v>0</v>
      </c>
      <c r="L457" s="25" t="n">
        <v>0</v>
      </c>
      <c r="M457" s="6" t="s">
        <f>=I457+J457+K457+L457</f>
      </c>
      <c r="N457" s="23"/>
      <c r="O457" s="23" t="s">
        <v>624</v>
      </c>
    </row>
    <row collapsed="false" customFormat="false" customHeight="false" hidden="false" ht="12.1" outlineLevel="0" r="458">
      <c r="A458" s="22" t="n">
        <v>45563.745555556</v>
      </c>
      <c r="B458" s="23" t="s">
        <v>501</v>
      </c>
      <c r="C458" s="23" t="s">
        <v>209</v>
      </c>
      <c r="D458" s="23" t="s">
        <v>501</v>
      </c>
      <c r="E458" s="23" t="s">
        <v>501</v>
      </c>
      <c r="F458" s="23" t="s">
        <v>20</v>
      </c>
      <c r="G458" s="24" t="n">
        <v>1</v>
      </c>
      <c r="H458" s="25" t="n">
        <v>1</v>
      </c>
      <c r="I458" s="25" t="n">
        <v>0.11</v>
      </c>
      <c r="J458" s="25" t="n">
        <v>0</v>
      </c>
      <c r="K458" s="25" t="n">
        <v>0</v>
      </c>
      <c r="L458" s="25" t="n">
        <v>0</v>
      </c>
      <c r="M458" s="6" t="s">
        <f>=I458+J458+K458+L458</f>
      </c>
      <c r="N458" s="23"/>
      <c r="O458" s="23" t="s">
        <v>624</v>
      </c>
    </row>
    <row collapsed="false" customFormat="false" customHeight="false" hidden="false" ht="12.1" outlineLevel="0" r="459">
      <c r="A459" s="22" t="n">
        <v>45563.753576389</v>
      </c>
      <c r="B459" s="23" t="s">
        <v>501</v>
      </c>
      <c r="C459" s="23" t="s">
        <v>209</v>
      </c>
      <c r="D459" s="23" t="s">
        <v>501</v>
      </c>
      <c r="E459" s="23" t="s">
        <v>501</v>
      </c>
      <c r="F459" s="23" t="s">
        <v>20</v>
      </c>
      <c r="G459" s="24" t="n">
        <v>1</v>
      </c>
      <c r="H459" s="25" t="n">
        <v>1</v>
      </c>
      <c r="I459" s="25" t="n">
        <v>35</v>
      </c>
      <c r="J459" s="25" t="n">
        <v>0</v>
      </c>
      <c r="K459" s="25" t="n">
        <v>0</v>
      </c>
      <c r="L459" s="25" t="n">
        <v>0</v>
      </c>
      <c r="M459" s="6" t="s">
        <f>=I459+J459+K459+L459</f>
      </c>
      <c r="N459" s="23"/>
      <c r="O459" s="23" t="s">
        <v>624</v>
      </c>
    </row>
    <row collapsed="false" customFormat="false" customHeight="false" hidden="false" ht="12.1" outlineLevel="0" r="460">
      <c r="A460" s="21" t="n">
        <v>45563.753622685</v>
      </c>
      <c r="B460" s="17" t="s">
        <v>129</v>
      </c>
      <c r="C460" s="17" t="s">
        <v>629</v>
      </c>
      <c r="D460" s="17" t="s">
        <v>277</v>
      </c>
      <c r="E460" s="17" t="s">
        <v>126</v>
      </c>
      <c r="F460" s="17" t="s">
        <v>20</v>
      </c>
      <c r="G460" s="7" t="n">
        <v>1</v>
      </c>
      <c r="H460" s="6" t="n">
        <v>119.12</v>
      </c>
      <c r="I460" s="6" t="n">
        <v>-119.12</v>
      </c>
      <c r="J460" s="6" t="n">
        <v>0</v>
      </c>
      <c r="K460" s="6" t="n">
        <v>0</v>
      </c>
      <c r="L460" s="6" t="n">
        <v>0</v>
      </c>
      <c r="M460" s="6" t="s">
        <f>=I460+J460+K460+L460</f>
      </c>
      <c r="N460" s="17"/>
      <c r="O460" s="17" t="s">
        <v>624</v>
      </c>
    </row>
    <row collapsed="false" customFormat="false" customHeight="false" hidden="false" ht="12.1" outlineLevel="0" r="461">
      <c r="A461" s="22" t="n">
        <v>45564.44974537</v>
      </c>
      <c r="B461" s="23" t="s">
        <v>501</v>
      </c>
      <c r="C461" s="23" t="s">
        <v>209</v>
      </c>
      <c r="D461" s="23" t="s">
        <v>501</v>
      </c>
      <c r="E461" s="23" t="s">
        <v>501</v>
      </c>
      <c r="F461" s="23" t="s">
        <v>20</v>
      </c>
      <c r="G461" s="24" t="n">
        <v>1</v>
      </c>
      <c r="H461" s="25" t="n">
        <v>1</v>
      </c>
      <c r="I461" s="25" t="n">
        <v>29.09</v>
      </c>
      <c r="J461" s="25" t="n">
        <v>0</v>
      </c>
      <c r="K461" s="25" t="n">
        <v>0</v>
      </c>
      <c r="L461" s="25" t="n">
        <v>0</v>
      </c>
      <c r="M461" s="6" t="s">
        <f>=I461+J461+K461+L461</f>
      </c>
      <c r="N461" s="23"/>
      <c r="O461" s="23" t="s">
        <v>624</v>
      </c>
    </row>
    <row collapsed="false" customFormat="false" customHeight="false" hidden="false" ht="12.1" outlineLevel="0" r="462">
      <c r="A462" s="22" t="n">
        <v>45564.796701389</v>
      </c>
      <c r="B462" s="23" t="s">
        <v>501</v>
      </c>
      <c r="C462" s="23" t="s">
        <v>209</v>
      </c>
      <c r="D462" s="23" t="s">
        <v>501</v>
      </c>
      <c r="E462" s="23" t="s">
        <v>501</v>
      </c>
      <c r="F462" s="23" t="s">
        <v>20</v>
      </c>
      <c r="G462" s="24" t="n">
        <v>1</v>
      </c>
      <c r="H462" s="25" t="n">
        <v>1</v>
      </c>
      <c r="I462" s="25" t="n">
        <v>41</v>
      </c>
      <c r="J462" s="25" t="n">
        <v>0</v>
      </c>
      <c r="K462" s="25" t="n">
        <v>0</v>
      </c>
      <c r="L462" s="25" t="n">
        <v>0</v>
      </c>
      <c r="M462" s="6" t="s">
        <f>=I462+J462+K462+L462</f>
      </c>
      <c r="N462" s="23"/>
      <c r="O462" s="23" t="s">
        <v>624</v>
      </c>
    </row>
    <row collapsed="false" customFormat="false" customHeight="false" hidden="false" ht="12.1" outlineLevel="0" r="463">
      <c r="A463" s="22" t="n">
        <v>45564.867013889</v>
      </c>
      <c r="B463" s="23" t="s">
        <v>501</v>
      </c>
      <c r="C463" s="23" t="s">
        <v>209</v>
      </c>
      <c r="D463" s="23" t="s">
        <v>501</v>
      </c>
      <c r="E463" s="23" t="s">
        <v>501</v>
      </c>
      <c r="F463" s="23" t="s">
        <v>20</v>
      </c>
      <c r="G463" s="24" t="n">
        <v>1</v>
      </c>
      <c r="H463" s="25" t="n">
        <v>1</v>
      </c>
      <c r="I463" s="25" t="n">
        <v>33.06</v>
      </c>
      <c r="J463" s="25" t="n">
        <v>0</v>
      </c>
      <c r="K463" s="25" t="n">
        <v>0</v>
      </c>
      <c r="L463" s="25" t="n">
        <v>0</v>
      </c>
      <c r="M463" s="6" t="s">
        <f>=I463+J463+K463+L463</f>
      </c>
      <c r="N463" s="23"/>
      <c r="O463" s="23" t="s">
        <v>624</v>
      </c>
    </row>
    <row collapsed="false" customFormat="false" customHeight="false" hidden="false" ht="12.1" outlineLevel="0" r="464">
      <c r="A464" s="22" t="n">
        <v>45565.389467593</v>
      </c>
      <c r="B464" s="23" t="s">
        <v>524</v>
      </c>
      <c r="C464" s="23" t="s">
        <v>591</v>
      </c>
      <c r="D464" s="23" t="s">
        <v>524</v>
      </c>
      <c r="E464" s="23" t="s">
        <v>524</v>
      </c>
      <c r="F464" s="23" t="s">
        <v>20</v>
      </c>
      <c r="G464" s="24" t="n">
        <v>1</v>
      </c>
      <c r="H464" s="25" t="n">
        <v>1</v>
      </c>
      <c r="I464" s="25" t="n">
        <v>42.4</v>
      </c>
      <c r="J464" s="25" t="n">
        <v>0</v>
      </c>
      <c r="K464" s="25" t="n">
        <v>0</v>
      </c>
      <c r="L464" s="25" t="n">
        <v>0</v>
      </c>
      <c r="M464" s="6" t="s">
        <f>=I464+J464+K464+L464</f>
      </c>
      <c r="N464" s="23"/>
      <c r="O464" s="23" t="s">
        <v>502</v>
      </c>
    </row>
    <row collapsed="false" customFormat="false" customHeight="false" hidden="false" ht="12.1" outlineLevel="0" r="465">
      <c r="A465" s="22" t="n">
        <v>45565.396631944</v>
      </c>
      <c r="B465" s="23" t="s">
        <v>559</v>
      </c>
      <c r="C465" s="23" t="s">
        <v>638</v>
      </c>
      <c r="D465" s="23" t="s">
        <v>559</v>
      </c>
      <c r="E465" s="23" t="s">
        <v>559</v>
      </c>
      <c r="F465" s="23" t="s">
        <v>20</v>
      </c>
      <c r="G465" s="24" t="n">
        <v>1</v>
      </c>
      <c r="H465" s="25" t="n">
        <v>1</v>
      </c>
      <c r="I465" s="25" t="n">
        <v>2000</v>
      </c>
      <c r="J465" s="25" t="n">
        <v>0</v>
      </c>
      <c r="K465" s="25" t="n">
        <v>0</v>
      </c>
      <c r="L465" s="25" t="n">
        <v>0</v>
      </c>
      <c r="M465" s="6" t="s">
        <f>=I465+J465+K465+L465</f>
      </c>
      <c r="N465" s="23"/>
      <c r="O465" s="23" t="s">
        <v>502</v>
      </c>
    </row>
    <row collapsed="false" customFormat="false" customHeight="false" hidden="false" ht="12.1" outlineLevel="0" r="466">
      <c r="A466" s="22" t="n">
        <v>45565.529803241</v>
      </c>
      <c r="B466" s="23" t="s">
        <v>501</v>
      </c>
      <c r="C466" s="23" t="s">
        <v>209</v>
      </c>
      <c r="D466" s="23" t="s">
        <v>501</v>
      </c>
      <c r="E466" s="23" t="s">
        <v>501</v>
      </c>
      <c r="F466" s="23" t="s">
        <v>20</v>
      </c>
      <c r="G466" s="24" t="n">
        <v>1</v>
      </c>
      <c r="H466" s="25" t="n">
        <v>1</v>
      </c>
      <c r="I466" s="25" t="n">
        <v>46</v>
      </c>
      <c r="J466" s="25" t="n">
        <v>0</v>
      </c>
      <c r="K466" s="25" t="n">
        <v>0</v>
      </c>
      <c r="L466" s="25" t="n">
        <v>0</v>
      </c>
      <c r="M466" s="6" t="s">
        <f>=I466+J466+K466+L466</f>
      </c>
      <c r="N466" s="23"/>
      <c r="O466" s="23" t="s">
        <v>624</v>
      </c>
    </row>
    <row collapsed="false" customFormat="false" customHeight="false" hidden="false" ht="12.1" outlineLevel="0" r="467">
      <c r="A467" s="21" t="n">
        <v>45565.529849537</v>
      </c>
      <c r="B467" s="17" t="s">
        <v>129</v>
      </c>
      <c r="C467" s="17" t="s">
        <v>629</v>
      </c>
      <c r="D467" s="17" t="s">
        <v>277</v>
      </c>
      <c r="E467" s="17" t="s">
        <v>126</v>
      </c>
      <c r="F467" s="17" t="s">
        <v>20</v>
      </c>
      <c r="G467" s="7" t="n">
        <v>1</v>
      </c>
      <c r="H467" s="6" t="n">
        <v>119.24</v>
      </c>
      <c r="I467" s="6" t="n">
        <v>-119.24</v>
      </c>
      <c r="J467" s="6" t="n">
        <v>0</v>
      </c>
      <c r="K467" s="6" t="n">
        <v>0</v>
      </c>
      <c r="L467" s="6" t="n">
        <v>0</v>
      </c>
      <c r="M467" s="6" t="s">
        <f>=I467+J467+K467+L467</f>
      </c>
      <c r="N467" s="17"/>
      <c r="O467" s="17" t="s">
        <v>624</v>
      </c>
    </row>
    <row collapsed="false" customFormat="false" customHeight="false" hidden="false" ht="12.1" outlineLevel="0" r="468">
      <c r="A468" s="22" t="n">
        <v>45565.802615741</v>
      </c>
      <c r="B468" s="23" t="s">
        <v>501</v>
      </c>
      <c r="C468" s="23" t="s">
        <v>209</v>
      </c>
      <c r="D468" s="23" t="s">
        <v>501</v>
      </c>
      <c r="E468" s="23" t="s">
        <v>501</v>
      </c>
      <c r="F468" s="23" t="s">
        <v>20</v>
      </c>
      <c r="G468" s="24" t="n">
        <v>1</v>
      </c>
      <c r="H468" s="25" t="n">
        <v>1</v>
      </c>
      <c r="I468" s="25" t="n">
        <v>45</v>
      </c>
      <c r="J468" s="25" t="n">
        <v>0</v>
      </c>
      <c r="K468" s="25" t="n">
        <v>0</v>
      </c>
      <c r="L468" s="25" t="n">
        <v>0</v>
      </c>
      <c r="M468" s="6" t="s">
        <f>=I468+J468+K468+L468</f>
      </c>
      <c r="N468" s="23"/>
      <c r="O468" s="23" t="s">
        <v>624</v>
      </c>
    </row>
    <row collapsed="false" customFormat="false" customHeight="false" hidden="false" ht="12.1" outlineLevel="0" r="469">
      <c r="A469" s="22" t="n">
        <v>45566.543958333</v>
      </c>
      <c r="B469" s="23" t="s">
        <v>501</v>
      </c>
      <c r="C469" s="23" t="s">
        <v>209</v>
      </c>
      <c r="D469" s="23" t="s">
        <v>501</v>
      </c>
      <c r="E469" s="23" t="s">
        <v>501</v>
      </c>
      <c r="F469" s="23" t="s">
        <v>20</v>
      </c>
      <c r="G469" s="24" t="n">
        <v>1</v>
      </c>
      <c r="H469" s="25" t="n">
        <v>1</v>
      </c>
      <c r="I469" s="25" t="n">
        <v>6</v>
      </c>
      <c r="J469" s="25" t="n">
        <v>0</v>
      </c>
      <c r="K469" s="25" t="n">
        <v>0</v>
      </c>
      <c r="L469" s="25" t="n">
        <v>0</v>
      </c>
      <c r="M469" s="6" t="s">
        <f>=I469+J469+K469+L469</f>
      </c>
      <c r="N469" s="23"/>
      <c r="O469" s="23" t="s">
        <v>624</v>
      </c>
    </row>
    <row collapsed="false" customFormat="false" customHeight="false" hidden="false" ht="12.1" outlineLevel="0" r="470">
      <c r="A470" s="22" t="n">
        <v>45566.824722222</v>
      </c>
      <c r="B470" s="23" t="s">
        <v>501</v>
      </c>
      <c r="C470" s="23" t="s">
        <v>209</v>
      </c>
      <c r="D470" s="23" t="s">
        <v>501</v>
      </c>
      <c r="E470" s="23" t="s">
        <v>501</v>
      </c>
      <c r="F470" s="23" t="s">
        <v>20</v>
      </c>
      <c r="G470" s="24" t="n">
        <v>1</v>
      </c>
      <c r="H470" s="25" t="n">
        <v>1</v>
      </c>
      <c r="I470" s="25" t="n">
        <v>26</v>
      </c>
      <c r="J470" s="25" t="n">
        <v>0</v>
      </c>
      <c r="K470" s="25" t="n">
        <v>0</v>
      </c>
      <c r="L470" s="25" t="n">
        <v>0</v>
      </c>
      <c r="M470" s="6" t="s">
        <f>=I470+J470+K470+L470</f>
      </c>
      <c r="N470" s="23"/>
      <c r="O470" s="23" t="s">
        <v>624</v>
      </c>
    </row>
    <row collapsed="false" customFormat="false" customHeight="false" hidden="false" ht="12.1" outlineLevel="0" r="471">
      <c r="A471" s="22" t="n">
        <v>45567.295972222</v>
      </c>
      <c r="B471" s="23" t="s">
        <v>501</v>
      </c>
      <c r="C471" s="23" t="s">
        <v>209</v>
      </c>
      <c r="D471" s="23" t="s">
        <v>501</v>
      </c>
      <c r="E471" s="23" t="s">
        <v>501</v>
      </c>
      <c r="F471" s="23" t="s">
        <v>20</v>
      </c>
      <c r="G471" s="24" t="n">
        <v>1</v>
      </c>
      <c r="H471" s="25" t="n">
        <v>1</v>
      </c>
      <c r="I471" s="25" t="n">
        <v>24</v>
      </c>
      <c r="J471" s="25" t="n">
        <v>0</v>
      </c>
      <c r="K471" s="25" t="n">
        <v>0</v>
      </c>
      <c r="L471" s="25" t="n">
        <v>0</v>
      </c>
      <c r="M471" s="6" t="s">
        <f>=I471+J471+K471+L471</f>
      </c>
      <c r="N471" s="23"/>
      <c r="O471" s="23" t="s">
        <v>624</v>
      </c>
    </row>
    <row collapsed="false" customFormat="false" customHeight="false" hidden="false" ht="12.1" outlineLevel="0" r="472">
      <c r="A472" s="21" t="n">
        <v>45567.297407407</v>
      </c>
      <c r="B472" s="17" t="s">
        <v>129</v>
      </c>
      <c r="C472" s="17" t="s">
        <v>629</v>
      </c>
      <c r="D472" s="17" t="s">
        <v>277</v>
      </c>
      <c r="E472" s="17" t="s">
        <v>126</v>
      </c>
      <c r="F472" s="17" t="s">
        <v>20</v>
      </c>
      <c r="G472" s="7" t="n">
        <v>1</v>
      </c>
      <c r="H472" s="6" t="n">
        <v>119.35</v>
      </c>
      <c r="I472" s="6" t="n">
        <v>-119.35</v>
      </c>
      <c r="J472" s="6" t="n">
        <v>0</v>
      </c>
      <c r="K472" s="6" t="n">
        <v>0</v>
      </c>
      <c r="L472" s="6" t="n">
        <v>0</v>
      </c>
      <c r="M472" s="6" t="s">
        <f>=I472+J472+K472+L472</f>
      </c>
      <c r="N472" s="17"/>
      <c r="O472" s="17" t="s">
        <v>624</v>
      </c>
    </row>
    <row collapsed="false" customFormat="false" customHeight="false" hidden="false" ht="12.1" outlineLevel="0" r="473">
      <c r="A473" s="21" t="n">
        <v>45567.644583333</v>
      </c>
      <c r="B473" s="17" t="s">
        <v>85</v>
      </c>
      <c r="C473" s="17" t="s">
        <v>623</v>
      </c>
      <c r="D473" s="17" t="s">
        <v>277</v>
      </c>
      <c r="E473" s="17" t="s">
        <v>18</v>
      </c>
      <c r="F473" s="17" t="s">
        <v>20</v>
      </c>
      <c r="G473" s="7" t="n">
        <v>5</v>
      </c>
      <c r="H473" s="6" t="n">
        <v>223.9</v>
      </c>
      <c r="I473" s="6" t="n">
        <v>-1119.5</v>
      </c>
      <c r="J473" s="6" t="n">
        <v>0</v>
      </c>
      <c r="K473" s="6" t="n">
        <v>-3.36</v>
      </c>
      <c r="L473" s="6" t="n">
        <v>0</v>
      </c>
      <c r="M473" s="6" t="s">
        <f>=I473+J473+K473+L473</f>
      </c>
      <c r="N473" s="17"/>
      <c r="O473" s="17" t="s">
        <v>502</v>
      </c>
    </row>
    <row collapsed="false" customFormat="false" customHeight="false" hidden="false" ht="12.1" outlineLevel="0" r="474">
      <c r="A474" s="22" t="n">
        <v>45568.548032407</v>
      </c>
      <c r="B474" s="23" t="s">
        <v>524</v>
      </c>
      <c r="C474" s="23" t="s">
        <v>593</v>
      </c>
      <c r="D474" s="23" t="s">
        <v>524</v>
      </c>
      <c r="E474" s="23" t="s">
        <v>524</v>
      </c>
      <c r="F474" s="23" t="s">
        <v>20</v>
      </c>
      <c r="G474" s="24" t="n">
        <v>1</v>
      </c>
      <c r="H474" s="25" t="n">
        <v>1</v>
      </c>
      <c r="I474" s="25" t="n">
        <v>33.78</v>
      </c>
      <c r="J474" s="25" t="n">
        <v>0</v>
      </c>
      <c r="K474" s="25" t="n">
        <v>0</v>
      </c>
      <c r="L474" s="25" t="n">
        <v>0</v>
      </c>
      <c r="M474" s="6" t="s">
        <f>=I474+J474+K474+L474</f>
      </c>
      <c r="N474" s="23"/>
      <c r="O474" s="23" t="s">
        <v>502</v>
      </c>
    </row>
    <row collapsed="false" customFormat="false" customHeight="false" hidden="false" ht="12.1" outlineLevel="0" r="475">
      <c r="A475" s="22" t="n">
        <v>45569.387071759</v>
      </c>
      <c r="B475" s="23" t="s">
        <v>501</v>
      </c>
      <c r="C475" s="23" t="s">
        <v>209</v>
      </c>
      <c r="D475" s="23" t="s">
        <v>501</v>
      </c>
      <c r="E475" s="23" t="s">
        <v>501</v>
      </c>
      <c r="F475" s="23" t="s">
        <v>20</v>
      </c>
      <c r="G475" s="24" t="n">
        <v>1</v>
      </c>
      <c r="H475" s="25" t="n">
        <v>1</v>
      </c>
      <c r="I475" s="25" t="n">
        <v>5</v>
      </c>
      <c r="J475" s="25" t="n">
        <v>0</v>
      </c>
      <c r="K475" s="25" t="n">
        <v>0</v>
      </c>
      <c r="L475" s="25" t="n">
        <v>0</v>
      </c>
      <c r="M475" s="6" t="s">
        <f>=I475+J475+K475+L475</f>
      </c>
      <c r="N475" s="23"/>
      <c r="O475" s="23" t="s">
        <v>624</v>
      </c>
    </row>
    <row collapsed="false" customFormat="false" customHeight="false" hidden="false" ht="12.1" outlineLevel="0" r="476">
      <c r="A476" s="22" t="n">
        <v>45569.520520833</v>
      </c>
      <c r="B476" s="23" t="s">
        <v>501</v>
      </c>
      <c r="C476" s="23" t="s">
        <v>209</v>
      </c>
      <c r="D476" s="23" t="s">
        <v>501</v>
      </c>
      <c r="E476" s="23" t="s">
        <v>501</v>
      </c>
      <c r="F476" s="23" t="s">
        <v>20</v>
      </c>
      <c r="G476" s="24" t="n">
        <v>1</v>
      </c>
      <c r="H476" s="25" t="n">
        <v>1</v>
      </c>
      <c r="I476" s="25" t="n">
        <v>41</v>
      </c>
      <c r="J476" s="25" t="n">
        <v>0</v>
      </c>
      <c r="K476" s="25" t="n">
        <v>0</v>
      </c>
      <c r="L476" s="25" t="n">
        <v>0</v>
      </c>
      <c r="M476" s="6" t="s">
        <f>=I476+J476+K476+L476</f>
      </c>
      <c r="N476" s="23"/>
      <c r="O476" s="23" t="s">
        <v>624</v>
      </c>
    </row>
    <row collapsed="false" customFormat="false" customHeight="false" hidden="false" ht="12.1" outlineLevel="0" r="477">
      <c r="A477" s="22" t="n">
        <v>45569.619907407</v>
      </c>
      <c r="B477" s="23" t="s">
        <v>501</v>
      </c>
      <c r="C477" s="23" t="s">
        <v>209</v>
      </c>
      <c r="D477" s="23" t="s">
        <v>501</v>
      </c>
      <c r="E477" s="23" t="s">
        <v>501</v>
      </c>
      <c r="F477" s="23" t="s">
        <v>20</v>
      </c>
      <c r="G477" s="24" t="n">
        <v>1</v>
      </c>
      <c r="H477" s="25" t="n">
        <v>1</v>
      </c>
      <c r="I477" s="25" t="n">
        <v>10</v>
      </c>
      <c r="J477" s="25" t="n">
        <v>0</v>
      </c>
      <c r="K477" s="25" t="n">
        <v>0</v>
      </c>
      <c r="L477" s="25" t="n">
        <v>0</v>
      </c>
      <c r="M477" s="6" t="s">
        <f>=I477+J477+K477+L477</f>
      </c>
      <c r="N477" s="23"/>
      <c r="O477" s="23" t="s">
        <v>624</v>
      </c>
    </row>
    <row collapsed="false" customFormat="false" customHeight="false" hidden="false" ht="12.1" outlineLevel="0" r="478">
      <c r="A478" s="22" t="n">
        <v>45569.955428241</v>
      </c>
      <c r="B478" s="23" t="s">
        <v>501</v>
      </c>
      <c r="C478" s="23" t="s">
        <v>209</v>
      </c>
      <c r="D478" s="23" t="s">
        <v>501</v>
      </c>
      <c r="E478" s="23" t="s">
        <v>501</v>
      </c>
      <c r="F478" s="23" t="s">
        <v>20</v>
      </c>
      <c r="G478" s="24" t="n">
        <v>1</v>
      </c>
      <c r="H478" s="25" t="n">
        <v>1</v>
      </c>
      <c r="I478" s="25" t="n">
        <v>435</v>
      </c>
      <c r="J478" s="25" t="n">
        <v>0</v>
      </c>
      <c r="K478" s="25" t="n">
        <v>0</v>
      </c>
      <c r="L478" s="25" t="n">
        <v>0</v>
      </c>
      <c r="M478" s="6" t="s">
        <f>=I478+J478+K478+L478</f>
      </c>
      <c r="N478" s="23"/>
      <c r="O478" s="23" t="s">
        <v>624</v>
      </c>
    </row>
    <row collapsed="false" customFormat="false" customHeight="false" hidden="false" ht="12.1" outlineLevel="0" r="479">
      <c r="A479" s="21" t="n">
        <v>45570.294409722</v>
      </c>
      <c r="B479" s="17" t="s">
        <v>129</v>
      </c>
      <c r="C479" s="17" t="s">
        <v>629</v>
      </c>
      <c r="D479" s="17" t="s">
        <v>277</v>
      </c>
      <c r="E479" s="17" t="s">
        <v>126</v>
      </c>
      <c r="F479" s="17" t="s">
        <v>20</v>
      </c>
      <c r="G479" s="7" t="n">
        <v>4</v>
      </c>
      <c r="H479" s="6" t="n">
        <v>119.51</v>
      </c>
      <c r="I479" s="6" t="n">
        <v>-478.04</v>
      </c>
      <c r="J479" s="6" t="n">
        <v>0</v>
      </c>
      <c r="K479" s="6" t="n">
        <v>0</v>
      </c>
      <c r="L479" s="6" t="n">
        <v>0</v>
      </c>
      <c r="M479" s="6" t="s">
        <f>=I479+J479+K479+L479</f>
      </c>
      <c r="N479" s="17"/>
      <c r="O479" s="17" t="s">
        <v>624</v>
      </c>
    </row>
    <row collapsed="false" customFormat="false" customHeight="false" hidden="false" ht="12.1" outlineLevel="0" r="480">
      <c r="A480" s="22" t="n">
        <v>45571.29349537</v>
      </c>
      <c r="B480" s="23" t="s">
        <v>501</v>
      </c>
      <c r="C480" s="23" t="s">
        <v>209</v>
      </c>
      <c r="D480" s="23" t="s">
        <v>501</v>
      </c>
      <c r="E480" s="23" t="s">
        <v>501</v>
      </c>
      <c r="F480" s="23" t="s">
        <v>20</v>
      </c>
      <c r="G480" s="24" t="n">
        <v>1</v>
      </c>
      <c r="H480" s="25" t="n">
        <v>1</v>
      </c>
      <c r="I480" s="25" t="n">
        <v>20.2</v>
      </c>
      <c r="J480" s="25" t="n">
        <v>0</v>
      </c>
      <c r="K480" s="25" t="n">
        <v>0</v>
      </c>
      <c r="L480" s="25" t="n">
        <v>0</v>
      </c>
      <c r="M480" s="6" t="s">
        <f>=I480+J480+K480+L480</f>
      </c>
      <c r="N480" s="23"/>
      <c r="O480" s="23" t="s">
        <v>624</v>
      </c>
    </row>
    <row collapsed="false" customFormat="false" customHeight="false" hidden="false" ht="12.1" outlineLevel="0" r="481">
      <c r="A481" s="22" t="n">
        <v>45574.292546296</v>
      </c>
      <c r="B481" s="23" t="s">
        <v>501</v>
      </c>
      <c r="C481" s="23" t="s">
        <v>209</v>
      </c>
      <c r="D481" s="23" t="s">
        <v>501</v>
      </c>
      <c r="E481" s="23" t="s">
        <v>501</v>
      </c>
      <c r="F481" s="23" t="s">
        <v>20</v>
      </c>
      <c r="G481" s="24" t="n">
        <v>1</v>
      </c>
      <c r="H481" s="25" t="n">
        <v>1</v>
      </c>
      <c r="I481" s="25" t="n">
        <v>10</v>
      </c>
      <c r="J481" s="25" t="n">
        <v>0</v>
      </c>
      <c r="K481" s="25" t="n">
        <v>0</v>
      </c>
      <c r="L481" s="25" t="n">
        <v>0</v>
      </c>
      <c r="M481" s="6" t="s">
        <f>=I481+J481+K481+L481</f>
      </c>
      <c r="N481" s="23"/>
      <c r="O481" s="23" t="s">
        <v>624</v>
      </c>
    </row>
    <row collapsed="false" customFormat="false" customHeight="false" hidden="false" ht="12.1" outlineLevel="0" r="482">
      <c r="A482" s="22" t="n">
        <v>45575.531180556</v>
      </c>
      <c r="B482" s="23" t="s">
        <v>501</v>
      </c>
      <c r="C482" s="23" t="s">
        <v>209</v>
      </c>
      <c r="D482" s="23" t="s">
        <v>501</v>
      </c>
      <c r="E482" s="23" t="s">
        <v>501</v>
      </c>
      <c r="F482" s="23" t="s">
        <v>20</v>
      </c>
      <c r="G482" s="24" t="n">
        <v>1</v>
      </c>
      <c r="H482" s="25" t="n">
        <v>1</v>
      </c>
      <c r="I482" s="25" t="n">
        <v>5000</v>
      </c>
      <c r="J482" s="25" t="n">
        <v>0</v>
      </c>
      <c r="K482" s="25" t="n">
        <v>0</v>
      </c>
      <c r="L482" s="25" t="n">
        <v>0</v>
      </c>
      <c r="M482" s="6" t="s">
        <f>=I482+J482+K482+L482</f>
      </c>
      <c r="N482" s="23"/>
      <c r="O482" s="23" t="s">
        <v>502</v>
      </c>
    </row>
    <row collapsed="false" customFormat="false" customHeight="false" hidden="false" ht="12.1" outlineLevel="0" r="483">
      <c r="A483" s="22" t="n">
        <v>45577.565046296</v>
      </c>
      <c r="B483" s="23" t="s">
        <v>501</v>
      </c>
      <c r="C483" s="23" t="s">
        <v>209</v>
      </c>
      <c r="D483" s="23" t="s">
        <v>501</v>
      </c>
      <c r="E483" s="23" t="s">
        <v>501</v>
      </c>
      <c r="F483" s="23" t="s">
        <v>20</v>
      </c>
      <c r="G483" s="24" t="n">
        <v>1</v>
      </c>
      <c r="H483" s="25" t="n">
        <v>1</v>
      </c>
      <c r="I483" s="25" t="n">
        <v>2</v>
      </c>
      <c r="J483" s="25" t="n">
        <v>0</v>
      </c>
      <c r="K483" s="25" t="n">
        <v>0</v>
      </c>
      <c r="L483" s="25" t="n">
        <v>0</v>
      </c>
      <c r="M483" s="6" t="s">
        <f>=I483+J483+K483+L483</f>
      </c>
      <c r="N483" s="23"/>
      <c r="O483" s="23" t="s">
        <v>624</v>
      </c>
    </row>
    <row collapsed="false" customFormat="false" customHeight="false" hidden="false" ht="12.1" outlineLevel="0" r="484">
      <c r="A484" s="22" t="n">
        <v>45578.871979167</v>
      </c>
      <c r="B484" s="23" t="s">
        <v>501</v>
      </c>
      <c r="C484" s="23" t="s">
        <v>209</v>
      </c>
      <c r="D484" s="23" t="s">
        <v>501</v>
      </c>
      <c r="E484" s="23" t="s">
        <v>501</v>
      </c>
      <c r="F484" s="23" t="s">
        <v>20</v>
      </c>
      <c r="G484" s="24" t="n">
        <v>1</v>
      </c>
      <c r="H484" s="25" t="n">
        <v>1</v>
      </c>
      <c r="I484" s="25" t="n">
        <v>19.96</v>
      </c>
      <c r="J484" s="25" t="n">
        <v>0</v>
      </c>
      <c r="K484" s="25" t="n">
        <v>0</v>
      </c>
      <c r="L484" s="25" t="n">
        <v>0</v>
      </c>
      <c r="M484" s="6" t="s">
        <f>=I484+J484+K484+L484</f>
      </c>
      <c r="N484" s="23"/>
      <c r="O484" s="23" t="s">
        <v>624</v>
      </c>
    </row>
    <row collapsed="false" customFormat="false" customHeight="false" hidden="false" ht="12.1" outlineLevel="0" r="485">
      <c r="A485" s="22" t="n">
        <v>45578.874305556</v>
      </c>
      <c r="B485" s="23" t="s">
        <v>501</v>
      </c>
      <c r="C485" s="23" t="s">
        <v>209</v>
      </c>
      <c r="D485" s="23" t="s">
        <v>501</v>
      </c>
      <c r="E485" s="23" t="s">
        <v>501</v>
      </c>
      <c r="F485" s="23" t="s">
        <v>20</v>
      </c>
      <c r="G485" s="24" t="n">
        <v>1</v>
      </c>
      <c r="H485" s="25" t="n">
        <v>1</v>
      </c>
      <c r="I485" s="25" t="n">
        <v>14.83</v>
      </c>
      <c r="J485" s="25" t="n">
        <v>0</v>
      </c>
      <c r="K485" s="25" t="n">
        <v>0</v>
      </c>
      <c r="L485" s="25" t="n">
        <v>0</v>
      </c>
      <c r="M485" s="6" t="s">
        <f>=I485+J485+K485+L485</f>
      </c>
      <c r="N485" s="23"/>
      <c r="O485" s="23" t="s">
        <v>624</v>
      </c>
    </row>
    <row collapsed="false" customFormat="false" customHeight="false" hidden="false" ht="12.1" outlineLevel="0" r="486">
      <c r="A486" s="22" t="n">
        <v>45579.292696759</v>
      </c>
      <c r="B486" s="23" t="s">
        <v>501</v>
      </c>
      <c r="C486" s="23" t="s">
        <v>209</v>
      </c>
      <c r="D486" s="23" t="s">
        <v>501</v>
      </c>
      <c r="E486" s="23" t="s">
        <v>501</v>
      </c>
      <c r="F486" s="23" t="s">
        <v>20</v>
      </c>
      <c r="G486" s="24" t="n">
        <v>1</v>
      </c>
      <c r="H486" s="25" t="n">
        <v>1</v>
      </c>
      <c r="I486" s="25" t="n">
        <v>27.65</v>
      </c>
      <c r="J486" s="25" t="n">
        <v>0</v>
      </c>
      <c r="K486" s="25" t="n">
        <v>0</v>
      </c>
      <c r="L486" s="25" t="n">
        <v>0</v>
      </c>
      <c r="M486" s="6" t="s">
        <f>=I486+J486+K486+L486</f>
      </c>
      <c r="N486" s="23"/>
      <c r="O486" s="23" t="s">
        <v>624</v>
      </c>
    </row>
    <row collapsed="false" customFormat="false" customHeight="false" hidden="false" ht="12.1" outlineLevel="0" r="487">
      <c r="A487" s="21" t="n">
        <v>45579.319328704</v>
      </c>
      <c r="B487" s="17" t="s">
        <v>129</v>
      </c>
      <c r="C487" s="17" t="s">
        <v>629</v>
      </c>
      <c r="D487" s="17" t="s">
        <v>277</v>
      </c>
      <c r="E487" s="17" t="s">
        <v>126</v>
      </c>
      <c r="F487" s="17" t="s">
        <v>20</v>
      </c>
      <c r="G487" s="7" t="n">
        <v>1</v>
      </c>
      <c r="H487" s="6" t="n">
        <v>120.03</v>
      </c>
      <c r="I487" s="6" t="n">
        <v>-120.03</v>
      </c>
      <c r="J487" s="6" t="n">
        <v>0</v>
      </c>
      <c r="K487" s="6" t="n">
        <v>0</v>
      </c>
      <c r="L487" s="6" t="n">
        <v>0</v>
      </c>
      <c r="M487" s="6" t="s">
        <f>=I487+J487+K487+L487</f>
      </c>
      <c r="N487" s="17"/>
      <c r="O487" s="17" t="s">
        <v>624</v>
      </c>
    </row>
    <row collapsed="false" customFormat="false" customHeight="false" hidden="false" ht="12.1" outlineLevel="0" r="488">
      <c r="A488" s="22" t="n">
        <v>45579.523831019</v>
      </c>
      <c r="B488" s="23" t="s">
        <v>501</v>
      </c>
      <c r="C488" s="23" t="s">
        <v>209</v>
      </c>
      <c r="D488" s="23" t="s">
        <v>501</v>
      </c>
      <c r="E488" s="23" t="s">
        <v>501</v>
      </c>
      <c r="F488" s="23" t="s">
        <v>20</v>
      </c>
      <c r="G488" s="24" t="n">
        <v>1</v>
      </c>
      <c r="H488" s="25" t="n">
        <v>1</v>
      </c>
      <c r="I488" s="25" t="n">
        <v>41</v>
      </c>
      <c r="J488" s="25" t="n">
        <v>0</v>
      </c>
      <c r="K488" s="25" t="n">
        <v>0</v>
      </c>
      <c r="L488" s="25" t="n">
        <v>0</v>
      </c>
      <c r="M488" s="6" t="s">
        <f>=I488+J488+K488+L488</f>
      </c>
      <c r="N488" s="23"/>
      <c r="O488" s="23" t="s">
        <v>624</v>
      </c>
    </row>
    <row collapsed="false" customFormat="false" customHeight="false" hidden="false" ht="12.1" outlineLevel="0" r="489">
      <c r="A489" s="22" t="n">
        <v>45579.648912037</v>
      </c>
      <c r="B489" s="23" t="s">
        <v>524</v>
      </c>
      <c r="C489" s="23" t="s">
        <v>550</v>
      </c>
      <c r="D489" s="23" t="s">
        <v>524</v>
      </c>
      <c r="E489" s="23" t="s">
        <v>524</v>
      </c>
      <c r="F489" s="23" t="s">
        <v>20</v>
      </c>
      <c r="G489" s="24" t="n">
        <v>1</v>
      </c>
      <c r="H489" s="25" t="n">
        <v>1</v>
      </c>
      <c r="I489" s="25" t="n">
        <v>424.2</v>
      </c>
      <c r="J489" s="25" t="n">
        <v>0</v>
      </c>
      <c r="K489" s="25" t="n">
        <v>0</v>
      </c>
      <c r="L489" s="25" t="n">
        <v>0</v>
      </c>
      <c r="M489" s="6" t="s">
        <f>=I489+J489+K489+L489</f>
      </c>
      <c r="N489" s="23"/>
      <c r="O489" s="23" t="s">
        <v>502</v>
      </c>
    </row>
    <row collapsed="false" customFormat="false" customHeight="false" hidden="false" ht="12.1" outlineLevel="0" r="490">
      <c r="A490" s="30" t="n">
        <v>45579.648912037</v>
      </c>
      <c r="B490" s="31" t="s">
        <v>515</v>
      </c>
      <c r="C490" s="31" t="s">
        <v>551</v>
      </c>
      <c r="D490" s="31" t="s">
        <v>515</v>
      </c>
      <c r="E490" s="31" t="s">
        <v>515</v>
      </c>
      <c r="F490" s="31" t="s">
        <v>20</v>
      </c>
      <c r="G490" s="32" t="n">
        <v>1</v>
      </c>
      <c r="H490" s="33" t="n">
        <v>-55</v>
      </c>
      <c r="I490" s="33" t="n">
        <v>-55</v>
      </c>
      <c r="J490" s="33" t="n">
        <v>0</v>
      </c>
      <c r="K490" s="33" t="n">
        <v>0</v>
      </c>
      <c r="L490" s="33" t="n">
        <v>0</v>
      </c>
      <c r="M490" s="6" t="s">
        <f>=I490+J490+K490+L490</f>
      </c>
      <c r="N490" s="31"/>
      <c r="O490" s="31" t="s">
        <v>502</v>
      </c>
    </row>
    <row collapsed="false" customFormat="false" customHeight="false" hidden="false" ht="12.1" outlineLevel="0" r="491">
      <c r="A491" s="22" t="n">
        <v>45579.77568287</v>
      </c>
      <c r="B491" s="23" t="s">
        <v>501</v>
      </c>
      <c r="C491" s="23" t="s">
        <v>209</v>
      </c>
      <c r="D491" s="23" t="s">
        <v>501</v>
      </c>
      <c r="E491" s="23" t="s">
        <v>501</v>
      </c>
      <c r="F491" s="23" t="s">
        <v>20</v>
      </c>
      <c r="G491" s="24" t="n">
        <v>1</v>
      </c>
      <c r="H491" s="25" t="n">
        <v>1</v>
      </c>
      <c r="I491" s="25" t="n">
        <v>30.02</v>
      </c>
      <c r="J491" s="25" t="n">
        <v>0</v>
      </c>
      <c r="K491" s="25" t="n">
        <v>0</v>
      </c>
      <c r="L491" s="25" t="n">
        <v>0</v>
      </c>
      <c r="M491" s="6" t="s">
        <f>=I491+J491+K491+L491</f>
      </c>
      <c r="N491" s="23"/>
      <c r="O491" s="23" t="s">
        <v>624</v>
      </c>
    </row>
    <row collapsed="false" customFormat="false" customHeight="false" hidden="false" ht="12.1" outlineLevel="0" r="492">
      <c r="A492" s="22" t="n">
        <v>45580.477997685</v>
      </c>
      <c r="B492" s="23" t="s">
        <v>524</v>
      </c>
      <c r="C492" s="23" t="s">
        <v>609</v>
      </c>
      <c r="D492" s="23" t="s">
        <v>524</v>
      </c>
      <c r="E492" s="23" t="s">
        <v>524</v>
      </c>
      <c r="F492" s="23" t="s">
        <v>20</v>
      </c>
      <c r="G492" s="24" t="n">
        <v>1</v>
      </c>
      <c r="H492" s="25" t="n">
        <v>1</v>
      </c>
      <c r="I492" s="25" t="n">
        <v>50</v>
      </c>
      <c r="J492" s="25" t="n">
        <v>0</v>
      </c>
      <c r="K492" s="25" t="n">
        <v>0</v>
      </c>
      <c r="L492" s="25" t="n">
        <v>0</v>
      </c>
      <c r="M492" s="6" t="s">
        <f>=I492+J492+K492+L492</f>
      </c>
      <c r="N492" s="23"/>
      <c r="O492" s="23" t="s">
        <v>502</v>
      </c>
    </row>
    <row collapsed="false" customFormat="false" customHeight="false" hidden="false" ht="12.1" outlineLevel="0" r="493">
      <c r="A493" s="30" t="n">
        <v>45580.477997685</v>
      </c>
      <c r="B493" s="31" t="s">
        <v>515</v>
      </c>
      <c r="C493" s="31" t="s">
        <v>610</v>
      </c>
      <c r="D493" s="31" t="s">
        <v>515</v>
      </c>
      <c r="E493" s="31" t="s">
        <v>515</v>
      </c>
      <c r="F493" s="31" t="s">
        <v>20</v>
      </c>
      <c r="G493" s="32" t="n">
        <v>1</v>
      </c>
      <c r="H493" s="33" t="n">
        <v>-7</v>
      </c>
      <c r="I493" s="33" t="n">
        <v>-7</v>
      </c>
      <c r="J493" s="33" t="n">
        <v>0</v>
      </c>
      <c r="K493" s="33" t="n">
        <v>0</v>
      </c>
      <c r="L493" s="33" t="n">
        <v>0</v>
      </c>
      <c r="M493" s="6" t="s">
        <f>=I493+J493+K493+L493</f>
      </c>
      <c r="N493" s="31"/>
      <c r="O493" s="31" t="s">
        <v>502</v>
      </c>
    </row>
    <row collapsed="false" customFormat="false" customHeight="false" hidden="false" ht="12.1" outlineLevel="0" r="494">
      <c r="A494" s="22" t="n">
        <v>45580.515300926</v>
      </c>
      <c r="B494" s="23" t="s">
        <v>501</v>
      </c>
      <c r="C494" s="23" t="s">
        <v>209</v>
      </c>
      <c r="D494" s="23" t="s">
        <v>501</v>
      </c>
      <c r="E494" s="23" t="s">
        <v>501</v>
      </c>
      <c r="F494" s="23" t="s">
        <v>20</v>
      </c>
      <c r="G494" s="24" t="n">
        <v>1</v>
      </c>
      <c r="H494" s="25" t="n">
        <v>1</v>
      </c>
      <c r="I494" s="25" t="n">
        <v>41</v>
      </c>
      <c r="J494" s="25" t="n">
        <v>0</v>
      </c>
      <c r="K494" s="25" t="n">
        <v>0</v>
      </c>
      <c r="L494" s="25" t="n">
        <v>0</v>
      </c>
      <c r="M494" s="6" t="s">
        <f>=I494+J494+K494+L494</f>
      </c>
      <c r="N494" s="23"/>
      <c r="O494" s="23" t="s">
        <v>624</v>
      </c>
    </row>
    <row collapsed="false" customFormat="false" customHeight="false" hidden="false" ht="12.1" outlineLevel="0" r="495">
      <c r="A495" s="22" t="n">
        <v>45580.769375</v>
      </c>
      <c r="B495" s="23" t="s">
        <v>501</v>
      </c>
      <c r="C495" s="23" t="s">
        <v>209</v>
      </c>
      <c r="D495" s="23" t="s">
        <v>501</v>
      </c>
      <c r="E495" s="23" t="s">
        <v>501</v>
      </c>
      <c r="F495" s="23" t="s">
        <v>20</v>
      </c>
      <c r="G495" s="24" t="n">
        <v>1</v>
      </c>
      <c r="H495" s="25" t="n">
        <v>1</v>
      </c>
      <c r="I495" s="25" t="n">
        <v>13</v>
      </c>
      <c r="J495" s="25" t="n">
        <v>0</v>
      </c>
      <c r="K495" s="25" t="n">
        <v>0</v>
      </c>
      <c r="L495" s="25" t="n">
        <v>0</v>
      </c>
      <c r="M495" s="6" t="s">
        <f>=I495+J495+K495+L495</f>
      </c>
      <c r="N495" s="23"/>
      <c r="O495" s="23" t="s">
        <v>624</v>
      </c>
    </row>
    <row collapsed="false" customFormat="false" customHeight="false" hidden="false" ht="12.1" outlineLevel="0" r="496">
      <c r="A496" s="21" t="n">
        <v>45580.769456019</v>
      </c>
      <c r="B496" s="17" t="s">
        <v>129</v>
      </c>
      <c r="C496" s="17" t="s">
        <v>629</v>
      </c>
      <c r="D496" s="17" t="s">
        <v>277</v>
      </c>
      <c r="E496" s="17" t="s">
        <v>126</v>
      </c>
      <c r="F496" s="17" t="s">
        <v>20</v>
      </c>
      <c r="G496" s="7" t="n">
        <v>1</v>
      </c>
      <c r="H496" s="6" t="n">
        <v>120.09</v>
      </c>
      <c r="I496" s="6" t="n">
        <v>-120.09</v>
      </c>
      <c r="J496" s="6" t="n">
        <v>0</v>
      </c>
      <c r="K496" s="6" t="n">
        <v>0</v>
      </c>
      <c r="L496" s="6" t="n">
        <v>0</v>
      </c>
      <c r="M496" s="6" t="s">
        <f>=I496+J496+K496+L496</f>
      </c>
      <c r="N496" s="17"/>
      <c r="O496" s="17" t="s">
        <v>624</v>
      </c>
    </row>
    <row collapsed="false" customFormat="false" customHeight="false" hidden="false" ht="12.1" outlineLevel="0" r="497">
      <c r="A497" s="22" t="n">
        <v>45581.512743056</v>
      </c>
      <c r="B497" s="23" t="s">
        <v>501</v>
      </c>
      <c r="C497" s="23" t="s">
        <v>209</v>
      </c>
      <c r="D497" s="23" t="s">
        <v>501</v>
      </c>
      <c r="E497" s="23" t="s">
        <v>501</v>
      </c>
      <c r="F497" s="23" t="s">
        <v>20</v>
      </c>
      <c r="G497" s="24" t="n">
        <v>1</v>
      </c>
      <c r="H497" s="25" t="n">
        <v>1</v>
      </c>
      <c r="I497" s="25" t="n">
        <v>46</v>
      </c>
      <c r="J497" s="25" t="n">
        <v>0</v>
      </c>
      <c r="K497" s="25" t="n">
        <v>0</v>
      </c>
      <c r="L497" s="25" t="n">
        <v>0</v>
      </c>
      <c r="M497" s="6" t="s">
        <f>=I497+J497+K497+L497</f>
      </c>
      <c r="N497" s="23"/>
      <c r="O497" s="23" t="s">
        <v>624</v>
      </c>
    </row>
    <row collapsed="false" customFormat="false" customHeight="false" hidden="false" ht="12.1" outlineLevel="0" r="498">
      <c r="A498" s="22" t="n">
        <v>45582.517858796</v>
      </c>
      <c r="B498" s="23" t="s">
        <v>501</v>
      </c>
      <c r="C498" s="23" t="s">
        <v>209</v>
      </c>
      <c r="D498" s="23" t="s">
        <v>501</v>
      </c>
      <c r="E498" s="23" t="s">
        <v>501</v>
      </c>
      <c r="F498" s="23" t="s">
        <v>20</v>
      </c>
      <c r="G498" s="24" t="n">
        <v>1</v>
      </c>
      <c r="H498" s="25" t="n">
        <v>1</v>
      </c>
      <c r="I498" s="25" t="n">
        <v>6</v>
      </c>
      <c r="J498" s="25" t="n">
        <v>0</v>
      </c>
      <c r="K498" s="25" t="n">
        <v>0</v>
      </c>
      <c r="L498" s="25" t="n">
        <v>0</v>
      </c>
      <c r="M498" s="6" t="s">
        <f>=I498+J498+K498+L498</f>
      </c>
      <c r="N498" s="23"/>
      <c r="O498" s="23" t="s">
        <v>624</v>
      </c>
    </row>
    <row collapsed="false" customFormat="false" customHeight="false" hidden="false" ht="12.1" outlineLevel="0" r="499">
      <c r="A499" s="22" t="n">
        <v>45582.58849537</v>
      </c>
      <c r="B499" s="23" t="s">
        <v>501</v>
      </c>
      <c r="C499" s="23" t="s">
        <v>209</v>
      </c>
      <c r="D499" s="23" t="s">
        <v>501</v>
      </c>
      <c r="E499" s="23" t="s">
        <v>501</v>
      </c>
      <c r="F499" s="23" t="s">
        <v>20</v>
      </c>
      <c r="G499" s="24" t="n">
        <v>1</v>
      </c>
      <c r="H499" s="25" t="n">
        <v>1</v>
      </c>
      <c r="I499" s="25" t="n">
        <v>46.49</v>
      </c>
      <c r="J499" s="25" t="n">
        <v>0</v>
      </c>
      <c r="K499" s="25" t="n">
        <v>0</v>
      </c>
      <c r="L499" s="25" t="n">
        <v>0</v>
      </c>
      <c r="M499" s="6" t="s">
        <f>=I499+J499+K499+L499</f>
      </c>
      <c r="N499" s="23"/>
      <c r="O499" s="23" t="s">
        <v>624</v>
      </c>
    </row>
    <row collapsed="false" customFormat="false" customHeight="false" hidden="false" ht="12.1" outlineLevel="0" r="500">
      <c r="A500" s="22" t="n">
        <v>45582.767523148</v>
      </c>
      <c r="B500" s="23" t="s">
        <v>501</v>
      </c>
      <c r="C500" s="23" t="s">
        <v>209</v>
      </c>
      <c r="D500" s="23" t="s">
        <v>501</v>
      </c>
      <c r="E500" s="23" t="s">
        <v>501</v>
      </c>
      <c r="F500" s="23" t="s">
        <v>20</v>
      </c>
      <c r="G500" s="24" t="n">
        <v>1</v>
      </c>
      <c r="H500" s="25" t="n">
        <v>1</v>
      </c>
      <c r="I500" s="25" t="n">
        <v>33.07</v>
      </c>
      <c r="J500" s="25" t="n">
        <v>0</v>
      </c>
      <c r="K500" s="25" t="n">
        <v>0</v>
      </c>
      <c r="L500" s="25" t="n">
        <v>0</v>
      </c>
      <c r="M500" s="6" t="s">
        <f>=I500+J500+K500+L500</f>
      </c>
      <c r="N500" s="23"/>
      <c r="O500" s="23" t="s">
        <v>624</v>
      </c>
    </row>
    <row collapsed="false" customFormat="false" customHeight="false" hidden="false" ht="12.1" outlineLevel="0" r="501">
      <c r="A501" s="21" t="n">
        <v>45582.767615741</v>
      </c>
      <c r="B501" s="17" t="s">
        <v>129</v>
      </c>
      <c r="C501" s="17" t="s">
        <v>629</v>
      </c>
      <c r="D501" s="17" t="s">
        <v>277</v>
      </c>
      <c r="E501" s="17" t="s">
        <v>126</v>
      </c>
      <c r="F501" s="17" t="s">
        <v>20</v>
      </c>
      <c r="G501" s="7" t="n">
        <v>1</v>
      </c>
      <c r="H501" s="6" t="n">
        <v>120.21</v>
      </c>
      <c r="I501" s="6" t="n">
        <v>-120.21</v>
      </c>
      <c r="J501" s="6" t="n">
        <v>0</v>
      </c>
      <c r="K501" s="6" t="n">
        <v>0</v>
      </c>
      <c r="L501" s="6" t="n">
        <v>0</v>
      </c>
      <c r="M501" s="6" t="s">
        <f>=I501+J501+K501+L501</f>
      </c>
      <c r="N501" s="17"/>
      <c r="O501" s="17" t="s">
        <v>624</v>
      </c>
    </row>
    <row collapsed="false" customFormat="false" customHeight="false" hidden="false" ht="12.1" outlineLevel="0" r="502">
      <c r="A502" s="22" t="n">
        <v>45583.5225</v>
      </c>
      <c r="B502" s="23" t="s">
        <v>501</v>
      </c>
      <c r="C502" s="23" t="s">
        <v>209</v>
      </c>
      <c r="D502" s="23" t="s">
        <v>501</v>
      </c>
      <c r="E502" s="23" t="s">
        <v>501</v>
      </c>
      <c r="F502" s="23" t="s">
        <v>20</v>
      </c>
      <c r="G502" s="24" t="n">
        <v>1</v>
      </c>
      <c r="H502" s="25" t="n">
        <v>1</v>
      </c>
      <c r="I502" s="25" t="n">
        <v>6</v>
      </c>
      <c r="J502" s="25" t="n">
        <v>0</v>
      </c>
      <c r="K502" s="25" t="n">
        <v>0</v>
      </c>
      <c r="L502" s="25" t="n">
        <v>0</v>
      </c>
      <c r="M502" s="6" t="s">
        <f>=I502+J502+K502+L502</f>
      </c>
      <c r="N502" s="23"/>
      <c r="O502" s="23" t="s">
        <v>624</v>
      </c>
    </row>
    <row collapsed="false" customFormat="false" customHeight="false" hidden="false" ht="12.1" outlineLevel="0" r="503">
      <c r="A503" s="22" t="n">
        <v>45583.598020833</v>
      </c>
      <c r="B503" s="23" t="s">
        <v>524</v>
      </c>
      <c r="C503" s="23" t="s">
        <v>639</v>
      </c>
      <c r="D503" s="23" t="s">
        <v>524</v>
      </c>
      <c r="E503" s="23" t="s">
        <v>524</v>
      </c>
      <c r="F503" s="23" t="s">
        <v>20</v>
      </c>
      <c r="G503" s="24" t="n">
        <v>1</v>
      </c>
      <c r="H503" s="25" t="n">
        <v>1</v>
      </c>
      <c r="I503" s="25" t="n">
        <v>15</v>
      </c>
      <c r="J503" s="25" t="n">
        <v>0</v>
      </c>
      <c r="K503" s="25" t="n">
        <v>0</v>
      </c>
      <c r="L503" s="25" t="n">
        <v>0</v>
      </c>
      <c r="M503" s="6" t="s">
        <f>=I503+J503+K503+L503</f>
      </c>
      <c r="N503" s="23"/>
      <c r="O503" s="23" t="s">
        <v>502</v>
      </c>
    </row>
    <row collapsed="false" customFormat="false" customHeight="false" hidden="false" ht="12.1" outlineLevel="0" r="504">
      <c r="A504" s="30" t="n">
        <v>45583.598020833</v>
      </c>
      <c r="B504" s="31" t="s">
        <v>515</v>
      </c>
      <c r="C504" s="31" t="s">
        <v>640</v>
      </c>
      <c r="D504" s="31" t="s">
        <v>515</v>
      </c>
      <c r="E504" s="31" t="s">
        <v>515</v>
      </c>
      <c r="F504" s="31" t="s">
        <v>20</v>
      </c>
      <c r="G504" s="32" t="n">
        <v>1</v>
      </c>
      <c r="H504" s="33" t="n">
        <v>-2</v>
      </c>
      <c r="I504" s="33" t="n">
        <v>-2</v>
      </c>
      <c r="J504" s="33" t="n">
        <v>0</v>
      </c>
      <c r="K504" s="33" t="n">
        <v>0</v>
      </c>
      <c r="L504" s="33" t="n">
        <v>0</v>
      </c>
      <c r="M504" s="6" t="s">
        <f>=I504+J504+K504+L504</f>
      </c>
      <c r="N504" s="31"/>
      <c r="O504" s="31" t="s">
        <v>502</v>
      </c>
    </row>
    <row collapsed="false" customFormat="false" customHeight="false" hidden="false" ht="12.1" outlineLevel="0" r="505">
      <c r="A505" s="22" t="n">
        <v>45585.458101852</v>
      </c>
      <c r="B505" s="23" t="s">
        <v>501</v>
      </c>
      <c r="C505" s="23" t="s">
        <v>209</v>
      </c>
      <c r="D505" s="23" t="s">
        <v>501</v>
      </c>
      <c r="E505" s="23" t="s">
        <v>501</v>
      </c>
      <c r="F505" s="23" t="s">
        <v>20</v>
      </c>
      <c r="G505" s="24" t="n">
        <v>1</v>
      </c>
      <c r="H505" s="25" t="n">
        <v>1</v>
      </c>
      <c r="I505" s="25" t="n">
        <v>46</v>
      </c>
      <c r="J505" s="25" t="n">
        <v>0</v>
      </c>
      <c r="K505" s="25" t="n">
        <v>0</v>
      </c>
      <c r="L505" s="25" t="n">
        <v>0</v>
      </c>
      <c r="M505" s="6" t="s">
        <f>=I505+J505+K505+L505</f>
      </c>
      <c r="N505" s="23"/>
      <c r="O505" s="23" t="s">
        <v>624</v>
      </c>
    </row>
    <row collapsed="false" customFormat="false" customHeight="false" hidden="false" ht="12.1" outlineLevel="0" r="506">
      <c r="A506" s="22" t="n">
        <v>45586.517013889</v>
      </c>
      <c r="B506" s="23" t="s">
        <v>501</v>
      </c>
      <c r="C506" s="23" t="s">
        <v>209</v>
      </c>
      <c r="D506" s="23" t="s">
        <v>501</v>
      </c>
      <c r="E506" s="23" t="s">
        <v>501</v>
      </c>
      <c r="F506" s="23" t="s">
        <v>20</v>
      </c>
      <c r="G506" s="24" t="n">
        <v>1</v>
      </c>
      <c r="H506" s="25" t="n">
        <v>1</v>
      </c>
      <c r="I506" s="25" t="n">
        <v>41</v>
      </c>
      <c r="J506" s="25" t="n">
        <v>0</v>
      </c>
      <c r="K506" s="25" t="n">
        <v>0</v>
      </c>
      <c r="L506" s="25" t="n">
        <v>0</v>
      </c>
      <c r="M506" s="6" t="s">
        <f>=I506+J506+K506+L506</f>
      </c>
      <c r="N506" s="23"/>
      <c r="O506" s="23" t="s">
        <v>624</v>
      </c>
    </row>
    <row collapsed="false" customFormat="false" customHeight="false" hidden="false" ht="12.1" outlineLevel="0" r="507">
      <c r="A507" s="22" t="n">
        <v>45587.30431713</v>
      </c>
      <c r="B507" s="23" t="s">
        <v>501</v>
      </c>
      <c r="C507" s="23" t="s">
        <v>209</v>
      </c>
      <c r="D507" s="23" t="s">
        <v>501</v>
      </c>
      <c r="E507" s="23" t="s">
        <v>501</v>
      </c>
      <c r="F507" s="23" t="s">
        <v>20</v>
      </c>
      <c r="G507" s="24" t="n">
        <v>1</v>
      </c>
      <c r="H507" s="25" t="n">
        <v>1</v>
      </c>
      <c r="I507" s="25" t="n">
        <v>46.31</v>
      </c>
      <c r="J507" s="25" t="n">
        <v>0</v>
      </c>
      <c r="K507" s="25" t="n">
        <v>0</v>
      </c>
      <c r="L507" s="25" t="n">
        <v>0</v>
      </c>
      <c r="M507" s="6" t="s">
        <f>=I507+J507+K507+L507</f>
      </c>
      <c r="N507" s="23"/>
      <c r="O507" s="23" t="s">
        <v>624</v>
      </c>
    </row>
    <row collapsed="false" customFormat="false" customHeight="false" hidden="false" ht="12.1" outlineLevel="0" r="508">
      <c r="A508" s="21" t="n">
        <v>45587.329826389</v>
      </c>
      <c r="B508" s="17" t="s">
        <v>129</v>
      </c>
      <c r="C508" s="17" t="s">
        <v>629</v>
      </c>
      <c r="D508" s="17" t="s">
        <v>277</v>
      </c>
      <c r="E508" s="17" t="s">
        <v>126</v>
      </c>
      <c r="F508" s="17" t="s">
        <v>20</v>
      </c>
      <c r="G508" s="7" t="n">
        <v>1</v>
      </c>
      <c r="H508" s="6" t="n">
        <v>120.5</v>
      </c>
      <c r="I508" s="6" t="n">
        <v>-120.5</v>
      </c>
      <c r="J508" s="6" t="n">
        <v>0</v>
      </c>
      <c r="K508" s="6" t="n">
        <v>0</v>
      </c>
      <c r="L508" s="6" t="n">
        <v>0</v>
      </c>
      <c r="M508" s="6" t="s">
        <f>=I508+J508+K508+L508</f>
      </c>
      <c r="N508" s="17"/>
      <c r="O508" s="17" t="s">
        <v>624</v>
      </c>
    </row>
    <row collapsed="false" customFormat="false" customHeight="false" hidden="false" ht="12.1" outlineLevel="0" r="509">
      <c r="A509" s="22" t="n">
        <v>45587.53224537</v>
      </c>
      <c r="B509" s="23" t="s">
        <v>501</v>
      </c>
      <c r="C509" s="23" t="s">
        <v>209</v>
      </c>
      <c r="D509" s="23" t="s">
        <v>501</v>
      </c>
      <c r="E509" s="23" t="s">
        <v>501</v>
      </c>
      <c r="F509" s="23" t="s">
        <v>20</v>
      </c>
      <c r="G509" s="24" t="n">
        <v>1</v>
      </c>
      <c r="H509" s="25" t="n">
        <v>1</v>
      </c>
      <c r="I509" s="25" t="n">
        <v>5</v>
      </c>
      <c r="J509" s="25" t="n">
        <v>0</v>
      </c>
      <c r="K509" s="25" t="n">
        <v>0</v>
      </c>
      <c r="L509" s="25" t="n">
        <v>0</v>
      </c>
      <c r="M509" s="6" t="s">
        <f>=I509+J509+K509+L509</f>
      </c>
      <c r="N509" s="23"/>
      <c r="O509" s="23" t="s">
        <v>624</v>
      </c>
    </row>
    <row collapsed="false" customFormat="false" customHeight="false" hidden="false" ht="12.1" outlineLevel="0" r="510">
      <c r="A510" s="22" t="n">
        <v>45587.532349537</v>
      </c>
      <c r="B510" s="23" t="s">
        <v>501</v>
      </c>
      <c r="C510" s="23" t="s">
        <v>209</v>
      </c>
      <c r="D510" s="23" t="s">
        <v>501</v>
      </c>
      <c r="E510" s="23" t="s">
        <v>501</v>
      </c>
      <c r="F510" s="23" t="s">
        <v>20</v>
      </c>
      <c r="G510" s="24" t="n">
        <v>1</v>
      </c>
      <c r="H510" s="25" t="n">
        <v>1</v>
      </c>
      <c r="I510" s="25" t="n">
        <v>41</v>
      </c>
      <c r="J510" s="25" t="n">
        <v>0</v>
      </c>
      <c r="K510" s="25" t="n">
        <v>0</v>
      </c>
      <c r="L510" s="25" t="n">
        <v>0</v>
      </c>
      <c r="M510" s="6" t="s">
        <f>=I510+J510+K510+L510</f>
      </c>
      <c r="N510" s="23"/>
      <c r="O510" s="23" t="s">
        <v>624</v>
      </c>
    </row>
    <row collapsed="false" customFormat="false" customHeight="false" hidden="false" ht="12.1" outlineLevel="0" r="511">
      <c r="A511" s="22" t="n">
        <v>45588.548148148</v>
      </c>
      <c r="B511" s="23" t="s">
        <v>524</v>
      </c>
      <c r="C511" s="23" t="s">
        <v>562</v>
      </c>
      <c r="D511" s="23" t="s">
        <v>524</v>
      </c>
      <c r="E511" s="23" t="s">
        <v>524</v>
      </c>
      <c r="F511" s="23" t="s">
        <v>20</v>
      </c>
      <c r="G511" s="24" t="n">
        <v>1</v>
      </c>
      <c r="H511" s="25" t="n">
        <v>1</v>
      </c>
      <c r="I511" s="25" t="n">
        <v>305.6</v>
      </c>
      <c r="J511" s="25" t="n">
        <v>0</v>
      </c>
      <c r="K511" s="25" t="n">
        <v>0</v>
      </c>
      <c r="L511" s="25" t="n">
        <v>0</v>
      </c>
      <c r="M511" s="6" t="s">
        <f>=I511+J511+K511+L511</f>
      </c>
      <c r="N511" s="23"/>
      <c r="O511" s="23" t="s">
        <v>502</v>
      </c>
    </row>
    <row collapsed="false" customFormat="false" customHeight="false" hidden="false" ht="12.1" outlineLevel="0" r="512">
      <c r="A512" s="30" t="n">
        <v>45588.548148148</v>
      </c>
      <c r="B512" s="31" t="s">
        <v>515</v>
      </c>
      <c r="C512" s="31" t="s">
        <v>563</v>
      </c>
      <c r="D512" s="31" t="s">
        <v>515</v>
      </c>
      <c r="E512" s="31" t="s">
        <v>515</v>
      </c>
      <c r="F512" s="31" t="s">
        <v>20</v>
      </c>
      <c r="G512" s="32" t="n">
        <v>1</v>
      </c>
      <c r="H512" s="33" t="n">
        <v>-40</v>
      </c>
      <c r="I512" s="33" t="n">
        <v>-40</v>
      </c>
      <c r="J512" s="33" t="n">
        <v>0</v>
      </c>
      <c r="K512" s="33" t="n">
        <v>0</v>
      </c>
      <c r="L512" s="33" t="n">
        <v>0</v>
      </c>
      <c r="M512" s="6" t="s">
        <f>=I512+J512+K512+L512</f>
      </c>
      <c r="N512" s="31"/>
      <c r="O512" s="31" t="s">
        <v>502</v>
      </c>
    </row>
    <row collapsed="false" customFormat="false" customHeight="false" hidden="false" ht="12.1" outlineLevel="0" r="513">
      <c r="A513" s="22" t="n">
        <v>45589.534571759</v>
      </c>
      <c r="B513" s="23" t="s">
        <v>501</v>
      </c>
      <c r="C513" s="23" t="s">
        <v>209</v>
      </c>
      <c r="D513" s="23" t="s">
        <v>501</v>
      </c>
      <c r="E513" s="23" t="s">
        <v>501</v>
      </c>
      <c r="F513" s="23" t="s">
        <v>20</v>
      </c>
      <c r="G513" s="24" t="n">
        <v>1</v>
      </c>
      <c r="H513" s="25" t="n">
        <v>1</v>
      </c>
      <c r="I513" s="25" t="n">
        <v>41</v>
      </c>
      <c r="J513" s="25" t="n">
        <v>0</v>
      </c>
      <c r="K513" s="25" t="n">
        <v>0</v>
      </c>
      <c r="L513" s="25" t="n">
        <v>0</v>
      </c>
      <c r="M513" s="6" t="s">
        <f>=I513+J513+K513+L513</f>
      </c>
      <c r="N513" s="23"/>
      <c r="O513" s="23" t="s">
        <v>624</v>
      </c>
    </row>
    <row collapsed="false" customFormat="false" customHeight="false" hidden="false" ht="12.1" outlineLevel="0" r="514">
      <c r="A514" s="21" t="n">
        <v>45589.534641204</v>
      </c>
      <c r="B514" s="17" t="s">
        <v>129</v>
      </c>
      <c r="C514" s="17" t="s">
        <v>629</v>
      </c>
      <c r="D514" s="17" t="s">
        <v>277</v>
      </c>
      <c r="E514" s="17" t="s">
        <v>126</v>
      </c>
      <c r="F514" s="17" t="s">
        <v>20</v>
      </c>
      <c r="G514" s="7" t="n">
        <v>1</v>
      </c>
      <c r="H514" s="6" t="n">
        <v>120.62</v>
      </c>
      <c r="I514" s="6" t="n">
        <v>-120.62</v>
      </c>
      <c r="J514" s="6" t="n">
        <v>0</v>
      </c>
      <c r="K514" s="6" t="n">
        <v>0</v>
      </c>
      <c r="L514" s="6" t="n">
        <v>0</v>
      </c>
      <c r="M514" s="6" t="s">
        <f>=I514+J514+K514+L514</f>
      </c>
      <c r="N514" s="17"/>
      <c r="O514" s="17" t="s">
        <v>624</v>
      </c>
    </row>
    <row collapsed="false" customFormat="false" customHeight="false" hidden="false" ht="12.1" outlineLevel="0" r="515">
      <c r="A515" s="22" t="n">
        <v>45589.77724537</v>
      </c>
      <c r="B515" s="23" t="s">
        <v>501</v>
      </c>
      <c r="C515" s="23" t="s">
        <v>209</v>
      </c>
      <c r="D515" s="23" t="s">
        <v>501</v>
      </c>
      <c r="E515" s="23" t="s">
        <v>501</v>
      </c>
      <c r="F515" s="23" t="s">
        <v>20</v>
      </c>
      <c r="G515" s="24" t="n">
        <v>1</v>
      </c>
      <c r="H515" s="25" t="n">
        <v>1</v>
      </c>
      <c r="I515" s="25" t="n">
        <v>36.59</v>
      </c>
      <c r="J515" s="25" t="n">
        <v>0</v>
      </c>
      <c r="K515" s="25" t="n">
        <v>0</v>
      </c>
      <c r="L515" s="25" t="n">
        <v>0</v>
      </c>
      <c r="M515" s="6" t="s">
        <f>=I515+J515+K515+L515</f>
      </c>
      <c r="N515" s="23"/>
      <c r="O515" s="23" t="s">
        <v>624</v>
      </c>
    </row>
    <row collapsed="false" customFormat="false" customHeight="false" hidden="false" ht="12.1" outlineLevel="0" r="516">
      <c r="A516" s="22" t="n">
        <v>45590.311319444</v>
      </c>
      <c r="B516" s="23" t="s">
        <v>501</v>
      </c>
      <c r="C516" s="23" t="s">
        <v>209</v>
      </c>
      <c r="D516" s="23" t="s">
        <v>501</v>
      </c>
      <c r="E516" s="23" t="s">
        <v>501</v>
      </c>
      <c r="F516" s="23" t="s">
        <v>20</v>
      </c>
      <c r="G516" s="24" t="n">
        <v>1</v>
      </c>
      <c r="H516" s="25" t="n">
        <v>1</v>
      </c>
      <c r="I516" s="25" t="n">
        <v>10</v>
      </c>
      <c r="J516" s="25" t="n">
        <v>0</v>
      </c>
      <c r="K516" s="25" t="n">
        <v>0</v>
      </c>
      <c r="L516" s="25" t="n">
        <v>0</v>
      </c>
      <c r="M516" s="6" t="s">
        <f>=I516+J516+K516+L516</f>
      </c>
      <c r="N516" s="23"/>
      <c r="O516" s="23" t="s">
        <v>624</v>
      </c>
    </row>
    <row collapsed="false" customFormat="false" customHeight="false" hidden="false" ht="12.1" outlineLevel="0" r="517">
      <c r="A517" s="22" t="n">
        <v>45590.329791667</v>
      </c>
      <c r="B517" s="23" t="s">
        <v>501</v>
      </c>
      <c r="C517" s="23" t="s">
        <v>209</v>
      </c>
      <c r="D517" s="23" t="s">
        <v>501</v>
      </c>
      <c r="E517" s="23" t="s">
        <v>501</v>
      </c>
      <c r="F517" s="23" t="s">
        <v>20</v>
      </c>
      <c r="G517" s="24" t="n">
        <v>1</v>
      </c>
      <c r="H517" s="25" t="n">
        <v>1</v>
      </c>
      <c r="I517" s="25" t="n">
        <v>1</v>
      </c>
      <c r="J517" s="25" t="n">
        <v>0</v>
      </c>
      <c r="K517" s="25" t="n">
        <v>0</v>
      </c>
      <c r="L517" s="25" t="n">
        <v>0</v>
      </c>
      <c r="M517" s="6" t="s">
        <f>=I517+J517+K517+L517</f>
      </c>
      <c r="N517" s="23"/>
      <c r="O517" s="23" t="s">
        <v>624</v>
      </c>
    </row>
    <row collapsed="false" customFormat="false" customHeight="false" hidden="false" ht="12.1" outlineLevel="0" r="518">
      <c r="A518" s="22" t="n">
        <v>45590.535856481</v>
      </c>
      <c r="B518" s="23" t="s">
        <v>501</v>
      </c>
      <c r="C518" s="23" t="s">
        <v>209</v>
      </c>
      <c r="D518" s="23" t="s">
        <v>501</v>
      </c>
      <c r="E518" s="23" t="s">
        <v>501</v>
      </c>
      <c r="F518" s="23" t="s">
        <v>20</v>
      </c>
      <c r="G518" s="24" t="n">
        <v>1</v>
      </c>
      <c r="H518" s="25" t="n">
        <v>1</v>
      </c>
      <c r="I518" s="25" t="n">
        <v>41</v>
      </c>
      <c r="J518" s="25" t="n">
        <v>0</v>
      </c>
      <c r="K518" s="25" t="n">
        <v>0</v>
      </c>
      <c r="L518" s="25" t="n">
        <v>0</v>
      </c>
      <c r="M518" s="6" t="s">
        <f>=I518+J518+K518+L518</f>
      </c>
      <c r="N518" s="23"/>
      <c r="O518" s="23" t="s">
        <v>624</v>
      </c>
    </row>
    <row collapsed="false" customFormat="false" customHeight="false" hidden="false" ht="12.1" outlineLevel="0" r="519">
      <c r="A519" s="22" t="n">
        <v>45591.559166667</v>
      </c>
      <c r="B519" s="23" t="s">
        <v>501</v>
      </c>
      <c r="C519" s="23" t="s">
        <v>209</v>
      </c>
      <c r="D519" s="23" t="s">
        <v>501</v>
      </c>
      <c r="E519" s="23" t="s">
        <v>501</v>
      </c>
      <c r="F519" s="23" t="s">
        <v>20</v>
      </c>
      <c r="G519" s="24" t="n">
        <v>1</v>
      </c>
      <c r="H519" s="25" t="n">
        <v>1</v>
      </c>
      <c r="I519" s="25" t="n">
        <v>1</v>
      </c>
      <c r="J519" s="25" t="n">
        <v>0</v>
      </c>
      <c r="K519" s="25" t="n">
        <v>0</v>
      </c>
      <c r="L519" s="25" t="n">
        <v>0</v>
      </c>
      <c r="M519" s="6" t="s">
        <f>=I519+J519+K519+L519</f>
      </c>
      <c r="N519" s="23"/>
      <c r="O519" s="23" t="s">
        <v>624</v>
      </c>
    </row>
    <row collapsed="false" customFormat="false" customHeight="false" hidden="false" ht="12.1" outlineLevel="0" r="520">
      <c r="A520" s="22" t="n">
        <v>45591.723888889</v>
      </c>
      <c r="B520" s="23" t="s">
        <v>501</v>
      </c>
      <c r="C520" s="23" t="s">
        <v>209</v>
      </c>
      <c r="D520" s="23" t="s">
        <v>501</v>
      </c>
      <c r="E520" s="23" t="s">
        <v>501</v>
      </c>
      <c r="F520" s="23" t="s">
        <v>20</v>
      </c>
      <c r="G520" s="24" t="n">
        <v>1</v>
      </c>
      <c r="H520" s="25" t="n">
        <v>1</v>
      </c>
      <c r="I520" s="25" t="n">
        <v>13.22</v>
      </c>
      <c r="J520" s="25" t="n">
        <v>0</v>
      </c>
      <c r="K520" s="25" t="n">
        <v>0</v>
      </c>
      <c r="L520" s="25" t="n">
        <v>0</v>
      </c>
      <c r="M520" s="6" t="s">
        <f>=I520+J520+K520+L520</f>
      </c>
      <c r="N520" s="23"/>
      <c r="O520" s="23" t="s">
        <v>624</v>
      </c>
    </row>
    <row collapsed="false" customFormat="false" customHeight="false" hidden="false" ht="12.1" outlineLevel="0" r="521">
      <c r="A521" s="22" t="n">
        <v>45592.303460648</v>
      </c>
      <c r="B521" s="23" t="s">
        <v>501</v>
      </c>
      <c r="C521" s="23" t="s">
        <v>209</v>
      </c>
      <c r="D521" s="23" t="s">
        <v>501</v>
      </c>
      <c r="E521" s="23" t="s">
        <v>501</v>
      </c>
      <c r="F521" s="23" t="s">
        <v>20</v>
      </c>
      <c r="G521" s="24" t="n">
        <v>1</v>
      </c>
      <c r="H521" s="25" t="n">
        <v>1</v>
      </c>
      <c r="I521" s="25" t="n">
        <v>20</v>
      </c>
      <c r="J521" s="25" t="n">
        <v>0</v>
      </c>
      <c r="K521" s="25" t="n">
        <v>0</v>
      </c>
      <c r="L521" s="25" t="n">
        <v>0</v>
      </c>
      <c r="M521" s="6" t="s">
        <f>=I521+J521+K521+L521</f>
      </c>
      <c r="N521" s="23"/>
      <c r="O521" s="23" t="s">
        <v>624</v>
      </c>
    </row>
    <row collapsed="false" customFormat="false" customHeight="false" hidden="false" ht="12.1" outlineLevel="0" r="522">
      <c r="A522" s="21" t="n">
        <v>45592.306516204</v>
      </c>
      <c r="B522" s="17" t="s">
        <v>129</v>
      </c>
      <c r="C522" s="17" t="s">
        <v>629</v>
      </c>
      <c r="D522" s="17" t="s">
        <v>277</v>
      </c>
      <c r="E522" s="17" t="s">
        <v>126</v>
      </c>
      <c r="F522" s="17" t="s">
        <v>20</v>
      </c>
      <c r="G522" s="7" t="n">
        <v>1</v>
      </c>
      <c r="H522" s="6" t="n">
        <v>120.79</v>
      </c>
      <c r="I522" s="6" t="n">
        <v>-120.79</v>
      </c>
      <c r="J522" s="6" t="n">
        <v>0</v>
      </c>
      <c r="K522" s="6" t="n">
        <v>0</v>
      </c>
      <c r="L522" s="6" t="n">
        <v>0</v>
      </c>
      <c r="M522" s="6" t="s">
        <f>=I522+J522+K522+L522</f>
      </c>
      <c r="N522" s="17"/>
      <c r="O522" s="17" t="s">
        <v>624</v>
      </c>
    </row>
    <row collapsed="false" customFormat="false" customHeight="false" hidden="false" ht="12.1" outlineLevel="0" r="523">
      <c r="A523" s="22" t="n">
        <v>45592.525138889</v>
      </c>
      <c r="B523" s="23" t="s">
        <v>501</v>
      </c>
      <c r="C523" s="23" t="s">
        <v>209</v>
      </c>
      <c r="D523" s="23" t="s">
        <v>501</v>
      </c>
      <c r="E523" s="23" t="s">
        <v>501</v>
      </c>
      <c r="F523" s="23" t="s">
        <v>20</v>
      </c>
      <c r="G523" s="24" t="n">
        <v>1</v>
      </c>
      <c r="H523" s="25" t="n">
        <v>1</v>
      </c>
      <c r="I523" s="25" t="n">
        <v>24.02</v>
      </c>
      <c r="J523" s="25" t="n">
        <v>0</v>
      </c>
      <c r="K523" s="25" t="n">
        <v>0</v>
      </c>
      <c r="L523" s="25" t="n">
        <v>0</v>
      </c>
      <c r="M523" s="6" t="s">
        <f>=I523+J523+K523+L523</f>
      </c>
      <c r="N523" s="23"/>
      <c r="O523" s="23" t="s">
        <v>624</v>
      </c>
    </row>
    <row collapsed="false" customFormat="false" customHeight="false" hidden="false" ht="12.1" outlineLevel="0" r="524">
      <c r="A524" s="22" t="n">
        <v>45592.527106481</v>
      </c>
      <c r="B524" s="23" t="s">
        <v>501</v>
      </c>
      <c r="C524" s="23" t="s">
        <v>209</v>
      </c>
      <c r="D524" s="23" t="s">
        <v>501</v>
      </c>
      <c r="E524" s="23" t="s">
        <v>501</v>
      </c>
      <c r="F524" s="23" t="s">
        <v>20</v>
      </c>
      <c r="G524" s="24" t="n">
        <v>1</v>
      </c>
      <c r="H524" s="25" t="n">
        <v>1</v>
      </c>
      <c r="I524" s="25" t="n">
        <v>0.01</v>
      </c>
      <c r="J524" s="25" t="n">
        <v>0</v>
      </c>
      <c r="K524" s="25" t="n">
        <v>0</v>
      </c>
      <c r="L524" s="25" t="n">
        <v>0</v>
      </c>
      <c r="M524" s="6" t="s">
        <f>=I524+J524+K524+L524</f>
      </c>
      <c r="N524" s="23"/>
      <c r="O524" s="23" t="s">
        <v>624</v>
      </c>
    </row>
    <row collapsed="false" customFormat="false" customHeight="false" hidden="false" ht="12.1" outlineLevel="0" r="525">
      <c r="A525" s="22" t="n">
        <v>45593.569618056</v>
      </c>
      <c r="B525" s="23" t="s">
        <v>501</v>
      </c>
      <c r="C525" s="23" t="s">
        <v>209</v>
      </c>
      <c r="D525" s="23" t="s">
        <v>501</v>
      </c>
      <c r="E525" s="23" t="s">
        <v>501</v>
      </c>
      <c r="F525" s="23" t="s">
        <v>20</v>
      </c>
      <c r="G525" s="24" t="n">
        <v>1</v>
      </c>
      <c r="H525" s="25" t="n">
        <v>1</v>
      </c>
      <c r="I525" s="25" t="n">
        <v>35.02</v>
      </c>
      <c r="J525" s="25" t="n">
        <v>0</v>
      </c>
      <c r="K525" s="25" t="n">
        <v>0</v>
      </c>
      <c r="L525" s="25" t="n">
        <v>0</v>
      </c>
      <c r="M525" s="6" t="s">
        <f>=I525+J525+K525+L525</f>
      </c>
      <c r="N525" s="23"/>
      <c r="O525" s="23" t="s">
        <v>624</v>
      </c>
    </row>
    <row collapsed="false" customFormat="false" customHeight="false" hidden="false" ht="12.1" outlineLevel="0" r="526">
      <c r="A526" s="22" t="n">
        <v>45593.803576389</v>
      </c>
      <c r="B526" s="23" t="s">
        <v>501</v>
      </c>
      <c r="C526" s="23" t="s">
        <v>209</v>
      </c>
      <c r="D526" s="23" t="s">
        <v>501</v>
      </c>
      <c r="E526" s="23" t="s">
        <v>501</v>
      </c>
      <c r="F526" s="23" t="s">
        <v>20</v>
      </c>
      <c r="G526" s="24" t="n">
        <v>1</v>
      </c>
      <c r="H526" s="25" t="n">
        <v>1</v>
      </c>
      <c r="I526" s="25" t="n">
        <v>36.08</v>
      </c>
      <c r="J526" s="25" t="n">
        <v>0</v>
      </c>
      <c r="K526" s="25" t="n">
        <v>0</v>
      </c>
      <c r="L526" s="25" t="n">
        <v>0</v>
      </c>
      <c r="M526" s="6" t="s">
        <f>=I526+J526+K526+L526</f>
      </c>
      <c r="N526" s="23"/>
      <c r="O526" s="23" t="s">
        <v>624</v>
      </c>
    </row>
    <row collapsed="false" customFormat="false" customHeight="false" hidden="false" ht="12.1" outlineLevel="0" r="527">
      <c r="A527" s="22" t="n">
        <v>45594.562673611</v>
      </c>
      <c r="B527" s="23" t="s">
        <v>501</v>
      </c>
      <c r="C527" s="23" t="s">
        <v>209</v>
      </c>
      <c r="D527" s="23" t="s">
        <v>501</v>
      </c>
      <c r="E527" s="23" t="s">
        <v>501</v>
      </c>
      <c r="F527" s="23" t="s">
        <v>20</v>
      </c>
      <c r="G527" s="24" t="n">
        <v>1</v>
      </c>
      <c r="H527" s="25" t="n">
        <v>1</v>
      </c>
      <c r="I527" s="25" t="n">
        <v>36.07</v>
      </c>
      <c r="J527" s="25" t="n">
        <v>0</v>
      </c>
      <c r="K527" s="25" t="n">
        <v>0</v>
      </c>
      <c r="L527" s="25" t="n">
        <v>0</v>
      </c>
      <c r="M527" s="6" t="s">
        <f>=I527+J527+K527+L527</f>
      </c>
      <c r="N527" s="23"/>
      <c r="O527" s="23" t="s">
        <v>624</v>
      </c>
    </row>
    <row collapsed="false" customFormat="false" customHeight="false" hidden="false" ht="12.1" outlineLevel="0" r="528">
      <c r="A528" s="21" t="n">
        <v>45594.56275463</v>
      </c>
      <c r="B528" s="17" t="s">
        <v>129</v>
      </c>
      <c r="C528" s="17" t="s">
        <v>629</v>
      </c>
      <c r="D528" s="17" t="s">
        <v>277</v>
      </c>
      <c r="E528" s="17" t="s">
        <v>126</v>
      </c>
      <c r="F528" s="17" t="s">
        <v>20</v>
      </c>
      <c r="G528" s="7" t="n">
        <v>1</v>
      </c>
      <c r="H528" s="6" t="n">
        <v>120.92</v>
      </c>
      <c r="I528" s="6" t="n">
        <v>-120.92</v>
      </c>
      <c r="J528" s="6" t="n">
        <v>0</v>
      </c>
      <c r="K528" s="6" t="n">
        <v>0</v>
      </c>
      <c r="L528" s="6" t="n">
        <v>0</v>
      </c>
      <c r="M528" s="6" t="s">
        <f>=I528+J528+K528+L528</f>
      </c>
      <c r="N528" s="17"/>
      <c r="O528" s="17" t="s">
        <v>624</v>
      </c>
    </row>
    <row collapsed="false" customFormat="false" customHeight="false" hidden="false" ht="12.1" outlineLevel="0" r="529">
      <c r="A529" s="22" t="n">
        <v>45594.665601852</v>
      </c>
      <c r="B529" s="23" t="s">
        <v>524</v>
      </c>
      <c r="C529" s="23" t="s">
        <v>641</v>
      </c>
      <c r="D529" s="23" t="s">
        <v>524</v>
      </c>
      <c r="E529" s="23" t="s">
        <v>524</v>
      </c>
      <c r="F529" s="23" t="s">
        <v>20</v>
      </c>
      <c r="G529" s="24" t="n">
        <v>1</v>
      </c>
      <c r="H529" s="25" t="n">
        <v>1</v>
      </c>
      <c r="I529" s="25" t="n">
        <v>142</v>
      </c>
      <c r="J529" s="25" t="n">
        <v>0</v>
      </c>
      <c r="K529" s="25" t="n">
        <v>0</v>
      </c>
      <c r="L529" s="25" t="n">
        <v>0</v>
      </c>
      <c r="M529" s="6" t="s">
        <f>=I529+J529+K529+L529</f>
      </c>
      <c r="N529" s="23"/>
      <c r="O529" s="23" t="s">
        <v>502</v>
      </c>
    </row>
    <row collapsed="false" customFormat="false" customHeight="false" hidden="false" ht="12.1" outlineLevel="0" r="530">
      <c r="A530" s="30" t="n">
        <v>45594.665601852</v>
      </c>
      <c r="B530" s="31" t="s">
        <v>515</v>
      </c>
      <c r="C530" s="31" t="s">
        <v>642</v>
      </c>
      <c r="D530" s="31" t="s">
        <v>515</v>
      </c>
      <c r="E530" s="31" t="s">
        <v>515</v>
      </c>
      <c r="F530" s="31" t="s">
        <v>20</v>
      </c>
      <c r="G530" s="32" t="n">
        <v>1</v>
      </c>
      <c r="H530" s="33" t="n">
        <v>-18</v>
      </c>
      <c r="I530" s="33" t="n">
        <v>-18</v>
      </c>
      <c r="J530" s="33" t="n">
        <v>0</v>
      </c>
      <c r="K530" s="33" t="n">
        <v>0</v>
      </c>
      <c r="L530" s="33" t="n">
        <v>0</v>
      </c>
      <c r="M530" s="6" t="s">
        <f>=I530+J530+K530+L530</f>
      </c>
      <c r="N530" s="31"/>
      <c r="O530" s="31" t="s">
        <v>502</v>
      </c>
    </row>
    <row collapsed="false" customFormat="false" customHeight="false" hidden="false" ht="12.1" outlineLevel="0" r="531">
      <c r="A531" s="21" t="n">
        <v>45594.824733796</v>
      </c>
      <c r="B531" s="17" t="s">
        <v>110</v>
      </c>
      <c r="C531" s="17" t="s">
        <v>572</v>
      </c>
      <c r="D531" s="17" t="s">
        <v>277</v>
      </c>
      <c r="E531" s="17" t="s">
        <v>18</v>
      </c>
      <c r="F531" s="17" t="s">
        <v>20</v>
      </c>
      <c r="G531" s="7" t="n">
        <v>10</v>
      </c>
      <c r="H531" s="6" t="n">
        <v>55.86</v>
      </c>
      <c r="I531" s="6" t="n">
        <v>-558.6</v>
      </c>
      <c r="J531" s="6" t="n">
        <v>0</v>
      </c>
      <c r="K531" s="6" t="n">
        <v>-1.68</v>
      </c>
      <c r="L531" s="6" t="n">
        <v>0</v>
      </c>
      <c r="M531" s="6" t="s">
        <f>=I531+J531+K531+L531</f>
      </c>
      <c r="N531" s="17"/>
      <c r="O531" s="17" t="s">
        <v>502</v>
      </c>
    </row>
    <row collapsed="false" customFormat="false" customHeight="false" hidden="false" ht="12.1" outlineLevel="0" r="532">
      <c r="A532" s="21" t="n">
        <v>45594.826851852</v>
      </c>
      <c r="B532" s="17" t="s">
        <v>85</v>
      </c>
      <c r="C532" s="17" t="s">
        <v>623</v>
      </c>
      <c r="D532" s="17" t="s">
        <v>277</v>
      </c>
      <c r="E532" s="17" t="s">
        <v>18</v>
      </c>
      <c r="F532" s="17" t="s">
        <v>20</v>
      </c>
      <c r="G532" s="7" t="n">
        <v>3</v>
      </c>
      <c r="H532" s="6" t="n">
        <v>200</v>
      </c>
      <c r="I532" s="6" t="n">
        <v>-600</v>
      </c>
      <c r="J532" s="6" t="n">
        <v>0</v>
      </c>
      <c r="K532" s="6" t="n">
        <v>0</v>
      </c>
      <c r="L532" s="6" t="n">
        <v>0</v>
      </c>
      <c r="M532" s="6" t="s">
        <f>=I532+J532+K532+L532</f>
      </c>
      <c r="N532" s="17"/>
      <c r="O532" s="17" t="s">
        <v>502</v>
      </c>
    </row>
    <row collapsed="false" customFormat="false" customHeight="false" hidden="false" ht="12.1" outlineLevel="0" r="533">
      <c r="A533" s="30" t="n">
        <v>45594.826990741</v>
      </c>
      <c r="B533" s="31" t="s">
        <v>537</v>
      </c>
      <c r="C533" s="31" t="s">
        <v>643</v>
      </c>
      <c r="D533" s="31" t="s">
        <v>537</v>
      </c>
      <c r="E533" s="31" t="s">
        <v>537</v>
      </c>
      <c r="F533" s="31" t="s">
        <v>20</v>
      </c>
      <c r="G533" s="32" t="n">
        <v>1</v>
      </c>
      <c r="H533" s="33" t="n">
        <v>-1</v>
      </c>
      <c r="I533" s="33" t="n">
        <v>-1.8</v>
      </c>
      <c r="J533" s="33" t="n">
        <v>0</v>
      </c>
      <c r="K533" s="33" t="n">
        <v>0</v>
      </c>
      <c r="L533" s="33" t="n">
        <v>0</v>
      </c>
      <c r="M533" s="6" t="s">
        <f>=I533+J533+K533+L533</f>
      </c>
      <c r="N533" s="31"/>
      <c r="O533" s="31" t="s">
        <v>502</v>
      </c>
    </row>
    <row collapsed="false" customFormat="false" customHeight="false" hidden="false" ht="12.1" outlineLevel="0" r="534">
      <c r="A534" s="21" t="n">
        <v>45594.828425926</v>
      </c>
      <c r="B534" s="17" t="s">
        <v>82</v>
      </c>
      <c r="C534" s="17" t="s">
        <v>543</v>
      </c>
      <c r="D534" s="17" t="s">
        <v>277</v>
      </c>
      <c r="E534" s="17" t="s">
        <v>18</v>
      </c>
      <c r="F534" s="17" t="s">
        <v>20</v>
      </c>
      <c r="G534" s="7" t="n">
        <v>20</v>
      </c>
      <c r="H534" s="6" t="n">
        <v>36.905</v>
      </c>
      <c r="I534" s="6" t="n">
        <v>-738.1</v>
      </c>
      <c r="J534" s="6" t="n">
        <v>0</v>
      </c>
      <c r="K534" s="6" t="n">
        <v>-2.21</v>
      </c>
      <c r="L534" s="6" t="n">
        <v>0</v>
      </c>
      <c r="M534" s="6" t="s">
        <f>=I534+J534+K534+L534</f>
      </c>
      <c r="N534" s="17"/>
      <c r="O534" s="17" t="s">
        <v>502</v>
      </c>
    </row>
    <row collapsed="false" customFormat="false" customHeight="false" hidden="false" ht="12.1" outlineLevel="0" r="535">
      <c r="A535" s="21" t="n">
        <v>45594.829131944</v>
      </c>
      <c r="B535" s="17" t="s">
        <v>49</v>
      </c>
      <c r="C535" s="17" t="s">
        <v>532</v>
      </c>
      <c r="D535" s="17" t="s">
        <v>277</v>
      </c>
      <c r="E535" s="17" t="s">
        <v>18</v>
      </c>
      <c r="F535" s="17" t="s">
        <v>20</v>
      </c>
      <c r="G535" s="7" t="n">
        <v>10</v>
      </c>
      <c r="H535" s="6" t="n">
        <v>242.96</v>
      </c>
      <c r="I535" s="6" t="n">
        <v>-2429.6</v>
      </c>
      <c r="J535" s="6" t="n">
        <v>0</v>
      </c>
      <c r="K535" s="6" t="n">
        <v>-7.29</v>
      </c>
      <c r="L535" s="6" t="n">
        <v>0</v>
      </c>
      <c r="M535" s="6" t="s">
        <f>=I535+J535+K535+L535</f>
      </c>
      <c r="N535" s="17"/>
      <c r="O535" s="17" t="s">
        <v>502</v>
      </c>
    </row>
    <row collapsed="false" customFormat="false" customHeight="false" hidden="false" ht="12.1" outlineLevel="0" r="536">
      <c r="A536" s="21" t="n">
        <v>45594.83</v>
      </c>
      <c r="B536" s="17" t="s">
        <v>66</v>
      </c>
      <c r="C536" s="17" t="s">
        <v>521</v>
      </c>
      <c r="D536" s="17" t="s">
        <v>277</v>
      </c>
      <c r="E536" s="17" t="s">
        <v>18</v>
      </c>
      <c r="F536" s="17" t="s">
        <v>20</v>
      </c>
      <c r="G536" s="7" t="n">
        <v>10</v>
      </c>
      <c r="H536" s="6" t="n">
        <v>47.609</v>
      </c>
      <c r="I536" s="6" t="n">
        <v>-476.09</v>
      </c>
      <c r="J536" s="6" t="n">
        <v>0</v>
      </c>
      <c r="K536" s="6" t="n">
        <v>0</v>
      </c>
      <c r="L536" s="6" t="n">
        <v>0</v>
      </c>
      <c r="M536" s="6" t="s">
        <f>=I536+J536+K536+L536</f>
      </c>
      <c r="N536" s="17"/>
      <c r="O536" s="17" t="s">
        <v>502</v>
      </c>
    </row>
    <row collapsed="false" customFormat="false" customHeight="false" hidden="false" ht="12.1" outlineLevel="0" r="537">
      <c r="A537" s="30" t="n">
        <v>45594.830011574</v>
      </c>
      <c r="B537" s="31" t="s">
        <v>537</v>
      </c>
      <c r="C537" s="31" t="s">
        <v>644</v>
      </c>
      <c r="D537" s="31" t="s">
        <v>537</v>
      </c>
      <c r="E537" s="31" t="s">
        <v>537</v>
      </c>
      <c r="F537" s="31" t="s">
        <v>20</v>
      </c>
      <c r="G537" s="32" t="n">
        <v>1</v>
      </c>
      <c r="H537" s="33" t="n">
        <v>-1</v>
      </c>
      <c r="I537" s="33" t="n">
        <v>-1.43</v>
      </c>
      <c r="J537" s="33" t="n">
        <v>0</v>
      </c>
      <c r="K537" s="33" t="n">
        <v>0</v>
      </c>
      <c r="L537" s="33" t="n">
        <v>0</v>
      </c>
      <c r="M537" s="6" t="s">
        <f>=I537+J537+K537+L537</f>
      </c>
      <c r="N537" s="31"/>
      <c r="O537" s="31" t="s">
        <v>502</v>
      </c>
    </row>
    <row collapsed="false" customFormat="false" customHeight="false" hidden="false" ht="12.1" outlineLevel="0" r="538">
      <c r="A538" s="21" t="n">
        <v>45594.83087963</v>
      </c>
      <c r="B538" s="17" t="s">
        <v>101</v>
      </c>
      <c r="C538" s="17" t="s">
        <v>576</v>
      </c>
      <c r="D538" s="17" t="s">
        <v>277</v>
      </c>
      <c r="E538" s="17" t="s">
        <v>18</v>
      </c>
      <c r="F538" s="17" t="s">
        <v>20</v>
      </c>
      <c r="G538" s="7" t="n">
        <v>100</v>
      </c>
      <c r="H538" s="6" t="n">
        <v>12.948</v>
      </c>
      <c r="I538" s="6" t="n">
        <v>-1294.8</v>
      </c>
      <c r="J538" s="6" t="n">
        <v>0</v>
      </c>
      <c r="K538" s="6" t="n">
        <v>-3.88</v>
      </c>
      <c r="L538" s="6" t="n">
        <v>0</v>
      </c>
      <c r="M538" s="6" t="s">
        <f>=I538+J538+K538+L538</f>
      </c>
      <c r="N538" s="17"/>
      <c r="O538" s="17" t="s">
        <v>502</v>
      </c>
    </row>
    <row collapsed="false" customFormat="false" customHeight="false" hidden="false" ht="12.1" outlineLevel="0" r="539">
      <c r="A539" s="22" t="n">
        <v>45594.834664352</v>
      </c>
      <c r="B539" s="23" t="s">
        <v>501</v>
      </c>
      <c r="C539" s="23" t="s">
        <v>209</v>
      </c>
      <c r="D539" s="23" t="s">
        <v>501</v>
      </c>
      <c r="E539" s="23" t="s">
        <v>501</v>
      </c>
      <c r="F539" s="23" t="s">
        <v>20</v>
      </c>
      <c r="G539" s="24" t="n">
        <v>1</v>
      </c>
      <c r="H539" s="25" t="n">
        <v>1</v>
      </c>
      <c r="I539" s="25" t="n">
        <v>5000</v>
      </c>
      <c r="J539" s="25" t="n">
        <v>0</v>
      </c>
      <c r="K539" s="25" t="n">
        <v>0</v>
      </c>
      <c r="L539" s="25" t="n">
        <v>0</v>
      </c>
      <c r="M539" s="6" t="s">
        <f>=I539+J539+K539+L539</f>
      </c>
      <c r="N539" s="23"/>
      <c r="O539" s="23" t="s">
        <v>502</v>
      </c>
    </row>
    <row collapsed="false" customFormat="false" customHeight="false" hidden="false" ht="12.1" outlineLevel="0" r="540">
      <c r="A540" s="21" t="n">
        <v>45594.836469907</v>
      </c>
      <c r="B540" s="17" t="s">
        <v>17</v>
      </c>
      <c r="C540" s="17" t="s">
        <v>523</v>
      </c>
      <c r="D540" s="17" t="s">
        <v>277</v>
      </c>
      <c r="E540" s="17" t="s">
        <v>18</v>
      </c>
      <c r="F540" s="17" t="s">
        <v>20</v>
      </c>
      <c r="G540" s="7" t="n">
        <v>20</v>
      </c>
      <c r="H540" s="6" t="n">
        <v>58.45</v>
      </c>
      <c r="I540" s="6" t="n">
        <v>-1169</v>
      </c>
      <c r="J540" s="6" t="n">
        <v>0</v>
      </c>
      <c r="K540" s="6" t="n">
        <v>-3.51</v>
      </c>
      <c r="L540" s="6" t="n">
        <v>0</v>
      </c>
      <c r="M540" s="6" t="s">
        <f>=I540+J540+K540+L540</f>
      </c>
      <c r="N540" s="17"/>
      <c r="O540" s="17" t="s">
        <v>502</v>
      </c>
    </row>
    <row collapsed="false" customFormat="false" customHeight="false" hidden="false" ht="12.1" outlineLevel="0" r="541">
      <c r="A541" s="22" t="n">
        <v>45595.505474537</v>
      </c>
      <c r="B541" s="23" t="s">
        <v>524</v>
      </c>
      <c r="C541" s="23" t="s">
        <v>603</v>
      </c>
      <c r="D541" s="23" t="s">
        <v>524</v>
      </c>
      <c r="E541" s="23" t="s">
        <v>524</v>
      </c>
      <c r="F541" s="23" t="s">
        <v>20</v>
      </c>
      <c r="G541" s="24" t="n">
        <v>1</v>
      </c>
      <c r="H541" s="25" t="n">
        <v>1</v>
      </c>
      <c r="I541" s="25" t="n">
        <v>149.64</v>
      </c>
      <c r="J541" s="25" t="n">
        <v>0</v>
      </c>
      <c r="K541" s="25" t="n">
        <v>0</v>
      </c>
      <c r="L541" s="25" t="n">
        <v>0</v>
      </c>
      <c r="M541" s="6" t="s">
        <f>=I541+J541+K541+L541</f>
      </c>
      <c r="N541" s="23"/>
      <c r="O541" s="23" t="s">
        <v>502</v>
      </c>
    </row>
    <row collapsed="false" customFormat="false" customHeight="false" hidden="false" ht="12.1" outlineLevel="0" r="542">
      <c r="A542" s="30" t="n">
        <v>45595.505474537</v>
      </c>
      <c r="B542" s="31" t="s">
        <v>515</v>
      </c>
      <c r="C542" s="31" t="s">
        <v>604</v>
      </c>
      <c r="D542" s="31" t="s">
        <v>515</v>
      </c>
      <c r="E542" s="31" t="s">
        <v>515</v>
      </c>
      <c r="F542" s="31" t="s">
        <v>20</v>
      </c>
      <c r="G542" s="32" t="n">
        <v>1</v>
      </c>
      <c r="H542" s="33" t="n">
        <v>-20</v>
      </c>
      <c r="I542" s="33" t="n">
        <v>-20</v>
      </c>
      <c r="J542" s="33" t="n">
        <v>0</v>
      </c>
      <c r="K542" s="33" t="n">
        <v>0</v>
      </c>
      <c r="L542" s="33" t="n">
        <v>0</v>
      </c>
      <c r="M542" s="6" t="s">
        <f>=I542+J542+K542+L542</f>
      </c>
      <c r="N542" s="31"/>
      <c r="O542" s="31" t="s">
        <v>502</v>
      </c>
    </row>
    <row collapsed="false" customFormat="false" customHeight="false" hidden="false" ht="12.1" outlineLevel="0" r="543">
      <c r="A543" s="22" t="n">
        <v>45595.563356481</v>
      </c>
      <c r="B543" s="23" t="s">
        <v>501</v>
      </c>
      <c r="C543" s="23" t="s">
        <v>209</v>
      </c>
      <c r="D543" s="23" t="s">
        <v>501</v>
      </c>
      <c r="E543" s="23" t="s">
        <v>501</v>
      </c>
      <c r="F543" s="23" t="s">
        <v>20</v>
      </c>
      <c r="G543" s="24" t="n">
        <v>1</v>
      </c>
      <c r="H543" s="25" t="n">
        <v>1</v>
      </c>
      <c r="I543" s="25" t="n">
        <v>31.11</v>
      </c>
      <c r="J543" s="25" t="n">
        <v>0</v>
      </c>
      <c r="K543" s="25" t="n">
        <v>0</v>
      </c>
      <c r="L543" s="25" t="n">
        <v>0</v>
      </c>
      <c r="M543" s="6" t="s">
        <f>=I543+J543+K543+L543</f>
      </c>
      <c r="N543" s="23"/>
      <c r="O543" s="23" t="s">
        <v>624</v>
      </c>
    </row>
    <row collapsed="false" customFormat="false" customHeight="false" hidden="false" ht="12.1" outlineLevel="0" r="544">
      <c r="A544" s="22" t="n">
        <v>45596.798657407</v>
      </c>
      <c r="B544" s="23" t="s">
        <v>501</v>
      </c>
      <c r="C544" s="23" t="s">
        <v>209</v>
      </c>
      <c r="D544" s="23" t="s">
        <v>501</v>
      </c>
      <c r="E544" s="23" t="s">
        <v>501</v>
      </c>
      <c r="F544" s="23" t="s">
        <v>20</v>
      </c>
      <c r="G544" s="24" t="n">
        <v>1</v>
      </c>
      <c r="H544" s="25" t="n">
        <v>1</v>
      </c>
      <c r="I544" s="25" t="n">
        <v>40.24</v>
      </c>
      <c r="J544" s="25" t="n">
        <v>0</v>
      </c>
      <c r="K544" s="25" t="n">
        <v>0</v>
      </c>
      <c r="L544" s="25" t="n">
        <v>0</v>
      </c>
      <c r="M544" s="6" t="s">
        <f>=I544+J544+K544+L544</f>
      </c>
      <c r="N544" s="23"/>
      <c r="O544" s="23" t="s">
        <v>624</v>
      </c>
    </row>
    <row collapsed="false" customFormat="false" customHeight="false" hidden="false" ht="12.1" outlineLevel="0" r="545">
      <c r="A545" s="21" t="n">
        <v>45597.465613426</v>
      </c>
      <c r="B545" s="17" t="s">
        <v>150</v>
      </c>
      <c r="C545" s="17" t="s">
        <v>645</v>
      </c>
      <c r="D545" s="17" t="s">
        <v>277</v>
      </c>
      <c r="E545" s="17" t="s">
        <v>140</v>
      </c>
      <c r="F545" s="17" t="s">
        <v>20</v>
      </c>
      <c r="G545" s="7" t="n">
        <v>5</v>
      </c>
      <c r="H545" s="6" t="n">
        <v>52.269</v>
      </c>
      <c r="I545" s="6" t="n">
        <v>-2613.45</v>
      </c>
      <c r="J545" s="6" t="n">
        <v>-32.7</v>
      </c>
      <c r="K545" s="6" t="n">
        <v>-7.84</v>
      </c>
      <c r="L545" s="6" t="n">
        <v>0</v>
      </c>
      <c r="M545" s="6" t="s">
        <f>=I545+J545+K545+L545</f>
      </c>
      <c r="N545" s="17"/>
      <c r="O545" s="17" t="s">
        <v>502</v>
      </c>
    </row>
    <row collapsed="false" customFormat="false" customHeight="false" hidden="false" ht="12.1" outlineLevel="0" r="546">
      <c r="A546" s="21" t="n">
        <v>45597.465925926</v>
      </c>
      <c r="B546" s="17" t="s">
        <v>146</v>
      </c>
      <c r="C546" s="17" t="s">
        <v>646</v>
      </c>
      <c r="D546" s="17" t="s">
        <v>277</v>
      </c>
      <c r="E546" s="17" t="s">
        <v>140</v>
      </c>
      <c r="F546" s="17" t="s">
        <v>20</v>
      </c>
      <c r="G546" s="7" t="n">
        <v>5</v>
      </c>
      <c r="H546" s="6" t="n">
        <v>48.655</v>
      </c>
      <c r="I546" s="6" t="n">
        <v>-2432.75</v>
      </c>
      <c r="J546" s="6" t="n">
        <v>-145.9</v>
      </c>
      <c r="K546" s="6" t="n">
        <v>-7.3</v>
      </c>
      <c r="L546" s="6" t="n">
        <v>0</v>
      </c>
      <c r="M546" s="6" t="s">
        <f>=I546+J546+K546+L546</f>
      </c>
      <c r="N546" s="17"/>
      <c r="O546" s="17" t="s">
        <v>502</v>
      </c>
    </row>
    <row collapsed="false" customFormat="false" customHeight="false" hidden="false" ht="12.1" outlineLevel="0" r="547">
      <c r="A547" s="22" t="n">
        <v>45597.560983796</v>
      </c>
      <c r="B547" s="23" t="s">
        <v>501</v>
      </c>
      <c r="C547" s="23" t="s">
        <v>209</v>
      </c>
      <c r="D547" s="23" t="s">
        <v>501</v>
      </c>
      <c r="E547" s="23" t="s">
        <v>501</v>
      </c>
      <c r="F547" s="23" t="s">
        <v>20</v>
      </c>
      <c r="G547" s="24" t="n">
        <v>1</v>
      </c>
      <c r="H547" s="25" t="n">
        <v>1</v>
      </c>
      <c r="I547" s="25" t="n">
        <v>20.03</v>
      </c>
      <c r="J547" s="25" t="n">
        <v>0</v>
      </c>
      <c r="K547" s="25" t="n">
        <v>0</v>
      </c>
      <c r="L547" s="25" t="n">
        <v>0</v>
      </c>
      <c r="M547" s="6" t="s">
        <f>=I547+J547+K547+L547</f>
      </c>
      <c r="N547" s="23"/>
      <c r="O547" s="23" t="s">
        <v>624</v>
      </c>
    </row>
    <row collapsed="false" customFormat="false" customHeight="false" hidden="false" ht="12.1" outlineLevel="0" r="548">
      <c r="A548" s="22" t="n">
        <v>45598.543425926</v>
      </c>
      <c r="B548" s="23" t="s">
        <v>524</v>
      </c>
      <c r="C548" s="23" t="s">
        <v>593</v>
      </c>
      <c r="D548" s="23" t="s">
        <v>524</v>
      </c>
      <c r="E548" s="23" t="s">
        <v>524</v>
      </c>
      <c r="F548" s="23" t="s">
        <v>20</v>
      </c>
      <c r="G548" s="24" t="n">
        <v>1</v>
      </c>
      <c r="H548" s="25" t="n">
        <v>1</v>
      </c>
      <c r="I548" s="25" t="n">
        <v>33.78</v>
      </c>
      <c r="J548" s="25" t="n">
        <v>0</v>
      </c>
      <c r="K548" s="25" t="n">
        <v>0</v>
      </c>
      <c r="L548" s="25" t="n">
        <v>0</v>
      </c>
      <c r="M548" s="6" t="s">
        <f>=I548+J548+K548+L548</f>
      </c>
      <c r="N548" s="23"/>
      <c r="O548" s="23" t="s">
        <v>502</v>
      </c>
    </row>
    <row collapsed="false" customFormat="false" customHeight="false" hidden="false" ht="12.1" outlineLevel="0" r="549">
      <c r="A549" s="22" t="n">
        <v>45598.549039352</v>
      </c>
      <c r="B549" s="23" t="s">
        <v>501</v>
      </c>
      <c r="C549" s="23" t="s">
        <v>209</v>
      </c>
      <c r="D549" s="23" t="s">
        <v>501</v>
      </c>
      <c r="E549" s="23" t="s">
        <v>501</v>
      </c>
      <c r="F549" s="23" t="s">
        <v>20</v>
      </c>
      <c r="G549" s="24" t="n">
        <v>1</v>
      </c>
      <c r="H549" s="25" t="n">
        <v>1</v>
      </c>
      <c r="I549" s="25" t="n">
        <v>0.03</v>
      </c>
      <c r="J549" s="25" t="n">
        <v>0</v>
      </c>
      <c r="K549" s="25" t="n">
        <v>0</v>
      </c>
      <c r="L549" s="25" t="n">
        <v>0</v>
      </c>
      <c r="M549" s="6" t="s">
        <f>=I549+J549+K549+L549</f>
      </c>
      <c r="N549" s="23"/>
      <c r="O549" s="23" t="s">
        <v>624</v>
      </c>
    </row>
    <row collapsed="false" customFormat="false" customHeight="false" hidden="false" ht="12.1" outlineLevel="0" r="550">
      <c r="A550" s="22" t="n">
        <v>45598.631782407</v>
      </c>
      <c r="B550" s="23" t="s">
        <v>524</v>
      </c>
      <c r="C550" s="23" t="s">
        <v>544</v>
      </c>
      <c r="D550" s="23" t="s">
        <v>524</v>
      </c>
      <c r="E550" s="23" t="s">
        <v>524</v>
      </c>
      <c r="F550" s="23" t="s">
        <v>20</v>
      </c>
      <c r="G550" s="24" t="n">
        <v>1</v>
      </c>
      <c r="H550" s="25" t="n">
        <v>1</v>
      </c>
      <c r="I550" s="25" t="n">
        <v>124.5</v>
      </c>
      <c r="J550" s="25" t="n">
        <v>0</v>
      </c>
      <c r="K550" s="25" t="n">
        <v>0</v>
      </c>
      <c r="L550" s="25" t="n">
        <v>0</v>
      </c>
      <c r="M550" s="6" t="s">
        <f>=I550+J550+K550+L550</f>
      </c>
      <c r="N550" s="23"/>
      <c r="O550" s="23" t="s">
        <v>502</v>
      </c>
    </row>
    <row collapsed="false" customFormat="false" customHeight="false" hidden="false" ht="12.1" outlineLevel="0" r="551">
      <c r="A551" s="30" t="n">
        <v>45598.631782407</v>
      </c>
      <c r="B551" s="31" t="s">
        <v>515</v>
      </c>
      <c r="C551" s="31" t="s">
        <v>545</v>
      </c>
      <c r="D551" s="31" t="s">
        <v>515</v>
      </c>
      <c r="E551" s="31" t="s">
        <v>515</v>
      </c>
      <c r="F551" s="31" t="s">
        <v>20</v>
      </c>
      <c r="G551" s="32" t="n">
        <v>1</v>
      </c>
      <c r="H551" s="33" t="n">
        <v>-16</v>
      </c>
      <c r="I551" s="33" t="n">
        <v>-16</v>
      </c>
      <c r="J551" s="33" t="n">
        <v>0</v>
      </c>
      <c r="K551" s="33" t="n">
        <v>0</v>
      </c>
      <c r="L551" s="33" t="n">
        <v>0</v>
      </c>
      <c r="M551" s="6" t="s">
        <f>=I551+J551+K551+L551</f>
      </c>
      <c r="N551" s="31"/>
      <c r="O551" s="31" t="s">
        <v>502</v>
      </c>
    </row>
    <row collapsed="false" customFormat="false" customHeight="false" hidden="false" ht="12.1" outlineLevel="0" r="552">
      <c r="A552" s="22" t="n">
        <v>45599.313587963</v>
      </c>
      <c r="B552" s="23" t="s">
        <v>501</v>
      </c>
      <c r="C552" s="23" t="s">
        <v>209</v>
      </c>
      <c r="D552" s="23" t="s">
        <v>501</v>
      </c>
      <c r="E552" s="23" t="s">
        <v>501</v>
      </c>
      <c r="F552" s="23" t="s">
        <v>20</v>
      </c>
      <c r="G552" s="24" t="n">
        <v>1</v>
      </c>
      <c r="H552" s="25" t="n">
        <v>1</v>
      </c>
      <c r="I552" s="25" t="n">
        <v>15.03</v>
      </c>
      <c r="J552" s="25" t="n">
        <v>0</v>
      </c>
      <c r="K552" s="25" t="n">
        <v>0</v>
      </c>
      <c r="L552" s="25" t="n">
        <v>0</v>
      </c>
      <c r="M552" s="6" t="s">
        <f>=I552+J552+K552+L552</f>
      </c>
      <c r="N552" s="23"/>
      <c r="O552" s="23" t="s">
        <v>624</v>
      </c>
    </row>
    <row collapsed="false" customFormat="false" customHeight="false" hidden="false" ht="12.1" outlineLevel="0" r="553">
      <c r="A553" s="21" t="n">
        <v>45599.320069444</v>
      </c>
      <c r="B553" s="17" t="s">
        <v>129</v>
      </c>
      <c r="C553" s="17" t="s">
        <v>629</v>
      </c>
      <c r="D553" s="17" t="s">
        <v>277</v>
      </c>
      <c r="E553" s="17" t="s">
        <v>126</v>
      </c>
      <c r="F553" s="17" t="s">
        <v>20</v>
      </c>
      <c r="G553" s="7" t="n">
        <v>1</v>
      </c>
      <c r="H553" s="6" t="n">
        <v>121.24</v>
      </c>
      <c r="I553" s="6" t="n">
        <v>-121.24</v>
      </c>
      <c r="J553" s="6" t="n">
        <v>0</v>
      </c>
      <c r="K553" s="6" t="n">
        <v>0</v>
      </c>
      <c r="L553" s="6" t="n">
        <v>0</v>
      </c>
      <c r="M553" s="6" t="s">
        <f>=I553+J553+K553+L553</f>
      </c>
      <c r="N553" s="17"/>
      <c r="O553" s="17" t="s">
        <v>624</v>
      </c>
    </row>
    <row collapsed="false" customFormat="false" customHeight="false" hidden="false" ht="12.1" outlineLevel="0" r="554">
      <c r="A554" s="22" t="n">
        <v>45599.354814815</v>
      </c>
      <c r="B554" s="23" t="s">
        <v>501</v>
      </c>
      <c r="C554" s="23" t="s">
        <v>209</v>
      </c>
      <c r="D554" s="23" t="s">
        <v>501</v>
      </c>
      <c r="E554" s="23" t="s">
        <v>501</v>
      </c>
      <c r="F554" s="23" t="s">
        <v>20</v>
      </c>
      <c r="G554" s="24" t="n">
        <v>1</v>
      </c>
      <c r="H554" s="25" t="n">
        <v>1</v>
      </c>
      <c r="I554" s="25" t="n">
        <v>21</v>
      </c>
      <c r="J554" s="25" t="n">
        <v>0</v>
      </c>
      <c r="K554" s="25" t="n">
        <v>0</v>
      </c>
      <c r="L554" s="25" t="n">
        <v>0</v>
      </c>
      <c r="M554" s="6" t="s">
        <f>=I554+J554+K554+L554</f>
      </c>
      <c r="N554" s="23"/>
      <c r="O554" s="23" t="s">
        <v>624</v>
      </c>
    </row>
    <row collapsed="false" customFormat="false" customHeight="false" hidden="false" ht="12.1" outlineLevel="0" r="555">
      <c r="A555" s="22" t="n">
        <v>45600.5378125</v>
      </c>
      <c r="B555" s="23" t="s">
        <v>501</v>
      </c>
      <c r="C555" s="23" t="s">
        <v>209</v>
      </c>
      <c r="D555" s="23" t="s">
        <v>501</v>
      </c>
      <c r="E555" s="23" t="s">
        <v>501</v>
      </c>
      <c r="F555" s="23" t="s">
        <v>20</v>
      </c>
      <c r="G555" s="24" t="n">
        <v>1</v>
      </c>
      <c r="H555" s="25" t="n">
        <v>1</v>
      </c>
      <c r="I555" s="25" t="n">
        <v>1</v>
      </c>
      <c r="J555" s="25" t="n">
        <v>0</v>
      </c>
      <c r="K555" s="25" t="n">
        <v>0</v>
      </c>
      <c r="L555" s="25" t="n">
        <v>0</v>
      </c>
      <c r="M555" s="6" t="s">
        <f>=I555+J555+K555+L555</f>
      </c>
      <c r="N555" s="23"/>
      <c r="O555" s="23" t="s">
        <v>624</v>
      </c>
    </row>
    <row collapsed="false" customFormat="false" customHeight="false" hidden="false" ht="12.1" outlineLevel="0" r="556">
      <c r="A556" s="22" t="n">
        <v>45600.841134259</v>
      </c>
      <c r="B556" s="23" t="s">
        <v>501</v>
      </c>
      <c r="C556" s="23" t="s">
        <v>209</v>
      </c>
      <c r="D556" s="23" t="s">
        <v>501</v>
      </c>
      <c r="E556" s="23" t="s">
        <v>501</v>
      </c>
      <c r="F556" s="23" t="s">
        <v>20</v>
      </c>
      <c r="G556" s="24" t="n">
        <v>1</v>
      </c>
      <c r="H556" s="25" t="n">
        <v>1</v>
      </c>
      <c r="I556" s="25" t="n">
        <v>42.1</v>
      </c>
      <c r="J556" s="25" t="n">
        <v>0</v>
      </c>
      <c r="K556" s="25" t="n">
        <v>0</v>
      </c>
      <c r="L556" s="25" t="n">
        <v>0</v>
      </c>
      <c r="M556" s="6" t="s">
        <f>=I556+J556+K556+L556</f>
      </c>
      <c r="N556" s="23"/>
      <c r="O556" s="23" t="s">
        <v>624</v>
      </c>
    </row>
    <row collapsed="false" customFormat="false" customHeight="false" hidden="false" ht="12.1" outlineLevel="0" r="557">
      <c r="A557" s="22" t="n">
        <v>45600.952824074</v>
      </c>
      <c r="B557" s="23" t="s">
        <v>501</v>
      </c>
      <c r="C557" s="23" t="s">
        <v>209</v>
      </c>
      <c r="D557" s="23" t="s">
        <v>501</v>
      </c>
      <c r="E557" s="23" t="s">
        <v>501</v>
      </c>
      <c r="F557" s="23" t="s">
        <v>20</v>
      </c>
      <c r="G557" s="24" t="n">
        <v>1</v>
      </c>
      <c r="H557" s="25" t="n">
        <v>1</v>
      </c>
      <c r="I557" s="25" t="n">
        <v>602</v>
      </c>
      <c r="J557" s="25" t="n">
        <v>0</v>
      </c>
      <c r="K557" s="25" t="n">
        <v>0</v>
      </c>
      <c r="L557" s="25" t="n">
        <v>0</v>
      </c>
      <c r="M557" s="6" t="s">
        <f>=I557+J557+K557+L557</f>
      </c>
      <c r="N557" s="23"/>
      <c r="O557" s="23" t="s">
        <v>624</v>
      </c>
    </row>
    <row collapsed="false" customFormat="false" customHeight="false" hidden="false" ht="12.1" outlineLevel="0" r="558">
      <c r="A558" s="21" t="n">
        <v>45601.296076389</v>
      </c>
      <c r="B558" s="17" t="s">
        <v>129</v>
      </c>
      <c r="C558" s="17" t="s">
        <v>629</v>
      </c>
      <c r="D558" s="17" t="s">
        <v>277</v>
      </c>
      <c r="E558" s="17" t="s">
        <v>126</v>
      </c>
      <c r="F558" s="17" t="s">
        <v>20</v>
      </c>
      <c r="G558" s="7" t="n">
        <v>5</v>
      </c>
      <c r="H558" s="6" t="n">
        <v>121.37</v>
      </c>
      <c r="I558" s="6" t="n">
        <v>-606.85</v>
      </c>
      <c r="J558" s="6" t="n">
        <v>0</v>
      </c>
      <c r="K558" s="6" t="n">
        <v>0</v>
      </c>
      <c r="L558" s="6" t="n">
        <v>0</v>
      </c>
      <c r="M558" s="6" t="s">
        <f>=I558+J558+K558+L558</f>
      </c>
      <c r="N558" s="17"/>
      <c r="O558" s="17" t="s">
        <v>624</v>
      </c>
    </row>
    <row collapsed="false" customFormat="false" customHeight="false" hidden="false" ht="12.1" outlineLevel="0" r="559">
      <c r="A559" s="22" t="n">
        <v>45601.523368056</v>
      </c>
      <c r="B559" s="23" t="s">
        <v>501</v>
      </c>
      <c r="C559" s="23" t="s">
        <v>209</v>
      </c>
      <c r="D559" s="23" t="s">
        <v>501</v>
      </c>
      <c r="E559" s="23" t="s">
        <v>501</v>
      </c>
      <c r="F559" s="23" t="s">
        <v>20</v>
      </c>
      <c r="G559" s="24" t="n">
        <v>1</v>
      </c>
      <c r="H559" s="25" t="n">
        <v>1</v>
      </c>
      <c r="I559" s="25" t="n">
        <v>17</v>
      </c>
      <c r="J559" s="25" t="n">
        <v>0</v>
      </c>
      <c r="K559" s="25" t="n">
        <v>0</v>
      </c>
      <c r="L559" s="25" t="n">
        <v>0</v>
      </c>
      <c r="M559" s="6" t="s">
        <f>=I559+J559+K559+L559</f>
      </c>
      <c r="N559" s="23"/>
      <c r="O559" s="23" t="s">
        <v>624</v>
      </c>
    </row>
    <row collapsed="false" customFormat="false" customHeight="false" hidden="false" ht="12.1" outlineLevel="0" r="560">
      <c r="A560" s="22" t="n">
        <v>45602.293530093</v>
      </c>
      <c r="B560" s="23" t="s">
        <v>501</v>
      </c>
      <c r="C560" s="23" t="s">
        <v>209</v>
      </c>
      <c r="D560" s="23" t="s">
        <v>501</v>
      </c>
      <c r="E560" s="23" t="s">
        <v>501</v>
      </c>
      <c r="F560" s="23" t="s">
        <v>20</v>
      </c>
      <c r="G560" s="24" t="n">
        <v>1</v>
      </c>
      <c r="H560" s="25" t="n">
        <v>1</v>
      </c>
      <c r="I560" s="25" t="n">
        <v>1</v>
      </c>
      <c r="J560" s="25" t="n">
        <v>0</v>
      </c>
      <c r="K560" s="25" t="n">
        <v>0</v>
      </c>
      <c r="L560" s="25" t="n">
        <v>0</v>
      </c>
      <c r="M560" s="6" t="s">
        <f>=I560+J560+K560+L560</f>
      </c>
      <c r="N560" s="23"/>
      <c r="O560" s="23" t="s">
        <v>624</v>
      </c>
    </row>
    <row collapsed="false" customFormat="false" customHeight="false" hidden="false" ht="12.1" outlineLevel="0" r="561">
      <c r="A561" s="22" t="n">
        <v>45602.294201389</v>
      </c>
      <c r="B561" s="23" t="s">
        <v>501</v>
      </c>
      <c r="C561" s="23" t="s">
        <v>209</v>
      </c>
      <c r="D561" s="23" t="s">
        <v>501</v>
      </c>
      <c r="E561" s="23" t="s">
        <v>501</v>
      </c>
      <c r="F561" s="23" t="s">
        <v>20</v>
      </c>
      <c r="G561" s="24" t="n">
        <v>1</v>
      </c>
      <c r="H561" s="25" t="n">
        <v>1</v>
      </c>
      <c r="I561" s="25" t="n">
        <v>10.03</v>
      </c>
      <c r="J561" s="25" t="n">
        <v>0</v>
      </c>
      <c r="K561" s="25" t="n">
        <v>0</v>
      </c>
      <c r="L561" s="25" t="n">
        <v>0</v>
      </c>
      <c r="M561" s="6" t="s">
        <f>=I561+J561+K561+L561</f>
      </c>
      <c r="N561" s="23"/>
      <c r="O561" s="23" t="s">
        <v>624</v>
      </c>
    </row>
    <row collapsed="false" customFormat="false" customHeight="false" hidden="false" ht="12.1" outlineLevel="0" r="562">
      <c r="A562" s="22" t="n">
        <v>45602.524965278</v>
      </c>
      <c r="B562" s="23" t="s">
        <v>501</v>
      </c>
      <c r="C562" s="23" t="s">
        <v>209</v>
      </c>
      <c r="D562" s="23" t="s">
        <v>501</v>
      </c>
      <c r="E562" s="23" t="s">
        <v>501</v>
      </c>
      <c r="F562" s="23" t="s">
        <v>20</v>
      </c>
      <c r="G562" s="24" t="n">
        <v>1</v>
      </c>
      <c r="H562" s="25" t="n">
        <v>1</v>
      </c>
      <c r="I562" s="25" t="n">
        <v>37</v>
      </c>
      <c r="J562" s="25" t="n">
        <v>0</v>
      </c>
      <c r="K562" s="25" t="n">
        <v>0</v>
      </c>
      <c r="L562" s="25" t="n">
        <v>0</v>
      </c>
      <c r="M562" s="6" t="s">
        <f>=I562+J562+K562+L562</f>
      </c>
      <c r="N562" s="23"/>
      <c r="O562" s="23" t="s">
        <v>624</v>
      </c>
    </row>
    <row collapsed="false" customFormat="false" customHeight="false" hidden="false" ht="12.1" outlineLevel="0" r="563">
      <c r="A563" s="21" t="n">
        <v>45602.525046296</v>
      </c>
      <c r="B563" s="17" t="s">
        <v>129</v>
      </c>
      <c r="C563" s="17" t="s">
        <v>629</v>
      </c>
      <c r="D563" s="17" t="s">
        <v>277</v>
      </c>
      <c r="E563" s="17" t="s">
        <v>126</v>
      </c>
      <c r="F563" s="17" t="s">
        <v>20</v>
      </c>
      <c r="G563" s="7" t="n">
        <v>1</v>
      </c>
      <c r="H563" s="6" t="n">
        <v>121.43</v>
      </c>
      <c r="I563" s="6" t="n">
        <v>-121.43</v>
      </c>
      <c r="J563" s="6" t="n">
        <v>0</v>
      </c>
      <c r="K563" s="6" t="n">
        <v>0</v>
      </c>
      <c r="L563" s="6" t="n">
        <v>0</v>
      </c>
      <c r="M563" s="6" t="s">
        <f>=I563+J563+K563+L563</f>
      </c>
      <c r="N563" s="17"/>
      <c r="O563" s="17" t="s">
        <v>624</v>
      </c>
    </row>
    <row collapsed="false" customFormat="false" customHeight="false" hidden="false" ht="12.1" outlineLevel="0" r="564">
      <c r="A564" s="22" t="n">
        <v>45602.803460648</v>
      </c>
      <c r="B564" s="23" t="s">
        <v>501</v>
      </c>
      <c r="C564" s="23" t="s">
        <v>209</v>
      </c>
      <c r="D564" s="23" t="s">
        <v>501</v>
      </c>
      <c r="E564" s="23" t="s">
        <v>501</v>
      </c>
      <c r="F564" s="23" t="s">
        <v>20</v>
      </c>
      <c r="G564" s="24" t="n">
        <v>1</v>
      </c>
      <c r="H564" s="25" t="n">
        <v>1</v>
      </c>
      <c r="I564" s="25" t="n">
        <v>11</v>
      </c>
      <c r="J564" s="25" t="n">
        <v>0</v>
      </c>
      <c r="K564" s="25" t="n">
        <v>0</v>
      </c>
      <c r="L564" s="25" t="n">
        <v>0</v>
      </c>
      <c r="M564" s="6" t="s">
        <f>=I564+J564+K564+L564</f>
      </c>
      <c r="N564" s="23"/>
      <c r="O564" s="23" t="s">
        <v>624</v>
      </c>
    </row>
    <row collapsed="false" customFormat="false" customHeight="false" hidden="false" ht="12.1" outlineLevel="0" r="565">
      <c r="A565" s="22" t="n">
        <v>45602.806111111</v>
      </c>
      <c r="B565" s="23" t="s">
        <v>501</v>
      </c>
      <c r="C565" s="23" t="s">
        <v>209</v>
      </c>
      <c r="D565" s="23" t="s">
        <v>501</v>
      </c>
      <c r="E565" s="23" t="s">
        <v>501</v>
      </c>
      <c r="F565" s="23" t="s">
        <v>20</v>
      </c>
      <c r="G565" s="24" t="n">
        <v>1</v>
      </c>
      <c r="H565" s="25" t="n">
        <v>1</v>
      </c>
      <c r="I565" s="25" t="n">
        <v>25.02</v>
      </c>
      <c r="J565" s="25" t="n">
        <v>0</v>
      </c>
      <c r="K565" s="25" t="n">
        <v>0</v>
      </c>
      <c r="L565" s="25" t="n">
        <v>0</v>
      </c>
      <c r="M565" s="6" t="s">
        <f>=I565+J565+K565+L565</f>
      </c>
      <c r="N565" s="23"/>
      <c r="O565" s="23" t="s">
        <v>624</v>
      </c>
    </row>
    <row collapsed="false" customFormat="false" customHeight="false" hidden="false" ht="12.1" outlineLevel="0" r="566">
      <c r="A566" s="22" t="n">
        <v>45603.515011574</v>
      </c>
      <c r="B566" s="23" t="s">
        <v>501</v>
      </c>
      <c r="C566" s="23" t="s">
        <v>209</v>
      </c>
      <c r="D566" s="23" t="s">
        <v>501</v>
      </c>
      <c r="E566" s="23" t="s">
        <v>501</v>
      </c>
      <c r="F566" s="23" t="s">
        <v>20</v>
      </c>
      <c r="G566" s="24" t="n">
        <v>1</v>
      </c>
      <c r="H566" s="25" t="n">
        <v>1</v>
      </c>
      <c r="I566" s="25" t="n">
        <v>6</v>
      </c>
      <c r="J566" s="25" t="n">
        <v>0</v>
      </c>
      <c r="K566" s="25" t="n">
        <v>0</v>
      </c>
      <c r="L566" s="25" t="n">
        <v>0</v>
      </c>
      <c r="M566" s="6" t="s">
        <f>=I566+J566+K566+L566</f>
      </c>
      <c r="N566" s="23"/>
      <c r="O566" s="23" t="s">
        <v>624</v>
      </c>
    </row>
    <row collapsed="false" customFormat="false" customHeight="false" hidden="false" ht="12.1" outlineLevel="0" r="567">
      <c r="A567" s="22" t="n">
        <v>45604.368634259</v>
      </c>
      <c r="B567" s="23" t="s">
        <v>501</v>
      </c>
      <c r="C567" s="23" t="s">
        <v>209</v>
      </c>
      <c r="D567" s="23" t="s">
        <v>501</v>
      </c>
      <c r="E567" s="23" t="s">
        <v>501</v>
      </c>
      <c r="F567" s="23" t="s">
        <v>20</v>
      </c>
      <c r="G567" s="24" t="n">
        <v>1</v>
      </c>
      <c r="H567" s="25" t="n">
        <v>1</v>
      </c>
      <c r="I567" s="25" t="n">
        <v>10</v>
      </c>
      <c r="J567" s="25" t="n">
        <v>0</v>
      </c>
      <c r="K567" s="25" t="n">
        <v>0</v>
      </c>
      <c r="L567" s="25" t="n">
        <v>0</v>
      </c>
      <c r="M567" s="6" t="s">
        <f>=I567+J567+K567+L567</f>
      </c>
      <c r="N567" s="23"/>
      <c r="O567" s="23" t="s">
        <v>624</v>
      </c>
    </row>
    <row collapsed="false" customFormat="false" customHeight="false" hidden="false" ht="12.1" outlineLevel="0" r="568">
      <c r="A568" s="22" t="n">
        <v>45604.524918981</v>
      </c>
      <c r="B568" s="23" t="s">
        <v>501</v>
      </c>
      <c r="C568" s="23" t="s">
        <v>209</v>
      </c>
      <c r="D568" s="23" t="s">
        <v>501</v>
      </c>
      <c r="E568" s="23" t="s">
        <v>501</v>
      </c>
      <c r="F568" s="23" t="s">
        <v>20</v>
      </c>
      <c r="G568" s="24" t="n">
        <v>1</v>
      </c>
      <c r="H568" s="25" t="n">
        <v>1</v>
      </c>
      <c r="I568" s="25" t="n">
        <v>6</v>
      </c>
      <c r="J568" s="25" t="n">
        <v>0</v>
      </c>
      <c r="K568" s="25" t="n">
        <v>0</v>
      </c>
      <c r="L568" s="25" t="n">
        <v>0</v>
      </c>
      <c r="M568" s="6" t="s">
        <f>=I568+J568+K568+L568</f>
      </c>
      <c r="N568" s="23"/>
      <c r="O568" s="23" t="s">
        <v>624</v>
      </c>
    </row>
    <row collapsed="false" customFormat="false" customHeight="false" hidden="false" ht="12.1" outlineLevel="0" r="569">
      <c r="A569" s="22" t="n">
        <v>45604.855277778</v>
      </c>
      <c r="B569" s="23" t="s">
        <v>501</v>
      </c>
      <c r="C569" s="23" t="s">
        <v>209</v>
      </c>
      <c r="D569" s="23" t="s">
        <v>501</v>
      </c>
      <c r="E569" s="23" t="s">
        <v>501</v>
      </c>
      <c r="F569" s="23" t="s">
        <v>20</v>
      </c>
      <c r="G569" s="24" t="n">
        <v>1</v>
      </c>
      <c r="H569" s="25" t="n">
        <v>1</v>
      </c>
      <c r="I569" s="25" t="n">
        <v>10</v>
      </c>
      <c r="J569" s="25" t="n">
        <v>0</v>
      </c>
      <c r="K569" s="25" t="n">
        <v>0</v>
      </c>
      <c r="L569" s="25" t="n">
        <v>0</v>
      </c>
      <c r="M569" s="6" t="s">
        <f>=I569+J569+K569+L569</f>
      </c>
      <c r="N569" s="23"/>
      <c r="O569" s="23" t="s">
        <v>624</v>
      </c>
    </row>
    <row collapsed="false" customFormat="false" customHeight="false" hidden="false" ht="12.1" outlineLevel="0" r="570">
      <c r="A570" s="22" t="n">
        <v>45604.870798611</v>
      </c>
      <c r="B570" s="23" t="s">
        <v>501</v>
      </c>
      <c r="C570" s="23" t="s">
        <v>209</v>
      </c>
      <c r="D570" s="23" t="s">
        <v>501</v>
      </c>
      <c r="E570" s="23" t="s">
        <v>501</v>
      </c>
      <c r="F570" s="23" t="s">
        <v>20</v>
      </c>
      <c r="G570" s="24" t="n">
        <v>1</v>
      </c>
      <c r="H570" s="25" t="n">
        <v>1</v>
      </c>
      <c r="I570" s="25" t="n">
        <v>30.01</v>
      </c>
      <c r="J570" s="25" t="n">
        <v>0</v>
      </c>
      <c r="K570" s="25" t="n">
        <v>0</v>
      </c>
      <c r="L570" s="25" t="n">
        <v>0</v>
      </c>
      <c r="M570" s="6" t="s">
        <f>=I570+J570+K570+L570</f>
      </c>
      <c r="N570" s="23"/>
      <c r="O570" s="23" t="s">
        <v>624</v>
      </c>
    </row>
    <row collapsed="false" customFormat="false" customHeight="false" hidden="false" ht="12.1" outlineLevel="0" r="571">
      <c r="A571" s="22" t="n">
        <v>45605.512800926</v>
      </c>
      <c r="B571" s="23" t="s">
        <v>501</v>
      </c>
      <c r="C571" s="23" t="s">
        <v>209</v>
      </c>
      <c r="D571" s="23" t="s">
        <v>501</v>
      </c>
      <c r="E571" s="23" t="s">
        <v>501</v>
      </c>
      <c r="F571" s="23" t="s">
        <v>20</v>
      </c>
      <c r="G571" s="24" t="n">
        <v>1</v>
      </c>
      <c r="H571" s="25" t="n">
        <v>1</v>
      </c>
      <c r="I571" s="25" t="n">
        <v>32</v>
      </c>
      <c r="J571" s="25" t="n">
        <v>0</v>
      </c>
      <c r="K571" s="25" t="n">
        <v>0</v>
      </c>
      <c r="L571" s="25" t="n">
        <v>0</v>
      </c>
      <c r="M571" s="6" t="s">
        <f>=I571+J571+K571+L571</f>
      </c>
      <c r="N571" s="23"/>
      <c r="O571" s="23" t="s">
        <v>624</v>
      </c>
    </row>
    <row collapsed="false" customFormat="false" customHeight="false" hidden="false" ht="12.1" outlineLevel="0" r="572">
      <c r="A572" s="21" t="n">
        <v>45605.512835648</v>
      </c>
      <c r="B572" s="17" t="s">
        <v>129</v>
      </c>
      <c r="C572" s="17" t="s">
        <v>629</v>
      </c>
      <c r="D572" s="17" t="s">
        <v>277</v>
      </c>
      <c r="E572" s="17" t="s">
        <v>126</v>
      </c>
      <c r="F572" s="17" t="s">
        <v>20</v>
      </c>
      <c r="G572" s="7" t="n">
        <v>1</v>
      </c>
      <c r="H572" s="6" t="n">
        <v>121.63</v>
      </c>
      <c r="I572" s="6" t="n">
        <v>-121.63</v>
      </c>
      <c r="J572" s="6" t="n">
        <v>0</v>
      </c>
      <c r="K572" s="6" t="n">
        <v>0</v>
      </c>
      <c r="L572" s="6" t="n">
        <v>0</v>
      </c>
      <c r="M572" s="6" t="s">
        <f>=I572+J572+K572+L572</f>
      </c>
      <c r="N572" s="17"/>
      <c r="O572" s="17" t="s">
        <v>624</v>
      </c>
    </row>
    <row collapsed="false" customFormat="false" customHeight="false" hidden="false" ht="12.1" outlineLevel="0" r="573">
      <c r="A573" s="22" t="n">
        <v>45605.606354167</v>
      </c>
      <c r="B573" s="23" t="s">
        <v>501</v>
      </c>
      <c r="C573" s="23" t="s">
        <v>209</v>
      </c>
      <c r="D573" s="23" t="s">
        <v>501</v>
      </c>
      <c r="E573" s="23" t="s">
        <v>501</v>
      </c>
      <c r="F573" s="23" t="s">
        <v>20</v>
      </c>
      <c r="G573" s="24" t="n">
        <v>1</v>
      </c>
      <c r="H573" s="25" t="n">
        <v>1</v>
      </c>
      <c r="I573" s="25" t="n">
        <v>39.33</v>
      </c>
      <c r="J573" s="25" t="n">
        <v>0</v>
      </c>
      <c r="K573" s="25" t="n">
        <v>0</v>
      </c>
      <c r="L573" s="25" t="n">
        <v>0</v>
      </c>
      <c r="M573" s="6" t="s">
        <f>=I573+J573+K573+L573</f>
      </c>
      <c r="N573" s="23"/>
      <c r="O573" s="23" t="s">
        <v>624</v>
      </c>
    </row>
    <row collapsed="false" customFormat="false" customHeight="false" hidden="false" ht="12.1" outlineLevel="0" r="574">
      <c r="A574" s="22" t="n">
        <v>45605.612627315</v>
      </c>
      <c r="B574" s="23" t="s">
        <v>501</v>
      </c>
      <c r="C574" s="23" t="s">
        <v>209</v>
      </c>
      <c r="D574" s="23" t="s">
        <v>501</v>
      </c>
      <c r="E574" s="23" t="s">
        <v>501</v>
      </c>
      <c r="F574" s="23" t="s">
        <v>20</v>
      </c>
      <c r="G574" s="24" t="n">
        <v>1</v>
      </c>
      <c r="H574" s="25" t="n">
        <v>1</v>
      </c>
      <c r="I574" s="25" t="n">
        <v>26.1</v>
      </c>
      <c r="J574" s="25" t="n">
        <v>0</v>
      </c>
      <c r="K574" s="25" t="n">
        <v>0</v>
      </c>
      <c r="L574" s="25" t="n">
        <v>0</v>
      </c>
      <c r="M574" s="6" t="s">
        <f>=I574+J574+K574+L574</f>
      </c>
      <c r="N574" s="23"/>
      <c r="O574" s="23" t="s">
        <v>624</v>
      </c>
    </row>
    <row collapsed="false" customFormat="false" customHeight="false" hidden="false" ht="12.1" outlineLevel="0" r="575">
      <c r="A575" s="22" t="n">
        <v>45606.754618056</v>
      </c>
      <c r="B575" s="23" t="s">
        <v>501</v>
      </c>
      <c r="C575" s="23" t="s">
        <v>209</v>
      </c>
      <c r="D575" s="23" t="s">
        <v>501</v>
      </c>
      <c r="E575" s="23" t="s">
        <v>501</v>
      </c>
      <c r="F575" s="23" t="s">
        <v>20</v>
      </c>
      <c r="G575" s="24" t="n">
        <v>1</v>
      </c>
      <c r="H575" s="25" t="n">
        <v>1</v>
      </c>
      <c r="I575" s="25" t="n">
        <v>13</v>
      </c>
      <c r="J575" s="25" t="n">
        <v>0</v>
      </c>
      <c r="K575" s="25" t="n">
        <v>0</v>
      </c>
      <c r="L575" s="25" t="n">
        <v>0</v>
      </c>
      <c r="M575" s="6" t="s">
        <f>=I575+J575+K575+L575</f>
      </c>
      <c r="N575" s="23"/>
      <c r="O575" s="23" t="s">
        <v>624</v>
      </c>
    </row>
    <row collapsed="false" customFormat="false" customHeight="false" hidden="false" ht="12.1" outlineLevel="0" r="576">
      <c r="A576" s="22" t="n">
        <v>45607.5165625</v>
      </c>
      <c r="B576" s="23" t="s">
        <v>501</v>
      </c>
      <c r="C576" s="23" t="s">
        <v>209</v>
      </c>
      <c r="D576" s="23" t="s">
        <v>501</v>
      </c>
      <c r="E576" s="23" t="s">
        <v>501</v>
      </c>
      <c r="F576" s="23" t="s">
        <v>20</v>
      </c>
      <c r="G576" s="24" t="n">
        <v>1</v>
      </c>
      <c r="H576" s="25" t="n">
        <v>1</v>
      </c>
      <c r="I576" s="25" t="n">
        <v>1</v>
      </c>
      <c r="J576" s="25" t="n">
        <v>0</v>
      </c>
      <c r="K576" s="25" t="n">
        <v>0</v>
      </c>
      <c r="L576" s="25" t="n">
        <v>0</v>
      </c>
      <c r="M576" s="6" t="s">
        <f>=I576+J576+K576+L576</f>
      </c>
      <c r="N576" s="23"/>
      <c r="O576" s="23" t="s">
        <v>624</v>
      </c>
    </row>
    <row collapsed="false" customFormat="false" customHeight="false" hidden="false" ht="12.1" outlineLevel="0" r="577">
      <c r="A577" s="22" t="n">
        <v>45607.799247685</v>
      </c>
      <c r="B577" s="23" t="s">
        <v>501</v>
      </c>
      <c r="C577" s="23" t="s">
        <v>209</v>
      </c>
      <c r="D577" s="23" t="s">
        <v>501</v>
      </c>
      <c r="E577" s="23" t="s">
        <v>501</v>
      </c>
      <c r="F577" s="23" t="s">
        <v>20</v>
      </c>
      <c r="G577" s="24" t="n">
        <v>1</v>
      </c>
      <c r="H577" s="25" t="n">
        <v>1</v>
      </c>
      <c r="I577" s="25" t="n">
        <v>15.04</v>
      </c>
      <c r="J577" s="25" t="n">
        <v>0</v>
      </c>
      <c r="K577" s="25" t="n">
        <v>0</v>
      </c>
      <c r="L577" s="25" t="n">
        <v>0</v>
      </c>
      <c r="M577" s="6" t="s">
        <f>=I577+J577+K577+L577</f>
      </c>
      <c r="N577" s="23"/>
      <c r="O577" s="23" t="s">
        <v>624</v>
      </c>
    </row>
    <row collapsed="false" customFormat="false" customHeight="false" hidden="false" ht="12.1" outlineLevel="0" r="578">
      <c r="A578" s="22" t="n">
        <v>45608.53</v>
      </c>
      <c r="B578" s="23" t="s">
        <v>501</v>
      </c>
      <c r="C578" s="23" t="s">
        <v>209</v>
      </c>
      <c r="D578" s="23" t="s">
        <v>501</v>
      </c>
      <c r="E578" s="23" t="s">
        <v>501</v>
      </c>
      <c r="F578" s="23" t="s">
        <v>20</v>
      </c>
      <c r="G578" s="24" t="n">
        <v>1</v>
      </c>
      <c r="H578" s="25" t="n">
        <v>1</v>
      </c>
      <c r="I578" s="25" t="n">
        <v>1</v>
      </c>
      <c r="J578" s="25" t="n">
        <v>0</v>
      </c>
      <c r="K578" s="25" t="n">
        <v>0</v>
      </c>
      <c r="L578" s="25" t="n">
        <v>0</v>
      </c>
      <c r="M578" s="6" t="s">
        <f>=I578+J578+K578+L578</f>
      </c>
      <c r="N578" s="23"/>
      <c r="O578" s="23" t="s">
        <v>624</v>
      </c>
    </row>
    <row collapsed="false" customFormat="false" customHeight="false" hidden="false" ht="12.1" outlineLevel="0" r="579">
      <c r="A579" s="22" t="n">
        <v>45608.533206019</v>
      </c>
      <c r="B579" s="23" t="s">
        <v>501</v>
      </c>
      <c r="C579" s="23" t="s">
        <v>209</v>
      </c>
      <c r="D579" s="23" t="s">
        <v>501</v>
      </c>
      <c r="E579" s="23" t="s">
        <v>501</v>
      </c>
      <c r="F579" s="23" t="s">
        <v>20</v>
      </c>
      <c r="G579" s="24" t="n">
        <v>1</v>
      </c>
      <c r="H579" s="25" t="n">
        <v>1</v>
      </c>
      <c r="I579" s="25" t="n">
        <v>10</v>
      </c>
      <c r="J579" s="25" t="n">
        <v>0</v>
      </c>
      <c r="K579" s="25" t="n">
        <v>0</v>
      </c>
      <c r="L579" s="25" t="n">
        <v>0</v>
      </c>
      <c r="M579" s="6" t="s">
        <f>=I579+J579+K579+L579</f>
      </c>
      <c r="N579" s="23"/>
      <c r="O579" s="23" t="s">
        <v>624</v>
      </c>
    </row>
    <row collapsed="false" customFormat="false" customHeight="false" hidden="false" ht="12.1" outlineLevel="0" r="580">
      <c r="A580" s="21" t="n">
        <v>45608.533252315</v>
      </c>
      <c r="B580" s="17" t="s">
        <v>129</v>
      </c>
      <c r="C580" s="17" t="s">
        <v>629</v>
      </c>
      <c r="D580" s="17" t="s">
        <v>277</v>
      </c>
      <c r="E580" s="17" t="s">
        <v>126</v>
      </c>
      <c r="F580" s="17" t="s">
        <v>20</v>
      </c>
      <c r="G580" s="7" t="n">
        <v>1</v>
      </c>
      <c r="H580" s="6" t="n">
        <v>121.82</v>
      </c>
      <c r="I580" s="6" t="n">
        <v>-121.82</v>
      </c>
      <c r="J580" s="6" t="n">
        <v>0</v>
      </c>
      <c r="K580" s="6" t="n">
        <v>0</v>
      </c>
      <c r="L580" s="6" t="n">
        <v>0</v>
      </c>
      <c r="M580" s="6" t="s">
        <f>=I580+J580+K580+L580</f>
      </c>
      <c r="N580" s="17"/>
      <c r="O580" s="17" t="s">
        <v>624</v>
      </c>
    </row>
    <row collapsed="false" customFormat="false" customHeight="false" hidden="false" ht="12.1" outlineLevel="0" r="581">
      <c r="A581" s="22" t="n">
        <v>45609.754965278</v>
      </c>
      <c r="B581" s="23" t="s">
        <v>501</v>
      </c>
      <c r="C581" s="23" t="s">
        <v>209</v>
      </c>
      <c r="D581" s="23" t="s">
        <v>501</v>
      </c>
      <c r="E581" s="23" t="s">
        <v>501</v>
      </c>
      <c r="F581" s="23" t="s">
        <v>20</v>
      </c>
      <c r="G581" s="24" t="n">
        <v>1</v>
      </c>
      <c r="H581" s="25" t="n">
        <v>1</v>
      </c>
      <c r="I581" s="25" t="n">
        <v>1</v>
      </c>
      <c r="J581" s="25" t="n">
        <v>0</v>
      </c>
      <c r="K581" s="25" t="n">
        <v>0</v>
      </c>
      <c r="L581" s="25" t="n">
        <v>0</v>
      </c>
      <c r="M581" s="6" t="s">
        <f>=I581+J581+K581+L581</f>
      </c>
      <c r="N581" s="23"/>
      <c r="O581" s="23" t="s">
        <v>624</v>
      </c>
    </row>
    <row collapsed="false" customFormat="false" customHeight="false" hidden="false" ht="12.1" outlineLevel="0" r="582">
      <c r="A582" s="22" t="n">
        <v>45609.757291667</v>
      </c>
      <c r="B582" s="23" t="s">
        <v>501</v>
      </c>
      <c r="C582" s="23" t="s">
        <v>209</v>
      </c>
      <c r="D582" s="23" t="s">
        <v>501</v>
      </c>
      <c r="E582" s="23" t="s">
        <v>501</v>
      </c>
      <c r="F582" s="23" t="s">
        <v>20</v>
      </c>
      <c r="G582" s="24" t="n">
        <v>1</v>
      </c>
      <c r="H582" s="25" t="n">
        <v>1</v>
      </c>
      <c r="I582" s="25" t="n">
        <v>20.03</v>
      </c>
      <c r="J582" s="25" t="n">
        <v>0</v>
      </c>
      <c r="K582" s="25" t="n">
        <v>0</v>
      </c>
      <c r="L582" s="25" t="n">
        <v>0</v>
      </c>
      <c r="M582" s="6" t="s">
        <f>=I582+J582+K582+L582</f>
      </c>
      <c r="N582" s="23"/>
      <c r="O582" s="23" t="s">
        <v>624</v>
      </c>
    </row>
    <row collapsed="false" customFormat="false" customHeight="false" hidden="false" ht="12.1" outlineLevel="0" r="583">
      <c r="A583" s="22" t="n">
        <v>45611.593854167</v>
      </c>
      <c r="B583" s="23" t="s">
        <v>501</v>
      </c>
      <c r="C583" s="23" t="s">
        <v>209</v>
      </c>
      <c r="D583" s="23" t="s">
        <v>501</v>
      </c>
      <c r="E583" s="23" t="s">
        <v>501</v>
      </c>
      <c r="F583" s="23" t="s">
        <v>20</v>
      </c>
      <c r="G583" s="24" t="n">
        <v>1</v>
      </c>
      <c r="H583" s="25" t="n">
        <v>1</v>
      </c>
      <c r="I583" s="25" t="n">
        <v>2</v>
      </c>
      <c r="J583" s="25" t="n">
        <v>0</v>
      </c>
      <c r="K583" s="25" t="n">
        <v>0</v>
      </c>
      <c r="L583" s="25" t="n">
        <v>0</v>
      </c>
      <c r="M583" s="6" t="s">
        <f>=I583+J583+K583+L583</f>
      </c>
      <c r="N583" s="23"/>
      <c r="O583" s="23" t="s">
        <v>624</v>
      </c>
    </row>
    <row collapsed="false" customFormat="false" customHeight="false" hidden="false" ht="12.1" outlineLevel="0" r="584">
      <c r="A584" s="22" t="n">
        <v>45611.802777778</v>
      </c>
      <c r="B584" s="23" t="s">
        <v>501</v>
      </c>
      <c r="C584" s="23" t="s">
        <v>209</v>
      </c>
      <c r="D584" s="23" t="s">
        <v>501</v>
      </c>
      <c r="E584" s="23" t="s">
        <v>501</v>
      </c>
      <c r="F584" s="23" t="s">
        <v>20</v>
      </c>
      <c r="G584" s="24" t="n">
        <v>1</v>
      </c>
      <c r="H584" s="25" t="n">
        <v>1</v>
      </c>
      <c r="I584" s="25" t="n">
        <v>44.63</v>
      </c>
      <c r="J584" s="25" t="n">
        <v>0</v>
      </c>
      <c r="K584" s="25" t="n">
        <v>0</v>
      </c>
      <c r="L584" s="25" t="n">
        <v>0</v>
      </c>
      <c r="M584" s="6" t="s">
        <f>=I584+J584+K584+L584</f>
      </c>
      <c r="N584" s="23"/>
      <c r="O584" s="23" t="s">
        <v>624</v>
      </c>
    </row>
    <row collapsed="false" customFormat="false" customHeight="false" hidden="false" ht="12.1" outlineLevel="0" r="585">
      <c r="A585" s="22" t="n">
        <v>45612.569340278</v>
      </c>
      <c r="B585" s="23" t="s">
        <v>501</v>
      </c>
      <c r="C585" s="23" t="s">
        <v>209</v>
      </c>
      <c r="D585" s="23" t="s">
        <v>501</v>
      </c>
      <c r="E585" s="23" t="s">
        <v>501</v>
      </c>
      <c r="F585" s="23" t="s">
        <v>20</v>
      </c>
      <c r="G585" s="24" t="n">
        <v>1</v>
      </c>
      <c r="H585" s="25" t="n">
        <v>1</v>
      </c>
      <c r="I585" s="25" t="n">
        <v>38</v>
      </c>
      <c r="J585" s="25" t="n">
        <v>0</v>
      </c>
      <c r="K585" s="25" t="n">
        <v>0</v>
      </c>
      <c r="L585" s="25" t="n">
        <v>0</v>
      </c>
      <c r="M585" s="6" t="s">
        <f>=I585+J585+K585+L585</f>
      </c>
      <c r="N585" s="23"/>
      <c r="O585" s="23" t="s">
        <v>624</v>
      </c>
    </row>
    <row collapsed="false" customFormat="false" customHeight="false" hidden="false" ht="12.1" outlineLevel="0" r="586">
      <c r="A586" s="22" t="n">
        <v>45612.576203704</v>
      </c>
      <c r="B586" s="23" t="s">
        <v>501</v>
      </c>
      <c r="C586" s="23" t="s">
        <v>209</v>
      </c>
      <c r="D586" s="23" t="s">
        <v>501</v>
      </c>
      <c r="E586" s="23" t="s">
        <v>501</v>
      </c>
      <c r="F586" s="23" t="s">
        <v>20</v>
      </c>
      <c r="G586" s="24" t="n">
        <v>1</v>
      </c>
      <c r="H586" s="25" t="n">
        <v>1</v>
      </c>
      <c r="I586" s="25" t="n">
        <v>10.08</v>
      </c>
      <c r="J586" s="25" t="n">
        <v>0</v>
      </c>
      <c r="K586" s="25" t="n">
        <v>0</v>
      </c>
      <c r="L586" s="25" t="n">
        <v>0</v>
      </c>
      <c r="M586" s="6" t="s">
        <f>=I586+J586+K586+L586</f>
      </c>
      <c r="N586" s="23"/>
      <c r="O586" s="23" t="s">
        <v>624</v>
      </c>
    </row>
    <row collapsed="false" customFormat="false" customHeight="false" hidden="false" ht="12.1" outlineLevel="0" r="587">
      <c r="A587" s="22" t="n">
        <v>45612.834849537</v>
      </c>
      <c r="B587" s="23" t="s">
        <v>501</v>
      </c>
      <c r="C587" s="23" t="s">
        <v>209</v>
      </c>
      <c r="D587" s="23" t="s">
        <v>501</v>
      </c>
      <c r="E587" s="23" t="s">
        <v>501</v>
      </c>
      <c r="F587" s="23" t="s">
        <v>20</v>
      </c>
      <c r="G587" s="24" t="n">
        <v>1</v>
      </c>
      <c r="H587" s="25" t="n">
        <v>1</v>
      </c>
      <c r="I587" s="25" t="n">
        <v>1</v>
      </c>
      <c r="J587" s="25" t="n">
        <v>0</v>
      </c>
      <c r="K587" s="25" t="n">
        <v>0</v>
      </c>
      <c r="L587" s="25" t="n">
        <v>0</v>
      </c>
      <c r="M587" s="6" t="s">
        <f>=I587+J587+K587+L587</f>
      </c>
      <c r="N587" s="23"/>
      <c r="O587" s="23" t="s">
        <v>624</v>
      </c>
    </row>
    <row collapsed="false" customFormat="false" customHeight="false" hidden="false" ht="12.1" outlineLevel="0" r="588">
      <c r="A588" s="22" t="n">
        <v>45613.298865741</v>
      </c>
      <c r="B588" s="23" t="s">
        <v>501</v>
      </c>
      <c r="C588" s="23" t="s">
        <v>209</v>
      </c>
      <c r="D588" s="23" t="s">
        <v>501</v>
      </c>
      <c r="E588" s="23" t="s">
        <v>501</v>
      </c>
      <c r="F588" s="23" t="s">
        <v>20</v>
      </c>
      <c r="G588" s="24" t="n">
        <v>1</v>
      </c>
      <c r="H588" s="25" t="n">
        <v>1</v>
      </c>
      <c r="I588" s="25" t="n">
        <v>1295</v>
      </c>
      <c r="J588" s="25" t="n">
        <v>0</v>
      </c>
      <c r="K588" s="25" t="n">
        <v>0</v>
      </c>
      <c r="L588" s="25" t="n">
        <v>0</v>
      </c>
      <c r="M588" s="6" t="s">
        <f>=I588+J588+K588+L588</f>
      </c>
      <c r="N588" s="23"/>
      <c r="O588" s="23" t="s">
        <v>502</v>
      </c>
    </row>
    <row collapsed="false" customFormat="false" customHeight="false" hidden="false" ht="12.1" outlineLevel="0" r="589">
      <c r="A589" s="22" t="n">
        <v>45613.8009375</v>
      </c>
      <c r="B589" s="23" t="s">
        <v>501</v>
      </c>
      <c r="C589" s="23" t="s">
        <v>209</v>
      </c>
      <c r="D589" s="23" t="s">
        <v>501</v>
      </c>
      <c r="E589" s="23" t="s">
        <v>501</v>
      </c>
      <c r="F589" s="23" t="s">
        <v>20</v>
      </c>
      <c r="G589" s="24" t="n">
        <v>1</v>
      </c>
      <c r="H589" s="25" t="n">
        <v>1</v>
      </c>
      <c r="I589" s="25" t="n">
        <v>3.31</v>
      </c>
      <c r="J589" s="25" t="n">
        <v>0</v>
      </c>
      <c r="K589" s="25" t="n">
        <v>0</v>
      </c>
      <c r="L589" s="25" t="n">
        <v>0</v>
      </c>
      <c r="M589" s="6" t="s">
        <f>=I589+J589+K589+L589</f>
      </c>
      <c r="N589" s="23"/>
      <c r="O589" s="23" t="s">
        <v>624</v>
      </c>
    </row>
    <row collapsed="false" customFormat="false" customHeight="false" hidden="false" ht="12.1" outlineLevel="0" r="590">
      <c r="A590" s="22" t="n">
        <v>45614.531909722</v>
      </c>
      <c r="B590" s="23" t="s">
        <v>501</v>
      </c>
      <c r="C590" s="23" t="s">
        <v>209</v>
      </c>
      <c r="D590" s="23" t="s">
        <v>501</v>
      </c>
      <c r="E590" s="23" t="s">
        <v>501</v>
      </c>
      <c r="F590" s="23" t="s">
        <v>20</v>
      </c>
      <c r="G590" s="24" t="n">
        <v>1</v>
      </c>
      <c r="H590" s="25" t="n">
        <v>1</v>
      </c>
      <c r="I590" s="25" t="n">
        <v>41</v>
      </c>
      <c r="J590" s="25" t="n">
        <v>0</v>
      </c>
      <c r="K590" s="25" t="n">
        <v>0</v>
      </c>
      <c r="L590" s="25" t="n">
        <v>0</v>
      </c>
      <c r="M590" s="6" t="s">
        <f>=I590+J590+K590+L590</f>
      </c>
      <c r="N590" s="23"/>
      <c r="O590" s="23" t="s">
        <v>624</v>
      </c>
    </row>
    <row collapsed="false" customFormat="false" customHeight="false" hidden="false" ht="12.1" outlineLevel="0" r="591">
      <c r="A591" s="21" t="n">
        <v>45614.531956019</v>
      </c>
      <c r="B591" s="17" t="s">
        <v>129</v>
      </c>
      <c r="C591" s="17" t="s">
        <v>629</v>
      </c>
      <c r="D591" s="17" t="s">
        <v>277</v>
      </c>
      <c r="E591" s="17" t="s">
        <v>126</v>
      </c>
      <c r="F591" s="17" t="s">
        <v>20</v>
      </c>
      <c r="G591" s="7" t="n">
        <v>1</v>
      </c>
      <c r="H591" s="6" t="n">
        <v>122.22</v>
      </c>
      <c r="I591" s="6" t="n">
        <v>-122.22</v>
      </c>
      <c r="J591" s="6" t="n">
        <v>0</v>
      </c>
      <c r="K591" s="6" t="n">
        <v>0</v>
      </c>
      <c r="L591" s="6" t="n">
        <v>0</v>
      </c>
      <c r="M591" s="6" t="s">
        <f>=I591+J591+K591+L591</f>
      </c>
      <c r="N591" s="17"/>
      <c r="O591" s="17" t="s">
        <v>624</v>
      </c>
    </row>
    <row collapsed="false" customFormat="false" customHeight="false" hidden="false" ht="12.1" outlineLevel="0" r="592">
      <c r="A592" s="22" t="n">
        <v>45615.399467593</v>
      </c>
      <c r="B592" s="23" t="s">
        <v>524</v>
      </c>
      <c r="C592" s="23" t="s">
        <v>528</v>
      </c>
      <c r="D592" s="23" t="s">
        <v>524</v>
      </c>
      <c r="E592" s="23" t="s">
        <v>524</v>
      </c>
      <c r="F592" s="23" t="s">
        <v>20</v>
      </c>
      <c r="G592" s="24" t="n">
        <v>1</v>
      </c>
      <c r="H592" s="25" t="n">
        <v>1</v>
      </c>
      <c r="I592" s="25" t="n">
        <v>21.07</v>
      </c>
      <c r="J592" s="25" t="n">
        <v>0</v>
      </c>
      <c r="K592" s="25" t="n">
        <v>0</v>
      </c>
      <c r="L592" s="25" t="n">
        <v>0</v>
      </c>
      <c r="M592" s="6" t="s">
        <f>=I592+J592+K592+L592</f>
      </c>
      <c r="N592" s="23"/>
      <c r="O592" s="23" t="s">
        <v>502</v>
      </c>
    </row>
    <row collapsed="false" customFormat="false" customHeight="false" hidden="false" ht="12.1" outlineLevel="0" r="593">
      <c r="A593" s="22" t="n">
        <v>45615.404074074</v>
      </c>
      <c r="B593" s="23" t="s">
        <v>559</v>
      </c>
      <c r="C593" s="23" t="s">
        <v>596</v>
      </c>
      <c r="D593" s="23" t="s">
        <v>559</v>
      </c>
      <c r="E593" s="23" t="s">
        <v>559</v>
      </c>
      <c r="F593" s="23" t="s">
        <v>20</v>
      </c>
      <c r="G593" s="24" t="n">
        <v>1</v>
      </c>
      <c r="H593" s="25" t="n">
        <v>1</v>
      </c>
      <c r="I593" s="25" t="n">
        <v>250</v>
      </c>
      <c r="J593" s="25" t="n">
        <v>0</v>
      </c>
      <c r="K593" s="25" t="n">
        <v>0</v>
      </c>
      <c r="L593" s="25" t="n">
        <v>0</v>
      </c>
      <c r="M593" s="6" t="s">
        <f>=I593+J593+K593+L593</f>
      </c>
      <c r="N593" s="23"/>
      <c r="O593" s="23" t="s">
        <v>502</v>
      </c>
    </row>
    <row collapsed="false" customFormat="false" customHeight="false" hidden="false" ht="12.1" outlineLevel="0" r="594">
      <c r="A594" s="22" t="n">
        <v>45615.461828704</v>
      </c>
      <c r="B594" s="23" t="s">
        <v>559</v>
      </c>
      <c r="C594" s="23" t="s">
        <v>647</v>
      </c>
      <c r="D594" s="23" t="s">
        <v>559</v>
      </c>
      <c r="E594" s="23" t="s">
        <v>559</v>
      </c>
      <c r="F594" s="23" t="s">
        <v>20</v>
      </c>
      <c r="G594" s="24" t="n">
        <v>1</v>
      </c>
      <c r="H594" s="25" t="n">
        <v>1</v>
      </c>
      <c r="I594" s="25" t="n">
        <v>2000</v>
      </c>
      <c r="J594" s="25" t="n">
        <v>0</v>
      </c>
      <c r="K594" s="25" t="n">
        <v>0</v>
      </c>
      <c r="L594" s="25" t="n">
        <v>0</v>
      </c>
      <c r="M594" s="6" t="s">
        <f>=I594+J594+K594+L594</f>
      </c>
      <c r="N594" s="23"/>
      <c r="O594" s="23" t="s">
        <v>502</v>
      </c>
    </row>
    <row collapsed="false" customFormat="false" customHeight="false" hidden="false" ht="12.1" outlineLevel="0" r="595">
      <c r="A595" s="22" t="n">
        <v>45615.462615741</v>
      </c>
      <c r="B595" s="23" t="s">
        <v>524</v>
      </c>
      <c r="C595" s="23" t="s">
        <v>549</v>
      </c>
      <c r="D595" s="23" t="s">
        <v>524</v>
      </c>
      <c r="E595" s="23" t="s">
        <v>524</v>
      </c>
      <c r="F595" s="23" t="s">
        <v>20</v>
      </c>
      <c r="G595" s="24" t="n">
        <v>1</v>
      </c>
      <c r="H595" s="25" t="n">
        <v>1</v>
      </c>
      <c r="I595" s="25" t="n">
        <v>80.66</v>
      </c>
      <c r="J595" s="25" t="n">
        <v>0</v>
      </c>
      <c r="K595" s="25" t="n">
        <v>0</v>
      </c>
      <c r="L595" s="25" t="n">
        <v>0</v>
      </c>
      <c r="M595" s="6" t="s">
        <f>=I595+J595+K595+L595</f>
      </c>
      <c r="N595" s="23"/>
      <c r="O595" s="23" t="s">
        <v>502</v>
      </c>
    </row>
    <row collapsed="false" customFormat="false" customHeight="false" hidden="false" ht="12.1" outlineLevel="0" r="596">
      <c r="A596" s="22" t="n">
        <v>45615.529282407</v>
      </c>
      <c r="B596" s="23" t="s">
        <v>501</v>
      </c>
      <c r="C596" s="23" t="s">
        <v>209</v>
      </c>
      <c r="D596" s="23" t="s">
        <v>501</v>
      </c>
      <c r="E596" s="23" t="s">
        <v>501</v>
      </c>
      <c r="F596" s="23" t="s">
        <v>20</v>
      </c>
      <c r="G596" s="24" t="n">
        <v>1</v>
      </c>
      <c r="H596" s="25" t="n">
        <v>1</v>
      </c>
      <c r="I596" s="25" t="n">
        <v>46</v>
      </c>
      <c r="J596" s="25" t="n">
        <v>0</v>
      </c>
      <c r="K596" s="25" t="n">
        <v>0</v>
      </c>
      <c r="L596" s="25" t="n">
        <v>0</v>
      </c>
      <c r="M596" s="6" t="s">
        <f>=I596+J596+K596+L596</f>
      </c>
      <c r="N596" s="23"/>
      <c r="O596" s="23" t="s">
        <v>624</v>
      </c>
    </row>
    <row collapsed="false" customFormat="false" customHeight="false" hidden="false" ht="12.1" outlineLevel="0" r="597">
      <c r="A597" s="22" t="n">
        <v>45616.413194444</v>
      </c>
      <c r="B597" s="23" t="s">
        <v>501</v>
      </c>
      <c r="C597" s="23" t="s">
        <v>209</v>
      </c>
      <c r="D597" s="23" t="s">
        <v>501</v>
      </c>
      <c r="E597" s="23" t="s">
        <v>501</v>
      </c>
      <c r="F597" s="23" t="s">
        <v>20</v>
      </c>
      <c r="G597" s="24" t="n">
        <v>1</v>
      </c>
      <c r="H597" s="25" t="n">
        <v>1</v>
      </c>
      <c r="I597" s="25" t="n">
        <v>5</v>
      </c>
      <c r="J597" s="25" t="n">
        <v>0</v>
      </c>
      <c r="K597" s="25" t="n">
        <v>0</v>
      </c>
      <c r="L597" s="25" t="n">
        <v>0</v>
      </c>
      <c r="M597" s="6" t="s">
        <f>=I597+J597+K597+L597</f>
      </c>
      <c r="N597" s="23"/>
      <c r="O597" s="23" t="s">
        <v>624</v>
      </c>
    </row>
    <row collapsed="false" customFormat="false" customHeight="false" hidden="false" ht="12.1" outlineLevel="0" r="598">
      <c r="A598" s="22" t="n">
        <v>45616.798310185</v>
      </c>
      <c r="B598" s="23" t="s">
        <v>501</v>
      </c>
      <c r="C598" s="23" t="s">
        <v>209</v>
      </c>
      <c r="D598" s="23" t="s">
        <v>501</v>
      </c>
      <c r="E598" s="23" t="s">
        <v>501</v>
      </c>
      <c r="F598" s="23" t="s">
        <v>20</v>
      </c>
      <c r="G598" s="24" t="n">
        <v>1</v>
      </c>
      <c r="H598" s="25" t="n">
        <v>1</v>
      </c>
      <c r="I598" s="25" t="n">
        <v>26</v>
      </c>
      <c r="J598" s="25" t="n">
        <v>0</v>
      </c>
      <c r="K598" s="25" t="n">
        <v>0</v>
      </c>
      <c r="L598" s="25" t="n">
        <v>0</v>
      </c>
      <c r="M598" s="6" t="s">
        <f>=I598+J598+K598+L598</f>
      </c>
      <c r="N598" s="23"/>
      <c r="O598" s="23" t="s">
        <v>624</v>
      </c>
    </row>
    <row collapsed="false" customFormat="false" customHeight="false" hidden="false" ht="12.1" outlineLevel="0" r="599">
      <c r="A599" s="22" t="n">
        <v>45617.528726852</v>
      </c>
      <c r="B599" s="23" t="s">
        <v>501</v>
      </c>
      <c r="C599" s="23" t="s">
        <v>209</v>
      </c>
      <c r="D599" s="23" t="s">
        <v>501</v>
      </c>
      <c r="E599" s="23" t="s">
        <v>501</v>
      </c>
      <c r="F599" s="23" t="s">
        <v>20</v>
      </c>
      <c r="G599" s="24" t="n">
        <v>1</v>
      </c>
      <c r="H599" s="25" t="n">
        <v>1</v>
      </c>
      <c r="I599" s="25" t="n">
        <v>41</v>
      </c>
      <c r="J599" s="25" t="n">
        <v>0</v>
      </c>
      <c r="K599" s="25" t="n">
        <v>0</v>
      </c>
      <c r="L599" s="25" t="n">
        <v>0</v>
      </c>
      <c r="M599" s="6" t="s">
        <f>=I599+J599+K599+L599</f>
      </c>
      <c r="N599" s="23"/>
      <c r="O599" s="23" t="s">
        <v>624</v>
      </c>
    </row>
    <row collapsed="false" customFormat="false" customHeight="false" hidden="false" ht="12.1" outlineLevel="0" r="600">
      <c r="A600" s="21" t="n">
        <v>45617.528796296</v>
      </c>
      <c r="B600" s="17" t="s">
        <v>129</v>
      </c>
      <c r="C600" s="17" t="s">
        <v>629</v>
      </c>
      <c r="D600" s="17" t="s">
        <v>277</v>
      </c>
      <c r="E600" s="17" t="s">
        <v>126</v>
      </c>
      <c r="F600" s="17" t="s">
        <v>20</v>
      </c>
      <c r="G600" s="7" t="n">
        <v>1</v>
      </c>
      <c r="H600" s="6" t="n">
        <v>122.42</v>
      </c>
      <c r="I600" s="6" t="n">
        <v>-122.42</v>
      </c>
      <c r="J600" s="6" t="n">
        <v>0</v>
      </c>
      <c r="K600" s="6" t="n">
        <v>0</v>
      </c>
      <c r="L600" s="6" t="n">
        <v>0</v>
      </c>
      <c r="M600" s="6" t="s">
        <f>=I600+J600+K600+L600</f>
      </c>
      <c r="N600" s="17"/>
      <c r="O600" s="17" t="s">
        <v>624</v>
      </c>
    </row>
    <row collapsed="false" customFormat="false" customHeight="false" hidden="false" ht="12.1" outlineLevel="0" r="601">
      <c r="A601" s="22" t="n">
        <v>45617.802986111</v>
      </c>
      <c r="B601" s="23" t="s">
        <v>501</v>
      </c>
      <c r="C601" s="23" t="s">
        <v>209</v>
      </c>
      <c r="D601" s="23" t="s">
        <v>501</v>
      </c>
      <c r="E601" s="23" t="s">
        <v>501</v>
      </c>
      <c r="F601" s="23" t="s">
        <v>20</v>
      </c>
      <c r="G601" s="24" t="n">
        <v>1</v>
      </c>
      <c r="H601" s="25" t="n">
        <v>1</v>
      </c>
      <c r="I601" s="25" t="n">
        <v>17.06</v>
      </c>
      <c r="J601" s="25" t="n">
        <v>0</v>
      </c>
      <c r="K601" s="25" t="n">
        <v>0</v>
      </c>
      <c r="L601" s="25" t="n">
        <v>0</v>
      </c>
      <c r="M601" s="6" t="s">
        <f>=I601+J601+K601+L601</f>
      </c>
      <c r="N601" s="23"/>
      <c r="O601" s="23" t="s">
        <v>624</v>
      </c>
    </row>
    <row collapsed="false" customFormat="false" customHeight="false" hidden="false" ht="12.1" outlineLevel="0" r="602">
      <c r="A602" s="22" t="n">
        <v>45618.812962963</v>
      </c>
      <c r="B602" s="23" t="s">
        <v>501</v>
      </c>
      <c r="C602" s="23" t="s">
        <v>209</v>
      </c>
      <c r="D602" s="23" t="s">
        <v>501</v>
      </c>
      <c r="E602" s="23" t="s">
        <v>501</v>
      </c>
      <c r="F602" s="23" t="s">
        <v>20</v>
      </c>
      <c r="G602" s="24" t="n">
        <v>1</v>
      </c>
      <c r="H602" s="25" t="n">
        <v>1</v>
      </c>
      <c r="I602" s="25" t="n">
        <v>30.01</v>
      </c>
      <c r="J602" s="25" t="n">
        <v>0</v>
      </c>
      <c r="K602" s="25" t="n">
        <v>0</v>
      </c>
      <c r="L602" s="25" t="n">
        <v>0</v>
      </c>
      <c r="M602" s="6" t="s">
        <f>=I602+J602+K602+L602</f>
      </c>
      <c r="N602" s="23"/>
      <c r="O602" s="23" t="s">
        <v>624</v>
      </c>
    </row>
    <row collapsed="false" customFormat="false" customHeight="false" hidden="false" ht="12.1" outlineLevel="0" r="603">
      <c r="A603" s="22" t="n">
        <v>45618.81443287</v>
      </c>
      <c r="B603" s="23" t="s">
        <v>501</v>
      </c>
      <c r="C603" s="23" t="s">
        <v>209</v>
      </c>
      <c r="D603" s="23" t="s">
        <v>501</v>
      </c>
      <c r="E603" s="23" t="s">
        <v>501</v>
      </c>
      <c r="F603" s="23" t="s">
        <v>20</v>
      </c>
      <c r="G603" s="24" t="n">
        <v>1</v>
      </c>
      <c r="H603" s="25" t="n">
        <v>1</v>
      </c>
      <c r="I603" s="25" t="n">
        <v>36.45</v>
      </c>
      <c r="J603" s="25" t="n">
        <v>0</v>
      </c>
      <c r="K603" s="25" t="n">
        <v>0</v>
      </c>
      <c r="L603" s="25" t="n">
        <v>0</v>
      </c>
      <c r="M603" s="6" t="s">
        <f>=I603+J603+K603+L603</f>
      </c>
      <c r="N603" s="23"/>
      <c r="O603" s="23" t="s">
        <v>624</v>
      </c>
    </row>
    <row collapsed="false" customFormat="false" customHeight="false" hidden="false" ht="12.1" outlineLevel="0" r="604">
      <c r="A604" s="22" t="n">
        <v>45620.77087963</v>
      </c>
      <c r="B604" s="23" t="s">
        <v>501</v>
      </c>
      <c r="C604" s="23" t="s">
        <v>209</v>
      </c>
      <c r="D604" s="23" t="s">
        <v>501</v>
      </c>
      <c r="E604" s="23" t="s">
        <v>501</v>
      </c>
      <c r="F604" s="23" t="s">
        <v>20</v>
      </c>
      <c r="G604" s="24" t="n">
        <v>1</v>
      </c>
      <c r="H604" s="25" t="n">
        <v>1</v>
      </c>
      <c r="I604" s="25" t="n">
        <v>34.78</v>
      </c>
      <c r="J604" s="25" t="n">
        <v>0</v>
      </c>
      <c r="K604" s="25" t="n">
        <v>0</v>
      </c>
      <c r="L604" s="25" t="n">
        <v>0</v>
      </c>
      <c r="M604" s="6" t="s">
        <f>=I604+J604+K604+L604</f>
      </c>
      <c r="N604" s="23"/>
      <c r="O604" s="23" t="s">
        <v>624</v>
      </c>
    </row>
    <row collapsed="false" customFormat="false" customHeight="false" hidden="false" ht="12.1" outlineLevel="0" r="605">
      <c r="A605" s="21" t="n">
        <v>45620.7709375</v>
      </c>
      <c r="B605" s="17" t="s">
        <v>129</v>
      </c>
      <c r="C605" s="17" t="s">
        <v>629</v>
      </c>
      <c r="D605" s="17" t="s">
        <v>277</v>
      </c>
      <c r="E605" s="17" t="s">
        <v>126</v>
      </c>
      <c r="F605" s="17" t="s">
        <v>20</v>
      </c>
      <c r="G605" s="7" t="n">
        <v>1</v>
      </c>
      <c r="H605" s="6" t="n">
        <v>122.61</v>
      </c>
      <c r="I605" s="6" t="n">
        <v>-122.61</v>
      </c>
      <c r="J605" s="6" t="n">
        <v>0</v>
      </c>
      <c r="K605" s="6" t="n">
        <v>0</v>
      </c>
      <c r="L605" s="6" t="n">
        <v>0</v>
      </c>
      <c r="M605" s="6" t="s">
        <f>=I605+J605+K605+L605</f>
      </c>
      <c r="N605" s="17"/>
      <c r="O605" s="17" t="s">
        <v>624</v>
      </c>
    </row>
    <row collapsed="false" customFormat="false" customHeight="false" hidden="false" ht="12.1" outlineLevel="0" r="606">
      <c r="A606" s="22" t="n">
        <v>45621.298958333</v>
      </c>
      <c r="B606" s="23" t="s">
        <v>501</v>
      </c>
      <c r="C606" s="23" t="s">
        <v>209</v>
      </c>
      <c r="D606" s="23" t="s">
        <v>501</v>
      </c>
      <c r="E606" s="23" t="s">
        <v>501</v>
      </c>
      <c r="F606" s="23" t="s">
        <v>20</v>
      </c>
      <c r="G606" s="24" t="n">
        <v>1</v>
      </c>
      <c r="H606" s="25" t="n">
        <v>1</v>
      </c>
      <c r="I606" s="25" t="n">
        <v>10</v>
      </c>
      <c r="J606" s="25" t="n">
        <v>0</v>
      </c>
      <c r="K606" s="25" t="n">
        <v>0</v>
      </c>
      <c r="L606" s="25" t="n">
        <v>0</v>
      </c>
      <c r="M606" s="6" t="s">
        <f>=I606+J606+K606+L606</f>
      </c>
      <c r="N606" s="23"/>
      <c r="O606" s="23" t="s">
        <v>624</v>
      </c>
    </row>
    <row collapsed="false" customFormat="false" customHeight="false" hidden="false" ht="12.1" outlineLevel="0" r="607">
      <c r="A607" s="22" t="n">
        <v>45621.39875</v>
      </c>
      <c r="B607" s="23" t="s">
        <v>501</v>
      </c>
      <c r="C607" s="23" t="s">
        <v>209</v>
      </c>
      <c r="D607" s="23" t="s">
        <v>501</v>
      </c>
      <c r="E607" s="23" t="s">
        <v>501</v>
      </c>
      <c r="F607" s="23" t="s">
        <v>20</v>
      </c>
      <c r="G607" s="24" t="n">
        <v>1</v>
      </c>
      <c r="H607" s="25" t="n">
        <v>1</v>
      </c>
      <c r="I607" s="25" t="n">
        <v>1</v>
      </c>
      <c r="J607" s="25" t="n">
        <v>0</v>
      </c>
      <c r="K607" s="25" t="n">
        <v>0</v>
      </c>
      <c r="L607" s="25" t="n">
        <v>0</v>
      </c>
      <c r="M607" s="6" t="s">
        <f>=I607+J607+K607+L607</f>
      </c>
      <c r="N607" s="23"/>
      <c r="O607" s="23" t="s">
        <v>624</v>
      </c>
    </row>
    <row collapsed="false" customFormat="false" customHeight="false" hidden="false" ht="12.1" outlineLevel="0" r="608">
      <c r="A608" s="22" t="n">
        <v>45621.540219907</v>
      </c>
      <c r="B608" s="23" t="s">
        <v>501</v>
      </c>
      <c r="C608" s="23" t="s">
        <v>209</v>
      </c>
      <c r="D608" s="23" t="s">
        <v>501</v>
      </c>
      <c r="E608" s="23" t="s">
        <v>501</v>
      </c>
      <c r="F608" s="23" t="s">
        <v>20</v>
      </c>
      <c r="G608" s="24" t="n">
        <v>1</v>
      </c>
      <c r="H608" s="25" t="n">
        <v>1</v>
      </c>
      <c r="I608" s="25" t="n">
        <v>1</v>
      </c>
      <c r="J608" s="25" t="n">
        <v>0</v>
      </c>
      <c r="K608" s="25" t="n">
        <v>0</v>
      </c>
      <c r="L608" s="25" t="n">
        <v>0</v>
      </c>
      <c r="M608" s="6" t="s">
        <f>=I608+J608+K608+L608</f>
      </c>
      <c r="N608" s="23"/>
      <c r="O608" s="23" t="s">
        <v>624</v>
      </c>
    </row>
    <row collapsed="false" customFormat="false" customHeight="false" hidden="false" ht="12.1" outlineLevel="0" r="609">
      <c r="A609" s="22" t="n">
        <v>45621.548877315</v>
      </c>
      <c r="B609" s="23" t="s">
        <v>524</v>
      </c>
      <c r="C609" s="23" t="s">
        <v>530</v>
      </c>
      <c r="D609" s="23" t="s">
        <v>524</v>
      </c>
      <c r="E609" s="23" t="s">
        <v>524</v>
      </c>
      <c r="F609" s="23" t="s">
        <v>20</v>
      </c>
      <c r="G609" s="24" t="n">
        <v>1</v>
      </c>
      <c r="H609" s="25" t="n">
        <v>1</v>
      </c>
      <c r="I609" s="25" t="n">
        <v>94.98</v>
      </c>
      <c r="J609" s="25" t="n">
        <v>0</v>
      </c>
      <c r="K609" s="25" t="n">
        <v>0</v>
      </c>
      <c r="L609" s="25" t="n">
        <v>0</v>
      </c>
      <c r="M609" s="6" t="s">
        <f>=I609+J609+K609+L609</f>
      </c>
      <c r="N609" s="23"/>
      <c r="O609" s="23" t="s">
        <v>502</v>
      </c>
    </row>
    <row collapsed="false" customFormat="false" customHeight="false" hidden="false" ht="12.1" outlineLevel="0" r="610">
      <c r="A610" s="22" t="n">
        <v>45621.7925</v>
      </c>
      <c r="B610" s="23" t="s">
        <v>501</v>
      </c>
      <c r="C610" s="23" t="s">
        <v>209</v>
      </c>
      <c r="D610" s="23" t="s">
        <v>501</v>
      </c>
      <c r="E610" s="23" t="s">
        <v>501</v>
      </c>
      <c r="F610" s="23" t="s">
        <v>20</v>
      </c>
      <c r="G610" s="24" t="n">
        <v>1</v>
      </c>
      <c r="H610" s="25" t="n">
        <v>1</v>
      </c>
      <c r="I610" s="25" t="n">
        <v>0.06</v>
      </c>
      <c r="J610" s="25" t="n">
        <v>0</v>
      </c>
      <c r="K610" s="25" t="n">
        <v>0</v>
      </c>
      <c r="L610" s="25" t="n">
        <v>0</v>
      </c>
      <c r="M610" s="6" t="s">
        <f>=I610+J610+K610+L610</f>
      </c>
      <c r="N610" s="23"/>
      <c r="O610" s="23" t="s">
        <v>624</v>
      </c>
    </row>
    <row collapsed="false" customFormat="false" customHeight="false" hidden="false" ht="12.1" outlineLevel="0" r="611">
      <c r="A611" s="22" t="n">
        <v>45621.868078704</v>
      </c>
      <c r="B611" s="23" t="s">
        <v>501</v>
      </c>
      <c r="C611" s="23" t="s">
        <v>209</v>
      </c>
      <c r="D611" s="23" t="s">
        <v>501</v>
      </c>
      <c r="E611" s="23" t="s">
        <v>501</v>
      </c>
      <c r="F611" s="23" t="s">
        <v>20</v>
      </c>
      <c r="G611" s="24" t="n">
        <v>1</v>
      </c>
      <c r="H611" s="25" t="n">
        <v>1</v>
      </c>
      <c r="I611" s="25" t="n">
        <v>30</v>
      </c>
      <c r="J611" s="25" t="n">
        <v>0</v>
      </c>
      <c r="K611" s="25" t="n">
        <v>0</v>
      </c>
      <c r="L611" s="25" t="n">
        <v>0</v>
      </c>
      <c r="M611" s="6" t="s">
        <f>=I611+J611+K611+L611</f>
      </c>
      <c r="N611" s="23"/>
      <c r="O611" s="23" t="s">
        <v>624</v>
      </c>
    </row>
    <row collapsed="false" customFormat="false" customHeight="false" hidden="false" ht="12.1" outlineLevel="0" r="612">
      <c r="A612" s="22" t="n">
        <v>45622.382106481</v>
      </c>
      <c r="B612" s="23" t="s">
        <v>501</v>
      </c>
      <c r="C612" s="23" t="s">
        <v>209</v>
      </c>
      <c r="D612" s="23" t="s">
        <v>501</v>
      </c>
      <c r="E612" s="23" t="s">
        <v>501</v>
      </c>
      <c r="F612" s="23" t="s">
        <v>20</v>
      </c>
      <c r="G612" s="24" t="n">
        <v>1</v>
      </c>
      <c r="H612" s="25" t="n">
        <v>1</v>
      </c>
      <c r="I612" s="25" t="n">
        <v>1</v>
      </c>
      <c r="J612" s="25" t="n">
        <v>0</v>
      </c>
      <c r="K612" s="25" t="n">
        <v>0</v>
      </c>
      <c r="L612" s="25" t="n">
        <v>0</v>
      </c>
      <c r="M612" s="6" t="s">
        <f>=I612+J612+K612+L612</f>
      </c>
      <c r="N612" s="23"/>
      <c r="O612" s="23" t="s">
        <v>624</v>
      </c>
    </row>
    <row collapsed="false" customFormat="false" customHeight="false" hidden="false" ht="12.1" outlineLevel="0" r="613">
      <c r="A613" s="22" t="n">
        <v>45622.522083333</v>
      </c>
      <c r="B613" s="23" t="s">
        <v>501</v>
      </c>
      <c r="C613" s="23" t="s">
        <v>209</v>
      </c>
      <c r="D613" s="23" t="s">
        <v>501</v>
      </c>
      <c r="E613" s="23" t="s">
        <v>501</v>
      </c>
      <c r="F613" s="23" t="s">
        <v>20</v>
      </c>
      <c r="G613" s="24" t="n">
        <v>1</v>
      </c>
      <c r="H613" s="25" t="n">
        <v>1</v>
      </c>
      <c r="I613" s="25" t="n">
        <v>36</v>
      </c>
      <c r="J613" s="25" t="n">
        <v>0</v>
      </c>
      <c r="K613" s="25" t="n">
        <v>0</v>
      </c>
      <c r="L613" s="25" t="n">
        <v>0</v>
      </c>
      <c r="M613" s="6" t="s">
        <f>=I613+J613+K613+L613</f>
      </c>
      <c r="N613" s="23"/>
      <c r="O613" s="23" t="s">
        <v>624</v>
      </c>
    </row>
    <row collapsed="false" customFormat="false" customHeight="false" hidden="false" ht="12.1" outlineLevel="0" r="614">
      <c r="A614" s="22" t="n">
        <v>45623.391377315</v>
      </c>
      <c r="B614" s="23" t="s">
        <v>501</v>
      </c>
      <c r="C614" s="23" t="s">
        <v>209</v>
      </c>
      <c r="D614" s="23" t="s">
        <v>501</v>
      </c>
      <c r="E614" s="23" t="s">
        <v>501</v>
      </c>
      <c r="F614" s="23" t="s">
        <v>20</v>
      </c>
      <c r="G614" s="24" t="n">
        <v>1</v>
      </c>
      <c r="H614" s="25" t="n">
        <v>1</v>
      </c>
      <c r="I614" s="25" t="n">
        <v>1</v>
      </c>
      <c r="J614" s="25" t="n">
        <v>0</v>
      </c>
      <c r="K614" s="25" t="n">
        <v>0</v>
      </c>
      <c r="L614" s="25" t="n">
        <v>0</v>
      </c>
      <c r="M614" s="6" t="s">
        <f>=I614+J614+K614+L614</f>
      </c>
      <c r="N614" s="23"/>
      <c r="O614" s="23" t="s">
        <v>624</v>
      </c>
    </row>
    <row collapsed="false" customFormat="false" customHeight="false" hidden="false" ht="12.1" outlineLevel="0" r="615">
      <c r="A615" s="22" t="n">
        <v>45623.526585648</v>
      </c>
      <c r="B615" s="23" t="s">
        <v>501</v>
      </c>
      <c r="C615" s="23" t="s">
        <v>209</v>
      </c>
      <c r="D615" s="23" t="s">
        <v>501</v>
      </c>
      <c r="E615" s="23" t="s">
        <v>501</v>
      </c>
      <c r="F615" s="23" t="s">
        <v>20</v>
      </c>
      <c r="G615" s="24" t="n">
        <v>1</v>
      </c>
      <c r="H615" s="25" t="n">
        <v>1</v>
      </c>
      <c r="I615" s="25" t="n">
        <v>36</v>
      </c>
      <c r="J615" s="25" t="n">
        <v>0</v>
      </c>
      <c r="K615" s="25" t="n">
        <v>0</v>
      </c>
      <c r="L615" s="25" t="n">
        <v>0</v>
      </c>
      <c r="M615" s="6" t="s">
        <f>=I615+J615+K615+L615</f>
      </c>
      <c r="N615" s="23"/>
      <c r="O615" s="23" t="s">
        <v>624</v>
      </c>
    </row>
    <row collapsed="false" customFormat="false" customHeight="false" hidden="false" ht="12.1" outlineLevel="0" r="616">
      <c r="A616" s="21" t="n">
        <v>45623.52662037</v>
      </c>
      <c r="B616" s="17" t="s">
        <v>129</v>
      </c>
      <c r="C616" s="17" t="s">
        <v>629</v>
      </c>
      <c r="D616" s="17" t="s">
        <v>277</v>
      </c>
      <c r="E616" s="17" t="s">
        <v>126</v>
      </c>
      <c r="F616" s="17" t="s">
        <v>20</v>
      </c>
      <c r="G616" s="7" t="n">
        <v>1</v>
      </c>
      <c r="H616" s="6" t="n">
        <v>122.81</v>
      </c>
      <c r="I616" s="6" t="n">
        <v>-122.81</v>
      </c>
      <c r="J616" s="6" t="n">
        <v>0</v>
      </c>
      <c r="K616" s="6" t="n">
        <v>0</v>
      </c>
      <c r="L616" s="6" t="n">
        <v>0</v>
      </c>
      <c r="M616" s="6" t="s">
        <f>=I616+J616+K616+L616</f>
      </c>
      <c r="N616" s="17"/>
      <c r="O616" s="17" t="s">
        <v>624</v>
      </c>
    </row>
    <row collapsed="false" customFormat="false" customHeight="false" hidden="false" ht="12.1" outlineLevel="0" r="617">
      <c r="A617" s="22" t="n">
        <v>45623.84619213</v>
      </c>
      <c r="B617" s="23" t="s">
        <v>501</v>
      </c>
      <c r="C617" s="23" t="s">
        <v>209</v>
      </c>
      <c r="D617" s="23" t="s">
        <v>501</v>
      </c>
      <c r="E617" s="23" t="s">
        <v>501</v>
      </c>
      <c r="F617" s="23" t="s">
        <v>20</v>
      </c>
      <c r="G617" s="24" t="n">
        <v>1</v>
      </c>
      <c r="H617" s="25" t="n">
        <v>1</v>
      </c>
      <c r="I617" s="25" t="n">
        <v>1</v>
      </c>
      <c r="J617" s="25" t="n">
        <v>0</v>
      </c>
      <c r="K617" s="25" t="n">
        <v>0</v>
      </c>
      <c r="L617" s="25" t="n">
        <v>0</v>
      </c>
      <c r="M617" s="6" t="s">
        <f>=I617+J617+K617+L617</f>
      </c>
      <c r="N617" s="23"/>
      <c r="O617" s="23" t="s">
        <v>624</v>
      </c>
    </row>
    <row collapsed="false" customFormat="false" customHeight="false" hidden="false" ht="12.1" outlineLevel="0" r="618">
      <c r="A618" s="22" t="n">
        <v>45623.848819444</v>
      </c>
      <c r="B618" s="23" t="s">
        <v>501</v>
      </c>
      <c r="C618" s="23" t="s">
        <v>209</v>
      </c>
      <c r="D618" s="23" t="s">
        <v>501</v>
      </c>
      <c r="E618" s="23" t="s">
        <v>501</v>
      </c>
      <c r="F618" s="23" t="s">
        <v>20</v>
      </c>
      <c r="G618" s="24" t="n">
        <v>1</v>
      </c>
      <c r="H618" s="25" t="n">
        <v>1</v>
      </c>
      <c r="I618" s="25" t="n">
        <v>3.01</v>
      </c>
      <c r="J618" s="25" t="n">
        <v>0</v>
      </c>
      <c r="K618" s="25" t="n">
        <v>0</v>
      </c>
      <c r="L618" s="25" t="n">
        <v>0</v>
      </c>
      <c r="M618" s="6" t="s">
        <f>=I618+J618+K618+L618</f>
      </c>
      <c r="N618" s="23"/>
      <c r="O618" s="23" t="s">
        <v>624</v>
      </c>
    </row>
    <row collapsed="false" customFormat="false" customHeight="false" hidden="false" ht="12.1" outlineLevel="0" r="619">
      <c r="A619" s="22" t="n">
        <v>45623.852604167</v>
      </c>
      <c r="B619" s="23" t="s">
        <v>501</v>
      </c>
      <c r="C619" s="23" t="s">
        <v>209</v>
      </c>
      <c r="D619" s="23" t="s">
        <v>501</v>
      </c>
      <c r="E619" s="23" t="s">
        <v>501</v>
      </c>
      <c r="F619" s="23" t="s">
        <v>20</v>
      </c>
      <c r="G619" s="24" t="n">
        <v>1</v>
      </c>
      <c r="H619" s="25" t="n">
        <v>1</v>
      </c>
      <c r="I619" s="25" t="n">
        <v>44.1</v>
      </c>
      <c r="J619" s="25" t="n">
        <v>0</v>
      </c>
      <c r="K619" s="25" t="n">
        <v>0</v>
      </c>
      <c r="L619" s="25" t="n">
        <v>0</v>
      </c>
      <c r="M619" s="6" t="s">
        <f>=I619+J619+K619+L619</f>
      </c>
      <c r="N619" s="23"/>
      <c r="O619" s="23" t="s">
        <v>624</v>
      </c>
    </row>
    <row collapsed="false" customFormat="false" customHeight="false" hidden="false" ht="12.1" outlineLevel="0" r="620">
      <c r="A620" s="22" t="n">
        <v>45624.306331019</v>
      </c>
      <c r="B620" s="23" t="s">
        <v>501</v>
      </c>
      <c r="C620" s="23" t="s">
        <v>209</v>
      </c>
      <c r="D620" s="23" t="s">
        <v>501</v>
      </c>
      <c r="E620" s="23" t="s">
        <v>501</v>
      </c>
      <c r="F620" s="23" t="s">
        <v>20</v>
      </c>
      <c r="G620" s="24" t="n">
        <v>1</v>
      </c>
      <c r="H620" s="25" t="n">
        <v>1</v>
      </c>
      <c r="I620" s="25" t="n">
        <v>7</v>
      </c>
      <c r="J620" s="25" t="n">
        <v>0</v>
      </c>
      <c r="K620" s="25" t="n">
        <v>0</v>
      </c>
      <c r="L620" s="25" t="n">
        <v>0</v>
      </c>
      <c r="M620" s="6" t="s">
        <f>=I620+J620+K620+L620</f>
      </c>
      <c r="N620" s="23"/>
      <c r="O620" s="23" t="s">
        <v>624</v>
      </c>
    </row>
    <row collapsed="false" customFormat="false" customHeight="false" hidden="false" ht="12.1" outlineLevel="0" r="621">
      <c r="A621" s="22" t="n">
        <v>45624.310868056</v>
      </c>
      <c r="B621" s="23" t="s">
        <v>501</v>
      </c>
      <c r="C621" s="23" t="s">
        <v>209</v>
      </c>
      <c r="D621" s="23" t="s">
        <v>501</v>
      </c>
      <c r="E621" s="23" t="s">
        <v>501</v>
      </c>
      <c r="F621" s="23" t="s">
        <v>20</v>
      </c>
      <c r="G621" s="24" t="n">
        <v>1</v>
      </c>
      <c r="H621" s="25" t="n">
        <v>1</v>
      </c>
      <c r="I621" s="25" t="n">
        <v>10.02</v>
      </c>
      <c r="J621" s="25" t="n">
        <v>0</v>
      </c>
      <c r="K621" s="25" t="n">
        <v>0</v>
      </c>
      <c r="L621" s="25" t="n">
        <v>0</v>
      </c>
      <c r="M621" s="6" t="s">
        <f>=I621+J621+K621+L621</f>
      </c>
      <c r="N621" s="23"/>
      <c r="O621" s="23" t="s">
        <v>624</v>
      </c>
    </row>
    <row collapsed="false" customFormat="false" customHeight="false" hidden="false" ht="12.1" outlineLevel="0" r="622">
      <c r="A622" s="22" t="n">
        <v>45624.407662037</v>
      </c>
      <c r="B622" s="23" t="s">
        <v>524</v>
      </c>
      <c r="C622" s="23" t="s">
        <v>598</v>
      </c>
      <c r="D622" s="23" t="s">
        <v>524</v>
      </c>
      <c r="E622" s="23" t="s">
        <v>524</v>
      </c>
      <c r="F622" s="23" t="s">
        <v>20</v>
      </c>
      <c r="G622" s="24" t="n">
        <v>1</v>
      </c>
      <c r="H622" s="25" t="n">
        <v>1</v>
      </c>
      <c r="I622" s="25" t="n">
        <v>426.33</v>
      </c>
      <c r="J622" s="25" t="n">
        <v>0</v>
      </c>
      <c r="K622" s="25" t="n">
        <v>0</v>
      </c>
      <c r="L622" s="25" t="n">
        <v>0</v>
      </c>
      <c r="M622" s="6" t="s">
        <f>=I622+J622+K622+L622</f>
      </c>
      <c r="N622" s="23"/>
      <c r="O622" s="23" t="s">
        <v>502</v>
      </c>
    </row>
    <row collapsed="false" customFormat="false" customHeight="false" hidden="false" ht="12.1" outlineLevel="0" r="623">
      <c r="A623" s="21" t="n">
        <v>45624.669849537</v>
      </c>
      <c r="B623" s="17" t="s">
        <v>158</v>
      </c>
      <c r="C623" s="17" t="s">
        <v>648</v>
      </c>
      <c r="D623" s="17" t="s">
        <v>277</v>
      </c>
      <c r="E623" s="17" t="s">
        <v>140</v>
      </c>
      <c r="F623" s="17" t="s">
        <v>20</v>
      </c>
      <c r="G623" s="7" t="n">
        <v>3</v>
      </c>
      <c r="H623" s="6" t="n">
        <v>79.65</v>
      </c>
      <c r="I623" s="6" t="n">
        <v>-2389.5</v>
      </c>
      <c r="J623" s="6" t="n">
        <v>-24.66</v>
      </c>
      <c r="K623" s="6" t="n">
        <v>-7.17</v>
      </c>
      <c r="L623" s="6" t="n">
        <v>0</v>
      </c>
      <c r="M623" s="6" t="s">
        <f>=I623+J623+K623+L623</f>
      </c>
      <c r="N623" s="17"/>
      <c r="O623" s="17" t="s">
        <v>502</v>
      </c>
    </row>
    <row collapsed="false" customFormat="false" customHeight="false" hidden="false" ht="12.1" outlineLevel="0" r="624">
      <c r="A624" s="21" t="n">
        <v>45624.670659722</v>
      </c>
      <c r="B624" s="17" t="s">
        <v>146</v>
      </c>
      <c r="C624" s="17" t="s">
        <v>646</v>
      </c>
      <c r="D624" s="17" t="s">
        <v>277</v>
      </c>
      <c r="E624" s="17" t="s">
        <v>140</v>
      </c>
      <c r="F624" s="17" t="s">
        <v>20</v>
      </c>
      <c r="G624" s="7" t="n">
        <v>2</v>
      </c>
      <c r="H624" s="6" t="n">
        <v>50.276</v>
      </c>
      <c r="I624" s="6" t="n">
        <v>-1005.52</v>
      </c>
      <c r="J624" s="6" t="n">
        <v>-68.86</v>
      </c>
      <c r="K624" s="6" t="n">
        <v>-3.02</v>
      </c>
      <c r="L624" s="6" t="n">
        <v>0</v>
      </c>
      <c r="M624" s="6" t="s">
        <f>=I624+J624+K624+L624</f>
      </c>
      <c r="N624" s="17"/>
      <c r="O624" s="17" t="s">
        <v>502</v>
      </c>
    </row>
    <row collapsed="false" customFormat="false" customHeight="false" hidden="false" ht="12.1" outlineLevel="0" r="625">
      <c r="A625" s="21" t="n">
        <v>45624.670844907</v>
      </c>
      <c r="B625" s="17" t="s">
        <v>150</v>
      </c>
      <c r="C625" s="17" t="s">
        <v>645</v>
      </c>
      <c r="D625" s="17" t="s">
        <v>277</v>
      </c>
      <c r="E625" s="17" t="s">
        <v>140</v>
      </c>
      <c r="F625" s="17" t="s">
        <v>20</v>
      </c>
      <c r="G625" s="7" t="n">
        <v>2</v>
      </c>
      <c r="H625" s="6" t="n">
        <v>53.464</v>
      </c>
      <c r="I625" s="6" t="n">
        <v>-1069.28</v>
      </c>
      <c r="J625" s="6" t="n">
        <v>-24.46</v>
      </c>
      <c r="K625" s="6" t="n">
        <v>-3.21</v>
      </c>
      <c r="L625" s="6" t="n">
        <v>0</v>
      </c>
      <c r="M625" s="6" t="s">
        <f>=I625+J625+K625+L625</f>
      </c>
      <c r="N625" s="17"/>
      <c r="O625" s="17" t="s">
        <v>502</v>
      </c>
    </row>
    <row collapsed="false" customFormat="false" customHeight="false" hidden="false" ht="12.1" outlineLevel="0" r="626">
      <c r="A626" s="22" t="n">
        <v>45625.595196759</v>
      </c>
      <c r="B626" s="23" t="s">
        <v>501</v>
      </c>
      <c r="C626" s="23" t="s">
        <v>209</v>
      </c>
      <c r="D626" s="23" t="s">
        <v>501</v>
      </c>
      <c r="E626" s="23" t="s">
        <v>501</v>
      </c>
      <c r="F626" s="23" t="s">
        <v>20</v>
      </c>
      <c r="G626" s="24" t="n">
        <v>1</v>
      </c>
      <c r="H626" s="25" t="n">
        <v>1</v>
      </c>
      <c r="I626" s="25" t="n">
        <v>5000</v>
      </c>
      <c r="J626" s="25" t="n">
        <v>0</v>
      </c>
      <c r="K626" s="25" t="n">
        <v>0</v>
      </c>
      <c r="L626" s="25" t="n">
        <v>0</v>
      </c>
      <c r="M626" s="6" t="s">
        <f>=I626+J626+K626+L626</f>
      </c>
      <c r="N626" s="23"/>
      <c r="O626" s="23" t="s">
        <v>502</v>
      </c>
    </row>
    <row collapsed="false" customFormat="false" customHeight="false" hidden="false" ht="12.1" outlineLevel="0" r="627">
      <c r="A627" s="21" t="n">
        <v>45625.595972222</v>
      </c>
      <c r="B627" s="17" t="s">
        <v>45</v>
      </c>
      <c r="C627" s="17" t="s">
        <v>649</v>
      </c>
      <c r="D627" s="17" t="s">
        <v>277</v>
      </c>
      <c r="E627" s="17" t="s">
        <v>18</v>
      </c>
      <c r="F627" s="17" t="s">
        <v>20</v>
      </c>
      <c r="G627" s="7" t="n">
        <v>1</v>
      </c>
      <c r="H627" s="6" t="n">
        <v>4500</v>
      </c>
      <c r="I627" s="6" t="n">
        <v>-4500</v>
      </c>
      <c r="J627" s="6" t="n">
        <v>0</v>
      </c>
      <c r="K627" s="6" t="n">
        <v>-13.5</v>
      </c>
      <c r="L627" s="6" t="n">
        <v>0</v>
      </c>
      <c r="M627" s="6" t="s">
        <f>=I627+J627+K627+L627</f>
      </c>
      <c r="N627" s="17"/>
      <c r="O627" s="17" t="s">
        <v>502</v>
      </c>
    </row>
    <row collapsed="false" customFormat="false" customHeight="false" hidden="false" ht="12.1" outlineLevel="0" r="628">
      <c r="A628" s="22" t="n">
        <v>45628.357719907</v>
      </c>
      <c r="B628" s="23" t="s">
        <v>501</v>
      </c>
      <c r="C628" s="23" t="s">
        <v>209</v>
      </c>
      <c r="D628" s="23" t="s">
        <v>501</v>
      </c>
      <c r="E628" s="23" t="s">
        <v>501</v>
      </c>
      <c r="F628" s="23" t="s">
        <v>20</v>
      </c>
      <c r="G628" s="24" t="n">
        <v>1</v>
      </c>
      <c r="H628" s="25" t="n">
        <v>1</v>
      </c>
      <c r="I628" s="25" t="n">
        <v>20</v>
      </c>
      <c r="J628" s="25" t="n">
        <v>0</v>
      </c>
      <c r="K628" s="25" t="n">
        <v>0</v>
      </c>
      <c r="L628" s="25" t="n">
        <v>0</v>
      </c>
      <c r="M628" s="6" t="s">
        <f>=I628+J628+K628+L628</f>
      </c>
      <c r="N628" s="23"/>
      <c r="O628" s="23" t="s">
        <v>624</v>
      </c>
    </row>
    <row collapsed="false" customFormat="false" customHeight="false" hidden="false" ht="12.1" outlineLevel="0" r="629">
      <c r="A629" s="22" t="n">
        <v>45628.377048611</v>
      </c>
      <c r="B629" s="23" t="s">
        <v>501</v>
      </c>
      <c r="C629" s="23" t="s">
        <v>209</v>
      </c>
      <c r="D629" s="23" t="s">
        <v>501</v>
      </c>
      <c r="E629" s="23" t="s">
        <v>501</v>
      </c>
      <c r="F629" s="23" t="s">
        <v>20</v>
      </c>
      <c r="G629" s="24" t="n">
        <v>1</v>
      </c>
      <c r="H629" s="25" t="n">
        <v>1</v>
      </c>
      <c r="I629" s="25" t="n">
        <v>40</v>
      </c>
      <c r="J629" s="25" t="n">
        <v>0</v>
      </c>
      <c r="K629" s="25" t="n">
        <v>0</v>
      </c>
      <c r="L629" s="25" t="n">
        <v>0</v>
      </c>
      <c r="M629" s="6" t="s">
        <f>=I629+J629+K629+L629</f>
      </c>
      <c r="N629" s="23"/>
      <c r="O629" s="23" t="s">
        <v>624</v>
      </c>
    </row>
    <row collapsed="false" customFormat="false" customHeight="false" hidden="false" ht="12.1" outlineLevel="0" r="630">
      <c r="A630" s="21" t="n">
        <v>45628.377118056</v>
      </c>
      <c r="B630" s="17" t="s">
        <v>129</v>
      </c>
      <c r="C630" s="17" t="s">
        <v>629</v>
      </c>
      <c r="D630" s="17" t="s">
        <v>277</v>
      </c>
      <c r="E630" s="17" t="s">
        <v>126</v>
      </c>
      <c r="F630" s="17" t="s">
        <v>20</v>
      </c>
      <c r="G630" s="7" t="n">
        <v>1</v>
      </c>
      <c r="H630" s="6" t="n">
        <v>123.14</v>
      </c>
      <c r="I630" s="6" t="n">
        <v>-123.14</v>
      </c>
      <c r="J630" s="6" t="n">
        <v>0</v>
      </c>
      <c r="K630" s="6" t="n">
        <v>0</v>
      </c>
      <c r="L630" s="6" t="n">
        <v>0</v>
      </c>
      <c r="M630" s="6" t="s">
        <f>=I630+J630+K630+L630</f>
      </c>
      <c r="N630" s="17"/>
      <c r="O630" s="17" t="s">
        <v>624</v>
      </c>
    </row>
    <row collapsed="false" customFormat="false" customHeight="false" hidden="false" ht="12.1" outlineLevel="0" r="631">
      <c r="A631" s="22" t="n">
        <v>45629.454918981</v>
      </c>
      <c r="B631" s="23" t="s">
        <v>524</v>
      </c>
      <c r="C631" s="23" t="s">
        <v>593</v>
      </c>
      <c r="D631" s="23" t="s">
        <v>524</v>
      </c>
      <c r="E631" s="23" t="s">
        <v>524</v>
      </c>
      <c r="F631" s="23" t="s">
        <v>20</v>
      </c>
      <c r="G631" s="24" t="n">
        <v>1</v>
      </c>
      <c r="H631" s="25" t="n">
        <v>1</v>
      </c>
      <c r="I631" s="25" t="n">
        <v>33.78</v>
      </c>
      <c r="J631" s="25" t="n">
        <v>0</v>
      </c>
      <c r="K631" s="25" t="n">
        <v>0</v>
      </c>
      <c r="L631" s="25" t="n">
        <v>0</v>
      </c>
      <c r="M631" s="6" t="s">
        <f>=I631+J631+K631+L631</f>
      </c>
      <c r="N631" s="23"/>
      <c r="O631" s="23" t="s">
        <v>502</v>
      </c>
    </row>
    <row collapsed="false" customFormat="false" customHeight="false" hidden="false" ht="12.1" outlineLevel="0" r="632">
      <c r="A632" s="22" t="n">
        <v>45630.948402778</v>
      </c>
      <c r="B632" s="23" t="s">
        <v>501</v>
      </c>
      <c r="C632" s="23" t="s">
        <v>209</v>
      </c>
      <c r="D632" s="23" t="s">
        <v>501</v>
      </c>
      <c r="E632" s="23" t="s">
        <v>501</v>
      </c>
      <c r="F632" s="23" t="s">
        <v>20</v>
      </c>
      <c r="G632" s="24" t="n">
        <v>1</v>
      </c>
      <c r="H632" s="25" t="n">
        <v>1</v>
      </c>
      <c r="I632" s="25" t="n">
        <v>2602</v>
      </c>
      <c r="J632" s="25" t="n">
        <v>0</v>
      </c>
      <c r="K632" s="25" t="n">
        <v>0</v>
      </c>
      <c r="L632" s="25" t="n">
        <v>0</v>
      </c>
      <c r="M632" s="6" t="s">
        <f>=I632+J632+K632+L632</f>
      </c>
      <c r="N632" s="23"/>
      <c r="O632" s="23" t="s">
        <v>624</v>
      </c>
    </row>
    <row collapsed="false" customFormat="false" customHeight="false" hidden="false" ht="12.1" outlineLevel="0" r="633">
      <c r="A633" s="21" t="n">
        <v>45631.292534722</v>
      </c>
      <c r="B633" s="17" t="s">
        <v>129</v>
      </c>
      <c r="C633" s="17" t="s">
        <v>629</v>
      </c>
      <c r="D633" s="17" t="s">
        <v>277</v>
      </c>
      <c r="E633" s="17" t="s">
        <v>126</v>
      </c>
      <c r="F633" s="17" t="s">
        <v>20</v>
      </c>
      <c r="G633" s="7" t="n">
        <v>21</v>
      </c>
      <c r="H633" s="6" t="n">
        <v>123.34</v>
      </c>
      <c r="I633" s="6" t="n">
        <v>-2590.14</v>
      </c>
      <c r="J633" s="6" t="n">
        <v>0</v>
      </c>
      <c r="K633" s="6" t="n">
        <v>0</v>
      </c>
      <c r="L633" s="6" t="n">
        <v>0</v>
      </c>
      <c r="M633" s="6" t="s">
        <f>=I633+J633+K633+L633</f>
      </c>
      <c r="N633" s="17"/>
      <c r="O633" s="17" t="s">
        <v>624</v>
      </c>
    </row>
    <row collapsed="false" customFormat="false" customHeight="false" hidden="false" ht="12.1" outlineLevel="0" r="634">
      <c r="A634" s="21" t="n">
        <v>45631.431516204</v>
      </c>
      <c r="B634" s="17" t="s">
        <v>27</v>
      </c>
      <c r="C634" s="17" t="s">
        <v>574</v>
      </c>
      <c r="D634" s="17" t="s">
        <v>277</v>
      </c>
      <c r="E634" s="17" t="s">
        <v>18</v>
      </c>
      <c r="F634" s="17" t="s">
        <v>20</v>
      </c>
      <c r="G634" s="7" t="n">
        <v>1</v>
      </c>
      <c r="H634" s="6" t="n">
        <v>915</v>
      </c>
      <c r="I634" s="6" t="n">
        <v>-915</v>
      </c>
      <c r="J634" s="6" t="n">
        <v>0</v>
      </c>
      <c r="K634" s="6" t="n">
        <v>-2.75</v>
      </c>
      <c r="L634" s="6" t="n">
        <v>0</v>
      </c>
      <c r="M634" s="6" t="s">
        <f>=I634+J634+K634+L634</f>
      </c>
      <c r="N634" s="17"/>
      <c r="O634" s="17" t="s">
        <v>502</v>
      </c>
    </row>
    <row collapsed="false" customFormat="false" customHeight="false" hidden="false" ht="12.1" outlineLevel="0" r="635">
      <c r="A635" s="22" t="n">
        <v>45631.465810185</v>
      </c>
      <c r="B635" s="23" t="s">
        <v>524</v>
      </c>
      <c r="C635" s="23" t="s">
        <v>650</v>
      </c>
      <c r="D635" s="23" t="s">
        <v>524</v>
      </c>
      <c r="E635" s="23" t="s">
        <v>524</v>
      </c>
      <c r="F635" s="23" t="s">
        <v>20</v>
      </c>
      <c r="G635" s="24" t="n">
        <v>1</v>
      </c>
      <c r="H635" s="25" t="n">
        <v>1</v>
      </c>
      <c r="I635" s="25" t="n">
        <v>247.8</v>
      </c>
      <c r="J635" s="25" t="n">
        <v>0</v>
      </c>
      <c r="K635" s="25" t="n">
        <v>0</v>
      </c>
      <c r="L635" s="25" t="n">
        <v>0</v>
      </c>
      <c r="M635" s="6" t="s">
        <f>=I635+J635+K635+L635</f>
      </c>
      <c r="N635" s="23"/>
      <c r="O635" s="23" t="s">
        <v>502</v>
      </c>
    </row>
    <row collapsed="false" customFormat="false" customHeight="false" hidden="false" ht="12.1" outlineLevel="0" r="636">
      <c r="A636" s="22" t="n">
        <v>45631.669710648</v>
      </c>
      <c r="B636" s="23" t="s">
        <v>501</v>
      </c>
      <c r="C636" s="23" t="s">
        <v>209</v>
      </c>
      <c r="D636" s="23" t="s">
        <v>501</v>
      </c>
      <c r="E636" s="23" t="s">
        <v>501</v>
      </c>
      <c r="F636" s="23" t="s">
        <v>20</v>
      </c>
      <c r="G636" s="24" t="n">
        <v>1</v>
      </c>
      <c r="H636" s="25" t="n">
        <v>1</v>
      </c>
      <c r="I636" s="25" t="n">
        <v>25</v>
      </c>
      <c r="J636" s="25" t="n">
        <v>0</v>
      </c>
      <c r="K636" s="25" t="n">
        <v>0</v>
      </c>
      <c r="L636" s="25" t="n">
        <v>0</v>
      </c>
      <c r="M636" s="6" t="s">
        <f>=I636+J636+K636+L636</f>
      </c>
      <c r="N636" s="23"/>
      <c r="O636" s="23" t="s">
        <v>624</v>
      </c>
    </row>
    <row collapsed="false" customFormat="false" customHeight="false" hidden="false" ht="12.1" outlineLevel="0" r="637">
      <c r="A637" s="22" t="n">
        <v>45631.674814815</v>
      </c>
      <c r="B637" s="23" t="s">
        <v>501</v>
      </c>
      <c r="C637" s="23" t="s">
        <v>209</v>
      </c>
      <c r="D637" s="23" t="s">
        <v>501</v>
      </c>
      <c r="E637" s="23" t="s">
        <v>501</v>
      </c>
      <c r="F637" s="23" t="s">
        <v>20</v>
      </c>
      <c r="G637" s="24" t="n">
        <v>1</v>
      </c>
      <c r="H637" s="25" t="n">
        <v>1</v>
      </c>
      <c r="I637" s="25" t="n">
        <v>44</v>
      </c>
      <c r="J637" s="25" t="n">
        <v>0</v>
      </c>
      <c r="K637" s="25" t="n">
        <v>0</v>
      </c>
      <c r="L637" s="25" t="n">
        <v>0</v>
      </c>
      <c r="M637" s="6" t="s">
        <f>=I637+J637+K637+L637</f>
      </c>
      <c r="N637" s="23"/>
      <c r="O637" s="23" t="s">
        <v>624</v>
      </c>
    </row>
    <row collapsed="false" customFormat="false" customHeight="false" hidden="false" ht="12.1" outlineLevel="0" r="638">
      <c r="A638" s="22" t="n">
        <v>45631.674895833</v>
      </c>
      <c r="B638" s="23" t="s">
        <v>501</v>
      </c>
      <c r="C638" s="23" t="s">
        <v>209</v>
      </c>
      <c r="D638" s="23" t="s">
        <v>501</v>
      </c>
      <c r="E638" s="23" t="s">
        <v>501</v>
      </c>
      <c r="F638" s="23" t="s">
        <v>20</v>
      </c>
      <c r="G638" s="24" t="n">
        <v>1</v>
      </c>
      <c r="H638" s="25" t="n">
        <v>1</v>
      </c>
      <c r="I638" s="25" t="n">
        <v>8</v>
      </c>
      <c r="J638" s="25" t="n">
        <v>0</v>
      </c>
      <c r="K638" s="25" t="n">
        <v>0</v>
      </c>
      <c r="L638" s="25" t="n">
        <v>0</v>
      </c>
      <c r="M638" s="6" t="s">
        <f>=I638+J638+K638+L638</f>
      </c>
      <c r="N638" s="23"/>
      <c r="O638" s="23" t="s">
        <v>624</v>
      </c>
    </row>
    <row collapsed="false" customFormat="false" customHeight="false" hidden="false" ht="12.1" outlineLevel="0" r="639">
      <c r="A639" s="22" t="n">
        <v>45632.592337963</v>
      </c>
      <c r="B639" s="23" t="s">
        <v>524</v>
      </c>
      <c r="C639" s="23" t="s">
        <v>609</v>
      </c>
      <c r="D639" s="23" t="s">
        <v>524</v>
      </c>
      <c r="E639" s="23" t="s">
        <v>524</v>
      </c>
      <c r="F639" s="23" t="s">
        <v>20</v>
      </c>
      <c r="G639" s="24" t="n">
        <v>1</v>
      </c>
      <c r="H639" s="25" t="n">
        <v>1</v>
      </c>
      <c r="I639" s="25" t="n">
        <v>100</v>
      </c>
      <c r="J639" s="25" t="n">
        <v>0</v>
      </c>
      <c r="K639" s="25" t="n">
        <v>0</v>
      </c>
      <c r="L639" s="25" t="n">
        <v>0</v>
      </c>
      <c r="M639" s="6" t="s">
        <f>=I639+J639+K639+L639</f>
      </c>
      <c r="N639" s="23"/>
      <c r="O639" s="23" t="s">
        <v>502</v>
      </c>
    </row>
    <row collapsed="false" customFormat="false" customHeight="false" hidden="false" ht="12.1" outlineLevel="0" r="640">
      <c r="A640" s="30" t="n">
        <v>45632.592337963</v>
      </c>
      <c r="B640" s="31" t="s">
        <v>515</v>
      </c>
      <c r="C640" s="31" t="s">
        <v>610</v>
      </c>
      <c r="D640" s="31" t="s">
        <v>515</v>
      </c>
      <c r="E640" s="31" t="s">
        <v>515</v>
      </c>
      <c r="F640" s="31" t="s">
        <v>20</v>
      </c>
      <c r="G640" s="32" t="n">
        <v>1</v>
      </c>
      <c r="H640" s="33" t="n">
        <v>-13</v>
      </c>
      <c r="I640" s="33" t="n">
        <v>-13</v>
      </c>
      <c r="J640" s="33" t="n">
        <v>0</v>
      </c>
      <c r="K640" s="33" t="n">
        <v>0</v>
      </c>
      <c r="L640" s="33" t="n">
        <v>0</v>
      </c>
      <c r="M640" s="6" t="s">
        <f>=I640+J640+K640+L640</f>
      </c>
      <c r="N640" s="31"/>
      <c r="O640" s="31" t="s">
        <v>502</v>
      </c>
    </row>
    <row collapsed="false" customFormat="false" customHeight="false" hidden="false" ht="12.1" outlineLevel="0" r="641">
      <c r="A641" s="22" t="n">
        <v>45632.70875</v>
      </c>
      <c r="B641" s="23" t="s">
        <v>501</v>
      </c>
      <c r="C641" s="23" t="s">
        <v>209</v>
      </c>
      <c r="D641" s="23" t="s">
        <v>501</v>
      </c>
      <c r="E641" s="23" t="s">
        <v>501</v>
      </c>
      <c r="F641" s="23" t="s">
        <v>20</v>
      </c>
      <c r="G641" s="24" t="n">
        <v>1</v>
      </c>
      <c r="H641" s="25" t="n">
        <v>1</v>
      </c>
      <c r="I641" s="25" t="n">
        <v>20</v>
      </c>
      <c r="J641" s="25" t="n">
        <v>0</v>
      </c>
      <c r="K641" s="25" t="n">
        <v>0</v>
      </c>
      <c r="L641" s="25" t="n">
        <v>0</v>
      </c>
      <c r="M641" s="6" t="s">
        <f>=I641+J641+K641+L641</f>
      </c>
      <c r="N641" s="23"/>
      <c r="O641" s="23" t="s">
        <v>624</v>
      </c>
    </row>
    <row collapsed="false" customFormat="false" customHeight="false" hidden="false" ht="12.1" outlineLevel="0" r="642">
      <c r="A642" s="21" t="n">
        <v>45632.708796296</v>
      </c>
      <c r="B642" s="17" t="s">
        <v>129</v>
      </c>
      <c r="C642" s="17" t="s">
        <v>629</v>
      </c>
      <c r="D642" s="17" t="s">
        <v>277</v>
      </c>
      <c r="E642" s="17" t="s">
        <v>126</v>
      </c>
      <c r="F642" s="17" t="s">
        <v>20</v>
      </c>
      <c r="G642" s="7" t="n">
        <v>1</v>
      </c>
      <c r="H642" s="6" t="n">
        <v>123.41</v>
      </c>
      <c r="I642" s="6" t="n">
        <v>-123.41</v>
      </c>
      <c r="J642" s="6" t="n">
        <v>0</v>
      </c>
      <c r="K642" s="6" t="n">
        <v>0</v>
      </c>
      <c r="L642" s="6" t="n">
        <v>0</v>
      </c>
      <c r="M642" s="6" t="s">
        <f>=I642+J642+K642+L642</f>
      </c>
      <c r="N642" s="17"/>
      <c r="O642" s="17" t="s">
        <v>624</v>
      </c>
    </row>
    <row collapsed="false" customFormat="false" customHeight="false" hidden="false" ht="12.1" outlineLevel="0" r="643">
      <c r="A643" s="22" t="n">
        <v>45633.560532407</v>
      </c>
      <c r="B643" s="23" t="s">
        <v>501</v>
      </c>
      <c r="C643" s="23" t="s">
        <v>209</v>
      </c>
      <c r="D643" s="23" t="s">
        <v>501</v>
      </c>
      <c r="E643" s="23" t="s">
        <v>501</v>
      </c>
      <c r="F643" s="23" t="s">
        <v>20</v>
      </c>
      <c r="G643" s="24" t="n">
        <v>1</v>
      </c>
      <c r="H643" s="25" t="n">
        <v>1</v>
      </c>
      <c r="I643" s="25" t="n">
        <v>20</v>
      </c>
      <c r="J643" s="25" t="n">
        <v>0</v>
      </c>
      <c r="K643" s="25" t="n">
        <v>0</v>
      </c>
      <c r="L643" s="25" t="n">
        <v>0</v>
      </c>
      <c r="M643" s="6" t="s">
        <f>=I643+J643+K643+L643</f>
      </c>
      <c r="N643" s="23"/>
      <c r="O643" s="23" t="s">
        <v>624</v>
      </c>
    </row>
    <row collapsed="false" customFormat="false" customHeight="false" hidden="false" ht="12.1" outlineLevel="0" r="644">
      <c r="A644" s="22" t="n">
        <v>45634.564363426</v>
      </c>
      <c r="B644" s="23" t="s">
        <v>501</v>
      </c>
      <c r="C644" s="23" t="s">
        <v>209</v>
      </c>
      <c r="D644" s="23" t="s">
        <v>501</v>
      </c>
      <c r="E644" s="23" t="s">
        <v>501</v>
      </c>
      <c r="F644" s="23" t="s">
        <v>20</v>
      </c>
      <c r="G644" s="24" t="n">
        <v>1</v>
      </c>
      <c r="H644" s="25" t="n">
        <v>1</v>
      </c>
      <c r="I644" s="25" t="n">
        <v>1</v>
      </c>
      <c r="J644" s="25" t="n">
        <v>0</v>
      </c>
      <c r="K644" s="25" t="n">
        <v>0</v>
      </c>
      <c r="L644" s="25" t="n">
        <v>0</v>
      </c>
      <c r="M644" s="6" t="s">
        <f>=I644+J644+K644+L644</f>
      </c>
      <c r="N644" s="23"/>
      <c r="O644" s="23" t="s">
        <v>624</v>
      </c>
    </row>
    <row collapsed="false" customFormat="false" customHeight="false" hidden="false" ht="12.1" outlineLevel="0" r="645">
      <c r="A645" s="22" t="n">
        <v>45635.51443287</v>
      </c>
      <c r="B645" s="23" t="s">
        <v>501</v>
      </c>
      <c r="C645" s="23" t="s">
        <v>209</v>
      </c>
      <c r="D645" s="23" t="s">
        <v>501</v>
      </c>
      <c r="E645" s="23" t="s">
        <v>501</v>
      </c>
      <c r="F645" s="23" t="s">
        <v>20</v>
      </c>
      <c r="G645" s="24" t="n">
        <v>1</v>
      </c>
      <c r="H645" s="25" t="n">
        <v>1</v>
      </c>
      <c r="I645" s="25" t="n">
        <v>36</v>
      </c>
      <c r="J645" s="25" t="n">
        <v>0</v>
      </c>
      <c r="K645" s="25" t="n">
        <v>0</v>
      </c>
      <c r="L645" s="25" t="n">
        <v>0</v>
      </c>
      <c r="M645" s="6" t="s">
        <f>=I645+J645+K645+L645</f>
      </c>
      <c r="N645" s="23"/>
      <c r="O645" s="23" t="s">
        <v>624</v>
      </c>
    </row>
    <row collapsed="false" customFormat="false" customHeight="false" hidden="false" ht="12.1" outlineLevel="0" r="646">
      <c r="A646" s="22" t="n">
        <v>45636.463831019</v>
      </c>
      <c r="B646" s="23" t="s">
        <v>524</v>
      </c>
      <c r="C646" s="23" t="s">
        <v>651</v>
      </c>
      <c r="D646" s="23" t="s">
        <v>524</v>
      </c>
      <c r="E646" s="23" t="s">
        <v>524</v>
      </c>
      <c r="F646" s="23" t="s">
        <v>20</v>
      </c>
      <c r="G646" s="24" t="n">
        <v>1</v>
      </c>
      <c r="H646" s="25" t="n">
        <v>1</v>
      </c>
      <c r="I646" s="25" t="n">
        <v>36.99</v>
      </c>
      <c r="J646" s="25" t="n">
        <v>0</v>
      </c>
      <c r="K646" s="25" t="n">
        <v>0</v>
      </c>
      <c r="L646" s="25" t="n">
        <v>0</v>
      </c>
      <c r="M646" s="6" t="s">
        <f>=I646+J646+K646+L646</f>
      </c>
      <c r="N646" s="23"/>
      <c r="O646" s="23" t="s">
        <v>502</v>
      </c>
    </row>
    <row collapsed="false" customFormat="false" customHeight="false" hidden="false" ht="12.1" outlineLevel="0" r="647">
      <c r="A647" s="21" t="n">
        <v>45636.492638889</v>
      </c>
      <c r="B647" s="17" t="s">
        <v>135</v>
      </c>
      <c r="C647" s="17" t="s">
        <v>652</v>
      </c>
      <c r="D647" s="17" t="s">
        <v>277</v>
      </c>
      <c r="E647" s="17" t="s">
        <v>126</v>
      </c>
      <c r="F647" s="17" t="s">
        <v>20</v>
      </c>
      <c r="G647" s="7" t="n">
        <v>68</v>
      </c>
      <c r="H647" s="6" t="n">
        <v>5.47</v>
      </c>
      <c r="I647" s="6" t="n">
        <v>-371.96</v>
      </c>
      <c r="J647" s="6" t="n">
        <v>0</v>
      </c>
      <c r="K647" s="6" t="n">
        <v>0</v>
      </c>
      <c r="L647" s="6" t="n">
        <v>0</v>
      </c>
      <c r="M647" s="6" t="s">
        <f>=I647+J647+K647+L647</f>
      </c>
      <c r="N647" s="17"/>
      <c r="O647" s="17" t="s">
        <v>502</v>
      </c>
    </row>
    <row collapsed="false" customFormat="false" customHeight="false" hidden="false" ht="12.1" outlineLevel="0" r="648">
      <c r="A648" s="22" t="n">
        <v>45637.402476852</v>
      </c>
      <c r="B648" s="23" t="s">
        <v>501</v>
      </c>
      <c r="C648" s="23" t="s">
        <v>209</v>
      </c>
      <c r="D648" s="23" t="s">
        <v>501</v>
      </c>
      <c r="E648" s="23" t="s">
        <v>501</v>
      </c>
      <c r="F648" s="23" t="s">
        <v>20</v>
      </c>
      <c r="G648" s="24" t="n">
        <v>1</v>
      </c>
      <c r="H648" s="25" t="n">
        <v>1</v>
      </c>
      <c r="I648" s="25" t="n">
        <v>1</v>
      </c>
      <c r="J648" s="25" t="n">
        <v>0</v>
      </c>
      <c r="K648" s="25" t="n">
        <v>0</v>
      </c>
      <c r="L648" s="25" t="n">
        <v>0</v>
      </c>
      <c r="M648" s="6" t="s">
        <f>=I648+J648+K648+L648</f>
      </c>
      <c r="N648" s="23"/>
      <c r="O648" s="23" t="s">
        <v>624</v>
      </c>
    </row>
    <row collapsed="false" customFormat="false" customHeight="false" hidden="false" ht="12.1" outlineLevel="0" r="649">
      <c r="A649" s="22" t="n">
        <v>45637.414537037</v>
      </c>
      <c r="B649" s="23" t="s">
        <v>501</v>
      </c>
      <c r="C649" s="23" t="s">
        <v>209</v>
      </c>
      <c r="D649" s="23" t="s">
        <v>501</v>
      </c>
      <c r="E649" s="23" t="s">
        <v>501</v>
      </c>
      <c r="F649" s="23" t="s">
        <v>20</v>
      </c>
      <c r="G649" s="24" t="n">
        <v>1</v>
      </c>
      <c r="H649" s="25" t="n">
        <v>1</v>
      </c>
      <c r="I649" s="25" t="n">
        <v>10</v>
      </c>
      <c r="J649" s="25" t="n">
        <v>0</v>
      </c>
      <c r="K649" s="25" t="n">
        <v>0</v>
      </c>
      <c r="L649" s="25" t="n">
        <v>0</v>
      </c>
      <c r="M649" s="6" t="s">
        <f>=I649+J649+K649+L649</f>
      </c>
      <c r="N649" s="23"/>
      <c r="O649" s="23" t="s">
        <v>624</v>
      </c>
    </row>
    <row collapsed="false" customFormat="false" customHeight="false" hidden="false" ht="12.1" outlineLevel="0" r="650">
      <c r="A650" s="22" t="n">
        <v>45638.395428241</v>
      </c>
      <c r="B650" s="23" t="s">
        <v>501</v>
      </c>
      <c r="C650" s="23" t="s">
        <v>209</v>
      </c>
      <c r="D650" s="23" t="s">
        <v>501</v>
      </c>
      <c r="E650" s="23" t="s">
        <v>501</v>
      </c>
      <c r="F650" s="23" t="s">
        <v>20</v>
      </c>
      <c r="G650" s="24" t="n">
        <v>1</v>
      </c>
      <c r="H650" s="25" t="n">
        <v>1</v>
      </c>
      <c r="I650" s="25" t="n">
        <v>1</v>
      </c>
      <c r="J650" s="25" t="n">
        <v>0</v>
      </c>
      <c r="K650" s="25" t="n">
        <v>0</v>
      </c>
      <c r="L650" s="25" t="n">
        <v>0</v>
      </c>
      <c r="M650" s="6" t="s">
        <f>=I650+J650+K650+L650</f>
      </c>
      <c r="N650" s="23"/>
      <c r="O650" s="23" t="s">
        <v>624</v>
      </c>
    </row>
    <row collapsed="false" customFormat="false" customHeight="false" hidden="false" ht="12.1" outlineLevel="0" r="651">
      <c r="A651" s="22" t="n">
        <v>45638.513009259</v>
      </c>
      <c r="B651" s="23" t="s">
        <v>501</v>
      </c>
      <c r="C651" s="23" t="s">
        <v>209</v>
      </c>
      <c r="D651" s="23" t="s">
        <v>501</v>
      </c>
      <c r="E651" s="23" t="s">
        <v>501</v>
      </c>
      <c r="F651" s="23" t="s">
        <v>20</v>
      </c>
      <c r="G651" s="24" t="n">
        <v>1</v>
      </c>
      <c r="H651" s="25" t="n">
        <v>1</v>
      </c>
      <c r="I651" s="25" t="n">
        <v>36</v>
      </c>
      <c r="J651" s="25" t="n">
        <v>0</v>
      </c>
      <c r="K651" s="25" t="n">
        <v>0</v>
      </c>
      <c r="L651" s="25" t="n">
        <v>0</v>
      </c>
      <c r="M651" s="6" t="s">
        <f>=I651+J651+K651+L651</f>
      </c>
      <c r="N651" s="23"/>
      <c r="O651" s="23" t="s">
        <v>624</v>
      </c>
    </row>
    <row collapsed="false" customFormat="false" customHeight="false" hidden="false" ht="12.1" outlineLevel="0" r="652">
      <c r="A652" s="22" t="n">
        <v>45638.785520833</v>
      </c>
      <c r="B652" s="23" t="s">
        <v>501</v>
      </c>
      <c r="C652" s="23" t="s">
        <v>209</v>
      </c>
      <c r="D652" s="23" t="s">
        <v>501</v>
      </c>
      <c r="E652" s="23" t="s">
        <v>501</v>
      </c>
      <c r="F652" s="23" t="s">
        <v>20</v>
      </c>
      <c r="G652" s="24" t="n">
        <v>10</v>
      </c>
      <c r="H652" s="25" t="n">
        <v>82.12</v>
      </c>
      <c r="I652" s="25" t="n">
        <v>1</v>
      </c>
      <c r="J652" s="25" t="n">
        <v>0</v>
      </c>
      <c r="K652" s="25" t="n">
        <v>0</v>
      </c>
      <c r="L652" s="25" t="n">
        <v>0</v>
      </c>
      <c r="M652" s="6" t="s">
        <f>=I652+J652+K652+L652</f>
      </c>
      <c r="N652" s="23"/>
      <c r="O652" s="23" t="s">
        <v>624</v>
      </c>
    </row>
    <row collapsed="false" customFormat="false" customHeight="false" hidden="false" ht="12.1" outlineLevel="0" r="653">
      <c r="A653" s="22" t="n">
        <v>45638.916493056</v>
      </c>
      <c r="B653" s="23" t="s">
        <v>501</v>
      </c>
      <c r="C653" s="23" t="s">
        <v>209</v>
      </c>
      <c r="D653" s="23" t="s">
        <v>501</v>
      </c>
      <c r="E653" s="23" t="s">
        <v>501</v>
      </c>
      <c r="F653" s="23" t="s">
        <v>20</v>
      </c>
      <c r="G653" s="24" t="n">
        <v>1</v>
      </c>
      <c r="H653" s="25" t="n">
        <v>1</v>
      </c>
      <c r="I653" s="25" t="n">
        <v>8000</v>
      </c>
      <c r="J653" s="25" t="n">
        <v>0</v>
      </c>
      <c r="K653" s="25" t="n">
        <v>0</v>
      </c>
      <c r="L653" s="25" t="n">
        <v>0</v>
      </c>
      <c r="M653" s="6" t="s">
        <f>=I653+J653+K653+L653</f>
      </c>
      <c r="N653" s="23"/>
      <c r="O653" s="23" t="s">
        <v>502</v>
      </c>
    </row>
    <row collapsed="false" customFormat="false" customHeight="false" hidden="false" ht="12.1" outlineLevel="0" r="654">
      <c r="A654" s="22" t="n">
        <v>45639.518541667</v>
      </c>
      <c r="B654" s="23" t="s">
        <v>501</v>
      </c>
      <c r="C654" s="23" t="s">
        <v>209</v>
      </c>
      <c r="D654" s="23" t="s">
        <v>501</v>
      </c>
      <c r="E654" s="23" t="s">
        <v>501</v>
      </c>
      <c r="F654" s="23" t="s">
        <v>20</v>
      </c>
      <c r="G654" s="24" t="n">
        <v>1</v>
      </c>
      <c r="H654" s="25" t="n">
        <v>1</v>
      </c>
      <c r="I654" s="25" t="n">
        <v>36</v>
      </c>
      <c r="J654" s="25" t="n">
        <v>0</v>
      </c>
      <c r="K654" s="25" t="n">
        <v>0</v>
      </c>
      <c r="L654" s="25" t="n">
        <v>0</v>
      </c>
      <c r="M654" s="6" t="s">
        <f>=I654+J654+K654+L654</f>
      </c>
      <c r="N654" s="23"/>
      <c r="O654" s="23" t="s">
        <v>624</v>
      </c>
    </row>
    <row collapsed="false" customFormat="false" customHeight="false" hidden="false" ht="12.1" outlineLevel="0" r="655">
      <c r="A655" s="21" t="n">
        <v>45639.518599537</v>
      </c>
      <c r="B655" s="17" t="s">
        <v>129</v>
      </c>
      <c r="C655" s="17" t="s">
        <v>629</v>
      </c>
      <c r="D655" s="17" t="s">
        <v>277</v>
      </c>
      <c r="E655" s="17" t="s">
        <v>126</v>
      </c>
      <c r="F655" s="17" t="s">
        <v>20</v>
      </c>
      <c r="G655" s="7" t="n">
        <v>1</v>
      </c>
      <c r="H655" s="6" t="n">
        <v>123.87</v>
      </c>
      <c r="I655" s="6" t="n">
        <v>-123.87</v>
      </c>
      <c r="J655" s="6" t="n">
        <v>0</v>
      </c>
      <c r="K655" s="6" t="n">
        <v>0</v>
      </c>
      <c r="L655" s="6" t="n">
        <v>0</v>
      </c>
      <c r="M655" s="6" t="s">
        <f>=I655+J655+K655+L655</f>
      </c>
      <c r="N655" s="17"/>
      <c r="O655" s="17" t="s">
        <v>624</v>
      </c>
    </row>
    <row collapsed="false" customFormat="false" customHeight="false" hidden="false" ht="12.1" outlineLevel="0" r="656">
      <c r="A656" s="22" t="n">
        <v>45640.294976852</v>
      </c>
      <c r="B656" s="23" t="s">
        <v>501</v>
      </c>
      <c r="C656" s="23" t="s">
        <v>209</v>
      </c>
      <c r="D656" s="23" t="s">
        <v>501</v>
      </c>
      <c r="E656" s="23" t="s">
        <v>501</v>
      </c>
      <c r="F656" s="23" t="s">
        <v>20</v>
      </c>
      <c r="G656" s="24" t="n">
        <v>1</v>
      </c>
      <c r="H656" s="25" t="n">
        <v>1</v>
      </c>
      <c r="I656" s="25" t="n">
        <v>1.11</v>
      </c>
      <c r="J656" s="25" t="n">
        <v>0</v>
      </c>
      <c r="K656" s="25" t="n">
        <v>0</v>
      </c>
      <c r="L656" s="25" t="n">
        <v>0</v>
      </c>
      <c r="M656" s="6" t="s">
        <f>=I656+J656+K656+L656</f>
      </c>
      <c r="N656" s="23"/>
      <c r="O656" s="23" t="s">
        <v>624</v>
      </c>
    </row>
    <row collapsed="false" customFormat="false" customHeight="false" hidden="false" ht="12.1" outlineLevel="0" r="657">
      <c r="A657" s="22" t="n">
        <v>45640.295578704</v>
      </c>
      <c r="B657" s="23" t="s">
        <v>501</v>
      </c>
      <c r="C657" s="23" t="s">
        <v>209</v>
      </c>
      <c r="D657" s="23" t="s">
        <v>501</v>
      </c>
      <c r="E657" s="23" t="s">
        <v>501</v>
      </c>
      <c r="F657" s="23" t="s">
        <v>20</v>
      </c>
      <c r="G657" s="24" t="n">
        <v>1</v>
      </c>
      <c r="H657" s="25" t="n">
        <v>1</v>
      </c>
      <c r="I657" s="25" t="n">
        <v>30.01</v>
      </c>
      <c r="J657" s="25" t="n">
        <v>0</v>
      </c>
      <c r="K657" s="25" t="n">
        <v>0</v>
      </c>
      <c r="L657" s="25" t="n">
        <v>0</v>
      </c>
      <c r="M657" s="6" t="s">
        <f>=I657+J657+K657+L657</f>
      </c>
      <c r="N657" s="23"/>
      <c r="O657" s="23" t="s">
        <v>624</v>
      </c>
    </row>
    <row collapsed="false" customFormat="false" customHeight="false" hidden="false" ht="12.1" outlineLevel="0" r="658">
      <c r="A658" s="22" t="n">
        <v>45640.833275463</v>
      </c>
      <c r="B658" s="23" t="s">
        <v>501</v>
      </c>
      <c r="C658" s="23" t="s">
        <v>209</v>
      </c>
      <c r="D658" s="23" t="s">
        <v>501</v>
      </c>
      <c r="E658" s="23" t="s">
        <v>501</v>
      </c>
      <c r="F658" s="23" t="s">
        <v>20</v>
      </c>
      <c r="G658" s="24" t="n">
        <v>1</v>
      </c>
      <c r="H658" s="25" t="n">
        <v>1</v>
      </c>
      <c r="I658" s="25" t="n">
        <v>3.31</v>
      </c>
      <c r="J658" s="25" t="n">
        <v>0</v>
      </c>
      <c r="K658" s="25" t="n">
        <v>0</v>
      </c>
      <c r="L658" s="25" t="n">
        <v>0</v>
      </c>
      <c r="M658" s="6" t="s">
        <f>=I658+J658+K658+L658</f>
      </c>
      <c r="N658" s="23"/>
      <c r="O658" s="23" t="s">
        <v>624</v>
      </c>
    </row>
    <row collapsed="false" customFormat="false" customHeight="false" hidden="false" ht="12.1" outlineLevel="0" r="659">
      <c r="A659" s="22" t="n">
        <v>45640.835381944</v>
      </c>
      <c r="B659" s="23" t="s">
        <v>501</v>
      </c>
      <c r="C659" s="23" t="s">
        <v>209</v>
      </c>
      <c r="D659" s="23" t="s">
        <v>501</v>
      </c>
      <c r="E659" s="23" t="s">
        <v>501</v>
      </c>
      <c r="F659" s="23" t="s">
        <v>20</v>
      </c>
      <c r="G659" s="24" t="n">
        <v>1</v>
      </c>
      <c r="H659" s="25" t="n">
        <v>1</v>
      </c>
      <c r="I659" s="25" t="n">
        <v>14.47</v>
      </c>
      <c r="J659" s="25" t="n">
        <v>0</v>
      </c>
      <c r="K659" s="25" t="n">
        <v>0</v>
      </c>
      <c r="L659" s="25" t="n">
        <v>0</v>
      </c>
      <c r="M659" s="6" t="s">
        <f>=I659+J659+K659+L659</f>
      </c>
      <c r="N659" s="23"/>
      <c r="O659" s="23" t="s">
        <v>624</v>
      </c>
    </row>
    <row collapsed="false" customFormat="false" customHeight="false" hidden="false" ht="12.1" outlineLevel="0" r="660">
      <c r="A660" s="22" t="n">
        <v>45640.860509259</v>
      </c>
      <c r="B660" s="23" t="s">
        <v>501</v>
      </c>
      <c r="C660" s="23" t="s">
        <v>209</v>
      </c>
      <c r="D660" s="23" t="s">
        <v>501</v>
      </c>
      <c r="E660" s="23" t="s">
        <v>501</v>
      </c>
      <c r="F660" s="23" t="s">
        <v>20</v>
      </c>
      <c r="G660" s="24" t="n">
        <v>1</v>
      </c>
      <c r="H660" s="25" t="n">
        <v>1</v>
      </c>
      <c r="I660" s="25" t="n">
        <v>1.54</v>
      </c>
      <c r="J660" s="25" t="n">
        <v>0</v>
      </c>
      <c r="K660" s="25" t="n">
        <v>0</v>
      </c>
      <c r="L660" s="25" t="n">
        <v>0</v>
      </c>
      <c r="M660" s="6" t="s">
        <f>=I660+J660+K660+L660</f>
      </c>
      <c r="N660" s="23"/>
      <c r="O660" s="23" t="s">
        <v>624</v>
      </c>
    </row>
    <row collapsed="false" customFormat="false" customHeight="false" hidden="false" ht="12.1" outlineLevel="0" r="661">
      <c r="A661" s="22" t="n">
        <v>45642.390300926</v>
      </c>
      <c r="B661" s="23" t="s">
        <v>501</v>
      </c>
      <c r="C661" s="23" t="s">
        <v>209</v>
      </c>
      <c r="D661" s="23" t="s">
        <v>501</v>
      </c>
      <c r="E661" s="23" t="s">
        <v>501</v>
      </c>
      <c r="F661" s="23" t="s">
        <v>20</v>
      </c>
      <c r="G661" s="24" t="n">
        <v>1</v>
      </c>
      <c r="H661" s="25" t="n">
        <v>1</v>
      </c>
      <c r="I661" s="25" t="n">
        <v>1</v>
      </c>
      <c r="J661" s="25" t="n">
        <v>0</v>
      </c>
      <c r="K661" s="25" t="n">
        <v>0</v>
      </c>
      <c r="L661" s="25" t="n">
        <v>0</v>
      </c>
      <c r="M661" s="6" t="s">
        <f>=I661+J661+K661+L661</f>
      </c>
      <c r="N661" s="23"/>
      <c r="O661" s="23" t="s">
        <v>624</v>
      </c>
    </row>
    <row collapsed="false" customFormat="false" customHeight="false" hidden="false" ht="12.1" outlineLevel="0" r="662">
      <c r="A662" s="22" t="n">
        <v>45642.551886574</v>
      </c>
      <c r="B662" s="23" t="s">
        <v>501</v>
      </c>
      <c r="C662" s="23" t="s">
        <v>209</v>
      </c>
      <c r="D662" s="23" t="s">
        <v>501</v>
      </c>
      <c r="E662" s="23" t="s">
        <v>501</v>
      </c>
      <c r="F662" s="23" t="s">
        <v>20</v>
      </c>
      <c r="G662" s="24" t="n">
        <v>1</v>
      </c>
      <c r="H662" s="25" t="n">
        <v>1</v>
      </c>
      <c r="I662" s="25" t="n">
        <v>1</v>
      </c>
      <c r="J662" s="25" t="n">
        <v>0</v>
      </c>
      <c r="K662" s="25" t="n">
        <v>0</v>
      </c>
      <c r="L662" s="25" t="n">
        <v>0</v>
      </c>
      <c r="M662" s="6" t="s">
        <f>=I662+J662+K662+L662</f>
      </c>
      <c r="N662" s="23"/>
      <c r="O662" s="23" t="s">
        <v>624</v>
      </c>
    </row>
    <row collapsed="false" customFormat="false" customHeight="false" hidden="false" ht="12.1" outlineLevel="0" r="663">
      <c r="A663" s="22" t="n">
        <v>45642.7859375</v>
      </c>
      <c r="B663" s="23" t="s">
        <v>501</v>
      </c>
      <c r="C663" s="23" t="s">
        <v>209</v>
      </c>
      <c r="D663" s="23" t="s">
        <v>501</v>
      </c>
      <c r="E663" s="23" t="s">
        <v>501</v>
      </c>
      <c r="F663" s="23" t="s">
        <v>20</v>
      </c>
      <c r="G663" s="24" t="n">
        <v>1</v>
      </c>
      <c r="H663" s="25" t="n">
        <v>1</v>
      </c>
      <c r="I663" s="25" t="n">
        <v>40.04</v>
      </c>
      <c r="J663" s="25" t="n">
        <v>0</v>
      </c>
      <c r="K663" s="25" t="n">
        <v>0</v>
      </c>
      <c r="L663" s="25" t="n">
        <v>0</v>
      </c>
      <c r="M663" s="6" t="s">
        <f>=I663+J663+K663+L663</f>
      </c>
      <c r="N663" s="23"/>
      <c r="O663" s="23" t="s">
        <v>624</v>
      </c>
    </row>
    <row collapsed="false" customFormat="false" customHeight="false" hidden="false" ht="12.1" outlineLevel="0" r="664">
      <c r="A664" s="22" t="n">
        <v>45643.373078704</v>
      </c>
      <c r="B664" s="23" t="s">
        <v>501</v>
      </c>
      <c r="C664" s="23" t="s">
        <v>209</v>
      </c>
      <c r="D664" s="23" t="s">
        <v>501</v>
      </c>
      <c r="E664" s="23" t="s">
        <v>501</v>
      </c>
      <c r="F664" s="23" t="s">
        <v>20</v>
      </c>
      <c r="G664" s="24" t="n">
        <v>1</v>
      </c>
      <c r="H664" s="25" t="n">
        <v>1</v>
      </c>
      <c r="I664" s="25" t="n">
        <v>1</v>
      </c>
      <c r="J664" s="25" t="n">
        <v>0</v>
      </c>
      <c r="K664" s="25" t="n">
        <v>0</v>
      </c>
      <c r="L664" s="25" t="n">
        <v>0</v>
      </c>
      <c r="M664" s="6" t="s">
        <f>=I664+J664+K664+L664</f>
      </c>
      <c r="N664" s="23"/>
      <c r="O664" s="23" t="s">
        <v>624</v>
      </c>
    </row>
    <row collapsed="false" customFormat="false" customHeight="false" hidden="false" ht="12.1" outlineLevel="0" r="665">
      <c r="A665" s="22" t="n">
        <v>45643.523564815</v>
      </c>
      <c r="B665" s="23" t="s">
        <v>501</v>
      </c>
      <c r="C665" s="23" t="s">
        <v>209</v>
      </c>
      <c r="D665" s="23" t="s">
        <v>501</v>
      </c>
      <c r="E665" s="23" t="s">
        <v>501</v>
      </c>
      <c r="F665" s="23" t="s">
        <v>20</v>
      </c>
      <c r="G665" s="24" t="n">
        <v>1</v>
      </c>
      <c r="H665" s="25" t="n">
        <v>1</v>
      </c>
      <c r="I665" s="25" t="n">
        <v>1</v>
      </c>
      <c r="J665" s="25" t="n">
        <v>0</v>
      </c>
      <c r="K665" s="25" t="n">
        <v>0</v>
      </c>
      <c r="L665" s="25" t="n">
        <v>0</v>
      </c>
      <c r="M665" s="6" t="s">
        <f>=I665+J665+K665+L665</f>
      </c>
      <c r="N665" s="23"/>
      <c r="O665" s="23" t="s">
        <v>624</v>
      </c>
    </row>
    <row collapsed="false" customFormat="false" customHeight="false" hidden="false" ht="12.1" outlineLevel="0" r="666">
      <c r="A666" s="21" t="n">
        <v>45643.523611111</v>
      </c>
      <c r="B666" s="17" t="s">
        <v>129</v>
      </c>
      <c r="C666" s="17" t="s">
        <v>629</v>
      </c>
      <c r="D666" s="17" t="s">
        <v>277</v>
      </c>
      <c r="E666" s="17" t="s">
        <v>126</v>
      </c>
      <c r="F666" s="17" t="s">
        <v>20</v>
      </c>
      <c r="G666" s="7" t="n">
        <v>1</v>
      </c>
      <c r="H666" s="6" t="n">
        <v>124.15</v>
      </c>
      <c r="I666" s="6" t="n">
        <v>-124.15</v>
      </c>
      <c r="J666" s="6" t="n">
        <v>0</v>
      </c>
      <c r="K666" s="6" t="n">
        <v>0</v>
      </c>
      <c r="L666" s="6" t="n">
        <v>0</v>
      </c>
      <c r="M666" s="6" t="s">
        <f>=I666+J666+K666+L666</f>
      </c>
      <c r="N666" s="17"/>
      <c r="O666" s="17" t="s">
        <v>624</v>
      </c>
    </row>
    <row collapsed="false" customFormat="false" customHeight="false" hidden="false" ht="12.1" outlineLevel="0" r="667">
      <c r="A667" s="22" t="n">
        <v>45643.792638889</v>
      </c>
      <c r="B667" s="23" t="s">
        <v>501</v>
      </c>
      <c r="C667" s="23" t="s">
        <v>209</v>
      </c>
      <c r="D667" s="23" t="s">
        <v>501</v>
      </c>
      <c r="E667" s="23" t="s">
        <v>501</v>
      </c>
      <c r="F667" s="23" t="s">
        <v>20</v>
      </c>
      <c r="G667" s="24" t="n">
        <v>1</v>
      </c>
      <c r="H667" s="25" t="n">
        <v>1</v>
      </c>
      <c r="I667" s="25" t="n">
        <v>10.08</v>
      </c>
      <c r="J667" s="25" t="n">
        <v>0</v>
      </c>
      <c r="K667" s="25" t="n">
        <v>0</v>
      </c>
      <c r="L667" s="25" t="n">
        <v>0</v>
      </c>
      <c r="M667" s="6" t="s">
        <f>=I667+J667+K667+L667</f>
      </c>
      <c r="N667" s="23"/>
      <c r="O667" s="23" t="s">
        <v>624</v>
      </c>
    </row>
    <row collapsed="false" customFormat="false" customHeight="false" hidden="false" ht="12.1" outlineLevel="0" r="668">
      <c r="A668" s="22" t="n">
        <v>45644.469259259</v>
      </c>
      <c r="B668" s="23" t="s">
        <v>524</v>
      </c>
      <c r="C668" s="23" t="s">
        <v>586</v>
      </c>
      <c r="D668" s="23" t="s">
        <v>524</v>
      </c>
      <c r="E668" s="23" t="s">
        <v>524</v>
      </c>
      <c r="F668" s="23" t="s">
        <v>20</v>
      </c>
      <c r="G668" s="24" t="n">
        <v>1</v>
      </c>
      <c r="H668" s="25" t="n">
        <v>1</v>
      </c>
      <c r="I668" s="25" t="n">
        <v>21.25</v>
      </c>
      <c r="J668" s="25" t="n">
        <v>0</v>
      </c>
      <c r="K668" s="25" t="n">
        <v>0</v>
      </c>
      <c r="L668" s="25" t="n">
        <v>0</v>
      </c>
      <c r="M668" s="6" t="s">
        <f>=I668+J668+K668+L668</f>
      </c>
      <c r="N668" s="23"/>
      <c r="O668" s="23" t="s">
        <v>502</v>
      </c>
    </row>
    <row collapsed="false" customFormat="false" customHeight="false" hidden="false" ht="12.1" outlineLevel="0" r="669">
      <c r="A669" s="22" t="n">
        <v>45644.479409722</v>
      </c>
      <c r="B669" s="23" t="s">
        <v>559</v>
      </c>
      <c r="C669" s="23" t="s">
        <v>653</v>
      </c>
      <c r="D669" s="23" t="s">
        <v>559</v>
      </c>
      <c r="E669" s="23" t="s">
        <v>559</v>
      </c>
      <c r="F669" s="23" t="s">
        <v>20</v>
      </c>
      <c r="G669" s="24" t="n">
        <v>1</v>
      </c>
      <c r="H669" s="25" t="n">
        <v>1</v>
      </c>
      <c r="I669" s="25" t="n">
        <v>875</v>
      </c>
      <c r="J669" s="25" t="n">
        <v>0</v>
      </c>
      <c r="K669" s="25" t="n">
        <v>0</v>
      </c>
      <c r="L669" s="25" t="n">
        <v>0</v>
      </c>
      <c r="M669" s="6" t="s">
        <f>=I669+J669+K669+L669</f>
      </c>
      <c r="N669" s="23"/>
      <c r="O669" s="23" t="s">
        <v>502</v>
      </c>
    </row>
    <row collapsed="false" customFormat="false" customHeight="false" hidden="false" ht="12.1" outlineLevel="0" r="670">
      <c r="A670" s="22" t="n">
        <v>45644.51224537</v>
      </c>
      <c r="B670" s="23" t="s">
        <v>524</v>
      </c>
      <c r="C670" s="23" t="s">
        <v>587</v>
      </c>
      <c r="D670" s="23" t="s">
        <v>524</v>
      </c>
      <c r="E670" s="23" t="s">
        <v>524</v>
      </c>
      <c r="F670" s="23" t="s">
        <v>20</v>
      </c>
      <c r="G670" s="24" t="n">
        <v>1</v>
      </c>
      <c r="H670" s="25" t="n">
        <v>1</v>
      </c>
      <c r="I670" s="25" t="n">
        <v>60.57</v>
      </c>
      <c r="J670" s="25" t="n">
        <v>0</v>
      </c>
      <c r="K670" s="25" t="n">
        <v>0</v>
      </c>
      <c r="L670" s="25" t="n">
        <v>0</v>
      </c>
      <c r="M670" s="6" t="s">
        <f>=I670+J670+K670+L670</f>
      </c>
      <c r="N670" s="23"/>
      <c r="O670" s="23" t="s">
        <v>502</v>
      </c>
    </row>
    <row collapsed="false" customFormat="false" customHeight="false" hidden="false" ht="12.1" outlineLevel="0" r="671">
      <c r="A671" s="22" t="n">
        <v>45644.513391204</v>
      </c>
      <c r="B671" s="23" t="s">
        <v>559</v>
      </c>
      <c r="C671" s="23" t="s">
        <v>634</v>
      </c>
      <c r="D671" s="23" t="s">
        <v>559</v>
      </c>
      <c r="E671" s="23" t="s">
        <v>559</v>
      </c>
      <c r="F671" s="23" t="s">
        <v>20</v>
      </c>
      <c r="G671" s="24" t="n">
        <v>1</v>
      </c>
      <c r="H671" s="25" t="n">
        <v>1</v>
      </c>
      <c r="I671" s="25" t="n">
        <v>330</v>
      </c>
      <c r="J671" s="25" t="n">
        <v>0</v>
      </c>
      <c r="K671" s="25" t="n">
        <v>0</v>
      </c>
      <c r="L671" s="25" t="n">
        <v>0</v>
      </c>
      <c r="M671" s="6" t="s">
        <f>=I671+J671+K671+L671</f>
      </c>
      <c r="N671" s="23"/>
      <c r="O671" s="23" t="s">
        <v>502</v>
      </c>
    </row>
    <row collapsed="false" customFormat="false" customHeight="false" hidden="false" ht="12.1" outlineLevel="0" r="672">
      <c r="A672" s="22" t="n">
        <v>45644.538506944</v>
      </c>
      <c r="B672" s="23" t="s">
        <v>501</v>
      </c>
      <c r="C672" s="23" t="s">
        <v>209</v>
      </c>
      <c r="D672" s="23" t="s">
        <v>501</v>
      </c>
      <c r="E672" s="23" t="s">
        <v>501</v>
      </c>
      <c r="F672" s="23" t="s">
        <v>20</v>
      </c>
      <c r="G672" s="24" t="n">
        <v>1</v>
      </c>
      <c r="H672" s="25" t="n">
        <v>1</v>
      </c>
      <c r="I672" s="25" t="n">
        <v>1</v>
      </c>
      <c r="J672" s="25" t="n">
        <v>0</v>
      </c>
      <c r="K672" s="25" t="n">
        <v>0</v>
      </c>
      <c r="L672" s="25" t="n">
        <v>0</v>
      </c>
      <c r="M672" s="6" t="s">
        <f>=I672+J672+K672+L672</f>
      </c>
      <c r="N672" s="23"/>
      <c r="O672" s="23" t="s">
        <v>624</v>
      </c>
    </row>
    <row collapsed="false" customFormat="false" customHeight="false" hidden="false" ht="12.1" outlineLevel="0" r="673">
      <c r="A673" s="22" t="n">
        <v>45644.785868056</v>
      </c>
      <c r="B673" s="23" t="s">
        <v>501</v>
      </c>
      <c r="C673" s="23" t="s">
        <v>209</v>
      </c>
      <c r="D673" s="23" t="s">
        <v>501</v>
      </c>
      <c r="E673" s="23" t="s">
        <v>501</v>
      </c>
      <c r="F673" s="23" t="s">
        <v>20</v>
      </c>
      <c r="G673" s="24" t="n">
        <v>1</v>
      </c>
      <c r="H673" s="25" t="n">
        <v>1</v>
      </c>
      <c r="I673" s="25" t="n">
        <v>11.22</v>
      </c>
      <c r="J673" s="25" t="n">
        <v>0</v>
      </c>
      <c r="K673" s="25" t="n">
        <v>0</v>
      </c>
      <c r="L673" s="25" t="n">
        <v>0</v>
      </c>
      <c r="M673" s="6" t="s">
        <f>=I673+J673+K673+L673</f>
      </c>
      <c r="N673" s="23"/>
      <c r="O673" s="23" t="s">
        <v>624</v>
      </c>
    </row>
    <row collapsed="false" customFormat="false" customHeight="false" hidden="false" ht="12.1" outlineLevel="0" r="674">
      <c r="A674" s="22" t="n">
        <v>45645.395833333</v>
      </c>
      <c r="B674" s="23" t="s">
        <v>501</v>
      </c>
      <c r="C674" s="23" t="s">
        <v>209</v>
      </c>
      <c r="D674" s="23" t="s">
        <v>501</v>
      </c>
      <c r="E674" s="23" t="s">
        <v>501</v>
      </c>
      <c r="F674" s="23" t="s">
        <v>20</v>
      </c>
      <c r="G674" s="24" t="n">
        <v>1</v>
      </c>
      <c r="H674" s="25" t="n">
        <v>1</v>
      </c>
      <c r="I674" s="25" t="n">
        <v>1</v>
      </c>
      <c r="J674" s="25" t="n">
        <v>0</v>
      </c>
      <c r="K674" s="25" t="n">
        <v>0</v>
      </c>
      <c r="L674" s="25" t="n">
        <v>0</v>
      </c>
      <c r="M674" s="6" t="s">
        <f>=I674+J674+K674+L674</f>
      </c>
      <c r="N674" s="23"/>
      <c r="O674" s="23" t="s">
        <v>624</v>
      </c>
    </row>
    <row collapsed="false" customFormat="false" customHeight="false" hidden="false" ht="12.1" outlineLevel="0" r="675">
      <c r="A675" s="22" t="n">
        <v>45645.514861111</v>
      </c>
      <c r="B675" s="23" t="s">
        <v>501</v>
      </c>
      <c r="C675" s="23" t="s">
        <v>209</v>
      </c>
      <c r="D675" s="23" t="s">
        <v>501</v>
      </c>
      <c r="E675" s="23" t="s">
        <v>501</v>
      </c>
      <c r="F675" s="23" t="s">
        <v>20</v>
      </c>
      <c r="G675" s="24" t="n">
        <v>1</v>
      </c>
      <c r="H675" s="25" t="n">
        <v>1</v>
      </c>
      <c r="I675" s="25" t="n">
        <v>1</v>
      </c>
      <c r="J675" s="25" t="n">
        <v>0</v>
      </c>
      <c r="K675" s="25" t="n">
        <v>0</v>
      </c>
      <c r="L675" s="25" t="n">
        <v>0</v>
      </c>
      <c r="M675" s="6" t="s">
        <f>=I675+J675+K675+L675</f>
      </c>
      <c r="N675" s="23"/>
      <c r="O675" s="23" t="s">
        <v>624</v>
      </c>
    </row>
    <row collapsed="false" customFormat="false" customHeight="false" hidden="false" ht="12.1" outlineLevel="0" r="676">
      <c r="A676" s="22" t="n">
        <v>45645.783287037</v>
      </c>
      <c r="B676" s="23" t="s">
        <v>501</v>
      </c>
      <c r="C676" s="23" t="s">
        <v>209</v>
      </c>
      <c r="D676" s="23" t="s">
        <v>501</v>
      </c>
      <c r="E676" s="23" t="s">
        <v>501</v>
      </c>
      <c r="F676" s="23" t="s">
        <v>20</v>
      </c>
      <c r="G676" s="24" t="n">
        <v>1</v>
      </c>
      <c r="H676" s="25" t="n">
        <v>1</v>
      </c>
      <c r="I676" s="25" t="n">
        <v>29.06</v>
      </c>
      <c r="J676" s="25" t="n">
        <v>0</v>
      </c>
      <c r="K676" s="25" t="n">
        <v>0</v>
      </c>
      <c r="L676" s="25" t="n">
        <v>0</v>
      </c>
      <c r="M676" s="6" t="s">
        <f>=I676+J676+K676+L676</f>
      </c>
      <c r="N676" s="23"/>
      <c r="O676" s="23" t="s">
        <v>624</v>
      </c>
    </row>
    <row collapsed="false" customFormat="false" customHeight="false" hidden="false" ht="12.1" outlineLevel="0" r="677">
      <c r="A677" s="22" t="n">
        <v>45646.421516204</v>
      </c>
      <c r="B677" s="23" t="s">
        <v>501</v>
      </c>
      <c r="C677" s="23" t="s">
        <v>209</v>
      </c>
      <c r="D677" s="23" t="s">
        <v>501</v>
      </c>
      <c r="E677" s="23" t="s">
        <v>501</v>
      </c>
      <c r="F677" s="23" t="s">
        <v>20</v>
      </c>
      <c r="G677" s="24" t="n">
        <v>1</v>
      </c>
      <c r="H677" s="25" t="n">
        <v>1</v>
      </c>
      <c r="I677" s="25" t="n">
        <v>1</v>
      </c>
      <c r="J677" s="25" t="n">
        <v>0</v>
      </c>
      <c r="K677" s="25" t="n">
        <v>0</v>
      </c>
      <c r="L677" s="25" t="n">
        <v>0</v>
      </c>
      <c r="M677" s="6" t="s">
        <f>=I677+J677+K677+L677</f>
      </c>
      <c r="N677" s="23"/>
      <c r="O677" s="23" t="s">
        <v>624</v>
      </c>
    </row>
    <row collapsed="false" customFormat="false" customHeight="false" hidden="false" ht="12.1" outlineLevel="0" r="678">
      <c r="A678" s="22" t="n">
        <v>45646.542418981</v>
      </c>
      <c r="B678" s="23" t="s">
        <v>501</v>
      </c>
      <c r="C678" s="23" t="s">
        <v>209</v>
      </c>
      <c r="D678" s="23" t="s">
        <v>501</v>
      </c>
      <c r="E678" s="23" t="s">
        <v>501</v>
      </c>
      <c r="F678" s="23" t="s">
        <v>20</v>
      </c>
      <c r="G678" s="24" t="n">
        <v>1</v>
      </c>
      <c r="H678" s="25" t="n">
        <v>1</v>
      </c>
      <c r="I678" s="25" t="n">
        <v>1</v>
      </c>
      <c r="J678" s="25" t="n">
        <v>0</v>
      </c>
      <c r="K678" s="25" t="n">
        <v>0</v>
      </c>
      <c r="L678" s="25" t="n">
        <v>0</v>
      </c>
      <c r="M678" s="6" t="s">
        <f>=I678+J678+K678+L678</f>
      </c>
      <c r="N678" s="23"/>
      <c r="O678" s="23" t="s">
        <v>624</v>
      </c>
    </row>
    <row collapsed="false" customFormat="false" customHeight="false" hidden="false" ht="12.1" outlineLevel="0" r="679">
      <c r="A679" s="21" t="n">
        <v>45646.882268519</v>
      </c>
      <c r="B679" s="17" t="s">
        <v>135</v>
      </c>
      <c r="C679" s="17" t="s">
        <v>652</v>
      </c>
      <c r="D679" s="17" t="s">
        <v>277</v>
      </c>
      <c r="E679" s="17" t="s">
        <v>126</v>
      </c>
      <c r="F679" s="17" t="s">
        <v>20</v>
      </c>
      <c r="G679" s="7" t="n">
        <v>73</v>
      </c>
      <c r="H679" s="6" t="n">
        <v>5.72</v>
      </c>
      <c r="I679" s="6" t="n">
        <v>-417.56</v>
      </c>
      <c r="J679" s="6" t="n">
        <v>0</v>
      </c>
      <c r="K679" s="6" t="n">
        <v>0</v>
      </c>
      <c r="L679" s="6" t="n">
        <v>0</v>
      </c>
      <c r="M679" s="6" t="s">
        <f>=I679+J679+K679+L679</f>
      </c>
      <c r="N679" s="17"/>
      <c r="O679" s="17" t="s">
        <v>502</v>
      </c>
    </row>
    <row collapsed="false" customFormat="false" customHeight="false" hidden="false" ht="12.1" outlineLevel="0" r="680">
      <c r="A680" s="21" t="n">
        <v>45646.884571759</v>
      </c>
      <c r="B680" s="17" t="s">
        <v>150</v>
      </c>
      <c r="C680" s="17" t="s">
        <v>645</v>
      </c>
      <c r="D680" s="17" t="s">
        <v>277</v>
      </c>
      <c r="E680" s="17" t="s">
        <v>140</v>
      </c>
      <c r="F680" s="17" t="s">
        <v>20</v>
      </c>
      <c r="G680" s="7" t="n">
        <v>4</v>
      </c>
      <c r="H680" s="6" t="n">
        <v>57.2</v>
      </c>
      <c r="I680" s="6" t="n">
        <v>-2288</v>
      </c>
      <c r="J680" s="6" t="n">
        <v>-69.2</v>
      </c>
      <c r="K680" s="6" t="n">
        <v>-6.86</v>
      </c>
      <c r="L680" s="6" t="n">
        <v>0</v>
      </c>
      <c r="M680" s="6" t="s">
        <f>=I680+J680+K680+L680</f>
      </c>
      <c r="N680" s="17"/>
      <c r="O680" s="17" t="s">
        <v>502</v>
      </c>
    </row>
    <row collapsed="false" customFormat="false" customHeight="false" hidden="false" ht="12.1" outlineLevel="0" r="681">
      <c r="A681" s="21" t="n">
        <v>45646.884826389</v>
      </c>
      <c r="B681" s="17" t="s">
        <v>146</v>
      </c>
      <c r="C681" s="17" t="s">
        <v>646</v>
      </c>
      <c r="D681" s="17" t="s">
        <v>277</v>
      </c>
      <c r="E681" s="17" t="s">
        <v>140</v>
      </c>
      <c r="F681" s="17" t="s">
        <v>20</v>
      </c>
      <c r="G681" s="7" t="n">
        <v>4</v>
      </c>
      <c r="H681" s="6" t="n">
        <v>54.138</v>
      </c>
      <c r="I681" s="6" t="n">
        <v>-2165.52</v>
      </c>
      <c r="J681" s="6" t="n">
        <v>-14.8</v>
      </c>
      <c r="K681" s="6" t="n">
        <v>-6.5</v>
      </c>
      <c r="L681" s="6" t="n">
        <v>0</v>
      </c>
      <c r="M681" s="6" t="s">
        <f>=I681+J681+K681+L681</f>
      </c>
      <c r="N681" s="17"/>
      <c r="O681" s="17" t="s">
        <v>502</v>
      </c>
    </row>
    <row collapsed="false" customFormat="false" customHeight="false" hidden="false" ht="12.1" outlineLevel="0" r="682">
      <c r="A682" s="21" t="n">
        <v>45646.885115741</v>
      </c>
      <c r="B682" s="17" t="s">
        <v>146</v>
      </c>
      <c r="C682" s="17" t="s">
        <v>646</v>
      </c>
      <c r="D682" s="17" t="s">
        <v>277</v>
      </c>
      <c r="E682" s="17" t="s">
        <v>140</v>
      </c>
      <c r="F682" s="17" t="s">
        <v>20</v>
      </c>
      <c r="G682" s="7" t="n">
        <v>1</v>
      </c>
      <c r="H682" s="6" t="n">
        <v>54.133</v>
      </c>
      <c r="I682" s="6" t="n">
        <v>-541.33</v>
      </c>
      <c r="J682" s="6" t="n">
        <v>-3.6999999999999</v>
      </c>
      <c r="K682" s="6" t="n">
        <v>-1.62</v>
      </c>
      <c r="L682" s="6" t="n">
        <v>0</v>
      </c>
      <c r="M682" s="6" t="s">
        <f>=I682+J682+K682+L682</f>
      </c>
      <c r="N682" s="17"/>
      <c r="O682" s="17" t="s">
        <v>502</v>
      </c>
    </row>
    <row collapsed="false" customFormat="false" customHeight="false" hidden="false" ht="12.1" outlineLevel="0" r="683">
      <c r="A683" s="21" t="n">
        <v>45646.888090278</v>
      </c>
      <c r="B683" s="17" t="s">
        <v>35</v>
      </c>
      <c r="C683" s="17" t="s">
        <v>511</v>
      </c>
      <c r="D683" s="17" t="s">
        <v>277</v>
      </c>
      <c r="E683" s="17" t="s">
        <v>18</v>
      </c>
      <c r="F683" s="17" t="s">
        <v>20</v>
      </c>
      <c r="G683" s="7" t="n">
        <v>1</v>
      </c>
      <c r="H683" s="6" t="n">
        <v>891.4</v>
      </c>
      <c r="I683" s="6" t="n">
        <v>-891.4</v>
      </c>
      <c r="J683" s="6" t="n">
        <v>0</v>
      </c>
      <c r="K683" s="6" t="n">
        <v>-2.67</v>
      </c>
      <c r="L683" s="6" t="n">
        <v>0</v>
      </c>
      <c r="M683" s="6" t="s">
        <f>=I683+J683+K683+L683</f>
      </c>
      <c r="N683" s="17"/>
      <c r="O683" s="17" t="s">
        <v>502</v>
      </c>
    </row>
    <row collapsed="false" customFormat="false" customHeight="false" hidden="false" ht="12.1" outlineLevel="0" r="684">
      <c r="A684" s="21" t="n">
        <v>45646.888657407</v>
      </c>
      <c r="B684" s="17" t="s">
        <v>27</v>
      </c>
      <c r="C684" s="17" t="s">
        <v>574</v>
      </c>
      <c r="D684" s="17" t="s">
        <v>277</v>
      </c>
      <c r="E684" s="17" t="s">
        <v>18</v>
      </c>
      <c r="F684" s="17" t="s">
        <v>20</v>
      </c>
      <c r="G684" s="7" t="n">
        <v>1</v>
      </c>
      <c r="H684" s="6" t="n">
        <v>1002.4</v>
      </c>
      <c r="I684" s="6" t="n">
        <v>-1002.4</v>
      </c>
      <c r="J684" s="6" t="n">
        <v>0</v>
      </c>
      <c r="K684" s="6" t="n">
        <v>0</v>
      </c>
      <c r="L684" s="6" t="n">
        <v>0</v>
      </c>
      <c r="M684" s="6" t="s">
        <f>=I684+J684+K684+L684</f>
      </c>
      <c r="N684" s="17"/>
      <c r="O684" s="17" t="s">
        <v>502</v>
      </c>
    </row>
    <row collapsed="false" customFormat="false" customHeight="false" hidden="false" ht="12.1" outlineLevel="0" r="685">
      <c r="A685" s="30" t="n">
        <v>45646.888668981</v>
      </c>
      <c r="B685" s="31" t="s">
        <v>537</v>
      </c>
      <c r="C685" s="31" t="s">
        <v>654</v>
      </c>
      <c r="D685" s="31" t="s">
        <v>537</v>
      </c>
      <c r="E685" s="31" t="s">
        <v>537</v>
      </c>
      <c r="F685" s="31" t="s">
        <v>20</v>
      </c>
      <c r="G685" s="32" t="n">
        <v>1</v>
      </c>
      <c r="H685" s="33" t="n">
        <v>-1</v>
      </c>
      <c r="I685" s="33" t="n">
        <v>-3.01</v>
      </c>
      <c r="J685" s="33" t="n">
        <v>0</v>
      </c>
      <c r="K685" s="33" t="n">
        <v>0</v>
      </c>
      <c r="L685" s="33" t="n">
        <v>0</v>
      </c>
      <c r="M685" s="6" t="s">
        <f>=I685+J685+K685+L685</f>
      </c>
      <c r="N685" s="31"/>
      <c r="O685" s="31" t="s">
        <v>502</v>
      </c>
    </row>
    <row collapsed="false" customFormat="false" customHeight="false" hidden="false" ht="12.1" outlineLevel="0" r="686">
      <c r="A686" s="21" t="n">
        <v>45646.892372685</v>
      </c>
      <c r="B686" s="17" t="s">
        <v>82</v>
      </c>
      <c r="C686" s="17" t="s">
        <v>543</v>
      </c>
      <c r="D686" s="17" t="s">
        <v>277</v>
      </c>
      <c r="E686" s="17" t="s">
        <v>18</v>
      </c>
      <c r="F686" s="17" t="s">
        <v>20</v>
      </c>
      <c r="G686" s="7" t="n">
        <v>20</v>
      </c>
      <c r="H686" s="6" t="n">
        <v>34.405</v>
      </c>
      <c r="I686" s="6" t="n">
        <v>-688.1</v>
      </c>
      <c r="J686" s="6" t="n">
        <v>0</v>
      </c>
      <c r="K686" s="6" t="n">
        <v>-2.06</v>
      </c>
      <c r="L686" s="6" t="n">
        <v>0</v>
      </c>
      <c r="M686" s="6" t="s">
        <f>=I686+J686+K686+L686</f>
      </c>
      <c r="N686" s="17"/>
      <c r="O686" s="17" t="s">
        <v>502</v>
      </c>
    </row>
    <row collapsed="false" customFormat="false" customHeight="false" hidden="false" ht="12.1" outlineLevel="0" r="687">
      <c r="A687" s="21" t="n">
        <v>45646.89318287</v>
      </c>
      <c r="B687" s="17" t="s">
        <v>66</v>
      </c>
      <c r="C687" s="17" t="s">
        <v>521</v>
      </c>
      <c r="D687" s="17" t="s">
        <v>277</v>
      </c>
      <c r="E687" s="17" t="s">
        <v>18</v>
      </c>
      <c r="F687" s="17" t="s">
        <v>20</v>
      </c>
      <c r="G687" s="7" t="n">
        <v>10</v>
      </c>
      <c r="H687" s="6" t="n">
        <v>50.48</v>
      </c>
      <c r="I687" s="6" t="n">
        <v>-504.8</v>
      </c>
      <c r="J687" s="6" t="n">
        <v>0</v>
      </c>
      <c r="K687" s="6" t="n">
        <v>-1.51</v>
      </c>
      <c r="L687" s="6" t="n">
        <v>0</v>
      </c>
      <c r="M687" s="6" t="s">
        <f>=I687+J687+K687+L687</f>
      </c>
      <c r="N687" s="17"/>
      <c r="O687" s="17" t="s">
        <v>502</v>
      </c>
    </row>
    <row collapsed="false" customFormat="false" customHeight="false" hidden="false" ht="12.1" outlineLevel="0" r="688">
      <c r="A688" s="21" t="n">
        <v>45646.893703704</v>
      </c>
      <c r="B688" s="17" t="s">
        <v>98</v>
      </c>
      <c r="C688" s="17" t="s">
        <v>573</v>
      </c>
      <c r="D688" s="17" t="s">
        <v>277</v>
      </c>
      <c r="E688" s="17" t="s">
        <v>18</v>
      </c>
      <c r="F688" s="17" t="s">
        <v>20</v>
      </c>
      <c r="G688" s="7" t="n">
        <v>1</v>
      </c>
      <c r="H688" s="6" t="n">
        <v>575</v>
      </c>
      <c r="I688" s="6" t="n">
        <v>-575</v>
      </c>
      <c r="J688" s="6" t="n">
        <v>0</v>
      </c>
      <c r="K688" s="6" t="n">
        <v>-1.73</v>
      </c>
      <c r="L688" s="6" t="n">
        <v>0</v>
      </c>
      <c r="M688" s="6" t="s">
        <f>=I688+J688+K688+L688</f>
      </c>
      <c r="N688" s="17"/>
      <c r="O688" s="17" t="s">
        <v>502</v>
      </c>
    </row>
    <row collapsed="false" customFormat="false" customHeight="false" hidden="false" ht="12.1" outlineLevel="0" r="689">
      <c r="A689" s="21" t="n">
        <v>45646.894340278</v>
      </c>
      <c r="B689" s="17" t="s">
        <v>135</v>
      </c>
      <c r="C689" s="17" t="s">
        <v>652</v>
      </c>
      <c r="D689" s="17" t="s">
        <v>277</v>
      </c>
      <c r="E689" s="17" t="s">
        <v>126</v>
      </c>
      <c r="F689" s="17" t="s">
        <v>20</v>
      </c>
      <c r="G689" s="7" t="n">
        <v>17</v>
      </c>
      <c r="H689" s="6" t="n">
        <v>5.74</v>
      </c>
      <c r="I689" s="6" t="n">
        <v>-97.58</v>
      </c>
      <c r="J689" s="6" t="n">
        <v>0</v>
      </c>
      <c r="K689" s="6" t="n">
        <v>0</v>
      </c>
      <c r="L689" s="6" t="n">
        <v>0</v>
      </c>
      <c r="M689" s="6" t="s">
        <f>=I689+J689+K689+L689</f>
      </c>
      <c r="N689" s="17"/>
      <c r="O689" s="17" t="s">
        <v>502</v>
      </c>
    </row>
    <row collapsed="false" customFormat="false" customHeight="false" hidden="false" ht="12.1" outlineLevel="0" r="690">
      <c r="A690" s="22" t="n">
        <v>45647.750335648</v>
      </c>
      <c r="B690" s="23" t="s">
        <v>501</v>
      </c>
      <c r="C690" s="23" t="s">
        <v>209</v>
      </c>
      <c r="D690" s="23" t="s">
        <v>501</v>
      </c>
      <c r="E690" s="23" t="s">
        <v>501</v>
      </c>
      <c r="F690" s="23" t="s">
        <v>20</v>
      </c>
      <c r="G690" s="24" t="n">
        <v>1</v>
      </c>
      <c r="H690" s="25" t="n">
        <v>1</v>
      </c>
      <c r="I690" s="25" t="n">
        <v>41</v>
      </c>
      <c r="J690" s="25" t="n">
        <v>0</v>
      </c>
      <c r="K690" s="25" t="n">
        <v>0</v>
      </c>
      <c r="L690" s="25" t="n">
        <v>0</v>
      </c>
      <c r="M690" s="6" t="s">
        <f>=I690+J690+K690+L690</f>
      </c>
      <c r="N690" s="23"/>
      <c r="O690" s="23" t="s">
        <v>624</v>
      </c>
    </row>
    <row collapsed="false" customFormat="false" customHeight="false" hidden="false" ht="12.1" outlineLevel="0" r="691">
      <c r="A691" s="22" t="n">
        <v>45649.387893519</v>
      </c>
      <c r="B691" s="23" t="s">
        <v>501</v>
      </c>
      <c r="C691" s="23" t="s">
        <v>209</v>
      </c>
      <c r="D691" s="23" t="s">
        <v>501</v>
      </c>
      <c r="E691" s="23" t="s">
        <v>501</v>
      </c>
      <c r="F691" s="23" t="s">
        <v>20</v>
      </c>
      <c r="G691" s="24" t="n">
        <v>1</v>
      </c>
      <c r="H691" s="25" t="n">
        <v>1</v>
      </c>
      <c r="I691" s="25" t="n">
        <v>1</v>
      </c>
      <c r="J691" s="25" t="n">
        <v>0</v>
      </c>
      <c r="K691" s="25" t="n">
        <v>0</v>
      </c>
      <c r="L691" s="25" t="n">
        <v>0</v>
      </c>
      <c r="M691" s="6" t="s">
        <f>=I691+J691+K691+L691</f>
      </c>
      <c r="N691" s="23"/>
      <c r="O691" s="23" t="s">
        <v>624</v>
      </c>
    </row>
    <row collapsed="false" customFormat="false" customHeight="false" hidden="false" ht="12.1" outlineLevel="0" r="692">
      <c r="A692" s="22" t="n">
        <v>45649.519016204</v>
      </c>
      <c r="B692" s="23" t="s">
        <v>501</v>
      </c>
      <c r="C692" s="23" t="s">
        <v>209</v>
      </c>
      <c r="D692" s="23" t="s">
        <v>501</v>
      </c>
      <c r="E692" s="23" t="s">
        <v>501</v>
      </c>
      <c r="F692" s="23" t="s">
        <v>20</v>
      </c>
      <c r="G692" s="24" t="n">
        <v>1</v>
      </c>
      <c r="H692" s="25" t="n">
        <v>1</v>
      </c>
      <c r="I692" s="25" t="n">
        <v>32</v>
      </c>
      <c r="J692" s="25" t="n">
        <v>0</v>
      </c>
      <c r="K692" s="25" t="n">
        <v>0</v>
      </c>
      <c r="L692" s="25" t="n">
        <v>0</v>
      </c>
      <c r="M692" s="6" t="s">
        <f>=I692+J692+K692+L692</f>
      </c>
      <c r="N692" s="23"/>
      <c r="O692" s="23" t="s">
        <v>624</v>
      </c>
    </row>
    <row collapsed="false" customFormat="false" customHeight="false" hidden="false" ht="12.1" outlineLevel="0" r="693">
      <c r="A693" s="21" t="n">
        <v>45649.519050926</v>
      </c>
      <c r="B693" s="17" t="s">
        <v>129</v>
      </c>
      <c r="C693" s="17" t="s">
        <v>629</v>
      </c>
      <c r="D693" s="17" t="s">
        <v>277</v>
      </c>
      <c r="E693" s="17" t="s">
        <v>126</v>
      </c>
      <c r="F693" s="17" t="s">
        <v>20</v>
      </c>
      <c r="G693" s="7" t="n">
        <v>1</v>
      </c>
      <c r="H693" s="6" t="n">
        <v>124.55</v>
      </c>
      <c r="I693" s="6" t="n">
        <v>-124.55</v>
      </c>
      <c r="J693" s="6" t="n">
        <v>0</v>
      </c>
      <c r="K693" s="6" t="n">
        <v>0</v>
      </c>
      <c r="L693" s="6" t="n">
        <v>0</v>
      </c>
      <c r="M693" s="6" t="s">
        <f>=I693+J693+K693+L693</f>
      </c>
      <c r="N693" s="17"/>
      <c r="O693" s="17" t="s">
        <v>624</v>
      </c>
    </row>
    <row collapsed="false" customFormat="false" customHeight="false" hidden="false" ht="12.1" outlineLevel="0" r="694">
      <c r="A694" s="22" t="n">
        <v>45649.761643519</v>
      </c>
      <c r="B694" s="23" t="s">
        <v>501</v>
      </c>
      <c r="C694" s="23" t="s">
        <v>209</v>
      </c>
      <c r="D694" s="23" t="s">
        <v>501</v>
      </c>
      <c r="E694" s="23" t="s">
        <v>501</v>
      </c>
      <c r="F694" s="23" t="s">
        <v>20</v>
      </c>
      <c r="G694" s="24" t="n">
        <v>1</v>
      </c>
      <c r="H694" s="25" t="n">
        <v>1</v>
      </c>
      <c r="I694" s="25" t="n">
        <v>21</v>
      </c>
      <c r="J694" s="25" t="n">
        <v>0</v>
      </c>
      <c r="K694" s="25" t="n">
        <v>0</v>
      </c>
      <c r="L694" s="25" t="n">
        <v>0</v>
      </c>
      <c r="M694" s="6" t="s">
        <f>=I694+J694+K694+L694</f>
      </c>
      <c r="N694" s="23"/>
      <c r="O694" s="23" t="s">
        <v>624</v>
      </c>
    </row>
    <row collapsed="false" customFormat="false" customHeight="false" hidden="false" ht="12.1" outlineLevel="0" r="695">
      <c r="A695" s="22" t="n">
        <v>45651.332141204</v>
      </c>
      <c r="B695" s="23" t="s">
        <v>501</v>
      </c>
      <c r="C695" s="23" t="s">
        <v>209</v>
      </c>
      <c r="D695" s="23" t="s">
        <v>501</v>
      </c>
      <c r="E695" s="23" t="s">
        <v>501</v>
      </c>
      <c r="F695" s="23" t="s">
        <v>20</v>
      </c>
      <c r="G695" s="24" t="n">
        <v>1</v>
      </c>
      <c r="H695" s="25" t="n">
        <v>1</v>
      </c>
      <c r="I695" s="25" t="n">
        <v>24.09</v>
      </c>
      <c r="J695" s="25" t="n">
        <v>0</v>
      </c>
      <c r="K695" s="25" t="n">
        <v>0</v>
      </c>
      <c r="L695" s="25" t="n">
        <v>0</v>
      </c>
      <c r="M695" s="6" t="s">
        <f>=I695+J695+K695+L695</f>
      </c>
      <c r="N695" s="23"/>
      <c r="O695" s="23" t="s">
        <v>624</v>
      </c>
    </row>
    <row collapsed="false" customFormat="false" customHeight="false" hidden="false" ht="12.1" outlineLevel="0" r="696">
      <c r="A696" s="22" t="n">
        <v>45651.332638889</v>
      </c>
      <c r="B696" s="23" t="s">
        <v>501</v>
      </c>
      <c r="C696" s="23" t="s">
        <v>209</v>
      </c>
      <c r="D696" s="23" t="s">
        <v>501</v>
      </c>
      <c r="E696" s="23" t="s">
        <v>501</v>
      </c>
      <c r="F696" s="23" t="s">
        <v>20</v>
      </c>
      <c r="G696" s="24" t="n">
        <v>1</v>
      </c>
      <c r="H696" s="25" t="n">
        <v>1</v>
      </c>
      <c r="I696" s="25" t="n">
        <v>10</v>
      </c>
      <c r="J696" s="25" t="n">
        <v>0</v>
      </c>
      <c r="K696" s="25" t="n">
        <v>0</v>
      </c>
      <c r="L696" s="25" t="n">
        <v>0</v>
      </c>
      <c r="M696" s="6" t="s">
        <f>=I696+J696+K696+L696</f>
      </c>
      <c r="N696" s="23"/>
      <c r="O696" s="23" t="s">
        <v>624</v>
      </c>
    </row>
    <row collapsed="false" customFormat="false" customHeight="false" hidden="false" ht="12.1" outlineLevel="0" r="697">
      <c r="A697" s="22" t="n">
        <v>45651.514710648</v>
      </c>
      <c r="B697" s="23" t="s">
        <v>501</v>
      </c>
      <c r="C697" s="23" t="s">
        <v>209</v>
      </c>
      <c r="D697" s="23" t="s">
        <v>501</v>
      </c>
      <c r="E697" s="23" t="s">
        <v>501</v>
      </c>
      <c r="F697" s="23" t="s">
        <v>20</v>
      </c>
      <c r="G697" s="24" t="n">
        <v>1</v>
      </c>
      <c r="H697" s="25" t="n">
        <v>1</v>
      </c>
      <c r="I697" s="25" t="n">
        <v>12</v>
      </c>
      <c r="J697" s="25" t="n">
        <v>0</v>
      </c>
      <c r="K697" s="25" t="n">
        <v>0</v>
      </c>
      <c r="L697" s="25" t="n">
        <v>0</v>
      </c>
      <c r="M697" s="6" t="s">
        <f>=I697+J697+K697+L697</f>
      </c>
      <c r="N697" s="23"/>
      <c r="O697" s="23" t="s">
        <v>624</v>
      </c>
    </row>
    <row collapsed="false" customFormat="false" customHeight="false" hidden="false" ht="12.1" outlineLevel="0" r="698">
      <c r="A698" s="22" t="n">
        <v>45651.764918981</v>
      </c>
      <c r="B698" s="23" t="s">
        <v>501</v>
      </c>
      <c r="C698" s="23" t="s">
        <v>209</v>
      </c>
      <c r="D698" s="23" t="s">
        <v>501</v>
      </c>
      <c r="E698" s="23" t="s">
        <v>501</v>
      </c>
      <c r="F698" s="23" t="s">
        <v>20</v>
      </c>
      <c r="G698" s="24" t="n">
        <v>1</v>
      </c>
      <c r="H698" s="25" t="n">
        <v>1</v>
      </c>
      <c r="I698" s="25" t="n">
        <v>32</v>
      </c>
      <c r="J698" s="25" t="n">
        <v>0</v>
      </c>
      <c r="K698" s="25" t="n">
        <v>0</v>
      </c>
      <c r="L698" s="25" t="n">
        <v>0</v>
      </c>
      <c r="M698" s="6" t="s">
        <f>=I698+J698+K698+L698</f>
      </c>
      <c r="N698" s="23"/>
      <c r="O698" s="23" t="s">
        <v>624</v>
      </c>
    </row>
    <row collapsed="false" customFormat="false" customHeight="false" hidden="false" ht="12.1" outlineLevel="0" r="699">
      <c r="A699" s="22" t="n">
        <v>45652.398831019</v>
      </c>
      <c r="B699" s="23" t="s">
        <v>501</v>
      </c>
      <c r="C699" s="23" t="s">
        <v>209</v>
      </c>
      <c r="D699" s="23" t="s">
        <v>501</v>
      </c>
      <c r="E699" s="23" t="s">
        <v>501</v>
      </c>
      <c r="F699" s="23" t="s">
        <v>20</v>
      </c>
      <c r="G699" s="24" t="n">
        <v>1</v>
      </c>
      <c r="H699" s="25" t="n">
        <v>1</v>
      </c>
      <c r="I699" s="25" t="n">
        <v>1</v>
      </c>
      <c r="J699" s="25" t="n">
        <v>0</v>
      </c>
      <c r="K699" s="25" t="n">
        <v>0</v>
      </c>
      <c r="L699" s="25" t="n">
        <v>0</v>
      </c>
      <c r="M699" s="6" t="s">
        <f>=I699+J699+K699+L699</f>
      </c>
      <c r="N699" s="23"/>
      <c r="O699" s="23" t="s">
        <v>624</v>
      </c>
    </row>
    <row collapsed="false" customFormat="false" customHeight="false" hidden="false" ht="12.1" outlineLevel="0" r="700">
      <c r="A700" s="22" t="n">
        <v>45652.43662037</v>
      </c>
      <c r="B700" s="23" t="s">
        <v>559</v>
      </c>
      <c r="C700" s="23" t="s">
        <v>655</v>
      </c>
      <c r="D700" s="23" t="s">
        <v>559</v>
      </c>
      <c r="E700" s="23" t="s">
        <v>559</v>
      </c>
      <c r="F700" s="23" t="s">
        <v>20</v>
      </c>
      <c r="G700" s="24" t="n">
        <v>1</v>
      </c>
      <c r="H700" s="25" t="n">
        <v>1</v>
      </c>
      <c r="I700" s="25" t="n">
        <v>1000</v>
      </c>
      <c r="J700" s="25" t="n">
        <v>0</v>
      </c>
      <c r="K700" s="25" t="n">
        <v>0</v>
      </c>
      <c r="L700" s="25" t="n">
        <v>0</v>
      </c>
      <c r="M700" s="6" t="s">
        <f>=I700+J700+K700+L700</f>
      </c>
      <c r="N700" s="23"/>
      <c r="O700" s="23" t="s">
        <v>502</v>
      </c>
    </row>
    <row collapsed="false" customFormat="false" customHeight="false" hidden="false" ht="12.1" outlineLevel="0" r="701">
      <c r="A701" s="22" t="n">
        <v>45652.4375</v>
      </c>
      <c r="B701" s="23" t="s">
        <v>524</v>
      </c>
      <c r="C701" s="23" t="s">
        <v>534</v>
      </c>
      <c r="D701" s="23" t="s">
        <v>524</v>
      </c>
      <c r="E701" s="23" t="s">
        <v>524</v>
      </c>
      <c r="F701" s="23" t="s">
        <v>20</v>
      </c>
      <c r="G701" s="24" t="n">
        <v>1</v>
      </c>
      <c r="H701" s="25" t="n">
        <v>1</v>
      </c>
      <c r="I701" s="25" t="n">
        <v>30.54</v>
      </c>
      <c r="J701" s="25" t="n">
        <v>0</v>
      </c>
      <c r="K701" s="25" t="n">
        <v>0</v>
      </c>
      <c r="L701" s="25" t="n">
        <v>0</v>
      </c>
      <c r="M701" s="6" t="s">
        <f>=I701+J701+K701+L701</f>
      </c>
      <c r="N701" s="23"/>
      <c r="O701" s="23" t="s">
        <v>502</v>
      </c>
    </row>
    <row collapsed="false" customFormat="false" customHeight="false" hidden="false" ht="12.1" outlineLevel="0" r="702">
      <c r="A702" s="22" t="n">
        <v>45652.570011574</v>
      </c>
      <c r="B702" s="23" t="s">
        <v>501</v>
      </c>
      <c r="C702" s="23" t="s">
        <v>209</v>
      </c>
      <c r="D702" s="23" t="s">
        <v>501</v>
      </c>
      <c r="E702" s="23" t="s">
        <v>501</v>
      </c>
      <c r="F702" s="23" t="s">
        <v>20</v>
      </c>
      <c r="G702" s="24" t="n">
        <v>1</v>
      </c>
      <c r="H702" s="25" t="n">
        <v>1</v>
      </c>
      <c r="I702" s="25" t="n">
        <v>1</v>
      </c>
      <c r="J702" s="25" t="n">
        <v>0</v>
      </c>
      <c r="K702" s="25" t="n">
        <v>0</v>
      </c>
      <c r="L702" s="25" t="n">
        <v>0</v>
      </c>
      <c r="M702" s="6" t="s">
        <f>=I702+J702+K702+L702</f>
      </c>
      <c r="N702" s="23"/>
      <c r="O702" s="23" t="s">
        <v>624</v>
      </c>
    </row>
    <row collapsed="false" customFormat="false" customHeight="false" hidden="false" ht="12.1" outlineLevel="0" r="703">
      <c r="A703" s="21" t="n">
        <v>45652.592696759</v>
      </c>
      <c r="B703" s="17" t="s">
        <v>177</v>
      </c>
      <c r="C703" s="17" t="s">
        <v>656</v>
      </c>
      <c r="D703" s="17" t="s">
        <v>277</v>
      </c>
      <c r="E703" s="17" t="s">
        <v>140</v>
      </c>
      <c r="F703" s="17" t="s">
        <v>20</v>
      </c>
      <c r="G703" s="7" t="n">
        <v>1</v>
      </c>
      <c r="H703" s="6" t="n">
        <v>87.28</v>
      </c>
      <c r="I703" s="6" t="n">
        <v>-872.8</v>
      </c>
      <c r="J703" s="6" t="n">
        <v>-12.27</v>
      </c>
      <c r="K703" s="6" t="n">
        <v>-2.62</v>
      </c>
      <c r="L703" s="6" t="n">
        <v>0</v>
      </c>
      <c r="M703" s="6" t="s">
        <f>=I703+J703+K703+L703</f>
      </c>
      <c r="N703" s="17"/>
      <c r="O703" s="17" t="s">
        <v>502</v>
      </c>
    </row>
    <row collapsed="false" customFormat="false" customHeight="false" hidden="false" ht="12.1" outlineLevel="0" r="704">
      <c r="A704" s="22" t="n">
        <v>45652.698055556</v>
      </c>
      <c r="B704" s="23" t="s">
        <v>524</v>
      </c>
      <c r="C704" s="23" t="s">
        <v>535</v>
      </c>
      <c r="D704" s="23" t="s">
        <v>524</v>
      </c>
      <c r="E704" s="23" t="s">
        <v>524</v>
      </c>
      <c r="F704" s="23" t="s">
        <v>20</v>
      </c>
      <c r="G704" s="24" t="n">
        <v>1</v>
      </c>
      <c r="H704" s="25" t="n">
        <v>1</v>
      </c>
      <c r="I704" s="25" t="n">
        <v>39.9</v>
      </c>
      <c r="J704" s="25" t="n">
        <v>0</v>
      </c>
      <c r="K704" s="25" t="n">
        <v>0</v>
      </c>
      <c r="L704" s="25" t="n">
        <v>0</v>
      </c>
      <c r="M704" s="6" t="s">
        <f>=I704+J704+K704+L704</f>
      </c>
      <c r="N704" s="23"/>
      <c r="O704" s="23" t="s">
        <v>502</v>
      </c>
    </row>
    <row collapsed="false" customFormat="false" customHeight="false" hidden="false" ht="12.1" outlineLevel="0" r="705">
      <c r="A705" s="22" t="n">
        <v>45653.307523148</v>
      </c>
      <c r="B705" s="23" t="s">
        <v>501</v>
      </c>
      <c r="C705" s="23" t="s">
        <v>209</v>
      </c>
      <c r="D705" s="23" t="s">
        <v>501</v>
      </c>
      <c r="E705" s="23" t="s">
        <v>501</v>
      </c>
      <c r="F705" s="23" t="s">
        <v>20</v>
      </c>
      <c r="G705" s="24" t="n">
        <v>1</v>
      </c>
      <c r="H705" s="25" t="n">
        <v>1</v>
      </c>
      <c r="I705" s="25" t="n">
        <v>20</v>
      </c>
      <c r="J705" s="25" t="n">
        <v>0</v>
      </c>
      <c r="K705" s="25" t="n">
        <v>0</v>
      </c>
      <c r="L705" s="25" t="n">
        <v>0</v>
      </c>
      <c r="M705" s="6" t="s">
        <f>=I705+J705+K705+L705</f>
      </c>
      <c r="N705" s="23"/>
      <c r="O705" s="23" t="s">
        <v>624</v>
      </c>
    </row>
    <row collapsed="false" customFormat="false" customHeight="false" hidden="false" ht="12.1" outlineLevel="0" r="706">
      <c r="A706" s="21" t="n">
        <v>45653.334907407</v>
      </c>
      <c r="B706" s="17" t="s">
        <v>129</v>
      </c>
      <c r="C706" s="17" t="s">
        <v>629</v>
      </c>
      <c r="D706" s="17" t="s">
        <v>277</v>
      </c>
      <c r="E706" s="17" t="s">
        <v>126</v>
      </c>
      <c r="F706" s="17" t="s">
        <v>20</v>
      </c>
      <c r="G706" s="7" t="n">
        <v>1</v>
      </c>
      <c r="H706" s="6" t="n">
        <v>124.81</v>
      </c>
      <c r="I706" s="6" t="n">
        <v>-124.81</v>
      </c>
      <c r="J706" s="6" t="n">
        <v>0</v>
      </c>
      <c r="K706" s="6" t="n">
        <v>0</v>
      </c>
      <c r="L706" s="6" t="n">
        <v>0</v>
      </c>
      <c r="M706" s="6" t="s">
        <f>=I706+J706+K706+L706</f>
      </c>
      <c r="N706" s="17"/>
      <c r="O706" s="17" t="s">
        <v>624</v>
      </c>
    </row>
    <row collapsed="false" customFormat="false" customHeight="false" hidden="false" ht="12.1" outlineLevel="0" r="707">
      <c r="A707" s="22" t="n">
        <v>45654.597071759</v>
      </c>
      <c r="B707" s="23" t="s">
        <v>524</v>
      </c>
      <c r="C707" s="23" t="s">
        <v>605</v>
      </c>
      <c r="D707" s="23" t="s">
        <v>524</v>
      </c>
      <c r="E707" s="23" t="s">
        <v>524</v>
      </c>
      <c r="F707" s="23" t="s">
        <v>20</v>
      </c>
      <c r="G707" s="24" t="n">
        <v>1</v>
      </c>
      <c r="H707" s="25" t="n">
        <v>1</v>
      </c>
      <c r="I707" s="25" t="n">
        <v>98.12</v>
      </c>
      <c r="J707" s="25" t="n">
        <v>0</v>
      </c>
      <c r="K707" s="25" t="n">
        <v>0</v>
      </c>
      <c r="L707" s="25" t="n">
        <v>0</v>
      </c>
      <c r="M707" s="6" t="s">
        <f>=I707+J707+K707+L707</f>
      </c>
      <c r="N707" s="23"/>
      <c r="O707" s="23" t="s">
        <v>502</v>
      </c>
    </row>
    <row collapsed="false" customFormat="false" customHeight="false" hidden="false" ht="12.1" outlineLevel="0" r="708">
      <c r="A708" s="30" t="n">
        <v>45654.597071759</v>
      </c>
      <c r="B708" s="31" t="s">
        <v>515</v>
      </c>
      <c r="C708" s="31" t="s">
        <v>606</v>
      </c>
      <c r="D708" s="31" t="s">
        <v>515</v>
      </c>
      <c r="E708" s="31" t="s">
        <v>515</v>
      </c>
      <c r="F708" s="31" t="s">
        <v>20</v>
      </c>
      <c r="G708" s="32" t="n">
        <v>1</v>
      </c>
      <c r="H708" s="33" t="n">
        <v>-12</v>
      </c>
      <c r="I708" s="33" t="n">
        <v>-12</v>
      </c>
      <c r="J708" s="33" t="n">
        <v>0</v>
      </c>
      <c r="K708" s="33" t="n">
        <v>0</v>
      </c>
      <c r="L708" s="33" t="n">
        <v>0</v>
      </c>
      <c r="M708" s="6" t="s">
        <f>=I708+J708+K708+L708</f>
      </c>
      <c r="N708" s="31"/>
      <c r="O708" s="31" t="s">
        <v>502</v>
      </c>
    </row>
    <row collapsed="false" customFormat="false" customHeight="false" hidden="false" ht="12.1" outlineLevel="0" r="709">
      <c r="A709" s="22" t="n">
        <v>45656.502835648</v>
      </c>
      <c r="B709" s="23" t="s">
        <v>501</v>
      </c>
      <c r="C709" s="23" t="s">
        <v>209</v>
      </c>
      <c r="D709" s="23" t="s">
        <v>501</v>
      </c>
      <c r="E709" s="23" t="s">
        <v>501</v>
      </c>
      <c r="F709" s="23" t="s">
        <v>20</v>
      </c>
      <c r="G709" s="24" t="n">
        <v>1</v>
      </c>
      <c r="H709" s="25" t="n">
        <v>1</v>
      </c>
      <c r="I709" s="25" t="n">
        <v>21</v>
      </c>
      <c r="J709" s="25" t="n">
        <v>0</v>
      </c>
      <c r="K709" s="25" t="n">
        <v>0</v>
      </c>
      <c r="L709" s="25" t="n">
        <v>0</v>
      </c>
      <c r="M709" s="6" t="s">
        <f>=I709+J709+K709+L709</f>
      </c>
      <c r="N709" s="23"/>
      <c r="O709" s="23" t="s">
        <v>624</v>
      </c>
    </row>
    <row collapsed="false" customFormat="false" customHeight="false" hidden="false" ht="12.1" outlineLevel="0" r="710">
      <c r="A710" s="22" t="n">
        <v>45656.646701389</v>
      </c>
      <c r="B710" s="23" t="s">
        <v>501</v>
      </c>
      <c r="C710" s="23" t="s">
        <v>209</v>
      </c>
      <c r="D710" s="23" t="s">
        <v>501</v>
      </c>
      <c r="E710" s="23" t="s">
        <v>501</v>
      </c>
      <c r="F710" s="23" t="s">
        <v>20</v>
      </c>
      <c r="G710" s="24" t="n">
        <v>1</v>
      </c>
      <c r="H710" s="25" t="n">
        <v>1</v>
      </c>
      <c r="I710" s="25" t="n">
        <v>42</v>
      </c>
      <c r="J710" s="25" t="n">
        <v>0</v>
      </c>
      <c r="K710" s="25" t="n">
        <v>0</v>
      </c>
      <c r="L710" s="25" t="n">
        <v>0</v>
      </c>
      <c r="M710" s="6" t="s">
        <f>=I710+J710+K710+L710</f>
      </c>
      <c r="N710" s="23"/>
      <c r="O710" s="23" t="s">
        <v>624</v>
      </c>
    </row>
    <row collapsed="false" customFormat="false" customHeight="false" hidden="false" ht="12.1" outlineLevel="0" r="711">
      <c r="A711" s="22" t="n">
        <v>45656.67505787</v>
      </c>
      <c r="B711" s="23" t="s">
        <v>501</v>
      </c>
      <c r="C711" s="23" t="s">
        <v>209</v>
      </c>
      <c r="D711" s="23" t="s">
        <v>501</v>
      </c>
      <c r="E711" s="23" t="s">
        <v>501</v>
      </c>
      <c r="F711" s="23" t="s">
        <v>20</v>
      </c>
      <c r="G711" s="24" t="n">
        <v>1</v>
      </c>
      <c r="H711" s="25" t="n">
        <v>1</v>
      </c>
      <c r="I711" s="25" t="n">
        <v>34.08</v>
      </c>
      <c r="J711" s="25" t="n">
        <v>0</v>
      </c>
      <c r="K711" s="25" t="n">
        <v>0</v>
      </c>
      <c r="L711" s="25" t="n">
        <v>0</v>
      </c>
      <c r="M711" s="6" t="s">
        <f>=I711+J711+K711+L711</f>
      </c>
      <c r="N711" s="23"/>
      <c r="O711" s="23" t="s">
        <v>624</v>
      </c>
    </row>
    <row collapsed="false" customFormat="false" customHeight="false" hidden="false" ht="12.1" outlineLevel="0" r="712">
      <c r="A712" s="34" t="n">
        <v>45656.872581019</v>
      </c>
      <c r="B712" s="35" t="s">
        <v>129</v>
      </c>
      <c r="C712" s="35" t="s">
        <v>629</v>
      </c>
      <c r="D712" s="35" t="s">
        <v>331</v>
      </c>
      <c r="E712" s="35" t="s">
        <v>126</v>
      </c>
      <c r="F712" s="35" t="s">
        <v>20</v>
      </c>
      <c r="G712" s="36" t="n">
        <v>-39</v>
      </c>
      <c r="H712" s="37" t="n">
        <v>125.02</v>
      </c>
      <c r="I712" s="37" t="n">
        <v>4875.78</v>
      </c>
      <c r="J712" s="37" t="n">
        <v>0</v>
      </c>
      <c r="K712" s="37" t="n">
        <v>0</v>
      </c>
      <c r="L712" s="37" t="n">
        <v>0</v>
      </c>
      <c r="M712" s="6" t="s">
        <f>=I712+J712+K712+L712</f>
      </c>
      <c r="N712" s="35"/>
      <c r="O712" s="35" t="s">
        <v>624</v>
      </c>
    </row>
    <row collapsed="false" customFormat="false" customHeight="false" hidden="false" ht="12.1" outlineLevel="0" r="713">
      <c r="A713" s="30" t="n">
        <v>45656.872592593</v>
      </c>
      <c r="B713" s="31" t="s">
        <v>515</v>
      </c>
      <c r="C713" s="31" t="s">
        <v>516</v>
      </c>
      <c r="D713" s="31" t="s">
        <v>515</v>
      </c>
      <c r="E713" s="31" t="s">
        <v>515</v>
      </c>
      <c r="F713" s="31" t="s">
        <v>20</v>
      </c>
      <c r="G713" s="32" t="n">
        <v>1</v>
      </c>
      <c r="H713" s="33" t="n">
        <v>-228</v>
      </c>
      <c r="I713" s="33" t="n">
        <v>-228</v>
      </c>
      <c r="J713" s="33" t="n">
        <v>0</v>
      </c>
      <c r="K713" s="33" t="n">
        <v>0</v>
      </c>
      <c r="L713" s="33" t="n">
        <v>0</v>
      </c>
      <c r="M713" s="6" t="s">
        <f>=I713+J713+K713+L713</f>
      </c>
      <c r="N713" s="31"/>
      <c r="O713" s="31" t="s">
        <v>624</v>
      </c>
    </row>
    <row collapsed="false" customFormat="false" customHeight="false" hidden="false" ht="12.1" outlineLevel="0" r="714">
      <c r="A714" s="26" t="n">
        <v>45656.872592593</v>
      </c>
      <c r="B714" s="27" t="s">
        <v>512</v>
      </c>
      <c r="C714" s="27" t="s">
        <v>210</v>
      </c>
      <c r="D714" s="27" t="s">
        <v>512</v>
      </c>
      <c r="E714" s="27" t="s">
        <v>512</v>
      </c>
      <c r="F714" s="27" t="s">
        <v>20</v>
      </c>
      <c r="G714" s="28" t="n">
        <v>1</v>
      </c>
      <c r="H714" s="29" t="n">
        <v>-1</v>
      </c>
      <c r="I714" s="29" t="n">
        <v>-4523</v>
      </c>
      <c r="J714" s="29" t="n">
        <v>0</v>
      </c>
      <c r="K714" s="29" t="n">
        <v>0</v>
      </c>
      <c r="L714" s="29" t="n">
        <v>0</v>
      </c>
      <c r="M714" s="6" t="s">
        <f>=I714+J714+K714+L714</f>
      </c>
      <c r="N714" s="27"/>
      <c r="O714" s="27" t="s">
        <v>624</v>
      </c>
    </row>
    <row collapsed="false" customFormat="false" customHeight="false" hidden="false" ht="12.1" outlineLevel="0" r="715">
      <c r="A715" s="22" t="n">
        <v>45656.873865741</v>
      </c>
      <c r="B715" s="23" t="s">
        <v>501</v>
      </c>
      <c r="C715" s="23" t="s">
        <v>209</v>
      </c>
      <c r="D715" s="23" t="s">
        <v>501</v>
      </c>
      <c r="E715" s="23" t="s">
        <v>501</v>
      </c>
      <c r="F715" s="23" t="s">
        <v>20</v>
      </c>
      <c r="G715" s="24" t="n">
        <v>1</v>
      </c>
      <c r="H715" s="25" t="n">
        <v>1</v>
      </c>
      <c r="I715" s="25" t="n">
        <v>4600</v>
      </c>
      <c r="J715" s="25" t="n">
        <v>0</v>
      </c>
      <c r="K715" s="25" t="n">
        <v>0</v>
      </c>
      <c r="L715" s="25" t="n">
        <v>0</v>
      </c>
      <c r="M715" s="6" t="s">
        <f>=I715+J715+K715+L715</f>
      </c>
      <c r="N715" s="23"/>
      <c r="O715" s="23" t="s">
        <v>502</v>
      </c>
    </row>
    <row collapsed="false" customFormat="false" customHeight="false" hidden="false" ht="12.1" outlineLevel="0" r="716">
      <c r="A716" s="21" t="n">
        <v>45657.29412037</v>
      </c>
      <c r="B716" s="17" t="s">
        <v>129</v>
      </c>
      <c r="C716" s="17" t="s">
        <v>629</v>
      </c>
      <c r="D716" s="17" t="s">
        <v>277</v>
      </c>
      <c r="E716" s="17" t="s">
        <v>126</v>
      </c>
      <c r="F716" s="17" t="s">
        <v>20</v>
      </c>
      <c r="G716" s="7" t="n">
        <v>1</v>
      </c>
      <c r="H716" s="6" t="n">
        <v>125.09</v>
      </c>
      <c r="I716" s="6" t="n">
        <v>-125.09</v>
      </c>
      <c r="J716" s="6" t="n">
        <v>0</v>
      </c>
      <c r="K716" s="6" t="n">
        <v>0</v>
      </c>
      <c r="L716" s="6" t="n">
        <v>0</v>
      </c>
      <c r="M716" s="6" t="s">
        <f>=I716+J716+K716+L716</f>
      </c>
      <c r="N716" s="17"/>
      <c r="O716" s="17" t="s">
        <v>624</v>
      </c>
    </row>
    <row collapsed="false" customFormat="false" customHeight="false" hidden="false" ht="12.1" outlineLevel="0" r="717">
      <c r="A717" s="30" t="n">
        <v>45658.041666667</v>
      </c>
      <c r="B717" s="31" t="s">
        <v>515</v>
      </c>
      <c r="C717" s="31" t="s">
        <v>516</v>
      </c>
      <c r="D717" s="31" t="s">
        <v>515</v>
      </c>
      <c r="E717" s="31" t="s">
        <v>515</v>
      </c>
      <c r="F717" s="31" t="s">
        <v>20</v>
      </c>
      <c r="G717" s="32" t="n">
        <v>1</v>
      </c>
      <c r="H717" s="33" t="n">
        <v>-228</v>
      </c>
      <c r="I717" s="33" t="n">
        <v>-228</v>
      </c>
      <c r="J717" s="33" t="n">
        <v>0</v>
      </c>
      <c r="K717" s="33" t="n">
        <v>0</v>
      </c>
      <c r="L717" s="33" t="n">
        <v>0</v>
      </c>
      <c r="M717" s="6" t="s">
        <f>=I717+J717+K717+L717</f>
      </c>
      <c r="N717" s="31"/>
      <c r="O717" s="31" t="s">
        <v>624</v>
      </c>
    </row>
    <row collapsed="false" customFormat="false" customHeight="false" hidden="false" ht="12.1" outlineLevel="0" r="718">
      <c r="A718" s="30" t="n">
        <v>45658.079293981</v>
      </c>
      <c r="B718" s="31" t="s">
        <v>515</v>
      </c>
      <c r="C718" s="31" t="s">
        <v>516</v>
      </c>
      <c r="D718" s="31" t="s">
        <v>515</v>
      </c>
      <c r="E718" s="31" t="s">
        <v>515</v>
      </c>
      <c r="F718" s="31" t="s">
        <v>20</v>
      </c>
      <c r="G718" s="32" t="n">
        <v>1</v>
      </c>
      <c r="H718" s="33" t="n">
        <v>-228</v>
      </c>
      <c r="I718" s="33" t="n">
        <v>-228</v>
      </c>
      <c r="J718" s="33" t="n">
        <v>0</v>
      </c>
      <c r="K718" s="33" t="n">
        <v>0</v>
      </c>
      <c r="L718" s="33" t="n">
        <v>0</v>
      </c>
      <c r="M718" s="6" t="s">
        <f>=I718+J718+K718+L718</f>
      </c>
      <c r="N718" s="31"/>
      <c r="O718" s="31" t="s">
        <v>502</v>
      </c>
    </row>
    <row collapsed="false" customFormat="false" customHeight="false" hidden="false" ht="12.1" outlineLevel="0" r="719">
      <c r="A719" s="22" t="n">
        <v>45661.297592593</v>
      </c>
      <c r="B719" s="23" t="s">
        <v>501</v>
      </c>
      <c r="C719" s="23" t="s">
        <v>209</v>
      </c>
      <c r="D719" s="23" t="s">
        <v>501</v>
      </c>
      <c r="E719" s="23" t="s">
        <v>501</v>
      </c>
      <c r="F719" s="23" t="s">
        <v>20</v>
      </c>
      <c r="G719" s="24" t="n">
        <v>1</v>
      </c>
      <c r="H719" s="25" t="n">
        <v>1</v>
      </c>
      <c r="I719" s="25" t="n">
        <v>11</v>
      </c>
      <c r="J719" s="25" t="n">
        <v>0</v>
      </c>
      <c r="K719" s="25" t="n">
        <v>0</v>
      </c>
      <c r="L719" s="25" t="n">
        <v>0</v>
      </c>
      <c r="M719" s="6" t="s">
        <f>=I719+J719+K719+L719</f>
      </c>
      <c r="N719" s="23"/>
      <c r="O719" s="23" t="s">
        <v>624</v>
      </c>
    </row>
    <row collapsed="false" customFormat="false" customHeight="false" hidden="false" ht="12.1" outlineLevel="0" r="720">
      <c r="A720" s="22" t="n">
        <v>45661.946678241</v>
      </c>
      <c r="B720" s="23" t="s">
        <v>501</v>
      </c>
      <c r="C720" s="23" t="s">
        <v>209</v>
      </c>
      <c r="D720" s="23" t="s">
        <v>501</v>
      </c>
      <c r="E720" s="23" t="s">
        <v>501</v>
      </c>
      <c r="F720" s="23" t="s">
        <v>20</v>
      </c>
      <c r="G720" s="24" t="n">
        <v>1</v>
      </c>
      <c r="H720" s="25" t="n">
        <v>1</v>
      </c>
      <c r="I720" s="25" t="n">
        <v>389</v>
      </c>
      <c r="J720" s="25" t="n">
        <v>0</v>
      </c>
      <c r="K720" s="25" t="n">
        <v>0</v>
      </c>
      <c r="L720" s="25" t="n">
        <v>0</v>
      </c>
      <c r="M720" s="6" t="s">
        <f>=I720+J720+K720+L720</f>
      </c>
      <c r="N720" s="23"/>
      <c r="O720" s="23" t="s">
        <v>624</v>
      </c>
    </row>
    <row collapsed="false" customFormat="false" customHeight="false" hidden="false" ht="12.1" outlineLevel="0" r="721">
      <c r="A721" s="21" t="n">
        <v>45662.29994213</v>
      </c>
      <c r="B721" s="17" t="s">
        <v>129</v>
      </c>
      <c r="C721" s="17" t="s">
        <v>629</v>
      </c>
      <c r="D721" s="17" t="s">
        <v>277</v>
      </c>
      <c r="E721" s="17" t="s">
        <v>126</v>
      </c>
      <c r="F721" s="17" t="s">
        <v>20</v>
      </c>
      <c r="G721" s="7" t="n">
        <v>3</v>
      </c>
      <c r="H721" s="6" t="n">
        <v>125.44</v>
      </c>
      <c r="I721" s="6" t="n">
        <v>-376.32</v>
      </c>
      <c r="J721" s="6" t="n">
        <v>0</v>
      </c>
      <c r="K721" s="6" t="n">
        <v>0</v>
      </c>
      <c r="L721" s="6" t="n">
        <v>0</v>
      </c>
      <c r="M721" s="6" t="s">
        <f>=I721+J721+K721+L721</f>
      </c>
      <c r="N721" s="17"/>
      <c r="O721" s="17" t="s">
        <v>624</v>
      </c>
    </row>
    <row collapsed="false" customFormat="false" customHeight="false" hidden="false" ht="12.1" outlineLevel="0" r="722">
      <c r="A722" s="21" t="n">
        <v>45663.649918981</v>
      </c>
      <c r="B722" s="17" t="s">
        <v>180</v>
      </c>
      <c r="C722" s="17" t="s">
        <v>657</v>
      </c>
      <c r="D722" s="17" t="s">
        <v>277</v>
      </c>
      <c r="E722" s="17" t="s">
        <v>140</v>
      </c>
      <c r="F722" s="17" t="s">
        <v>20</v>
      </c>
      <c r="G722" s="7" t="n">
        <v>2</v>
      </c>
      <c r="H722" s="6" t="n">
        <v>81</v>
      </c>
      <c r="I722" s="6" t="n">
        <v>-1620</v>
      </c>
      <c r="J722" s="6" t="n">
        <v>-43.56</v>
      </c>
      <c r="K722" s="6" t="n">
        <v>-4.86</v>
      </c>
      <c r="L722" s="6" t="n">
        <v>0</v>
      </c>
      <c r="M722" s="6" t="s">
        <f>=I722+J722+K722+L722</f>
      </c>
      <c r="N722" s="17"/>
      <c r="O722" s="17" t="s">
        <v>502</v>
      </c>
    </row>
    <row collapsed="false" customFormat="false" customHeight="false" hidden="false" ht="12.1" outlineLevel="0" r="723">
      <c r="A723" s="21" t="n">
        <v>45663.650243056</v>
      </c>
      <c r="B723" s="17" t="s">
        <v>177</v>
      </c>
      <c r="C723" s="17" t="s">
        <v>656</v>
      </c>
      <c r="D723" s="17" t="s">
        <v>277</v>
      </c>
      <c r="E723" s="17" t="s">
        <v>140</v>
      </c>
      <c r="F723" s="17" t="s">
        <v>20</v>
      </c>
      <c r="G723" s="7" t="n">
        <v>1</v>
      </c>
      <c r="H723" s="6" t="n">
        <v>90.26</v>
      </c>
      <c r="I723" s="6" t="n">
        <v>-902.6</v>
      </c>
      <c r="J723" s="6" t="n">
        <v>-17.53</v>
      </c>
      <c r="K723" s="6" t="n">
        <v>-2.71</v>
      </c>
      <c r="L723" s="6" t="n">
        <v>0</v>
      </c>
      <c r="M723" s="6" t="s">
        <f>=I723+J723+K723+L723</f>
      </c>
      <c r="N723" s="17"/>
      <c r="O723" s="17" t="s">
        <v>502</v>
      </c>
    </row>
    <row collapsed="false" customFormat="false" customHeight="false" hidden="false" ht="12.1" outlineLevel="0" r="724">
      <c r="A724" s="21" t="n">
        <v>45663.653020833</v>
      </c>
      <c r="B724" s="17" t="s">
        <v>186</v>
      </c>
      <c r="C724" s="17" t="s">
        <v>658</v>
      </c>
      <c r="D724" s="17" t="s">
        <v>277</v>
      </c>
      <c r="E724" s="17" t="s">
        <v>140</v>
      </c>
      <c r="F724" s="17" t="s">
        <v>20</v>
      </c>
      <c r="G724" s="7" t="n">
        <v>3</v>
      </c>
      <c r="H724" s="6" t="n">
        <v>89.520254603366</v>
      </c>
      <c r="I724" s="6" t="n">
        <v>-1741.16000001</v>
      </c>
      <c r="J724" s="6" t="n">
        <v>-2.9699999900004</v>
      </c>
      <c r="K724" s="6" t="n">
        <v>-5.22</v>
      </c>
      <c r="L724" s="6" t="n">
        <v>0</v>
      </c>
      <c r="M724" s="6" t="s">
        <f>=I724+J724+K724+L724</f>
      </c>
      <c r="N724" s="17"/>
      <c r="O724" s="17" t="s">
        <v>502</v>
      </c>
    </row>
    <row collapsed="false" customFormat="false" customHeight="false" hidden="false" ht="12.1" outlineLevel="0" r="725">
      <c r="A725" s="30" t="n">
        <v>45666.000011574</v>
      </c>
      <c r="B725" s="31" t="s">
        <v>515</v>
      </c>
      <c r="C725" s="31" t="s">
        <v>626</v>
      </c>
      <c r="D725" s="31" t="s">
        <v>515</v>
      </c>
      <c r="E725" s="31" t="s">
        <v>515</v>
      </c>
      <c r="F725" s="31" t="s">
        <v>20</v>
      </c>
      <c r="G725" s="32" t="n">
        <v>1</v>
      </c>
      <c r="H725" s="33" t="n">
        <v>-33</v>
      </c>
      <c r="I725" s="33" t="n">
        <v>-33</v>
      </c>
      <c r="J725" s="33" t="n">
        <v>0</v>
      </c>
      <c r="K725" s="33" t="n">
        <v>0</v>
      </c>
      <c r="L725" s="33" t="n">
        <v>0</v>
      </c>
      <c r="M725" s="6" t="s">
        <f>=I725+J725+K725+L725</f>
      </c>
      <c r="N725" s="31"/>
      <c r="O725" s="31" t="s">
        <v>624</v>
      </c>
    </row>
    <row collapsed="false" customFormat="false" customHeight="false" hidden="false" ht="12.1" outlineLevel="0" r="726">
      <c r="A726" s="22" t="n">
        <v>45666.536956019</v>
      </c>
      <c r="B726" s="23" t="s">
        <v>501</v>
      </c>
      <c r="C726" s="23" t="s">
        <v>209</v>
      </c>
      <c r="D726" s="23" t="s">
        <v>501</v>
      </c>
      <c r="E726" s="23" t="s">
        <v>501</v>
      </c>
      <c r="F726" s="23" t="s">
        <v>20</v>
      </c>
      <c r="G726" s="24" t="n">
        <v>1</v>
      </c>
      <c r="H726" s="25" t="n">
        <v>1</v>
      </c>
      <c r="I726" s="25" t="n">
        <v>1</v>
      </c>
      <c r="J726" s="25" t="n">
        <v>0</v>
      </c>
      <c r="K726" s="25" t="n">
        <v>0</v>
      </c>
      <c r="L726" s="25" t="n">
        <v>0</v>
      </c>
      <c r="M726" s="6" t="s">
        <f>=I726+J726+K726+L726</f>
      </c>
      <c r="N726" s="23"/>
      <c r="O726" s="23" t="s">
        <v>624</v>
      </c>
    </row>
    <row collapsed="false" customFormat="false" customHeight="false" hidden="false" ht="12.1" outlineLevel="0" r="727">
      <c r="A727" s="22" t="n">
        <v>45666.770787037</v>
      </c>
      <c r="B727" s="23" t="s">
        <v>501</v>
      </c>
      <c r="C727" s="23" t="s">
        <v>209</v>
      </c>
      <c r="D727" s="23" t="s">
        <v>501</v>
      </c>
      <c r="E727" s="23" t="s">
        <v>501</v>
      </c>
      <c r="F727" s="23" t="s">
        <v>20</v>
      </c>
      <c r="G727" s="24" t="n">
        <v>1</v>
      </c>
      <c r="H727" s="25" t="n">
        <v>1</v>
      </c>
      <c r="I727" s="25" t="n">
        <v>2.06</v>
      </c>
      <c r="J727" s="25" t="n">
        <v>0</v>
      </c>
      <c r="K727" s="25" t="n">
        <v>0</v>
      </c>
      <c r="L727" s="25" t="n">
        <v>0</v>
      </c>
      <c r="M727" s="6" t="s">
        <f>=I727+J727+K727+L727</f>
      </c>
      <c r="N727" s="23"/>
      <c r="O727" s="23" t="s">
        <v>624</v>
      </c>
    </row>
    <row collapsed="false" customFormat="false" customHeight="false" hidden="false" ht="12.1" outlineLevel="0" r="728">
      <c r="A728" s="22" t="n">
        <v>45667.529699074</v>
      </c>
      <c r="B728" s="23" t="s">
        <v>501</v>
      </c>
      <c r="C728" s="23" t="s">
        <v>209</v>
      </c>
      <c r="D728" s="23" t="s">
        <v>501</v>
      </c>
      <c r="E728" s="23" t="s">
        <v>501</v>
      </c>
      <c r="F728" s="23" t="s">
        <v>20</v>
      </c>
      <c r="G728" s="24" t="n">
        <v>1</v>
      </c>
      <c r="H728" s="25" t="n">
        <v>1</v>
      </c>
      <c r="I728" s="25" t="n">
        <v>1</v>
      </c>
      <c r="J728" s="25" t="n">
        <v>0</v>
      </c>
      <c r="K728" s="25" t="n">
        <v>0</v>
      </c>
      <c r="L728" s="25" t="n">
        <v>0</v>
      </c>
      <c r="M728" s="6" t="s">
        <f>=I728+J728+K728+L728</f>
      </c>
      <c r="N728" s="23"/>
      <c r="O728" s="23" t="s">
        <v>624</v>
      </c>
    </row>
    <row collapsed="false" customFormat="false" customHeight="false" hidden="false" ht="12.1" outlineLevel="0" r="729">
      <c r="A729" s="22" t="n">
        <v>45667.541331019</v>
      </c>
      <c r="B729" s="23" t="s">
        <v>524</v>
      </c>
      <c r="C729" s="23" t="s">
        <v>593</v>
      </c>
      <c r="D729" s="23" t="s">
        <v>524</v>
      </c>
      <c r="E729" s="23" t="s">
        <v>524</v>
      </c>
      <c r="F729" s="23" t="s">
        <v>20</v>
      </c>
      <c r="G729" s="24" t="n">
        <v>1</v>
      </c>
      <c r="H729" s="25" t="n">
        <v>1</v>
      </c>
      <c r="I729" s="25" t="n">
        <v>33.78</v>
      </c>
      <c r="J729" s="25" t="n">
        <v>0</v>
      </c>
      <c r="K729" s="25" t="n">
        <v>0</v>
      </c>
      <c r="L729" s="25" t="n">
        <v>0</v>
      </c>
      <c r="M729" s="6" t="s">
        <f>=I729+J729+K729+L729</f>
      </c>
      <c r="N729" s="23"/>
      <c r="O729" s="23" t="s">
        <v>502</v>
      </c>
    </row>
    <row collapsed="false" customFormat="false" customHeight="false" hidden="false" ht="12.1" outlineLevel="0" r="730">
      <c r="A730" s="22" t="n">
        <v>45667.637847222</v>
      </c>
      <c r="B730" s="23" t="s">
        <v>524</v>
      </c>
      <c r="C730" s="23" t="s">
        <v>651</v>
      </c>
      <c r="D730" s="23" t="s">
        <v>524</v>
      </c>
      <c r="E730" s="23" t="s">
        <v>524</v>
      </c>
      <c r="F730" s="23" t="s">
        <v>20</v>
      </c>
      <c r="G730" s="24" t="n">
        <v>1</v>
      </c>
      <c r="H730" s="25" t="n">
        <v>1</v>
      </c>
      <c r="I730" s="25" t="n">
        <v>36.99</v>
      </c>
      <c r="J730" s="25" t="n">
        <v>0</v>
      </c>
      <c r="K730" s="25" t="n">
        <v>0</v>
      </c>
      <c r="L730" s="25" t="n">
        <v>0</v>
      </c>
      <c r="M730" s="6" t="s">
        <f>=I730+J730+K730+L730</f>
      </c>
      <c r="N730" s="23"/>
      <c r="O730" s="23" t="s">
        <v>502</v>
      </c>
    </row>
    <row collapsed="false" customFormat="false" customHeight="false" hidden="false" ht="12.1" outlineLevel="0" r="731">
      <c r="A731" s="22" t="n">
        <v>45667.789108796</v>
      </c>
      <c r="B731" s="23" t="s">
        <v>501</v>
      </c>
      <c r="C731" s="23" t="s">
        <v>209</v>
      </c>
      <c r="D731" s="23" t="s">
        <v>501</v>
      </c>
      <c r="E731" s="23" t="s">
        <v>501</v>
      </c>
      <c r="F731" s="23" t="s">
        <v>20</v>
      </c>
      <c r="G731" s="24" t="n">
        <v>1</v>
      </c>
      <c r="H731" s="25" t="n">
        <v>1</v>
      </c>
      <c r="I731" s="25" t="n">
        <v>10000</v>
      </c>
      <c r="J731" s="25" t="n">
        <v>0</v>
      </c>
      <c r="K731" s="25" t="n">
        <v>0</v>
      </c>
      <c r="L731" s="25" t="n">
        <v>0</v>
      </c>
      <c r="M731" s="6" t="s">
        <f>=I731+J731+K731+L731</f>
      </c>
      <c r="N731" s="23"/>
      <c r="O731" s="23" t="s">
        <v>502</v>
      </c>
    </row>
    <row collapsed="false" customFormat="false" customHeight="false" hidden="false" ht="12.1" outlineLevel="0" r="732">
      <c r="A732" s="22" t="n">
        <v>45668.56806713</v>
      </c>
      <c r="B732" s="23" t="s">
        <v>501</v>
      </c>
      <c r="C732" s="23" t="s">
        <v>209</v>
      </c>
      <c r="D732" s="23" t="s">
        <v>501</v>
      </c>
      <c r="E732" s="23" t="s">
        <v>501</v>
      </c>
      <c r="F732" s="23" t="s">
        <v>20</v>
      </c>
      <c r="G732" s="24" t="n">
        <v>1</v>
      </c>
      <c r="H732" s="25" t="n">
        <v>1</v>
      </c>
      <c r="I732" s="25" t="n">
        <v>3</v>
      </c>
      <c r="J732" s="25" t="n">
        <v>0</v>
      </c>
      <c r="K732" s="25" t="n">
        <v>0</v>
      </c>
      <c r="L732" s="25" t="n">
        <v>0</v>
      </c>
      <c r="M732" s="6" t="s">
        <f>=I732+J732+K732+L732</f>
      </c>
      <c r="N732" s="23"/>
      <c r="O732" s="23" t="s">
        <v>624</v>
      </c>
    </row>
    <row collapsed="false" customFormat="false" customHeight="false" hidden="false" ht="12.1" outlineLevel="0" r="733">
      <c r="A733" s="22" t="n">
        <v>45669.298796296</v>
      </c>
      <c r="B733" s="23" t="s">
        <v>501</v>
      </c>
      <c r="C733" s="23" t="s">
        <v>209</v>
      </c>
      <c r="D733" s="23" t="s">
        <v>501</v>
      </c>
      <c r="E733" s="23" t="s">
        <v>501</v>
      </c>
      <c r="F733" s="23" t="s">
        <v>20</v>
      </c>
      <c r="G733" s="24" t="n">
        <v>1</v>
      </c>
      <c r="H733" s="25" t="n">
        <v>1</v>
      </c>
      <c r="I733" s="25" t="n">
        <v>30</v>
      </c>
      <c r="J733" s="25" t="n">
        <v>0</v>
      </c>
      <c r="K733" s="25" t="n">
        <v>0</v>
      </c>
      <c r="L733" s="25" t="n">
        <v>0</v>
      </c>
      <c r="M733" s="6" t="s">
        <f>=I733+J733+K733+L733</f>
      </c>
      <c r="N733" s="23"/>
      <c r="O733" s="23" t="s">
        <v>624</v>
      </c>
    </row>
    <row collapsed="false" customFormat="false" customHeight="false" hidden="false" ht="12.1" outlineLevel="0" r="734">
      <c r="A734" s="22" t="n">
        <v>45670.787546296</v>
      </c>
      <c r="B734" s="23" t="s">
        <v>501</v>
      </c>
      <c r="C734" s="23" t="s">
        <v>209</v>
      </c>
      <c r="D734" s="23" t="s">
        <v>501</v>
      </c>
      <c r="E734" s="23" t="s">
        <v>501</v>
      </c>
      <c r="F734" s="23" t="s">
        <v>20</v>
      </c>
      <c r="G734" s="24" t="n">
        <v>1</v>
      </c>
      <c r="H734" s="25" t="n">
        <v>1</v>
      </c>
      <c r="I734" s="25" t="n">
        <v>15.11</v>
      </c>
      <c r="J734" s="25" t="n">
        <v>0</v>
      </c>
      <c r="K734" s="25" t="n">
        <v>0</v>
      </c>
      <c r="L734" s="25" t="n">
        <v>0</v>
      </c>
      <c r="M734" s="6" t="s">
        <f>=I734+J734+K734+L734</f>
      </c>
      <c r="N734" s="23"/>
      <c r="O734" s="23" t="s">
        <v>624</v>
      </c>
    </row>
    <row collapsed="false" customFormat="false" customHeight="false" hidden="false" ht="12.1" outlineLevel="0" r="735">
      <c r="A735" s="21" t="n">
        <v>45670.787569444</v>
      </c>
      <c r="B735" s="17" t="s">
        <v>129</v>
      </c>
      <c r="C735" s="17" t="s">
        <v>629</v>
      </c>
      <c r="D735" s="17" t="s">
        <v>277</v>
      </c>
      <c r="E735" s="17" t="s">
        <v>126</v>
      </c>
      <c r="F735" s="17" t="s">
        <v>20</v>
      </c>
      <c r="G735" s="7" t="n">
        <v>1</v>
      </c>
      <c r="H735" s="6" t="n">
        <v>126.04</v>
      </c>
      <c r="I735" s="6" t="n">
        <v>-126.04</v>
      </c>
      <c r="J735" s="6" t="n">
        <v>0</v>
      </c>
      <c r="K735" s="6" t="n">
        <v>0</v>
      </c>
      <c r="L735" s="6" t="n">
        <v>0</v>
      </c>
      <c r="M735" s="6" t="s">
        <f>=I735+J735+K735+L735</f>
      </c>
      <c r="N735" s="17"/>
      <c r="O735" s="17" t="s">
        <v>624</v>
      </c>
    </row>
    <row collapsed="false" customFormat="false" customHeight="false" hidden="false" ht="12.1" outlineLevel="0" r="736">
      <c r="A736" s="21" t="n">
        <v>45670.896087963</v>
      </c>
      <c r="B736" s="17" t="s">
        <v>70</v>
      </c>
      <c r="C736" s="17" t="s">
        <v>659</v>
      </c>
      <c r="D736" s="17" t="s">
        <v>277</v>
      </c>
      <c r="E736" s="17" t="s">
        <v>18</v>
      </c>
      <c r="F736" s="17" t="s">
        <v>20</v>
      </c>
      <c r="G736" s="7" t="n">
        <v>1</v>
      </c>
      <c r="H736" s="6" t="n">
        <v>2892</v>
      </c>
      <c r="I736" s="6" t="n">
        <v>-2892</v>
      </c>
      <c r="J736" s="6" t="n">
        <v>0</v>
      </c>
      <c r="K736" s="6" t="n">
        <v>0</v>
      </c>
      <c r="L736" s="6" t="n">
        <v>0</v>
      </c>
      <c r="M736" s="6" t="s">
        <f>=I736+J736+K736+L736</f>
      </c>
      <c r="N736" s="17"/>
      <c r="O736" s="17" t="s">
        <v>502</v>
      </c>
    </row>
    <row collapsed="false" customFormat="false" customHeight="false" hidden="false" ht="12.1" outlineLevel="0" r="737">
      <c r="A737" s="30" t="n">
        <v>45670.896099537</v>
      </c>
      <c r="B737" s="31" t="s">
        <v>537</v>
      </c>
      <c r="C737" s="31" t="s">
        <v>660</v>
      </c>
      <c r="D737" s="31" t="s">
        <v>537</v>
      </c>
      <c r="E737" s="31" t="s">
        <v>537</v>
      </c>
      <c r="F737" s="31" t="s">
        <v>20</v>
      </c>
      <c r="G737" s="32" t="n">
        <v>1</v>
      </c>
      <c r="H737" s="33" t="n">
        <v>-1</v>
      </c>
      <c r="I737" s="33" t="n">
        <v>-8.68</v>
      </c>
      <c r="J737" s="33" t="n">
        <v>0</v>
      </c>
      <c r="K737" s="33" t="n">
        <v>0</v>
      </c>
      <c r="L737" s="33" t="n">
        <v>0</v>
      </c>
      <c r="M737" s="6" t="s">
        <f>=I737+J737+K737+L737</f>
      </c>
      <c r="N737" s="31"/>
      <c r="O737" s="31" t="s">
        <v>502</v>
      </c>
    </row>
    <row collapsed="false" customFormat="false" customHeight="false" hidden="false" ht="12.1" outlineLevel="0" r="738">
      <c r="A738" s="21" t="n">
        <v>45670.90150463</v>
      </c>
      <c r="B738" s="17" t="s">
        <v>60</v>
      </c>
      <c r="C738" s="17" t="s">
        <v>661</v>
      </c>
      <c r="D738" s="17" t="s">
        <v>277</v>
      </c>
      <c r="E738" s="17" t="s">
        <v>18</v>
      </c>
      <c r="F738" s="17" t="s">
        <v>20</v>
      </c>
      <c r="G738" s="7" t="n">
        <v>1</v>
      </c>
      <c r="H738" s="6" t="n">
        <v>7005</v>
      </c>
      <c r="I738" s="6" t="n">
        <v>-7005</v>
      </c>
      <c r="J738" s="6" t="n">
        <v>0</v>
      </c>
      <c r="K738" s="6" t="n">
        <v>-21.02</v>
      </c>
      <c r="L738" s="6" t="n">
        <v>0</v>
      </c>
      <c r="M738" s="6" t="s">
        <f>=I738+J738+K738+L738</f>
      </c>
      <c r="N738" s="17"/>
      <c r="O738" s="17" t="s">
        <v>502</v>
      </c>
    </row>
    <row collapsed="false" customFormat="false" customHeight="false" hidden="false" ht="12.1" outlineLevel="0" r="739">
      <c r="A739" s="22" t="n">
        <v>45671.412094907</v>
      </c>
      <c r="B739" s="23" t="s">
        <v>501</v>
      </c>
      <c r="C739" s="23" t="s">
        <v>209</v>
      </c>
      <c r="D739" s="23" t="s">
        <v>501</v>
      </c>
      <c r="E739" s="23" t="s">
        <v>501</v>
      </c>
      <c r="F739" s="23" t="s">
        <v>20</v>
      </c>
      <c r="G739" s="24" t="n">
        <v>1</v>
      </c>
      <c r="H739" s="25" t="n">
        <v>1</v>
      </c>
      <c r="I739" s="25" t="n">
        <v>1</v>
      </c>
      <c r="J739" s="25" t="n">
        <v>0</v>
      </c>
      <c r="K739" s="25" t="n">
        <v>0</v>
      </c>
      <c r="L739" s="25" t="n">
        <v>0</v>
      </c>
      <c r="M739" s="6" t="s">
        <f>=I739+J739+K739+L739</f>
      </c>
      <c r="N739" s="23"/>
      <c r="O739" s="23" t="s">
        <v>624</v>
      </c>
    </row>
    <row collapsed="false" customFormat="false" customHeight="false" hidden="false" ht="12.1" outlineLevel="0" r="740">
      <c r="A740" s="21" t="n">
        <v>45671.473460648</v>
      </c>
      <c r="B740" s="17" t="s">
        <v>405</v>
      </c>
      <c r="C740" s="17" t="s">
        <v>662</v>
      </c>
      <c r="D740" s="17" t="s">
        <v>277</v>
      </c>
      <c r="E740" s="17" t="s">
        <v>126</v>
      </c>
      <c r="F740" s="17" t="s">
        <v>20</v>
      </c>
      <c r="G740" s="7" t="n">
        <v>73</v>
      </c>
      <c r="H740" s="6" t="n">
        <v>6.05</v>
      </c>
      <c r="I740" s="6" t="n">
        <v>-441.65</v>
      </c>
      <c r="J740" s="6" t="n">
        <v>0</v>
      </c>
      <c r="K740" s="6" t="n">
        <v>0</v>
      </c>
      <c r="L740" s="6" t="n">
        <v>0</v>
      </c>
      <c r="M740" s="6" t="s">
        <f>=I740+J740+K740+L740</f>
      </c>
      <c r="N740" s="17"/>
      <c r="O740" s="17" t="s">
        <v>502</v>
      </c>
    </row>
    <row collapsed="false" customFormat="false" customHeight="false" hidden="false" ht="12.1" outlineLevel="0" r="741">
      <c r="A741" s="22" t="n">
        <v>45671.589085648</v>
      </c>
      <c r="B741" s="23" t="s">
        <v>501</v>
      </c>
      <c r="C741" s="23" t="s">
        <v>209</v>
      </c>
      <c r="D741" s="23" t="s">
        <v>501</v>
      </c>
      <c r="E741" s="23" t="s">
        <v>501</v>
      </c>
      <c r="F741" s="23" t="s">
        <v>20</v>
      </c>
      <c r="G741" s="24" t="n">
        <v>1</v>
      </c>
      <c r="H741" s="25" t="n">
        <v>1</v>
      </c>
      <c r="I741" s="25" t="n">
        <v>40</v>
      </c>
      <c r="J741" s="25" t="n">
        <v>0</v>
      </c>
      <c r="K741" s="25" t="n">
        <v>0</v>
      </c>
      <c r="L741" s="25" t="n">
        <v>0</v>
      </c>
      <c r="M741" s="6" t="s">
        <f>=I741+J741+K741+L741</f>
      </c>
      <c r="N741" s="23"/>
      <c r="O741" s="23" t="s">
        <v>624</v>
      </c>
    </row>
    <row collapsed="false" customFormat="false" customHeight="false" hidden="false" ht="12.1" outlineLevel="0" r="742">
      <c r="A742" s="22" t="n">
        <v>45672.420289352</v>
      </c>
      <c r="B742" s="23" t="s">
        <v>501</v>
      </c>
      <c r="C742" s="23" t="s">
        <v>209</v>
      </c>
      <c r="D742" s="23" t="s">
        <v>501</v>
      </c>
      <c r="E742" s="23" t="s">
        <v>501</v>
      </c>
      <c r="F742" s="23" t="s">
        <v>20</v>
      </c>
      <c r="G742" s="24" t="n">
        <v>1</v>
      </c>
      <c r="H742" s="25" t="n">
        <v>1</v>
      </c>
      <c r="I742" s="25" t="n">
        <v>1</v>
      </c>
      <c r="J742" s="25" t="n">
        <v>0</v>
      </c>
      <c r="K742" s="25" t="n">
        <v>0</v>
      </c>
      <c r="L742" s="25" t="n">
        <v>0</v>
      </c>
      <c r="M742" s="6" t="s">
        <f>=I742+J742+K742+L742</f>
      </c>
      <c r="N742" s="23"/>
      <c r="O742" s="23" t="s">
        <v>624</v>
      </c>
    </row>
    <row collapsed="false" customFormat="false" customHeight="false" hidden="false" ht="12.1" outlineLevel="0" r="743">
      <c r="A743" s="22" t="n">
        <v>45672.529502315</v>
      </c>
      <c r="B743" s="23" t="s">
        <v>501</v>
      </c>
      <c r="C743" s="23" t="s">
        <v>209</v>
      </c>
      <c r="D743" s="23" t="s">
        <v>501</v>
      </c>
      <c r="E743" s="23" t="s">
        <v>501</v>
      </c>
      <c r="F743" s="23" t="s">
        <v>20</v>
      </c>
      <c r="G743" s="24" t="n">
        <v>1</v>
      </c>
      <c r="H743" s="25" t="n">
        <v>1</v>
      </c>
      <c r="I743" s="25" t="n">
        <v>1</v>
      </c>
      <c r="J743" s="25" t="n">
        <v>0</v>
      </c>
      <c r="K743" s="25" t="n">
        <v>0</v>
      </c>
      <c r="L743" s="25" t="n">
        <v>0</v>
      </c>
      <c r="M743" s="6" t="s">
        <f>=I743+J743+K743+L743</f>
      </c>
      <c r="N743" s="23"/>
      <c r="O743" s="23" t="s">
        <v>624</v>
      </c>
    </row>
    <row collapsed="false" customFormat="false" customHeight="false" hidden="false" ht="12.1" outlineLevel="0" r="744">
      <c r="A744" s="22" t="n">
        <v>45673.373888889</v>
      </c>
      <c r="B744" s="23" t="s">
        <v>501</v>
      </c>
      <c r="C744" s="23" t="s">
        <v>209</v>
      </c>
      <c r="D744" s="23" t="s">
        <v>501</v>
      </c>
      <c r="E744" s="23" t="s">
        <v>501</v>
      </c>
      <c r="F744" s="23" t="s">
        <v>20</v>
      </c>
      <c r="G744" s="24" t="n">
        <v>1</v>
      </c>
      <c r="H744" s="25" t="n">
        <v>1</v>
      </c>
      <c r="I744" s="25" t="n">
        <v>1</v>
      </c>
      <c r="J744" s="25" t="n">
        <v>0</v>
      </c>
      <c r="K744" s="25" t="n">
        <v>0</v>
      </c>
      <c r="L744" s="25" t="n">
        <v>0</v>
      </c>
      <c r="M744" s="6" t="s">
        <f>=I744+J744+K744+L744</f>
      </c>
      <c r="N744" s="23"/>
      <c r="O744" s="23" t="s">
        <v>624</v>
      </c>
    </row>
    <row collapsed="false" customFormat="false" customHeight="false" hidden="false" ht="12.1" outlineLevel="0" r="745">
      <c r="A745" s="22" t="n">
        <v>45673.609212963</v>
      </c>
      <c r="B745" s="23" t="s">
        <v>501</v>
      </c>
      <c r="C745" s="23" t="s">
        <v>209</v>
      </c>
      <c r="D745" s="23" t="s">
        <v>501</v>
      </c>
      <c r="E745" s="23" t="s">
        <v>501</v>
      </c>
      <c r="F745" s="23" t="s">
        <v>20</v>
      </c>
      <c r="G745" s="24" t="n">
        <v>1</v>
      </c>
      <c r="H745" s="25" t="n">
        <v>1</v>
      </c>
      <c r="I745" s="25" t="n">
        <v>5</v>
      </c>
      <c r="J745" s="25" t="n">
        <v>0</v>
      </c>
      <c r="K745" s="25" t="n">
        <v>0</v>
      </c>
      <c r="L745" s="25" t="n">
        <v>0</v>
      </c>
      <c r="M745" s="6" t="s">
        <f>=I745+J745+K745+L745</f>
      </c>
      <c r="N745" s="23"/>
      <c r="O745" s="23" t="s">
        <v>624</v>
      </c>
    </row>
    <row collapsed="false" customFormat="false" customHeight="false" hidden="false" ht="12.1" outlineLevel="0" r="746">
      <c r="A746" s="22" t="n">
        <v>45673.777141204</v>
      </c>
      <c r="B746" s="23" t="s">
        <v>501</v>
      </c>
      <c r="C746" s="23" t="s">
        <v>209</v>
      </c>
      <c r="D746" s="23" t="s">
        <v>501</v>
      </c>
      <c r="E746" s="23" t="s">
        <v>501</v>
      </c>
      <c r="F746" s="23" t="s">
        <v>20</v>
      </c>
      <c r="G746" s="24" t="n">
        <v>1</v>
      </c>
      <c r="H746" s="25" t="n">
        <v>1</v>
      </c>
      <c r="I746" s="25" t="n">
        <v>24.55</v>
      </c>
      <c r="J746" s="25" t="n">
        <v>0</v>
      </c>
      <c r="K746" s="25" t="n">
        <v>0</v>
      </c>
      <c r="L746" s="25" t="n">
        <v>0</v>
      </c>
      <c r="M746" s="6" t="s">
        <f>=I746+J746+K746+L746</f>
      </c>
      <c r="N746" s="23"/>
      <c r="O746" s="23" t="s">
        <v>624</v>
      </c>
    </row>
    <row collapsed="false" customFormat="false" customHeight="false" hidden="false" ht="12.1" outlineLevel="0" r="747">
      <c r="A747" s="22" t="n">
        <v>45673.778831019</v>
      </c>
      <c r="B747" s="23" t="s">
        <v>501</v>
      </c>
      <c r="C747" s="23" t="s">
        <v>209</v>
      </c>
      <c r="D747" s="23" t="s">
        <v>501</v>
      </c>
      <c r="E747" s="23" t="s">
        <v>501</v>
      </c>
      <c r="F747" s="23" t="s">
        <v>20</v>
      </c>
      <c r="G747" s="24" t="n">
        <v>1</v>
      </c>
      <c r="H747" s="25" t="n">
        <v>1</v>
      </c>
      <c r="I747" s="25" t="n">
        <v>18.12</v>
      </c>
      <c r="J747" s="25" t="n">
        <v>0</v>
      </c>
      <c r="K747" s="25" t="n">
        <v>0</v>
      </c>
      <c r="L747" s="25" t="n">
        <v>0</v>
      </c>
      <c r="M747" s="6" t="s">
        <f>=I747+J747+K747+L747</f>
      </c>
      <c r="N747" s="23"/>
      <c r="O747" s="23" t="s">
        <v>624</v>
      </c>
    </row>
    <row collapsed="false" customFormat="false" customHeight="false" hidden="false" ht="12.1" outlineLevel="0" r="748">
      <c r="A748" s="22" t="n">
        <v>45673.784861111</v>
      </c>
      <c r="B748" s="23" t="s">
        <v>501</v>
      </c>
      <c r="C748" s="23" t="s">
        <v>209</v>
      </c>
      <c r="D748" s="23" t="s">
        <v>501</v>
      </c>
      <c r="E748" s="23" t="s">
        <v>501</v>
      </c>
      <c r="F748" s="23" t="s">
        <v>20</v>
      </c>
      <c r="G748" s="24" t="n">
        <v>1</v>
      </c>
      <c r="H748" s="25" t="n">
        <v>1</v>
      </c>
      <c r="I748" s="25" t="n">
        <v>45.39</v>
      </c>
      <c r="J748" s="25" t="n">
        <v>0</v>
      </c>
      <c r="K748" s="25" t="n">
        <v>0</v>
      </c>
      <c r="L748" s="25" t="n">
        <v>0</v>
      </c>
      <c r="M748" s="6" t="s">
        <f>=I748+J748+K748+L748</f>
      </c>
      <c r="N748" s="23"/>
      <c r="O748" s="23" t="s">
        <v>624</v>
      </c>
    </row>
    <row collapsed="false" customFormat="false" customHeight="false" hidden="false" ht="12.1" outlineLevel="0" r="749">
      <c r="A749" s="21" t="n">
        <v>45673.784930556</v>
      </c>
      <c r="B749" s="17" t="s">
        <v>129</v>
      </c>
      <c r="C749" s="17" t="s">
        <v>629</v>
      </c>
      <c r="D749" s="17" t="s">
        <v>277</v>
      </c>
      <c r="E749" s="17" t="s">
        <v>126</v>
      </c>
      <c r="F749" s="17" t="s">
        <v>20</v>
      </c>
      <c r="G749" s="7" t="n">
        <v>1</v>
      </c>
      <c r="H749" s="6" t="n">
        <v>126.24</v>
      </c>
      <c r="I749" s="6" t="n">
        <v>-126.24</v>
      </c>
      <c r="J749" s="6" t="n">
        <v>0</v>
      </c>
      <c r="K749" s="6" t="n">
        <v>0</v>
      </c>
      <c r="L749" s="6" t="n">
        <v>0</v>
      </c>
      <c r="M749" s="6" t="s">
        <f>=I749+J749+K749+L749</f>
      </c>
      <c r="N749" s="17"/>
      <c r="O749" s="17" t="s">
        <v>624</v>
      </c>
    </row>
    <row collapsed="false" customFormat="false" customHeight="false" hidden="false" ht="12.1" outlineLevel="0" r="750">
      <c r="A750" s="22" t="n">
        <v>45674.555393519</v>
      </c>
      <c r="B750" s="23" t="s">
        <v>501</v>
      </c>
      <c r="C750" s="23" t="s">
        <v>209</v>
      </c>
      <c r="D750" s="23" t="s">
        <v>501</v>
      </c>
      <c r="E750" s="23" t="s">
        <v>501</v>
      </c>
      <c r="F750" s="23" t="s">
        <v>20</v>
      </c>
      <c r="G750" s="24" t="n">
        <v>1</v>
      </c>
      <c r="H750" s="25" t="n">
        <v>1</v>
      </c>
      <c r="I750" s="25" t="n">
        <v>5</v>
      </c>
      <c r="J750" s="25" t="n">
        <v>0</v>
      </c>
      <c r="K750" s="25" t="n">
        <v>0</v>
      </c>
      <c r="L750" s="25" t="n">
        <v>0</v>
      </c>
      <c r="M750" s="6" t="s">
        <f>=I750+J750+K750+L750</f>
      </c>
      <c r="N750" s="23"/>
      <c r="O750" s="23" t="s">
        <v>624</v>
      </c>
    </row>
    <row collapsed="false" customFormat="false" customHeight="false" hidden="false" ht="12.1" outlineLevel="0" r="751">
      <c r="A751" s="22" t="n">
        <v>45675.293043981</v>
      </c>
      <c r="B751" s="23" t="s">
        <v>501</v>
      </c>
      <c r="C751" s="23" t="s">
        <v>209</v>
      </c>
      <c r="D751" s="23" t="s">
        <v>501</v>
      </c>
      <c r="E751" s="23" t="s">
        <v>501</v>
      </c>
      <c r="F751" s="23" t="s">
        <v>20</v>
      </c>
      <c r="G751" s="24" t="n">
        <v>1</v>
      </c>
      <c r="H751" s="25" t="n">
        <v>1</v>
      </c>
      <c r="I751" s="25" t="n">
        <v>29.06</v>
      </c>
      <c r="J751" s="25" t="n">
        <v>0</v>
      </c>
      <c r="K751" s="25" t="n">
        <v>0</v>
      </c>
      <c r="L751" s="25" t="n">
        <v>0</v>
      </c>
      <c r="M751" s="6" t="s">
        <f>=I751+J751+K751+L751</f>
      </c>
      <c r="N751" s="23"/>
      <c r="O751" s="23" t="s">
        <v>624</v>
      </c>
    </row>
    <row collapsed="false" customFormat="false" customHeight="false" hidden="false" ht="12.1" outlineLevel="0" r="752">
      <c r="A752" s="22" t="n">
        <v>45675.601122685</v>
      </c>
      <c r="B752" s="23" t="s">
        <v>501</v>
      </c>
      <c r="C752" s="23" t="s">
        <v>209</v>
      </c>
      <c r="D752" s="23" t="s">
        <v>501</v>
      </c>
      <c r="E752" s="23" t="s">
        <v>501</v>
      </c>
      <c r="F752" s="23" t="s">
        <v>20</v>
      </c>
      <c r="G752" s="24" t="n">
        <v>1</v>
      </c>
      <c r="H752" s="25" t="n">
        <v>1</v>
      </c>
      <c r="I752" s="25" t="n">
        <v>1</v>
      </c>
      <c r="J752" s="25" t="n">
        <v>0</v>
      </c>
      <c r="K752" s="25" t="n">
        <v>0</v>
      </c>
      <c r="L752" s="25" t="n">
        <v>0</v>
      </c>
      <c r="M752" s="6" t="s">
        <f>=I752+J752+K752+L752</f>
      </c>
      <c r="N752" s="23"/>
      <c r="O752" s="23" t="s">
        <v>624</v>
      </c>
    </row>
    <row collapsed="false" customFormat="false" customHeight="false" hidden="false" ht="12.1" outlineLevel="0" r="753">
      <c r="A753" s="22" t="n">
        <v>45676.614282407</v>
      </c>
      <c r="B753" s="23" t="s">
        <v>501</v>
      </c>
      <c r="C753" s="23" t="s">
        <v>209</v>
      </c>
      <c r="D753" s="23" t="s">
        <v>501</v>
      </c>
      <c r="E753" s="23" t="s">
        <v>501</v>
      </c>
      <c r="F753" s="23" t="s">
        <v>20</v>
      </c>
      <c r="G753" s="24" t="n">
        <v>1</v>
      </c>
      <c r="H753" s="25" t="n">
        <v>1</v>
      </c>
      <c r="I753" s="25" t="n">
        <v>1.11</v>
      </c>
      <c r="J753" s="25" t="n">
        <v>0</v>
      </c>
      <c r="K753" s="25" t="n">
        <v>0</v>
      </c>
      <c r="L753" s="25" t="n">
        <v>0</v>
      </c>
      <c r="M753" s="6" t="s">
        <f>=I753+J753+K753+L753</f>
      </c>
      <c r="N753" s="23"/>
      <c r="O753" s="23" t="s">
        <v>624</v>
      </c>
    </row>
    <row collapsed="false" customFormat="false" customHeight="false" hidden="false" ht="12.1" outlineLevel="0" r="754">
      <c r="A754" s="22" t="n">
        <v>45677.396412037</v>
      </c>
      <c r="B754" s="23" t="s">
        <v>501</v>
      </c>
      <c r="C754" s="23" t="s">
        <v>209</v>
      </c>
      <c r="D754" s="23" t="s">
        <v>501</v>
      </c>
      <c r="E754" s="23" t="s">
        <v>501</v>
      </c>
      <c r="F754" s="23" t="s">
        <v>20</v>
      </c>
      <c r="G754" s="24" t="n">
        <v>1</v>
      </c>
      <c r="H754" s="25" t="n">
        <v>1</v>
      </c>
      <c r="I754" s="25" t="n">
        <v>1</v>
      </c>
      <c r="J754" s="25" t="n">
        <v>0</v>
      </c>
      <c r="K754" s="25" t="n">
        <v>0</v>
      </c>
      <c r="L754" s="25" t="n">
        <v>0</v>
      </c>
      <c r="M754" s="6" t="s">
        <f>=I754+J754+K754+L754</f>
      </c>
      <c r="N754" s="23"/>
      <c r="O754" s="23" t="s">
        <v>624</v>
      </c>
    </row>
    <row collapsed="false" customFormat="false" customHeight="false" hidden="false" ht="12.1" outlineLevel="0" r="755">
      <c r="A755" s="22" t="n">
        <v>45677.557326389</v>
      </c>
      <c r="B755" s="23" t="s">
        <v>501</v>
      </c>
      <c r="C755" s="23" t="s">
        <v>209</v>
      </c>
      <c r="D755" s="23" t="s">
        <v>501</v>
      </c>
      <c r="E755" s="23" t="s">
        <v>501</v>
      </c>
      <c r="F755" s="23" t="s">
        <v>20</v>
      </c>
      <c r="G755" s="24" t="n">
        <v>1</v>
      </c>
      <c r="H755" s="25" t="n">
        <v>1</v>
      </c>
      <c r="I755" s="25" t="n">
        <v>1</v>
      </c>
      <c r="J755" s="25" t="n">
        <v>0</v>
      </c>
      <c r="K755" s="25" t="n">
        <v>0</v>
      </c>
      <c r="L755" s="25" t="n">
        <v>0</v>
      </c>
      <c r="M755" s="6" t="s">
        <f>=I755+J755+K755+L755</f>
      </c>
      <c r="N755" s="23"/>
      <c r="O755" s="23" t="s">
        <v>624</v>
      </c>
    </row>
    <row collapsed="false" customFormat="false" customHeight="false" hidden="false" ht="12.1" outlineLevel="0" r="756">
      <c r="A756" s="22" t="n">
        <v>45677.76431713</v>
      </c>
      <c r="B756" s="23" t="s">
        <v>501</v>
      </c>
      <c r="C756" s="23" t="s">
        <v>209</v>
      </c>
      <c r="D756" s="23" t="s">
        <v>501</v>
      </c>
      <c r="E756" s="23" t="s">
        <v>501</v>
      </c>
      <c r="F756" s="23" t="s">
        <v>20</v>
      </c>
      <c r="G756" s="24" t="n">
        <v>1</v>
      </c>
      <c r="H756" s="25" t="n">
        <v>1</v>
      </c>
      <c r="I756" s="25" t="n">
        <v>21</v>
      </c>
      <c r="J756" s="25" t="n">
        <v>0</v>
      </c>
      <c r="K756" s="25" t="n">
        <v>0</v>
      </c>
      <c r="L756" s="25" t="n">
        <v>0</v>
      </c>
      <c r="M756" s="6" t="s">
        <f>=I756+J756+K756+L756</f>
      </c>
      <c r="N756" s="23"/>
      <c r="O756" s="23" t="s">
        <v>624</v>
      </c>
    </row>
    <row collapsed="false" customFormat="false" customHeight="false" hidden="false" ht="12.1" outlineLevel="0" r="757">
      <c r="A757" s="22" t="n">
        <v>45677.970474537</v>
      </c>
      <c r="B757" s="23" t="s">
        <v>515</v>
      </c>
      <c r="C757" s="23" t="s">
        <v>626</v>
      </c>
      <c r="D757" s="23" t="s">
        <v>524</v>
      </c>
      <c r="E757" s="23" t="s">
        <v>524</v>
      </c>
      <c r="F757" s="23" t="s">
        <v>20</v>
      </c>
      <c r="G757" s="24" t="n">
        <v>1</v>
      </c>
      <c r="H757" s="25" t="n">
        <v>228</v>
      </c>
      <c r="I757" s="25" t="n">
        <v>228</v>
      </c>
      <c r="J757" s="25" t="n">
        <v>0</v>
      </c>
      <c r="K757" s="25" t="n">
        <v>0</v>
      </c>
      <c r="L757" s="25" t="n">
        <v>0</v>
      </c>
      <c r="M757" s="6" t="s">
        <f>=I757+J757+K757+L757</f>
      </c>
      <c r="N757" s="23"/>
      <c r="O757" s="23" t="s">
        <v>502</v>
      </c>
    </row>
    <row collapsed="false" customFormat="false" customHeight="false" hidden="false" ht="12.1" outlineLevel="0" r="758">
      <c r="A758" s="22" t="n">
        <v>45678.301967593</v>
      </c>
      <c r="B758" s="23" t="s">
        <v>501</v>
      </c>
      <c r="C758" s="23" t="s">
        <v>209</v>
      </c>
      <c r="D758" s="23" t="s">
        <v>501</v>
      </c>
      <c r="E758" s="23" t="s">
        <v>501</v>
      </c>
      <c r="F758" s="23" t="s">
        <v>20</v>
      </c>
      <c r="G758" s="24" t="n">
        <v>1</v>
      </c>
      <c r="H758" s="25" t="n">
        <v>1</v>
      </c>
      <c r="I758" s="25" t="n">
        <v>19.01</v>
      </c>
      <c r="J758" s="25" t="n">
        <v>0</v>
      </c>
      <c r="K758" s="25" t="n">
        <v>0</v>
      </c>
      <c r="L758" s="25" t="n">
        <v>0</v>
      </c>
      <c r="M758" s="6" t="s">
        <f>=I758+J758+K758+L758</f>
      </c>
      <c r="N758" s="23"/>
      <c r="O758" s="23" t="s">
        <v>624</v>
      </c>
    </row>
    <row collapsed="false" customFormat="false" customHeight="false" hidden="false" ht="12.1" outlineLevel="0" r="759">
      <c r="A759" s="22" t="n">
        <v>45678.304722222</v>
      </c>
      <c r="B759" s="23" t="s">
        <v>501</v>
      </c>
      <c r="C759" s="23" t="s">
        <v>209</v>
      </c>
      <c r="D759" s="23" t="s">
        <v>501</v>
      </c>
      <c r="E759" s="23" t="s">
        <v>501</v>
      </c>
      <c r="F759" s="23" t="s">
        <v>20</v>
      </c>
      <c r="G759" s="24" t="n">
        <v>1</v>
      </c>
      <c r="H759" s="25" t="n">
        <v>1</v>
      </c>
      <c r="I759" s="25" t="n">
        <v>17</v>
      </c>
      <c r="J759" s="25" t="n">
        <v>0</v>
      </c>
      <c r="K759" s="25" t="n">
        <v>0</v>
      </c>
      <c r="L759" s="25" t="n">
        <v>0</v>
      </c>
      <c r="M759" s="6" t="s">
        <f>=I759+J759+K759+L759</f>
      </c>
      <c r="N759" s="23"/>
      <c r="O759" s="23" t="s">
        <v>624</v>
      </c>
    </row>
    <row collapsed="false" customFormat="false" customHeight="false" hidden="false" ht="12.1" outlineLevel="0" r="760">
      <c r="A760" s="22" t="n">
        <v>45678.637905093</v>
      </c>
      <c r="B760" s="23" t="s">
        <v>501</v>
      </c>
      <c r="C760" s="23" t="s">
        <v>209</v>
      </c>
      <c r="D760" s="23" t="s">
        <v>501</v>
      </c>
      <c r="E760" s="23" t="s">
        <v>501</v>
      </c>
      <c r="F760" s="23" t="s">
        <v>20</v>
      </c>
      <c r="G760" s="24" t="n">
        <v>1</v>
      </c>
      <c r="H760" s="25" t="n">
        <v>1</v>
      </c>
      <c r="I760" s="25" t="n">
        <v>39.14</v>
      </c>
      <c r="J760" s="25" t="n">
        <v>0</v>
      </c>
      <c r="K760" s="25" t="n">
        <v>0</v>
      </c>
      <c r="L760" s="25" t="n">
        <v>0</v>
      </c>
      <c r="M760" s="6" t="s">
        <f>=I760+J760+K760+L760</f>
      </c>
      <c r="N760" s="23"/>
      <c r="O760" s="23" t="s">
        <v>624</v>
      </c>
    </row>
    <row collapsed="false" customFormat="false" customHeight="false" hidden="false" ht="12.1" outlineLevel="0" r="761">
      <c r="A761" s="21" t="n">
        <v>45678.637939815</v>
      </c>
      <c r="B761" s="17" t="s">
        <v>129</v>
      </c>
      <c r="C761" s="17" t="s">
        <v>629</v>
      </c>
      <c r="D761" s="17" t="s">
        <v>277</v>
      </c>
      <c r="E761" s="17" t="s">
        <v>126</v>
      </c>
      <c r="F761" s="17" t="s">
        <v>20</v>
      </c>
      <c r="G761" s="7" t="n">
        <v>1</v>
      </c>
      <c r="H761" s="6" t="n">
        <v>126.57</v>
      </c>
      <c r="I761" s="6" t="n">
        <v>-126.57</v>
      </c>
      <c r="J761" s="6" t="n">
        <v>0</v>
      </c>
      <c r="K761" s="6" t="n">
        <v>0</v>
      </c>
      <c r="L761" s="6" t="n">
        <v>0</v>
      </c>
      <c r="M761" s="6" t="s">
        <f>=I761+J761+K761+L761</f>
      </c>
      <c r="N761" s="17"/>
      <c r="O761" s="17" t="s">
        <v>624</v>
      </c>
    </row>
    <row collapsed="false" customFormat="false" customHeight="false" hidden="false" ht="12.1" outlineLevel="0" r="762">
      <c r="A762" s="22" t="n">
        <v>45679.305740741</v>
      </c>
      <c r="B762" s="23" t="s">
        <v>501</v>
      </c>
      <c r="C762" s="23" t="s">
        <v>209</v>
      </c>
      <c r="D762" s="23" t="s">
        <v>501</v>
      </c>
      <c r="E762" s="23" t="s">
        <v>501</v>
      </c>
      <c r="F762" s="23" t="s">
        <v>20</v>
      </c>
      <c r="G762" s="24" t="n">
        <v>1</v>
      </c>
      <c r="H762" s="25" t="n">
        <v>1</v>
      </c>
      <c r="I762" s="25" t="n">
        <v>32</v>
      </c>
      <c r="J762" s="25" t="n">
        <v>0</v>
      </c>
      <c r="K762" s="25" t="n">
        <v>0</v>
      </c>
      <c r="L762" s="25" t="n">
        <v>0</v>
      </c>
      <c r="M762" s="6" t="s">
        <f>=I762+J762+K762+L762</f>
      </c>
      <c r="N762" s="23"/>
      <c r="O762" s="23" t="s">
        <v>624</v>
      </c>
    </row>
    <row collapsed="false" customFormat="false" customHeight="false" hidden="false" ht="12.1" outlineLevel="0" r="763">
      <c r="A763" s="22" t="n">
        <v>45679.513344907</v>
      </c>
      <c r="B763" s="23" t="s">
        <v>501</v>
      </c>
      <c r="C763" s="23" t="s">
        <v>209</v>
      </c>
      <c r="D763" s="23" t="s">
        <v>501</v>
      </c>
      <c r="E763" s="23" t="s">
        <v>501</v>
      </c>
      <c r="F763" s="23" t="s">
        <v>20</v>
      </c>
      <c r="G763" s="24" t="n">
        <v>1</v>
      </c>
      <c r="H763" s="25" t="n">
        <v>1</v>
      </c>
      <c r="I763" s="25" t="n">
        <v>22</v>
      </c>
      <c r="J763" s="25" t="n">
        <v>0</v>
      </c>
      <c r="K763" s="25" t="n">
        <v>0</v>
      </c>
      <c r="L763" s="25" t="n">
        <v>0</v>
      </c>
      <c r="M763" s="6" t="s">
        <f>=I763+J763+K763+L763</f>
      </c>
      <c r="N763" s="23"/>
      <c r="O763" s="23" t="s">
        <v>624</v>
      </c>
    </row>
    <row collapsed="false" customFormat="false" customHeight="false" hidden="false" ht="12.1" outlineLevel="0" r="764">
      <c r="A764" s="22" t="n">
        <v>45680.367222222</v>
      </c>
      <c r="B764" s="23" t="s">
        <v>501</v>
      </c>
      <c r="C764" s="23" t="s">
        <v>209</v>
      </c>
      <c r="D764" s="23" t="s">
        <v>501</v>
      </c>
      <c r="E764" s="23" t="s">
        <v>501</v>
      </c>
      <c r="F764" s="23" t="s">
        <v>20</v>
      </c>
      <c r="G764" s="24" t="n">
        <v>1</v>
      </c>
      <c r="H764" s="25" t="n">
        <v>1</v>
      </c>
      <c r="I764" s="25" t="n">
        <v>48.01</v>
      </c>
      <c r="J764" s="25" t="n">
        <v>0</v>
      </c>
      <c r="K764" s="25" t="n">
        <v>0</v>
      </c>
      <c r="L764" s="25" t="n">
        <v>0</v>
      </c>
      <c r="M764" s="6" t="s">
        <f>=I764+J764+K764+L764</f>
      </c>
      <c r="N764" s="23"/>
      <c r="O764" s="23" t="s">
        <v>624</v>
      </c>
    </row>
    <row collapsed="false" customFormat="false" customHeight="false" hidden="false" ht="12.1" outlineLevel="0" r="765">
      <c r="A765" s="21" t="n">
        <v>45680.367314815</v>
      </c>
      <c r="B765" s="17" t="s">
        <v>129</v>
      </c>
      <c r="C765" s="17" t="s">
        <v>629</v>
      </c>
      <c r="D765" s="17" t="s">
        <v>277</v>
      </c>
      <c r="E765" s="17" t="s">
        <v>126</v>
      </c>
      <c r="F765" s="17" t="s">
        <v>20</v>
      </c>
      <c r="G765" s="7" t="n">
        <v>1</v>
      </c>
      <c r="H765" s="6" t="n">
        <v>126.72</v>
      </c>
      <c r="I765" s="6" t="n">
        <v>-126.72</v>
      </c>
      <c r="J765" s="6" t="n">
        <v>0</v>
      </c>
      <c r="K765" s="6" t="n">
        <v>0</v>
      </c>
      <c r="L765" s="6" t="n">
        <v>0</v>
      </c>
      <c r="M765" s="6" t="s">
        <f>=I765+J765+K765+L765</f>
      </c>
      <c r="N765" s="17"/>
      <c r="O765" s="17" t="s">
        <v>624</v>
      </c>
    </row>
    <row collapsed="false" customFormat="false" customHeight="false" hidden="false" ht="12.1" outlineLevel="0" r="766">
      <c r="A766" s="22" t="n">
        <v>45680.485497685</v>
      </c>
      <c r="B766" s="23" t="s">
        <v>524</v>
      </c>
      <c r="C766" s="23" t="s">
        <v>663</v>
      </c>
      <c r="D766" s="23" t="s">
        <v>524</v>
      </c>
      <c r="E766" s="23" t="s">
        <v>524</v>
      </c>
      <c r="F766" s="23" t="s">
        <v>20</v>
      </c>
      <c r="G766" s="24" t="n">
        <v>1</v>
      </c>
      <c r="H766" s="25" t="n">
        <v>1</v>
      </c>
      <c r="I766" s="25" t="n">
        <v>43.38</v>
      </c>
      <c r="J766" s="25" t="n">
        <v>0</v>
      </c>
      <c r="K766" s="25" t="n">
        <v>0</v>
      </c>
      <c r="L766" s="25" t="n">
        <v>0</v>
      </c>
      <c r="M766" s="6" t="s">
        <f>=I766+J766+K766+L766</f>
      </c>
      <c r="N766" s="23"/>
      <c r="O766" s="23" t="s">
        <v>502</v>
      </c>
    </row>
    <row collapsed="false" customFormat="false" customHeight="false" hidden="false" ht="12.1" outlineLevel="0" r="767">
      <c r="A767" s="22" t="n">
        <v>45680.779780093</v>
      </c>
      <c r="B767" s="23" t="s">
        <v>524</v>
      </c>
      <c r="C767" s="23" t="s">
        <v>664</v>
      </c>
      <c r="D767" s="23" t="s">
        <v>524</v>
      </c>
      <c r="E767" s="23" t="s">
        <v>524</v>
      </c>
      <c r="F767" s="23" t="s">
        <v>20</v>
      </c>
      <c r="G767" s="24" t="n">
        <v>1</v>
      </c>
      <c r="H767" s="25" t="n">
        <v>1</v>
      </c>
      <c r="I767" s="25" t="n">
        <v>139.12</v>
      </c>
      <c r="J767" s="25" t="n">
        <v>0</v>
      </c>
      <c r="K767" s="25" t="n">
        <v>0</v>
      </c>
      <c r="L767" s="25" t="n">
        <v>0</v>
      </c>
      <c r="M767" s="6" t="s">
        <f>=I767+J767+K767+L767</f>
      </c>
      <c r="N767" s="23"/>
      <c r="O767" s="23" t="s">
        <v>502</v>
      </c>
    </row>
    <row collapsed="false" customFormat="false" customHeight="false" hidden="false" ht="12.1" outlineLevel="0" r="768">
      <c r="A768" s="30" t="n">
        <v>45680.779780093</v>
      </c>
      <c r="B768" s="31" t="s">
        <v>515</v>
      </c>
      <c r="C768" s="31" t="s">
        <v>665</v>
      </c>
      <c r="D768" s="31" t="s">
        <v>515</v>
      </c>
      <c r="E768" s="31" t="s">
        <v>515</v>
      </c>
      <c r="F768" s="31" t="s">
        <v>20</v>
      </c>
      <c r="G768" s="32" t="n">
        <v>1</v>
      </c>
      <c r="H768" s="33" t="n">
        <v>-18</v>
      </c>
      <c r="I768" s="33" t="n">
        <v>-18</v>
      </c>
      <c r="J768" s="33" t="n">
        <v>0</v>
      </c>
      <c r="K768" s="33" t="n">
        <v>0</v>
      </c>
      <c r="L768" s="33" t="n">
        <v>0</v>
      </c>
      <c r="M768" s="6" t="s">
        <f>=I768+J768+K768+L768</f>
      </c>
      <c r="N768" s="31"/>
      <c r="O768" s="31" t="s">
        <v>502</v>
      </c>
    </row>
    <row collapsed="false" customFormat="false" customHeight="false" hidden="false" ht="12.1" outlineLevel="0" r="769">
      <c r="A769" s="22" t="n">
        <v>45681.552708333</v>
      </c>
      <c r="B769" s="23" t="s">
        <v>501</v>
      </c>
      <c r="C769" s="23" t="s">
        <v>209</v>
      </c>
      <c r="D769" s="23" t="s">
        <v>501</v>
      </c>
      <c r="E769" s="23" t="s">
        <v>501</v>
      </c>
      <c r="F769" s="23" t="s">
        <v>20</v>
      </c>
      <c r="G769" s="24" t="n">
        <v>1</v>
      </c>
      <c r="H769" s="25" t="n">
        <v>1</v>
      </c>
      <c r="I769" s="25" t="n">
        <v>5</v>
      </c>
      <c r="J769" s="25" t="n">
        <v>0</v>
      </c>
      <c r="K769" s="25" t="n">
        <v>0</v>
      </c>
      <c r="L769" s="25" t="n">
        <v>0</v>
      </c>
      <c r="M769" s="6" t="s">
        <f>=I769+J769+K769+L769</f>
      </c>
      <c r="N769" s="23"/>
      <c r="O769" s="23" t="s">
        <v>624</v>
      </c>
    </row>
    <row collapsed="false" customFormat="false" customHeight="false" hidden="false" ht="12.1" outlineLevel="0" r="770">
      <c r="A770" s="22" t="n">
        <v>45681.851516204</v>
      </c>
      <c r="B770" s="23" t="s">
        <v>501</v>
      </c>
      <c r="C770" s="23" t="s">
        <v>209</v>
      </c>
      <c r="D770" s="23" t="s">
        <v>501</v>
      </c>
      <c r="E770" s="23" t="s">
        <v>501</v>
      </c>
      <c r="F770" s="23" t="s">
        <v>20</v>
      </c>
      <c r="G770" s="24" t="n">
        <v>1</v>
      </c>
      <c r="H770" s="25" t="n">
        <v>1</v>
      </c>
      <c r="I770" s="25" t="n">
        <v>10</v>
      </c>
      <c r="J770" s="25" t="n">
        <v>0</v>
      </c>
      <c r="K770" s="25" t="n">
        <v>0</v>
      </c>
      <c r="L770" s="25" t="n">
        <v>0</v>
      </c>
      <c r="M770" s="6" t="s">
        <f>=I770+J770+K770+L770</f>
      </c>
      <c r="N770" s="23"/>
      <c r="O770" s="23" t="s">
        <v>624</v>
      </c>
    </row>
    <row collapsed="false" customFormat="false" customHeight="false" hidden="false" ht="12.1" outlineLevel="0" r="771">
      <c r="A771" s="22" t="n">
        <v>45681.862546296</v>
      </c>
      <c r="B771" s="23" t="s">
        <v>501</v>
      </c>
      <c r="C771" s="23" t="s">
        <v>209</v>
      </c>
      <c r="D771" s="23" t="s">
        <v>501</v>
      </c>
      <c r="E771" s="23" t="s">
        <v>501</v>
      </c>
      <c r="F771" s="23" t="s">
        <v>20</v>
      </c>
      <c r="G771" s="24" t="n">
        <v>1</v>
      </c>
      <c r="H771" s="25" t="n">
        <v>1</v>
      </c>
      <c r="I771" s="25" t="n">
        <v>0.02</v>
      </c>
      <c r="J771" s="25" t="n">
        <v>0</v>
      </c>
      <c r="K771" s="25" t="n">
        <v>0</v>
      </c>
      <c r="L771" s="25" t="n">
        <v>0</v>
      </c>
      <c r="M771" s="6" t="s">
        <f>=I771+J771+K771+L771</f>
      </c>
      <c r="N771" s="23"/>
      <c r="O771" s="23" t="s">
        <v>624</v>
      </c>
    </row>
    <row collapsed="false" customFormat="false" customHeight="false" hidden="false" ht="12.1" outlineLevel="0" r="772">
      <c r="A772" s="22" t="n">
        <v>45682.71056713</v>
      </c>
      <c r="B772" s="23" t="s">
        <v>501</v>
      </c>
      <c r="C772" s="23" t="s">
        <v>209</v>
      </c>
      <c r="D772" s="23" t="s">
        <v>501</v>
      </c>
      <c r="E772" s="23" t="s">
        <v>501</v>
      </c>
      <c r="F772" s="23" t="s">
        <v>20</v>
      </c>
      <c r="G772" s="24" t="n">
        <v>1</v>
      </c>
      <c r="H772" s="25" t="n">
        <v>1</v>
      </c>
      <c r="I772" s="25" t="n">
        <v>3.6</v>
      </c>
      <c r="J772" s="25" t="n">
        <v>0</v>
      </c>
      <c r="K772" s="25" t="n">
        <v>0</v>
      </c>
      <c r="L772" s="25" t="n">
        <v>0</v>
      </c>
      <c r="M772" s="6" t="s">
        <f>=I772+J772+K772+L772</f>
      </c>
      <c r="N772" s="23"/>
      <c r="O772" s="23" t="s">
        <v>624</v>
      </c>
    </row>
    <row collapsed="false" customFormat="false" customHeight="false" hidden="false" ht="12.1" outlineLevel="0" r="773">
      <c r="A773" s="22" t="n">
        <v>45683.623368056</v>
      </c>
      <c r="B773" s="23" t="s">
        <v>501</v>
      </c>
      <c r="C773" s="23" t="s">
        <v>209</v>
      </c>
      <c r="D773" s="23" t="s">
        <v>501</v>
      </c>
      <c r="E773" s="23" t="s">
        <v>501</v>
      </c>
      <c r="F773" s="23" t="s">
        <v>20</v>
      </c>
      <c r="G773" s="24" t="n">
        <v>1</v>
      </c>
      <c r="H773" s="25" t="n">
        <v>1</v>
      </c>
      <c r="I773" s="25" t="n">
        <v>22.07</v>
      </c>
      <c r="J773" s="25" t="n">
        <v>0</v>
      </c>
      <c r="K773" s="25" t="n">
        <v>0</v>
      </c>
      <c r="L773" s="25" t="n">
        <v>0</v>
      </c>
      <c r="M773" s="6" t="s">
        <f>=I773+J773+K773+L773</f>
      </c>
      <c r="N773" s="23"/>
      <c r="O773" s="23" t="s">
        <v>624</v>
      </c>
    </row>
    <row collapsed="false" customFormat="false" customHeight="false" hidden="false" ht="12.1" outlineLevel="0" r="774">
      <c r="A774" s="22" t="n">
        <v>45684.411944444</v>
      </c>
      <c r="B774" s="23" t="s">
        <v>501</v>
      </c>
      <c r="C774" s="23" t="s">
        <v>209</v>
      </c>
      <c r="D774" s="23" t="s">
        <v>501</v>
      </c>
      <c r="E774" s="23" t="s">
        <v>501</v>
      </c>
      <c r="F774" s="23" t="s">
        <v>20</v>
      </c>
      <c r="G774" s="24" t="n">
        <v>1</v>
      </c>
      <c r="H774" s="25" t="n">
        <v>1</v>
      </c>
      <c r="I774" s="25" t="n">
        <v>1</v>
      </c>
      <c r="J774" s="25" t="n">
        <v>0</v>
      </c>
      <c r="K774" s="25" t="n">
        <v>0</v>
      </c>
      <c r="L774" s="25" t="n">
        <v>0</v>
      </c>
      <c r="M774" s="6" t="s">
        <f>=I774+J774+K774+L774</f>
      </c>
      <c r="N774" s="23"/>
      <c r="O774" s="23" t="s">
        <v>624</v>
      </c>
    </row>
    <row collapsed="false" customFormat="false" customHeight="false" hidden="false" ht="12.1" outlineLevel="0" r="775">
      <c r="A775" s="22" t="n">
        <v>45684.51587963</v>
      </c>
      <c r="B775" s="23" t="s">
        <v>524</v>
      </c>
      <c r="C775" s="23" t="s">
        <v>666</v>
      </c>
      <c r="D775" s="23" t="s">
        <v>524</v>
      </c>
      <c r="E775" s="23" t="s">
        <v>524</v>
      </c>
      <c r="F775" s="23" t="s">
        <v>20</v>
      </c>
      <c r="G775" s="24" t="n">
        <v>1</v>
      </c>
      <c r="H775" s="25" t="n">
        <v>1</v>
      </c>
      <c r="I775" s="25" t="n">
        <v>52.86</v>
      </c>
      <c r="J775" s="25" t="n">
        <v>0</v>
      </c>
      <c r="K775" s="25" t="n">
        <v>0</v>
      </c>
      <c r="L775" s="25" t="n">
        <v>0</v>
      </c>
      <c r="M775" s="6" t="s">
        <f>=I775+J775+K775+L775</f>
      </c>
      <c r="N775" s="23"/>
      <c r="O775" s="23" t="s">
        <v>502</v>
      </c>
    </row>
    <row collapsed="false" customFormat="false" customHeight="false" hidden="false" ht="12.1" outlineLevel="0" r="776">
      <c r="A776" s="22" t="n">
        <v>45684.760706019</v>
      </c>
      <c r="B776" s="23" t="s">
        <v>524</v>
      </c>
      <c r="C776" s="23" t="s">
        <v>664</v>
      </c>
      <c r="D776" s="23" t="s">
        <v>524</v>
      </c>
      <c r="E776" s="23" t="s">
        <v>524</v>
      </c>
      <c r="F776" s="23" t="s">
        <v>20</v>
      </c>
      <c r="G776" s="24" t="n">
        <v>1</v>
      </c>
      <c r="H776" s="25" t="n">
        <v>1</v>
      </c>
      <c r="I776" s="25" t="n">
        <v>364.7</v>
      </c>
      <c r="J776" s="25" t="n">
        <v>0</v>
      </c>
      <c r="K776" s="25" t="n">
        <v>0</v>
      </c>
      <c r="L776" s="25" t="n">
        <v>0</v>
      </c>
      <c r="M776" s="6" t="s">
        <f>=I776+J776+K776+L776</f>
      </c>
      <c r="N776" s="23"/>
      <c r="O776" s="23" t="s">
        <v>502</v>
      </c>
    </row>
    <row collapsed="false" customFormat="false" customHeight="false" hidden="false" ht="12.1" outlineLevel="0" r="777">
      <c r="A777" s="30" t="n">
        <v>45684.760706019</v>
      </c>
      <c r="B777" s="31" t="s">
        <v>515</v>
      </c>
      <c r="C777" s="31" t="s">
        <v>665</v>
      </c>
      <c r="D777" s="31" t="s">
        <v>515</v>
      </c>
      <c r="E777" s="31" t="s">
        <v>515</v>
      </c>
      <c r="F777" s="31" t="s">
        <v>20</v>
      </c>
      <c r="G777" s="32" t="n">
        <v>1</v>
      </c>
      <c r="H777" s="33" t="n">
        <v>-47</v>
      </c>
      <c r="I777" s="33" t="n">
        <v>-47</v>
      </c>
      <c r="J777" s="33" t="n">
        <v>0</v>
      </c>
      <c r="K777" s="33" t="n">
        <v>0</v>
      </c>
      <c r="L777" s="33" t="n">
        <v>0</v>
      </c>
      <c r="M777" s="6" t="s">
        <f>=I777+J777+K777+L777</f>
      </c>
      <c r="N777" s="31"/>
      <c r="O777" s="31" t="s">
        <v>502</v>
      </c>
    </row>
    <row collapsed="false" customFormat="false" customHeight="false" hidden="false" ht="12.1" outlineLevel="0" r="778">
      <c r="A778" s="22" t="n">
        <v>45686.531215278</v>
      </c>
      <c r="B778" s="23" t="s">
        <v>501</v>
      </c>
      <c r="C778" s="23" t="s">
        <v>209</v>
      </c>
      <c r="D778" s="23" t="s">
        <v>501</v>
      </c>
      <c r="E778" s="23" t="s">
        <v>501</v>
      </c>
      <c r="F778" s="23" t="s">
        <v>20</v>
      </c>
      <c r="G778" s="24" t="n">
        <v>1</v>
      </c>
      <c r="H778" s="25" t="n">
        <v>1</v>
      </c>
      <c r="I778" s="25" t="n">
        <v>1</v>
      </c>
      <c r="J778" s="25" t="n">
        <v>0</v>
      </c>
      <c r="K778" s="25" t="n">
        <v>0</v>
      </c>
      <c r="L778" s="25" t="n">
        <v>0</v>
      </c>
      <c r="M778" s="6" t="s">
        <f>=I778+J778+K778+L778</f>
      </c>
      <c r="N778" s="23"/>
      <c r="O778" s="23" t="s">
        <v>624</v>
      </c>
    </row>
    <row collapsed="false" customFormat="false" customHeight="false" hidden="false" ht="12.1" outlineLevel="0" r="779">
      <c r="A779" s="21" t="n">
        <v>45686.570509259</v>
      </c>
      <c r="B779" s="17" t="s">
        <v>82</v>
      </c>
      <c r="C779" s="17" t="s">
        <v>543</v>
      </c>
      <c r="D779" s="17" t="s">
        <v>277</v>
      </c>
      <c r="E779" s="17" t="s">
        <v>18</v>
      </c>
      <c r="F779" s="17" t="s">
        <v>20</v>
      </c>
      <c r="G779" s="7" t="n">
        <v>10</v>
      </c>
      <c r="H779" s="6" t="n">
        <v>36.3</v>
      </c>
      <c r="I779" s="6" t="n">
        <v>-363</v>
      </c>
      <c r="J779" s="6" t="n">
        <v>0</v>
      </c>
      <c r="K779" s="6" t="n">
        <v>-1.09</v>
      </c>
      <c r="L779" s="6" t="n">
        <v>0</v>
      </c>
      <c r="M779" s="6" t="s">
        <f>=I779+J779+K779+L779</f>
      </c>
      <c r="N779" s="17"/>
      <c r="O779" s="17" t="s">
        <v>502</v>
      </c>
    </row>
    <row collapsed="false" customFormat="false" customHeight="false" hidden="false" ht="12.1" outlineLevel="0" r="780">
      <c r="A780" s="22" t="n">
        <v>45686.732314815</v>
      </c>
      <c r="B780" s="23" t="s">
        <v>501</v>
      </c>
      <c r="C780" s="23" t="s">
        <v>209</v>
      </c>
      <c r="D780" s="23" t="s">
        <v>501</v>
      </c>
      <c r="E780" s="23" t="s">
        <v>501</v>
      </c>
      <c r="F780" s="23" t="s">
        <v>20</v>
      </c>
      <c r="G780" s="24" t="n">
        <v>1</v>
      </c>
      <c r="H780" s="25" t="n">
        <v>1</v>
      </c>
      <c r="I780" s="25" t="n">
        <v>40</v>
      </c>
      <c r="J780" s="25" t="n">
        <v>0</v>
      </c>
      <c r="K780" s="25" t="n">
        <v>0</v>
      </c>
      <c r="L780" s="25" t="n">
        <v>0</v>
      </c>
      <c r="M780" s="6" t="s">
        <f>=I780+J780+K780+L780</f>
      </c>
      <c r="N780" s="23"/>
      <c r="O780" s="23" t="s">
        <v>624</v>
      </c>
    </row>
    <row collapsed="false" customFormat="false" customHeight="false" hidden="false" ht="12.1" outlineLevel="0" r="781">
      <c r="A781" s="22" t="n">
        <v>45687.298032407</v>
      </c>
      <c r="B781" s="23" t="s">
        <v>501</v>
      </c>
      <c r="C781" s="23" t="s">
        <v>209</v>
      </c>
      <c r="D781" s="23" t="s">
        <v>501</v>
      </c>
      <c r="E781" s="23" t="s">
        <v>501</v>
      </c>
      <c r="F781" s="23" t="s">
        <v>20</v>
      </c>
      <c r="G781" s="24" t="n">
        <v>1</v>
      </c>
      <c r="H781" s="25" t="n">
        <v>1</v>
      </c>
      <c r="I781" s="25" t="n">
        <v>16.57</v>
      </c>
      <c r="J781" s="25" t="n">
        <v>0</v>
      </c>
      <c r="K781" s="25" t="n">
        <v>0</v>
      </c>
      <c r="L781" s="25" t="n">
        <v>0</v>
      </c>
      <c r="M781" s="6" t="s">
        <f>=I781+J781+K781+L781</f>
      </c>
      <c r="N781" s="23"/>
      <c r="O781" s="23" t="s">
        <v>624</v>
      </c>
    </row>
    <row collapsed="false" customFormat="false" customHeight="false" hidden="false" ht="12.1" outlineLevel="0" r="782">
      <c r="A782" s="22" t="n">
        <v>45687.4515625</v>
      </c>
      <c r="B782" s="23" t="s">
        <v>501</v>
      </c>
      <c r="C782" s="23" t="s">
        <v>209</v>
      </c>
      <c r="D782" s="23" t="s">
        <v>501</v>
      </c>
      <c r="E782" s="23" t="s">
        <v>501</v>
      </c>
      <c r="F782" s="23" t="s">
        <v>20</v>
      </c>
      <c r="G782" s="24" t="n">
        <v>1</v>
      </c>
      <c r="H782" s="25" t="n">
        <v>1</v>
      </c>
      <c r="I782" s="25" t="n">
        <v>34.21</v>
      </c>
      <c r="J782" s="25" t="n">
        <v>0</v>
      </c>
      <c r="K782" s="25" t="n">
        <v>0</v>
      </c>
      <c r="L782" s="25" t="n">
        <v>0</v>
      </c>
      <c r="M782" s="6" t="s">
        <f>=I782+J782+K782+L782</f>
      </c>
      <c r="N782" s="23"/>
      <c r="O782" s="23" t="s">
        <v>624</v>
      </c>
    </row>
    <row collapsed="false" customFormat="false" customHeight="false" hidden="false" ht="12.1" outlineLevel="0" r="783">
      <c r="A783" s="21" t="n">
        <v>45687.451643519</v>
      </c>
      <c r="B783" s="17" t="s">
        <v>129</v>
      </c>
      <c r="C783" s="17" t="s">
        <v>629</v>
      </c>
      <c r="D783" s="17" t="s">
        <v>277</v>
      </c>
      <c r="E783" s="17" t="s">
        <v>126</v>
      </c>
      <c r="F783" s="17" t="s">
        <v>20</v>
      </c>
      <c r="G783" s="7" t="n">
        <v>1</v>
      </c>
      <c r="H783" s="6" t="n">
        <v>127.19</v>
      </c>
      <c r="I783" s="6" t="n">
        <v>-127.19</v>
      </c>
      <c r="J783" s="6" t="n">
        <v>0</v>
      </c>
      <c r="K783" s="6" t="n">
        <v>0</v>
      </c>
      <c r="L783" s="6" t="n">
        <v>0</v>
      </c>
      <c r="M783" s="6" t="s">
        <f>=I783+J783+K783+L783</f>
      </c>
      <c r="N783" s="17"/>
      <c r="O783" s="17" t="s">
        <v>624</v>
      </c>
    </row>
    <row collapsed="false" customFormat="false" customHeight="false" hidden="false" ht="12.1" outlineLevel="0" r="784">
      <c r="A784" s="22" t="n">
        <v>45687.460659722</v>
      </c>
      <c r="B784" s="23" t="s">
        <v>501</v>
      </c>
      <c r="C784" s="23" t="s">
        <v>209</v>
      </c>
      <c r="D784" s="23" t="s">
        <v>501</v>
      </c>
      <c r="E784" s="23" t="s">
        <v>501</v>
      </c>
      <c r="F784" s="23" t="s">
        <v>20</v>
      </c>
      <c r="G784" s="24" t="n">
        <v>1</v>
      </c>
      <c r="H784" s="25" t="n">
        <v>1</v>
      </c>
      <c r="I784" s="25" t="n">
        <v>31</v>
      </c>
      <c r="J784" s="25" t="n">
        <v>0</v>
      </c>
      <c r="K784" s="25" t="n">
        <v>0</v>
      </c>
      <c r="L784" s="25" t="n">
        <v>0</v>
      </c>
      <c r="M784" s="6" t="s">
        <f>=I784+J784+K784+L784</f>
      </c>
      <c r="N784" s="23"/>
      <c r="O784" s="23" t="s">
        <v>624</v>
      </c>
    </row>
    <row collapsed="false" customFormat="false" customHeight="false" hidden="false" ht="12.1" outlineLevel="0" r="785">
      <c r="A785" s="21" t="n">
        <v>45687.575787037</v>
      </c>
      <c r="B785" s="17" t="s">
        <v>132</v>
      </c>
      <c r="C785" s="17" t="s">
        <v>517</v>
      </c>
      <c r="D785" s="17" t="s">
        <v>277</v>
      </c>
      <c r="E785" s="17" t="s">
        <v>126</v>
      </c>
      <c r="F785" s="17" t="s">
        <v>20</v>
      </c>
      <c r="G785" s="7" t="n">
        <v>36</v>
      </c>
      <c r="H785" s="6" t="n">
        <v>11.03</v>
      </c>
      <c r="I785" s="6" t="n">
        <v>-397.08</v>
      </c>
      <c r="J785" s="6" t="n">
        <v>0</v>
      </c>
      <c r="K785" s="6" t="n">
        <v>0</v>
      </c>
      <c r="L785" s="6" t="n">
        <v>0</v>
      </c>
      <c r="M785" s="6" t="s">
        <f>=I785+J785+K785+L785</f>
      </c>
      <c r="N785" s="17"/>
      <c r="O785" s="17" t="s">
        <v>502</v>
      </c>
    </row>
    <row collapsed="false" customFormat="false" customHeight="false" hidden="false" ht="12.1" outlineLevel="0" r="786">
      <c r="A786" s="22" t="n">
        <v>45687.765289352</v>
      </c>
      <c r="B786" s="23" t="s">
        <v>524</v>
      </c>
      <c r="C786" s="23" t="s">
        <v>593</v>
      </c>
      <c r="D786" s="23" t="s">
        <v>524</v>
      </c>
      <c r="E786" s="23" t="s">
        <v>524</v>
      </c>
      <c r="F786" s="23" t="s">
        <v>20</v>
      </c>
      <c r="G786" s="24" t="n">
        <v>1</v>
      </c>
      <c r="H786" s="25" t="n">
        <v>1</v>
      </c>
      <c r="I786" s="25" t="n">
        <v>33.78</v>
      </c>
      <c r="J786" s="25" t="n">
        <v>0</v>
      </c>
      <c r="K786" s="25" t="n">
        <v>0</v>
      </c>
      <c r="L786" s="25" t="n">
        <v>0</v>
      </c>
      <c r="M786" s="6" t="s">
        <f>=I786+J786+K786+L786</f>
      </c>
      <c r="N786" s="23"/>
      <c r="O786" s="23" t="s">
        <v>502</v>
      </c>
    </row>
    <row collapsed="false" customFormat="false" customHeight="false" hidden="false" ht="12.1" outlineLevel="0" r="787">
      <c r="A787" s="22" t="n">
        <v>45688.532025463</v>
      </c>
      <c r="B787" s="23" t="s">
        <v>501</v>
      </c>
      <c r="C787" s="23" t="s">
        <v>209</v>
      </c>
      <c r="D787" s="23" t="s">
        <v>501</v>
      </c>
      <c r="E787" s="23" t="s">
        <v>501</v>
      </c>
      <c r="F787" s="23" t="s">
        <v>20</v>
      </c>
      <c r="G787" s="24" t="n">
        <v>1</v>
      </c>
      <c r="H787" s="25" t="n">
        <v>1</v>
      </c>
      <c r="I787" s="25" t="n">
        <v>1</v>
      </c>
      <c r="J787" s="25" t="n">
        <v>0</v>
      </c>
      <c r="K787" s="25" t="n">
        <v>0</v>
      </c>
      <c r="L787" s="25" t="n">
        <v>0</v>
      </c>
      <c r="M787" s="6" t="s">
        <f>=I787+J787+K787+L787</f>
      </c>
      <c r="N787" s="23"/>
      <c r="O787" s="23" t="s">
        <v>624</v>
      </c>
    </row>
    <row collapsed="false" customFormat="false" customHeight="false" hidden="false" ht="12.1" outlineLevel="0" r="788">
      <c r="A788" s="22" t="n">
        <v>45688.53755787</v>
      </c>
      <c r="B788" s="23" t="s">
        <v>515</v>
      </c>
      <c r="C788" s="23" t="s">
        <v>626</v>
      </c>
      <c r="D788" s="23" t="s">
        <v>524</v>
      </c>
      <c r="E788" s="23" t="s">
        <v>524</v>
      </c>
      <c r="F788" s="23" t="s">
        <v>20</v>
      </c>
      <c r="G788" s="24" t="n">
        <v>1</v>
      </c>
      <c r="H788" s="25" t="n">
        <v>13</v>
      </c>
      <c r="I788" s="25" t="n">
        <v>13</v>
      </c>
      <c r="J788" s="25" t="n">
        <v>0</v>
      </c>
      <c r="K788" s="25" t="n">
        <v>0</v>
      </c>
      <c r="L788" s="25" t="n">
        <v>0</v>
      </c>
      <c r="M788" s="6" t="s">
        <f>=I788+J788+K788+L788</f>
      </c>
      <c r="N788" s="23"/>
      <c r="O788" s="23" t="s">
        <v>502</v>
      </c>
    </row>
    <row collapsed="false" customFormat="false" customHeight="false" hidden="false" ht="12.1" outlineLevel="0" r="789">
      <c r="A789" s="22" t="n">
        <v>45688.572106481</v>
      </c>
      <c r="B789" s="23" t="s">
        <v>524</v>
      </c>
      <c r="C789" s="23" t="s">
        <v>613</v>
      </c>
      <c r="D789" s="23" t="s">
        <v>524</v>
      </c>
      <c r="E789" s="23" t="s">
        <v>524</v>
      </c>
      <c r="F789" s="23" t="s">
        <v>20</v>
      </c>
      <c r="G789" s="24" t="n">
        <v>1</v>
      </c>
      <c r="H789" s="25" t="n">
        <v>1</v>
      </c>
      <c r="I789" s="25" t="n">
        <v>18.51</v>
      </c>
      <c r="J789" s="25" t="n">
        <v>0</v>
      </c>
      <c r="K789" s="25" t="n">
        <v>0</v>
      </c>
      <c r="L789" s="25" t="n">
        <v>0</v>
      </c>
      <c r="M789" s="6" t="s">
        <f>=I789+J789+K789+L789</f>
      </c>
      <c r="N789" s="23"/>
      <c r="O789" s="23" t="s">
        <v>502</v>
      </c>
    </row>
    <row collapsed="false" customFormat="false" customHeight="false" hidden="false" ht="12.1" outlineLevel="0" r="790">
      <c r="A790" s="30" t="n">
        <v>45688.572106481</v>
      </c>
      <c r="B790" s="31" t="s">
        <v>515</v>
      </c>
      <c r="C790" s="31" t="s">
        <v>614</v>
      </c>
      <c r="D790" s="31" t="s">
        <v>515</v>
      </c>
      <c r="E790" s="31" t="s">
        <v>515</v>
      </c>
      <c r="F790" s="31" t="s">
        <v>20</v>
      </c>
      <c r="G790" s="32" t="n">
        <v>1</v>
      </c>
      <c r="H790" s="33" t="n">
        <v>-3</v>
      </c>
      <c r="I790" s="33" t="n">
        <v>-3</v>
      </c>
      <c r="J790" s="33" t="n">
        <v>0</v>
      </c>
      <c r="K790" s="33" t="n">
        <v>0</v>
      </c>
      <c r="L790" s="33" t="n">
        <v>0</v>
      </c>
      <c r="M790" s="6" t="s">
        <f>=I790+J790+K790+L790</f>
      </c>
      <c r="N790" s="31"/>
      <c r="O790" s="31" t="s">
        <v>502</v>
      </c>
    </row>
    <row collapsed="false" customFormat="false" customHeight="false" hidden="false" ht="12.1" outlineLevel="0" r="791">
      <c r="A791" s="22" t="n">
        <v>45689.296030093</v>
      </c>
      <c r="B791" s="23" t="s">
        <v>501</v>
      </c>
      <c r="C791" s="23" t="s">
        <v>209</v>
      </c>
      <c r="D791" s="23" t="s">
        <v>501</v>
      </c>
      <c r="E791" s="23" t="s">
        <v>501</v>
      </c>
      <c r="F791" s="23" t="s">
        <v>20</v>
      </c>
      <c r="G791" s="24" t="n">
        <v>1</v>
      </c>
      <c r="H791" s="25" t="n">
        <v>1</v>
      </c>
      <c r="I791" s="25" t="n">
        <v>7.03</v>
      </c>
      <c r="J791" s="25" t="n">
        <v>0</v>
      </c>
      <c r="K791" s="25" t="n">
        <v>0</v>
      </c>
      <c r="L791" s="25" t="n">
        <v>0</v>
      </c>
      <c r="M791" s="6" t="s">
        <f>=I791+J791+K791+L791</f>
      </c>
      <c r="N791" s="23"/>
      <c r="O791" s="23" t="s">
        <v>624</v>
      </c>
    </row>
    <row collapsed="false" customFormat="false" customHeight="false" hidden="false" ht="12.1" outlineLevel="0" r="792">
      <c r="A792" s="22" t="n">
        <v>45691.480856481</v>
      </c>
      <c r="B792" s="23" t="s">
        <v>501</v>
      </c>
      <c r="C792" s="23" t="s">
        <v>209</v>
      </c>
      <c r="D792" s="23" t="s">
        <v>501</v>
      </c>
      <c r="E792" s="23" t="s">
        <v>501</v>
      </c>
      <c r="F792" s="23" t="s">
        <v>20</v>
      </c>
      <c r="G792" s="24" t="n">
        <v>1</v>
      </c>
      <c r="H792" s="25" t="n">
        <v>1</v>
      </c>
      <c r="I792" s="25" t="n">
        <v>45</v>
      </c>
      <c r="J792" s="25" t="n">
        <v>0</v>
      </c>
      <c r="K792" s="25" t="n">
        <v>0</v>
      </c>
      <c r="L792" s="25" t="n">
        <v>0</v>
      </c>
      <c r="M792" s="6" t="s">
        <f>=I792+J792+K792+L792</f>
      </c>
      <c r="N792" s="23"/>
      <c r="O792" s="23" t="s">
        <v>624</v>
      </c>
    </row>
    <row collapsed="false" customFormat="false" customHeight="false" hidden="false" ht="12.1" outlineLevel="0" r="793">
      <c r="A793" s="22" t="n">
        <v>45691.53875</v>
      </c>
      <c r="B793" s="23" t="s">
        <v>501</v>
      </c>
      <c r="C793" s="23" t="s">
        <v>209</v>
      </c>
      <c r="D793" s="23" t="s">
        <v>501</v>
      </c>
      <c r="E793" s="23" t="s">
        <v>501</v>
      </c>
      <c r="F793" s="23" t="s">
        <v>20</v>
      </c>
      <c r="G793" s="24" t="n">
        <v>1</v>
      </c>
      <c r="H793" s="25" t="n">
        <v>1</v>
      </c>
      <c r="I793" s="25" t="n">
        <v>12</v>
      </c>
      <c r="J793" s="25" t="n">
        <v>0</v>
      </c>
      <c r="K793" s="25" t="n">
        <v>0</v>
      </c>
      <c r="L793" s="25" t="n">
        <v>0</v>
      </c>
      <c r="M793" s="6" t="s">
        <f>=I793+J793+K793+L793</f>
      </c>
      <c r="N793" s="23"/>
      <c r="O793" s="23" t="s">
        <v>624</v>
      </c>
    </row>
    <row collapsed="false" customFormat="false" customHeight="false" hidden="false" ht="12.1" outlineLevel="0" r="794">
      <c r="A794" s="22" t="n">
        <v>45691.766840278</v>
      </c>
      <c r="B794" s="23" t="s">
        <v>501</v>
      </c>
      <c r="C794" s="23" t="s">
        <v>209</v>
      </c>
      <c r="D794" s="23" t="s">
        <v>501</v>
      </c>
      <c r="E794" s="23" t="s">
        <v>501</v>
      </c>
      <c r="F794" s="23" t="s">
        <v>20</v>
      </c>
      <c r="G794" s="24" t="n">
        <v>1</v>
      </c>
      <c r="H794" s="25" t="n">
        <v>1</v>
      </c>
      <c r="I794" s="25" t="n">
        <v>48.55</v>
      </c>
      <c r="J794" s="25" t="n">
        <v>0</v>
      </c>
      <c r="K794" s="25" t="n">
        <v>0</v>
      </c>
      <c r="L794" s="25" t="n">
        <v>0</v>
      </c>
      <c r="M794" s="6" t="s">
        <f>=I794+J794+K794+L794</f>
      </c>
      <c r="N794" s="23"/>
      <c r="O794" s="23" t="s">
        <v>624</v>
      </c>
    </row>
    <row collapsed="false" customFormat="false" customHeight="false" hidden="false" ht="12.1" outlineLevel="0" r="795">
      <c r="A795" s="21" t="n">
        <v>45691.766921296</v>
      </c>
      <c r="B795" s="17" t="s">
        <v>129</v>
      </c>
      <c r="C795" s="17" t="s">
        <v>629</v>
      </c>
      <c r="D795" s="17" t="s">
        <v>277</v>
      </c>
      <c r="E795" s="17" t="s">
        <v>126</v>
      </c>
      <c r="F795" s="17" t="s">
        <v>20</v>
      </c>
      <c r="G795" s="7" t="n">
        <v>1</v>
      </c>
      <c r="H795" s="6" t="n">
        <v>127.45</v>
      </c>
      <c r="I795" s="6" t="n">
        <v>-127.45</v>
      </c>
      <c r="J795" s="6" t="n">
        <v>0</v>
      </c>
      <c r="K795" s="6" t="n">
        <v>0</v>
      </c>
      <c r="L795" s="6" t="n">
        <v>0</v>
      </c>
      <c r="M795" s="6" t="s">
        <f>=I795+J795+K795+L795</f>
      </c>
      <c r="N795" s="17"/>
      <c r="O795" s="17" t="s">
        <v>624</v>
      </c>
    </row>
    <row collapsed="false" customFormat="false" customHeight="false" hidden="false" ht="12.1" outlineLevel="0" r="796">
      <c r="A796" s="22" t="n">
        <v>45692.472974537</v>
      </c>
      <c r="B796" s="23" t="s">
        <v>524</v>
      </c>
      <c r="C796" s="23" t="s">
        <v>667</v>
      </c>
      <c r="D796" s="23" t="s">
        <v>524</v>
      </c>
      <c r="E796" s="23" t="s">
        <v>524</v>
      </c>
      <c r="F796" s="23" t="s">
        <v>20</v>
      </c>
      <c r="G796" s="24" t="n">
        <v>1</v>
      </c>
      <c r="H796" s="25" t="n">
        <v>1</v>
      </c>
      <c r="I796" s="25" t="n">
        <v>13.23</v>
      </c>
      <c r="J796" s="25" t="n">
        <v>0</v>
      </c>
      <c r="K796" s="25" t="n">
        <v>0</v>
      </c>
      <c r="L796" s="25" t="n">
        <v>0</v>
      </c>
      <c r="M796" s="6" t="s">
        <f>=I796+J796+K796+L796</f>
      </c>
      <c r="N796" s="23"/>
      <c r="O796" s="23" t="s">
        <v>502</v>
      </c>
    </row>
    <row collapsed="false" customFormat="false" customHeight="false" hidden="false" ht="12.1" outlineLevel="0" r="797">
      <c r="A797" s="22" t="n">
        <v>45692.479178241</v>
      </c>
      <c r="B797" s="23" t="s">
        <v>559</v>
      </c>
      <c r="C797" s="23" t="s">
        <v>668</v>
      </c>
      <c r="D797" s="23" t="s">
        <v>559</v>
      </c>
      <c r="E797" s="23" t="s">
        <v>559</v>
      </c>
      <c r="F797" s="23" t="s">
        <v>20</v>
      </c>
      <c r="G797" s="24" t="n">
        <v>1</v>
      </c>
      <c r="H797" s="25" t="n">
        <v>1</v>
      </c>
      <c r="I797" s="25" t="n">
        <v>127.71</v>
      </c>
      <c r="J797" s="25" t="n">
        <v>0</v>
      </c>
      <c r="K797" s="25" t="n">
        <v>0</v>
      </c>
      <c r="L797" s="25" t="n">
        <v>0</v>
      </c>
      <c r="M797" s="6" t="s">
        <f>=I797+J797+K797+L797</f>
      </c>
      <c r="N797" s="23"/>
      <c r="O797" s="23" t="s">
        <v>502</v>
      </c>
    </row>
    <row collapsed="false" customFormat="false" customHeight="false" hidden="false" ht="12.1" outlineLevel="0" r="798">
      <c r="A798" s="22" t="n">
        <v>45692.536018519</v>
      </c>
      <c r="B798" s="23" t="s">
        <v>501</v>
      </c>
      <c r="C798" s="23" t="s">
        <v>209</v>
      </c>
      <c r="D798" s="23" t="s">
        <v>501</v>
      </c>
      <c r="E798" s="23" t="s">
        <v>501</v>
      </c>
      <c r="F798" s="23" t="s">
        <v>20</v>
      </c>
      <c r="G798" s="24" t="n">
        <v>1</v>
      </c>
      <c r="H798" s="25" t="n">
        <v>1</v>
      </c>
      <c r="I798" s="25" t="n">
        <v>2</v>
      </c>
      <c r="J798" s="25" t="n">
        <v>0</v>
      </c>
      <c r="K798" s="25" t="n">
        <v>0</v>
      </c>
      <c r="L798" s="25" t="n">
        <v>0</v>
      </c>
      <c r="M798" s="6" t="s">
        <f>=I798+J798+K798+L798</f>
      </c>
      <c r="N798" s="23"/>
      <c r="O798" s="23" t="s">
        <v>624</v>
      </c>
    </row>
    <row collapsed="false" customFormat="false" customHeight="false" hidden="false" ht="12.1" outlineLevel="0" r="799">
      <c r="A799" s="22" t="n">
        <v>45692.761493056</v>
      </c>
      <c r="B799" s="23" t="s">
        <v>501</v>
      </c>
      <c r="C799" s="23" t="s">
        <v>209</v>
      </c>
      <c r="D799" s="23" t="s">
        <v>501</v>
      </c>
      <c r="E799" s="23" t="s">
        <v>501</v>
      </c>
      <c r="F799" s="23" t="s">
        <v>20</v>
      </c>
      <c r="G799" s="24" t="n">
        <v>1</v>
      </c>
      <c r="H799" s="25" t="n">
        <v>1</v>
      </c>
      <c r="I799" s="25" t="n">
        <v>41</v>
      </c>
      <c r="J799" s="25" t="n">
        <v>0</v>
      </c>
      <c r="K799" s="25" t="n">
        <v>0</v>
      </c>
      <c r="L799" s="25" t="n">
        <v>0</v>
      </c>
      <c r="M799" s="6" t="s">
        <f>=I799+J799+K799+L799</f>
      </c>
      <c r="N799" s="23"/>
      <c r="O799" s="23" t="s">
        <v>624</v>
      </c>
    </row>
    <row collapsed="false" customFormat="false" customHeight="false" hidden="false" ht="12.1" outlineLevel="0" r="800">
      <c r="A800" s="22" t="n">
        <v>45692.945173611</v>
      </c>
      <c r="B800" s="23" t="s">
        <v>501</v>
      </c>
      <c r="C800" s="23" t="s">
        <v>209</v>
      </c>
      <c r="D800" s="23" t="s">
        <v>501</v>
      </c>
      <c r="E800" s="23" t="s">
        <v>501</v>
      </c>
      <c r="F800" s="23" t="s">
        <v>20</v>
      </c>
      <c r="G800" s="24" t="n">
        <v>1</v>
      </c>
      <c r="H800" s="25" t="n">
        <v>1</v>
      </c>
      <c r="I800" s="25" t="n">
        <v>342</v>
      </c>
      <c r="J800" s="25" t="n">
        <v>0</v>
      </c>
      <c r="K800" s="25" t="n">
        <v>0</v>
      </c>
      <c r="L800" s="25" t="n">
        <v>0</v>
      </c>
      <c r="M800" s="6" t="s">
        <f>=I800+J800+K800+L800</f>
      </c>
      <c r="N800" s="23"/>
      <c r="O800" s="23" t="s">
        <v>624</v>
      </c>
    </row>
    <row collapsed="false" customFormat="false" customHeight="false" hidden="false" ht="12.1" outlineLevel="0" r="801">
      <c r="A801" s="21" t="n">
        <v>45693.303078704</v>
      </c>
      <c r="B801" s="17" t="s">
        <v>129</v>
      </c>
      <c r="C801" s="17" t="s">
        <v>629</v>
      </c>
      <c r="D801" s="17" t="s">
        <v>277</v>
      </c>
      <c r="E801" s="17" t="s">
        <v>126</v>
      </c>
      <c r="F801" s="17" t="s">
        <v>20</v>
      </c>
      <c r="G801" s="7" t="n">
        <v>3</v>
      </c>
      <c r="H801" s="6" t="n">
        <v>127.59</v>
      </c>
      <c r="I801" s="6" t="n">
        <v>-382.77</v>
      </c>
      <c r="J801" s="6" t="n">
        <v>0</v>
      </c>
      <c r="K801" s="6" t="n">
        <v>0</v>
      </c>
      <c r="L801" s="6" t="n">
        <v>0</v>
      </c>
      <c r="M801" s="6" t="s">
        <f>=I801+J801+K801+L801</f>
      </c>
      <c r="N801" s="17"/>
      <c r="O801" s="17" t="s">
        <v>624</v>
      </c>
    </row>
    <row collapsed="false" customFormat="false" customHeight="false" hidden="false" ht="12.1" outlineLevel="0" r="802">
      <c r="A802" s="22" t="n">
        <v>45693.390810185</v>
      </c>
      <c r="B802" s="23" t="s">
        <v>501</v>
      </c>
      <c r="C802" s="23" t="s">
        <v>209</v>
      </c>
      <c r="D802" s="23" t="s">
        <v>501</v>
      </c>
      <c r="E802" s="23" t="s">
        <v>501</v>
      </c>
      <c r="F802" s="23" t="s">
        <v>20</v>
      </c>
      <c r="G802" s="24" t="n">
        <v>1</v>
      </c>
      <c r="H802" s="25" t="n">
        <v>1</v>
      </c>
      <c r="I802" s="25" t="n">
        <v>1</v>
      </c>
      <c r="J802" s="25" t="n">
        <v>0</v>
      </c>
      <c r="K802" s="25" t="n">
        <v>0</v>
      </c>
      <c r="L802" s="25" t="n">
        <v>0</v>
      </c>
      <c r="M802" s="6" t="s">
        <f>=I802+J802+K802+L802</f>
      </c>
      <c r="N802" s="23"/>
      <c r="O802" s="23" t="s">
        <v>624</v>
      </c>
    </row>
    <row collapsed="false" customFormat="false" customHeight="false" hidden="false" ht="12.1" outlineLevel="0" r="803">
      <c r="A803" s="22" t="n">
        <v>45693.391724537</v>
      </c>
      <c r="B803" s="23" t="s">
        <v>501</v>
      </c>
      <c r="C803" s="23" t="s">
        <v>209</v>
      </c>
      <c r="D803" s="23" t="s">
        <v>501</v>
      </c>
      <c r="E803" s="23" t="s">
        <v>501</v>
      </c>
      <c r="F803" s="23" t="s">
        <v>20</v>
      </c>
      <c r="G803" s="24" t="n">
        <v>1</v>
      </c>
      <c r="H803" s="25" t="n">
        <v>1</v>
      </c>
      <c r="I803" s="25" t="n">
        <v>40</v>
      </c>
      <c r="J803" s="25" t="n">
        <v>0</v>
      </c>
      <c r="K803" s="25" t="n">
        <v>0</v>
      </c>
      <c r="L803" s="25" t="n">
        <v>0</v>
      </c>
      <c r="M803" s="6" t="s">
        <f>=I803+J803+K803+L803</f>
      </c>
      <c r="N803" s="23"/>
      <c r="O803" s="23" t="s">
        <v>624</v>
      </c>
    </row>
    <row collapsed="false" customFormat="false" customHeight="false" hidden="false" ht="12.1" outlineLevel="0" r="804">
      <c r="A804" s="21" t="n">
        <v>45693.435775463</v>
      </c>
      <c r="B804" s="17" t="s">
        <v>135</v>
      </c>
      <c r="C804" s="17" t="s">
        <v>652</v>
      </c>
      <c r="D804" s="17" t="s">
        <v>277</v>
      </c>
      <c r="E804" s="17" t="s">
        <v>126</v>
      </c>
      <c r="F804" s="17" t="s">
        <v>20</v>
      </c>
      <c r="G804" s="7" t="n">
        <v>33</v>
      </c>
      <c r="H804" s="6" t="n">
        <v>6.38</v>
      </c>
      <c r="I804" s="6" t="n">
        <v>-210.54</v>
      </c>
      <c r="J804" s="6" t="n">
        <v>0</v>
      </c>
      <c r="K804" s="6" t="n">
        <v>0</v>
      </c>
      <c r="L804" s="6" t="n">
        <v>0</v>
      </c>
      <c r="M804" s="6" t="s">
        <f>=I804+J804+K804+L804</f>
      </c>
      <c r="N804" s="17"/>
      <c r="O804" s="17" t="s">
        <v>502</v>
      </c>
    </row>
    <row collapsed="false" customFormat="false" customHeight="false" hidden="false" ht="12.1" outlineLevel="0" r="805">
      <c r="A805" s="22" t="n">
        <v>45693.532280093</v>
      </c>
      <c r="B805" s="23" t="s">
        <v>501</v>
      </c>
      <c r="C805" s="23" t="s">
        <v>209</v>
      </c>
      <c r="D805" s="23" t="s">
        <v>501</v>
      </c>
      <c r="E805" s="23" t="s">
        <v>501</v>
      </c>
      <c r="F805" s="23" t="s">
        <v>20</v>
      </c>
      <c r="G805" s="24" t="n">
        <v>1</v>
      </c>
      <c r="H805" s="25" t="n">
        <v>1</v>
      </c>
      <c r="I805" s="25" t="n">
        <v>1</v>
      </c>
      <c r="J805" s="25" t="n">
        <v>0</v>
      </c>
      <c r="K805" s="25" t="n">
        <v>0</v>
      </c>
      <c r="L805" s="25" t="n">
        <v>0</v>
      </c>
      <c r="M805" s="6" t="s">
        <f>=I805+J805+K805+L805</f>
      </c>
      <c r="N805" s="23"/>
      <c r="O805" s="23" t="s">
        <v>624</v>
      </c>
    </row>
    <row collapsed="false" customFormat="false" customHeight="false" hidden="false" ht="12.1" outlineLevel="0" r="806">
      <c r="A806" s="22" t="n">
        <v>45693.873148148</v>
      </c>
      <c r="B806" s="23" t="s">
        <v>501</v>
      </c>
      <c r="C806" s="23" t="s">
        <v>209</v>
      </c>
      <c r="D806" s="23" t="s">
        <v>501</v>
      </c>
      <c r="E806" s="23" t="s">
        <v>501</v>
      </c>
      <c r="F806" s="23" t="s">
        <v>20</v>
      </c>
      <c r="G806" s="24" t="n">
        <v>1</v>
      </c>
      <c r="H806" s="25" t="n">
        <v>1</v>
      </c>
      <c r="I806" s="25" t="n">
        <v>15.08</v>
      </c>
      <c r="J806" s="25" t="n">
        <v>0</v>
      </c>
      <c r="K806" s="25" t="n">
        <v>0</v>
      </c>
      <c r="L806" s="25" t="n">
        <v>0</v>
      </c>
      <c r="M806" s="6" t="s">
        <f>=I806+J806+K806+L806</f>
      </c>
      <c r="N806" s="23"/>
      <c r="O806" s="23" t="s">
        <v>624</v>
      </c>
    </row>
    <row collapsed="false" customFormat="false" customHeight="false" hidden="false" ht="12.1" outlineLevel="0" r="807">
      <c r="A807" s="22" t="n">
        <v>45694.555150463</v>
      </c>
      <c r="B807" s="23" t="s">
        <v>501</v>
      </c>
      <c r="C807" s="23" t="s">
        <v>209</v>
      </c>
      <c r="D807" s="23" t="s">
        <v>501</v>
      </c>
      <c r="E807" s="23" t="s">
        <v>501</v>
      </c>
      <c r="F807" s="23" t="s">
        <v>20</v>
      </c>
      <c r="G807" s="24" t="n">
        <v>1</v>
      </c>
      <c r="H807" s="25" t="n">
        <v>1</v>
      </c>
      <c r="I807" s="25" t="n">
        <v>5</v>
      </c>
      <c r="J807" s="25" t="n">
        <v>0</v>
      </c>
      <c r="K807" s="25" t="n">
        <v>0</v>
      </c>
      <c r="L807" s="25" t="n">
        <v>0</v>
      </c>
      <c r="M807" s="6" t="s">
        <f>=I807+J807+K807+L807</f>
      </c>
      <c r="N807" s="23"/>
      <c r="O807" s="23" t="s">
        <v>624</v>
      </c>
    </row>
    <row collapsed="false" customFormat="false" customHeight="false" hidden="false" ht="12.1" outlineLevel="0" r="808">
      <c r="A808" s="22" t="n">
        <v>45695.39662037</v>
      </c>
      <c r="B808" s="23" t="s">
        <v>501</v>
      </c>
      <c r="C808" s="23" t="s">
        <v>209</v>
      </c>
      <c r="D808" s="23" t="s">
        <v>501</v>
      </c>
      <c r="E808" s="23" t="s">
        <v>501</v>
      </c>
      <c r="F808" s="23" t="s">
        <v>20</v>
      </c>
      <c r="G808" s="24" t="n">
        <v>1</v>
      </c>
      <c r="H808" s="25" t="n">
        <v>1</v>
      </c>
      <c r="I808" s="25" t="n">
        <v>1</v>
      </c>
      <c r="J808" s="25" t="n">
        <v>0</v>
      </c>
      <c r="K808" s="25" t="n">
        <v>0</v>
      </c>
      <c r="L808" s="25" t="n">
        <v>0</v>
      </c>
      <c r="M808" s="6" t="s">
        <f>=I808+J808+K808+L808</f>
      </c>
      <c r="N808" s="23"/>
      <c r="O808" s="23" t="s">
        <v>624</v>
      </c>
    </row>
    <row collapsed="false" customFormat="false" customHeight="false" hidden="false" ht="12.1" outlineLevel="0" r="809">
      <c r="A809" s="22" t="n">
        <v>45695.530798611</v>
      </c>
      <c r="B809" s="23" t="s">
        <v>501</v>
      </c>
      <c r="C809" s="23" t="s">
        <v>209</v>
      </c>
      <c r="D809" s="23" t="s">
        <v>501</v>
      </c>
      <c r="E809" s="23" t="s">
        <v>501</v>
      </c>
      <c r="F809" s="23" t="s">
        <v>20</v>
      </c>
      <c r="G809" s="24" t="n">
        <v>1</v>
      </c>
      <c r="H809" s="25" t="n">
        <v>1</v>
      </c>
      <c r="I809" s="25" t="n">
        <v>5</v>
      </c>
      <c r="J809" s="25" t="n">
        <v>0</v>
      </c>
      <c r="K809" s="25" t="n">
        <v>0</v>
      </c>
      <c r="L809" s="25" t="n">
        <v>0</v>
      </c>
      <c r="M809" s="6" t="s">
        <f>=I809+J809+K809+L809</f>
      </c>
      <c r="N809" s="23"/>
      <c r="O809" s="23" t="s">
        <v>624</v>
      </c>
    </row>
    <row collapsed="false" customFormat="false" customHeight="false" hidden="false" ht="12.1" outlineLevel="0" r="810">
      <c r="A810" s="22" t="n">
        <v>45697.74162037</v>
      </c>
      <c r="B810" s="23" t="s">
        <v>501</v>
      </c>
      <c r="C810" s="23" t="s">
        <v>209</v>
      </c>
      <c r="D810" s="23" t="s">
        <v>501</v>
      </c>
      <c r="E810" s="23" t="s">
        <v>501</v>
      </c>
      <c r="F810" s="23" t="s">
        <v>20</v>
      </c>
      <c r="G810" s="24" t="n">
        <v>1</v>
      </c>
      <c r="H810" s="25" t="n">
        <v>1</v>
      </c>
      <c r="I810" s="25" t="n">
        <v>45.03</v>
      </c>
      <c r="J810" s="25" t="n">
        <v>0</v>
      </c>
      <c r="K810" s="25" t="n">
        <v>0</v>
      </c>
      <c r="L810" s="25" t="n">
        <v>0</v>
      </c>
      <c r="M810" s="6" t="s">
        <f>=I810+J810+K810+L810</f>
      </c>
      <c r="N810" s="23"/>
      <c r="O810" s="23" t="s">
        <v>624</v>
      </c>
    </row>
    <row collapsed="false" customFormat="false" customHeight="false" hidden="false" ht="12.1" outlineLevel="0" r="811">
      <c r="A811" s="21" t="n">
        <v>45697.741666667</v>
      </c>
      <c r="B811" s="17" t="s">
        <v>129</v>
      </c>
      <c r="C811" s="17" t="s">
        <v>629</v>
      </c>
      <c r="D811" s="17" t="s">
        <v>277</v>
      </c>
      <c r="E811" s="17" t="s">
        <v>126</v>
      </c>
      <c r="F811" s="17" t="s">
        <v>20</v>
      </c>
      <c r="G811" s="7" t="n">
        <v>1</v>
      </c>
      <c r="H811" s="6" t="n">
        <v>127.88</v>
      </c>
      <c r="I811" s="6" t="n">
        <v>-127.88</v>
      </c>
      <c r="J811" s="6" t="n">
        <v>0</v>
      </c>
      <c r="K811" s="6" t="n">
        <v>0</v>
      </c>
      <c r="L811" s="6" t="n">
        <v>0</v>
      </c>
      <c r="M811" s="6" t="s">
        <f>=I811+J811+K811+L811</f>
      </c>
      <c r="N811" s="17"/>
      <c r="O811" s="17" t="s">
        <v>624</v>
      </c>
    </row>
    <row collapsed="false" customFormat="false" customHeight="false" hidden="false" ht="12.1" outlineLevel="0" r="812">
      <c r="A812" s="22" t="n">
        <v>45698.297916667</v>
      </c>
      <c r="B812" s="23" t="s">
        <v>501</v>
      </c>
      <c r="C812" s="23" t="s">
        <v>209</v>
      </c>
      <c r="D812" s="23" t="s">
        <v>501</v>
      </c>
      <c r="E812" s="23" t="s">
        <v>501</v>
      </c>
      <c r="F812" s="23" t="s">
        <v>20</v>
      </c>
      <c r="G812" s="24" t="n">
        <v>1</v>
      </c>
      <c r="H812" s="25" t="n">
        <v>1</v>
      </c>
      <c r="I812" s="25" t="n">
        <v>40</v>
      </c>
      <c r="J812" s="25" t="n">
        <v>0</v>
      </c>
      <c r="K812" s="25" t="n">
        <v>0</v>
      </c>
      <c r="L812" s="25" t="n">
        <v>0</v>
      </c>
      <c r="M812" s="6" t="s">
        <f>=I812+J812+K812+L812</f>
      </c>
      <c r="N812" s="23"/>
      <c r="O812" s="23" t="s">
        <v>624</v>
      </c>
    </row>
    <row collapsed="false" customFormat="false" customHeight="false" hidden="false" ht="12.1" outlineLevel="0" r="813">
      <c r="A813" s="22" t="n">
        <v>45698.506354167</v>
      </c>
      <c r="B813" s="23" t="s">
        <v>524</v>
      </c>
      <c r="C813" s="23" t="s">
        <v>651</v>
      </c>
      <c r="D813" s="23" t="s">
        <v>524</v>
      </c>
      <c r="E813" s="23" t="s">
        <v>524</v>
      </c>
      <c r="F813" s="23" t="s">
        <v>20</v>
      </c>
      <c r="G813" s="24" t="n">
        <v>1</v>
      </c>
      <c r="H813" s="25" t="n">
        <v>1</v>
      </c>
      <c r="I813" s="25" t="n">
        <v>34.53</v>
      </c>
      <c r="J813" s="25" t="n">
        <v>0</v>
      </c>
      <c r="K813" s="25" t="n">
        <v>0</v>
      </c>
      <c r="L813" s="25" t="n">
        <v>0</v>
      </c>
      <c r="M813" s="6" t="s">
        <f>=I813+J813+K813+L813</f>
      </c>
      <c r="N813" s="23"/>
      <c r="O813" s="23" t="s">
        <v>502</v>
      </c>
    </row>
    <row collapsed="false" customFormat="false" customHeight="false" hidden="false" ht="12.1" outlineLevel="0" r="814">
      <c r="A814" s="21" t="n">
        <v>45699.819907407</v>
      </c>
      <c r="B814" s="17" t="s">
        <v>135</v>
      </c>
      <c r="C814" s="17" t="s">
        <v>652</v>
      </c>
      <c r="D814" s="17" t="s">
        <v>277</v>
      </c>
      <c r="E814" s="17" t="s">
        <v>126</v>
      </c>
      <c r="F814" s="17" t="s">
        <v>20</v>
      </c>
      <c r="G814" s="7" t="n">
        <v>5</v>
      </c>
      <c r="H814" s="6" t="n">
        <v>6.59</v>
      </c>
      <c r="I814" s="6" t="n">
        <v>-32.95</v>
      </c>
      <c r="J814" s="6" t="n">
        <v>0</v>
      </c>
      <c r="K814" s="6" t="n">
        <v>0</v>
      </c>
      <c r="L814" s="6" t="n">
        <v>0</v>
      </c>
      <c r="M814" s="6" t="s">
        <f>=I814+J814+K814+L814</f>
      </c>
      <c r="N814" s="17"/>
      <c r="O814" s="17" t="s">
        <v>502</v>
      </c>
    </row>
    <row collapsed="false" customFormat="false" customHeight="false" hidden="false" ht="12.1" outlineLevel="0" r="815">
      <c r="A815" s="22" t="n">
        <v>45699.827488426</v>
      </c>
      <c r="B815" s="23" t="s">
        <v>501</v>
      </c>
      <c r="C815" s="23" t="s">
        <v>209</v>
      </c>
      <c r="D815" s="23" t="s">
        <v>501</v>
      </c>
      <c r="E815" s="23" t="s">
        <v>501</v>
      </c>
      <c r="F815" s="23" t="s">
        <v>20</v>
      </c>
      <c r="G815" s="24" t="n">
        <v>1</v>
      </c>
      <c r="H815" s="25" t="n">
        <v>1</v>
      </c>
      <c r="I815" s="25" t="n">
        <v>46.04</v>
      </c>
      <c r="J815" s="25" t="n">
        <v>0</v>
      </c>
      <c r="K815" s="25" t="n">
        <v>0</v>
      </c>
      <c r="L815" s="25" t="n">
        <v>0</v>
      </c>
      <c r="M815" s="6" t="s">
        <f>=I815+J815+K815+L815</f>
      </c>
      <c r="N815" s="23"/>
      <c r="O815" s="23" t="s">
        <v>624</v>
      </c>
    </row>
    <row collapsed="false" customFormat="false" customHeight="false" hidden="false" ht="12.1" outlineLevel="0" r="816">
      <c r="A816" s="22" t="n">
        <v>45700.656550926</v>
      </c>
      <c r="B816" s="23" t="s">
        <v>501</v>
      </c>
      <c r="C816" s="23" t="s">
        <v>209</v>
      </c>
      <c r="D816" s="23" t="s">
        <v>501</v>
      </c>
      <c r="E816" s="23" t="s">
        <v>501</v>
      </c>
      <c r="F816" s="23" t="s">
        <v>20</v>
      </c>
      <c r="G816" s="24" t="n">
        <v>1</v>
      </c>
      <c r="H816" s="25" t="n">
        <v>1</v>
      </c>
      <c r="I816" s="25" t="n">
        <v>30.01</v>
      </c>
      <c r="J816" s="25" t="n">
        <v>0</v>
      </c>
      <c r="K816" s="25" t="n">
        <v>0</v>
      </c>
      <c r="L816" s="25" t="n">
        <v>0</v>
      </c>
      <c r="M816" s="6" t="s">
        <f>=I816+J816+K816+L816</f>
      </c>
      <c r="N816" s="23"/>
      <c r="O816" s="23" t="s">
        <v>624</v>
      </c>
    </row>
    <row collapsed="false" customFormat="false" customHeight="false" hidden="false" ht="12.1" outlineLevel="0" r="817">
      <c r="A817" s="21" t="n">
        <v>45700.656585648</v>
      </c>
      <c r="B817" s="17" t="s">
        <v>129</v>
      </c>
      <c r="C817" s="17" t="s">
        <v>629</v>
      </c>
      <c r="D817" s="17" t="s">
        <v>277</v>
      </c>
      <c r="E817" s="17" t="s">
        <v>126</v>
      </c>
      <c r="F817" s="17" t="s">
        <v>20</v>
      </c>
      <c r="G817" s="7" t="n">
        <v>1</v>
      </c>
      <c r="H817" s="6" t="n">
        <v>128.06</v>
      </c>
      <c r="I817" s="6" t="n">
        <v>-128.06</v>
      </c>
      <c r="J817" s="6" t="n">
        <v>0</v>
      </c>
      <c r="K817" s="6" t="n">
        <v>0</v>
      </c>
      <c r="L817" s="6" t="n">
        <v>0</v>
      </c>
      <c r="M817" s="6" t="s">
        <f>=I817+J817+K817+L817</f>
      </c>
      <c r="N817" s="17"/>
      <c r="O817" s="17" t="s">
        <v>624</v>
      </c>
    </row>
    <row collapsed="false" customFormat="false" customHeight="false" hidden="false" ht="12.1" outlineLevel="0" r="818">
      <c r="A818" s="22" t="n">
        <v>45700.833101852</v>
      </c>
      <c r="B818" s="23" t="s">
        <v>501</v>
      </c>
      <c r="C818" s="23" t="s">
        <v>209</v>
      </c>
      <c r="D818" s="23" t="s">
        <v>501</v>
      </c>
      <c r="E818" s="23" t="s">
        <v>501</v>
      </c>
      <c r="F818" s="23" t="s">
        <v>20</v>
      </c>
      <c r="G818" s="24" t="n">
        <v>1</v>
      </c>
      <c r="H818" s="25" t="n">
        <v>1</v>
      </c>
      <c r="I818" s="25" t="n">
        <v>40.01</v>
      </c>
      <c r="J818" s="25" t="n">
        <v>0</v>
      </c>
      <c r="K818" s="25" t="n">
        <v>0</v>
      </c>
      <c r="L818" s="25" t="n">
        <v>0</v>
      </c>
      <c r="M818" s="6" t="s">
        <f>=I818+J818+K818+L818</f>
      </c>
      <c r="N818" s="23"/>
      <c r="O818" s="23" t="s">
        <v>624</v>
      </c>
    </row>
    <row collapsed="false" customFormat="false" customHeight="false" hidden="false" ht="12.1" outlineLevel="0" r="819">
      <c r="A819" s="22" t="n">
        <v>45700.841076389</v>
      </c>
      <c r="B819" s="23" t="s">
        <v>501</v>
      </c>
      <c r="C819" s="23" t="s">
        <v>209</v>
      </c>
      <c r="D819" s="23" t="s">
        <v>501</v>
      </c>
      <c r="E819" s="23" t="s">
        <v>501</v>
      </c>
      <c r="F819" s="23" t="s">
        <v>20</v>
      </c>
      <c r="G819" s="24" t="n">
        <v>1</v>
      </c>
      <c r="H819" s="25" t="n">
        <v>1</v>
      </c>
      <c r="I819" s="25" t="n">
        <v>26</v>
      </c>
      <c r="J819" s="25" t="n">
        <v>0</v>
      </c>
      <c r="K819" s="25" t="n">
        <v>0</v>
      </c>
      <c r="L819" s="25" t="n">
        <v>0</v>
      </c>
      <c r="M819" s="6" t="s">
        <f>=I819+J819+K819+L819</f>
      </c>
      <c r="N819" s="23"/>
      <c r="O819" s="23" t="s">
        <v>624</v>
      </c>
    </row>
    <row collapsed="false" customFormat="false" customHeight="false" hidden="false" ht="12.1" outlineLevel="0" r="820">
      <c r="A820" s="22" t="n">
        <v>45700.857002315</v>
      </c>
      <c r="B820" s="23" t="s">
        <v>501</v>
      </c>
      <c r="C820" s="23" t="s">
        <v>209</v>
      </c>
      <c r="D820" s="23" t="s">
        <v>501</v>
      </c>
      <c r="E820" s="23" t="s">
        <v>501</v>
      </c>
      <c r="F820" s="23" t="s">
        <v>20</v>
      </c>
      <c r="G820" s="24" t="n">
        <v>1</v>
      </c>
      <c r="H820" s="25" t="n">
        <v>1</v>
      </c>
      <c r="I820" s="25" t="n">
        <v>5000</v>
      </c>
      <c r="J820" s="25" t="n">
        <v>0</v>
      </c>
      <c r="K820" s="25" t="n">
        <v>0</v>
      </c>
      <c r="L820" s="25" t="n">
        <v>0</v>
      </c>
      <c r="M820" s="6" t="s">
        <f>=I820+J820+K820+L820</f>
      </c>
      <c r="N820" s="23"/>
      <c r="O820" s="23" t="s">
        <v>502</v>
      </c>
    </row>
    <row collapsed="false" customFormat="false" customHeight="false" hidden="false" ht="12.1" outlineLevel="0" r="821">
      <c r="A821" s="22" t="n">
        <v>45700.865740741</v>
      </c>
      <c r="B821" s="23" t="s">
        <v>501</v>
      </c>
      <c r="C821" s="23" t="s">
        <v>209</v>
      </c>
      <c r="D821" s="23" t="s">
        <v>501</v>
      </c>
      <c r="E821" s="23" t="s">
        <v>501</v>
      </c>
      <c r="F821" s="23" t="s">
        <v>20</v>
      </c>
      <c r="G821" s="24" t="n">
        <v>1</v>
      </c>
      <c r="H821" s="25" t="n">
        <v>1</v>
      </c>
      <c r="I821" s="25" t="n">
        <v>42.92</v>
      </c>
      <c r="J821" s="25" t="n">
        <v>0</v>
      </c>
      <c r="K821" s="25" t="n">
        <v>0</v>
      </c>
      <c r="L821" s="25" t="n">
        <v>0</v>
      </c>
      <c r="M821" s="6" t="s">
        <f>=I821+J821+K821+L821</f>
      </c>
      <c r="N821" s="23"/>
      <c r="O821" s="23" t="s">
        <v>624</v>
      </c>
    </row>
    <row collapsed="false" customFormat="false" customHeight="false" hidden="false" ht="12.1" outlineLevel="0" r="822">
      <c r="A822" s="22" t="n">
        <v>45700.8721875</v>
      </c>
      <c r="B822" s="23" t="s">
        <v>501</v>
      </c>
      <c r="C822" s="23" t="s">
        <v>209</v>
      </c>
      <c r="D822" s="23" t="s">
        <v>501</v>
      </c>
      <c r="E822" s="23" t="s">
        <v>501</v>
      </c>
      <c r="F822" s="23" t="s">
        <v>20</v>
      </c>
      <c r="G822" s="24" t="n">
        <v>1</v>
      </c>
      <c r="H822" s="25" t="n">
        <v>1</v>
      </c>
      <c r="I822" s="25" t="n">
        <v>49.07</v>
      </c>
      <c r="J822" s="25" t="n">
        <v>0</v>
      </c>
      <c r="K822" s="25" t="n">
        <v>0</v>
      </c>
      <c r="L822" s="25" t="n">
        <v>0</v>
      </c>
      <c r="M822" s="6" t="s">
        <f>=I822+J822+K822+L822</f>
      </c>
      <c r="N822" s="23"/>
      <c r="O822" s="23" t="s">
        <v>624</v>
      </c>
    </row>
    <row collapsed="false" customFormat="false" customHeight="false" hidden="false" ht="12.1" outlineLevel="0" r="823">
      <c r="A823" s="21" t="n">
        <v>45700.872256944</v>
      </c>
      <c r="B823" s="17" t="s">
        <v>129</v>
      </c>
      <c r="C823" s="17" t="s">
        <v>629</v>
      </c>
      <c r="D823" s="17" t="s">
        <v>277</v>
      </c>
      <c r="E823" s="17" t="s">
        <v>126</v>
      </c>
      <c r="F823" s="17" t="s">
        <v>20</v>
      </c>
      <c r="G823" s="7" t="n">
        <v>1</v>
      </c>
      <c r="H823" s="6" t="n">
        <v>128.06</v>
      </c>
      <c r="I823" s="6" t="n">
        <v>-128.06</v>
      </c>
      <c r="J823" s="6" t="n">
        <v>0</v>
      </c>
      <c r="K823" s="6" t="n">
        <v>0</v>
      </c>
      <c r="L823" s="6" t="n">
        <v>0</v>
      </c>
      <c r="M823" s="6" t="s">
        <f>=I823+J823+K823+L823</f>
      </c>
      <c r="N823" s="17"/>
      <c r="O823" s="17" t="s">
        <v>624</v>
      </c>
    </row>
    <row collapsed="false" customFormat="false" customHeight="false" hidden="false" ht="12.1" outlineLevel="0" r="824">
      <c r="A824" s="22" t="n">
        <v>45700.874791667</v>
      </c>
      <c r="B824" s="23" t="s">
        <v>501</v>
      </c>
      <c r="C824" s="23" t="s">
        <v>209</v>
      </c>
      <c r="D824" s="23" t="s">
        <v>501</v>
      </c>
      <c r="E824" s="23" t="s">
        <v>501</v>
      </c>
      <c r="F824" s="23" t="s">
        <v>20</v>
      </c>
      <c r="G824" s="24" t="n">
        <v>1</v>
      </c>
      <c r="H824" s="25" t="n">
        <v>1</v>
      </c>
      <c r="I824" s="25" t="n">
        <v>12.65</v>
      </c>
      <c r="J824" s="25" t="n">
        <v>0</v>
      </c>
      <c r="K824" s="25" t="n">
        <v>0</v>
      </c>
      <c r="L824" s="25" t="n">
        <v>0</v>
      </c>
      <c r="M824" s="6" t="s">
        <f>=I824+J824+K824+L824</f>
      </c>
      <c r="N824" s="23"/>
      <c r="O824" s="23" t="s">
        <v>624</v>
      </c>
    </row>
    <row collapsed="false" customFormat="false" customHeight="false" hidden="false" ht="12.1" outlineLevel="0" r="825">
      <c r="A825" s="22" t="n">
        <v>45701.293136574</v>
      </c>
      <c r="B825" s="23" t="s">
        <v>501</v>
      </c>
      <c r="C825" s="23" t="s">
        <v>209</v>
      </c>
      <c r="D825" s="23" t="s">
        <v>501</v>
      </c>
      <c r="E825" s="23" t="s">
        <v>501</v>
      </c>
      <c r="F825" s="23" t="s">
        <v>20</v>
      </c>
      <c r="G825" s="24" t="n">
        <v>1</v>
      </c>
      <c r="H825" s="25" t="n">
        <v>1</v>
      </c>
      <c r="I825" s="25" t="n">
        <v>2.73</v>
      </c>
      <c r="J825" s="25" t="n">
        <v>0</v>
      </c>
      <c r="K825" s="25" t="n">
        <v>0</v>
      </c>
      <c r="L825" s="25" t="n">
        <v>0</v>
      </c>
      <c r="M825" s="6" t="s">
        <f>=I825+J825+K825+L825</f>
      </c>
      <c r="N825" s="23"/>
      <c r="O825" s="23" t="s">
        <v>624</v>
      </c>
    </row>
    <row collapsed="false" customFormat="false" customHeight="false" hidden="false" ht="12.1" outlineLevel="0" r="826">
      <c r="A826" s="22" t="n">
        <v>45701.2953125</v>
      </c>
      <c r="B826" s="23" t="s">
        <v>501</v>
      </c>
      <c r="C826" s="23" t="s">
        <v>209</v>
      </c>
      <c r="D826" s="23" t="s">
        <v>501</v>
      </c>
      <c r="E826" s="23" t="s">
        <v>501</v>
      </c>
      <c r="F826" s="23" t="s">
        <v>20</v>
      </c>
      <c r="G826" s="24" t="n">
        <v>1</v>
      </c>
      <c r="H826" s="25" t="n">
        <v>1</v>
      </c>
      <c r="I826" s="25" t="n">
        <v>4.46</v>
      </c>
      <c r="J826" s="25" t="n">
        <v>0</v>
      </c>
      <c r="K826" s="25" t="n">
        <v>0</v>
      </c>
      <c r="L826" s="25" t="n">
        <v>0</v>
      </c>
      <c r="M826" s="6" t="s">
        <f>=I826+J826+K826+L826</f>
      </c>
      <c r="N826" s="23"/>
      <c r="O826" s="23" t="s">
        <v>624</v>
      </c>
    </row>
    <row collapsed="false" customFormat="false" customHeight="false" hidden="false" ht="12.1" outlineLevel="0" r="827">
      <c r="A827" s="22" t="n">
        <v>45701.408321759</v>
      </c>
      <c r="B827" s="23" t="s">
        <v>501</v>
      </c>
      <c r="C827" s="23" t="s">
        <v>209</v>
      </c>
      <c r="D827" s="23" t="s">
        <v>501</v>
      </c>
      <c r="E827" s="23" t="s">
        <v>501</v>
      </c>
      <c r="F827" s="23" t="s">
        <v>20</v>
      </c>
      <c r="G827" s="24" t="n">
        <v>1</v>
      </c>
      <c r="H827" s="25" t="n">
        <v>1</v>
      </c>
      <c r="I827" s="25" t="n">
        <v>1</v>
      </c>
      <c r="J827" s="25" t="n">
        <v>0</v>
      </c>
      <c r="K827" s="25" t="n">
        <v>0</v>
      </c>
      <c r="L827" s="25" t="n">
        <v>0</v>
      </c>
      <c r="M827" s="6" t="s">
        <f>=I827+J827+K827+L827</f>
      </c>
      <c r="N827" s="23"/>
      <c r="O827" s="23" t="s">
        <v>624</v>
      </c>
    </row>
    <row collapsed="false" customFormat="false" customHeight="false" hidden="false" ht="12.1" outlineLevel="0" r="828">
      <c r="A828" s="34" t="n">
        <v>45701.431608796</v>
      </c>
      <c r="B828" s="35" t="s">
        <v>413</v>
      </c>
      <c r="C828" s="35" t="s">
        <v>564</v>
      </c>
      <c r="D828" s="35" t="s">
        <v>331</v>
      </c>
      <c r="E828" s="35" t="s">
        <v>126</v>
      </c>
      <c r="F828" s="35" t="s">
        <v>20</v>
      </c>
      <c r="G828" s="36" t="n">
        <v>-17</v>
      </c>
      <c r="H828" s="37" t="n">
        <v>153.5</v>
      </c>
      <c r="I828" s="37" t="n">
        <v>2609.5</v>
      </c>
      <c r="J828" s="37" t="n">
        <v>0</v>
      </c>
      <c r="K828" s="37" t="n">
        <v>-7.83</v>
      </c>
      <c r="L828" s="37" t="n">
        <v>0</v>
      </c>
      <c r="M828" s="6" t="s">
        <f>=I828+J828+K828+L828</f>
      </c>
      <c r="N828" s="35"/>
      <c r="O828" s="35" t="s">
        <v>502</v>
      </c>
    </row>
    <row collapsed="false" customFormat="false" customHeight="false" hidden="false" ht="12.1" outlineLevel="0" r="829">
      <c r="A829" s="21" t="n">
        <v>45701.482476852</v>
      </c>
      <c r="B829" s="17" t="s">
        <v>158</v>
      </c>
      <c r="C829" s="17" t="s">
        <v>648</v>
      </c>
      <c r="D829" s="17" t="s">
        <v>277</v>
      </c>
      <c r="E829" s="17" t="s">
        <v>140</v>
      </c>
      <c r="F829" s="17" t="s">
        <v>20</v>
      </c>
      <c r="G829" s="7" t="n">
        <v>2</v>
      </c>
      <c r="H829" s="6" t="n">
        <v>88.67</v>
      </c>
      <c r="I829" s="6" t="n">
        <v>-1773.4</v>
      </c>
      <c r="J829" s="6" t="n">
        <v>-5.3599999999999</v>
      </c>
      <c r="K829" s="6" t="n">
        <v>-5.32</v>
      </c>
      <c r="L829" s="6" t="n">
        <v>0</v>
      </c>
      <c r="M829" s="6" t="s">
        <f>=I829+J829+K829+L829</f>
      </c>
      <c r="N829" s="17"/>
      <c r="O829" s="17" t="s">
        <v>502</v>
      </c>
    </row>
    <row collapsed="false" customFormat="false" customHeight="false" hidden="false" ht="12.1" outlineLevel="0" r="830">
      <c r="A830" s="21" t="n">
        <v>45701.482905093</v>
      </c>
      <c r="B830" s="17" t="s">
        <v>154</v>
      </c>
      <c r="C830" s="17" t="s">
        <v>583</v>
      </c>
      <c r="D830" s="17" t="s">
        <v>277</v>
      </c>
      <c r="E830" s="17" t="s">
        <v>140</v>
      </c>
      <c r="F830" s="17" t="s">
        <v>20</v>
      </c>
      <c r="G830" s="7" t="n">
        <v>2</v>
      </c>
      <c r="H830" s="6" t="n">
        <v>81.84</v>
      </c>
      <c r="I830" s="6" t="n">
        <v>-1636.8</v>
      </c>
      <c r="J830" s="6" t="n">
        <v>-11.26</v>
      </c>
      <c r="K830" s="6" t="n">
        <v>-4.91</v>
      </c>
      <c r="L830" s="6" t="n">
        <v>0</v>
      </c>
      <c r="M830" s="6" t="s">
        <f>=I830+J830+K830+L830</f>
      </c>
      <c r="N830" s="17"/>
      <c r="O830" s="17" t="s">
        <v>502</v>
      </c>
    </row>
    <row collapsed="false" customFormat="false" customHeight="false" hidden="false" ht="12.1" outlineLevel="0" r="831">
      <c r="A831" s="22" t="n">
        <v>45701.532962963</v>
      </c>
      <c r="B831" s="23" t="s">
        <v>501</v>
      </c>
      <c r="C831" s="23" t="s">
        <v>209</v>
      </c>
      <c r="D831" s="23" t="s">
        <v>501</v>
      </c>
      <c r="E831" s="23" t="s">
        <v>501</v>
      </c>
      <c r="F831" s="23" t="s">
        <v>20</v>
      </c>
      <c r="G831" s="24" t="n">
        <v>1</v>
      </c>
      <c r="H831" s="25" t="n">
        <v>1</v>
      </c>
      <c r="I831" s="25" t="n">
        <v>41</v>
      </c>
      <c r="J831" s="25" t="n">
        <v>0</v>
      </c>
      <c r="K831" s="25" t="n">
        <v>0</v>
      </c>
      <c r="L831" s="25" t="n">
        <v>0</v>
      </c>
      <c r="M831" s="6" t="s">
        <f>=I831+J831+K831+L831</f>
      </c>
      <c r="N831" s="23"/>
      <c r="O831" s="23" t="s">
        <v>624</v>
      </c>
    </row>
    <row collapsed="false" customFormat="false" customHeight="false" hidden="false" ht="12.1" outlineLevel="0" r="832">
      <c r="A832" s="22" t="n">
        <v>45701.578090278</v>
      </c>
      <c r="B832" s="23" t="s">
        <v>501</v>
      </c>
      <c r="C832" s="23" t="s">
        <v>209</v>
      </c>
      <c r="D832" s="23" t="s">
        <v>501</v>
      </c>
      <c r="E832" s="23" t="s">
        <v>501</v>
      </c>
      <c r="F832" s="23" t="s">
        <v>20</v>
      </c>
      <c r="G832" s="24" t="n">
        <v>1</v>
      </c>
      <c r="H832" s="25" t="n">
        <v>1</v>
      </c>
      <c r="I832" s="25" t="n">
        <v>5</v>
      </c>
      <c r="J832" s="25" t="n">
        <v>0</v>
      </c>
      <c r="K832" s="25" t="n">
        <v>0</v>
      </c>
      <c r="L832" s="25" t="n">
        <v>0</v>
      </c>
      <c r="M832" s="6" t="s">
        <f>=I832+J832+K832+L832</f>
      </c>
      <c r="N832" s="23"/>
      <c r="O832" s="23" t="s">
        <v>624</v>
      </c>
    </row>
    <row collapsed="false" customFormat="false" customHeight="false" hidden="false" ht="12.1" outlineLevel="0" r="833">
      <c r="A833" s="22" t="n">
        <v>45702.858796296</v>
      </c>
      <c r="B833" s="23" t="s">
        <v>501</v>
      </c>
      <c r="C833" s="23" t="s">
        <v>209</v>
      </c>
      <c r="D833" s="23" t="s">
        <v>501</v>
      </c>
      <c r="E833" s="23" t="s">
        <v>501</v>
      </c>
      <c r="F833" s="23" t="s">
        <v>20</v>
      </c>
      <c r="G833" s="24" t="n">
        <v>1</v>
      </c>
      <c r="H833" s="25" t="n">
        <v>1</v>
      </c>
      <c r="I833" s="25" t="n">
        <v>47.54</v>
      </c>
      <c r="J833" s="25" t="n">
        <v>0</v>
      </c>
      <c r="K833" s="25" t="n">
        <v>0</v>
      </c>
      <c r="L833" s="25" t="n">
        <v>0</v>
      </c>
      <c r="M833" s="6" t="s">
        <f>=I833+J833+K833+L833</f>
      </c>
      <c r="N833" s="23"/>
      <c r="O833" s="23" t="s">
        <v>624</v>
      </c>
    </row>
    <row collapsed="false" customFormat="false" customHeight="false" hidden="false" ht="12.1" outlineLevel="0" r="834">
      <c r="A834" s="21" t="n">
        <v>45702.85880787</v>
      </c>
      <c r="B834" s="17" t="s">
        <v>129</v>
      </c>
      <c r="C834" s="17" t="s">
        <v>629</v>
      </c>
      <c r="D834" s="17" t="s">
        <v>277</v>
      </c>
      <c r="E834" s="17" t="s">
        <v>126</v>
      </c>
      <c r="F834" s="17" t="s">
        <v>20</v>
      </c>
      <c r="G834" s="7" t="n">
        <v>1</v>
      </c>
      <c r="H834" s="6" t="n">
        <v>128.192419</v>
      </c>
      <c r="I834" s="6" t="n">
        <v>-128.19</v>
      </c>
      <c r="J834" s="6" t="n">
        <v>0</v>
      </c>
      <c r="K834" s="6" t="n">
        <v>0</v>
      </c>
      <c r="L834" s="6" t="n">
        <v>0</v>
      </c>
      <c r="M834" s="6" t="s">
        <f>=I834+J834+K834+L834</f>
      </c>
      <c r="N834" s="17"/>
      <c r="O834" s="17" t="s">
        <v>624</v>
      </c>
    </row>
    <row collapsed="false" customFormat="false" customHeight="false" hidden="false" ht="12.1" outlineLevel="0" r="835">
      <c r="A835" s="22" t="n">
        <v>45702.860659722</v>
      </c>
      <c r="B835" s="23" t="s">
        <v>501</v>
      </c>
      <c r="C835" s="23" t="s">
        <v>209</v>
      </c>
      <c r="D835" s="23" t="s">
        <v>501</v>
      </c>
      <c r="E835" s="23" t="s">
        <v>501</v>
      </c>
      <c r="F835" s="23" t="s">
        <v>20</v>
      </c>
      <c r="G835" s="24" t="n">
        <v>1</v>
      </c>
      <c r="H835" s="25" t="n">
        <v>1</v>
      </c>
      <c r="I835" s="25" t="n">
        <v>41.21</v>
      </c>
      <c r="J835" s="25" t="n">
        <v>0</v>
      </c>
      <c r="K835" s="25" t="n">
        <v>0</v>
      </c>
      <c r="L835" s="25" t="n">
        <v>0</v>
      </c>
      <c r="M835" s="6" t="s">
        <f>=I835+J835+K835+L835</f>
      </c>
      <c r="N835" s="23"/>
      <c r="O835" s="23" t="s">
        <v>624</v>
      </c>
    </row>
    <row collapsed="false" customFormat="false" customHeight="false" hidden="false" ht="12.1" outlineLevel="0" r="836">
      <c r="A836" s="22" t="n">
        <v>45704.628333333</v>
      </c>
      <c r="B836" s="23" t="s">
        <v>501</v>
      </c>
      <c r="C836" s="23" t="s">
        <v>209</v>
      </c>
      <c r="D836" s="23" t="s">
        <v>501</v>
      </c>
      <c r="E836" s="23" t="s">
        <v>501</v>
      </c>
      <c r="F836" s="23" t="s">
        <v>20</v>
      </c>
      <c r="G836" s="24" t="n">
        <v>1</v>
      </c>
      <c r="H836" s="25" t="n">
        <v>1</v>
      </c>
      <c r="I836" s="25" t="n">
        <v>5.05</v>
      </c>
      <c r="J836" s="25" t="n">
        <v>0</v>
      </c>
      <c r="K836" s="25" t="n">
        <v>0</v>
      </c>
      <c r="L836" s="25" t="n">
        <v>0</v>
      </c>
      <c r="M836" s="6" t="s">
        <f>=I836+J836+K836+L836</f>
      </c>
      <c r="N836" s="23"/>
      <c r="O836" s="23" t="s">
        <v>624</v>
      </c>
    </row>
    <row collapsed="false" customFormat="false" customHeight="false" hidden="false" ht="12.1" outlineLevel="0" r="837">
      <c r="A837" s="22" t="n">
        <v>45705.303657407</v>
      </c>
      <c r="B837" s="23" t="s">
        <v>501</v>
      </c>
      <c r="C837" s="23" t="s">
        <v>209</v>
      </c>
      <c r="D837" s="23" t="s">
        <v>501</v>
      </c>
      <c r="E837" s="23" t="s">
        <v>501</v>
      </c>
      <c r="F837" s="23" t="s">
        <v>20</v>
      </c>
      <c r="G837" s="24" t="n">
        <v>1</v>
      </c>
      <c r="H837" s="25" t="n">
        <v>1</v>
      </c>
      <c r="I837" s="25" t="n">
        <v>13</v>
      </c>
      <c r="J837" s="25" t="n">
        <v>0</v>
      </c>
      <c r="K837" s="25" t="n">
        <v>0</v>
      </c>
      <c r="L837" s="25" t="n">
        <v>0</v>
      </c>
      <c r="M837" s="6" t="s">
        <f>=I837+J837+K837+L837</f>
      </c>
      <c r="N837" s="23"/>
      <c r="O837" s="23" t="s">
        <v>624</v>
      </c>
    </row>
    <row collapsed="false" customFormat="false" customHeight="false" hidden="false" ht="12.1" outlineLevel="0" r="838">
      <c r="A838" s="22" t="n">
        <v>45705.51693287</v>
      </c>
      <c r="B838" s="23" t="s">
        <v>501</v>
      </c>
      <c r="C838" s="23" t="s">
        <v>209</v>
      </c>
      <c r="D838" s="23" t="s">
        <v>501</v>
      </c>
      <c r="E838" s="23" t="s">
        <v>501</v>
      </c>
      <c r="F838" s="23" t="s">
        <v>20</v>
      </c>
      <c r="G838" s="24" t="n">
        <v>1</v>
      </c>
      <c r="H838" s="25" t="n">
        <v>1</v>
      </c>
      <c r="I838" s="25" t="n">
        <v>1</v>
      </c>
      <c r="J838" s="25" t="n">
        <v>0</v>
      </c>
      <c r="K838" s="25" t="n">
        <v>0</v>
      </c>
      <c r="L838" s="25" t="n">
        <v>0</v>
      </c>
      <c r="M838" s="6" t="s">
        <f>=I838+J838+K838+L838</f>
      </c>
      <c r="N838" s="23"/>
      <c r="O838" s="23" t="s">
        <v>624</v>
      </c>
    </row>
    <row collapsed="false" customFormat="false" customHeight="false" hidden="false" ht="12.1" outlineLevel="0" r="839">
      <c r="A839" s="21" t="n">
        <v>45705.524189815</v>
      </c>
      <c r="B839" s="17" t="s">
        <v>174</v>
      </c>
      <c r="C839" s="17" t="s">
        <v>669</v>
      </c>
      <c r="D839" s="17" t="s">
        <v>277</v>
      </c>
      <c r="E839" s="17" t="s">
        <v>140</v>
      </c>
      <c r="F839" s="17" t="s">
        <v>20</v>
      </c>
      <c r="G839" s="7" t="n">
        <v>2</v>
      </c>
      <c r="H839" s="6" t="n">
        <v>99.95</v>
      </c>
      <c r="I839" s="6" t="n">
        <v>-1999</v>
      </c>
      <c r="J839" s="6" t="n">
        <v>-4.76</v>
      </c>
      <c r="K839" s="6" t="n">
        <v>-6</v>
      </c>
      <c r="L839" s="6" t="n">
        <v>0</v>
      </c>
      <c r="M839" s="6" t="s">
        <f>=I839+J839+K839+L839</f>
      </c>
      <c r="N839" s="17"/>
      <c r="O839" s="17" t="s">
        <v>502</v>
      </c>
    </row>
    <row collapsed="false" customFormat="false" customHeight="false" hidden="false" ht="12.1" outlineLevel="0" r="840">
      <c r="A840" s="22" t="n">
        <v>45706.379884259</v>
      </c>
      <c r="B840" s="23" t="s">
        <v>501</v>
      </c>
      <c r="C840" s="23" t="s">
        <v>209</v>
      </c>
      <c r="D840" s="23" t="s">
        <v>501</v>
      </c>
      <c r="E840" s="23" t="s">
        <v>501</v>
      </c>
      <c r="F840" s="23" t="s">
        <v>20</v>
      </c>
      <c r="G840" s="24" t="n">
        <v>1</v>
      </c>
      <c r="H840" s="25" t="n">
        <v>1</v>
      </c>
      <c r="I840" s="25" t="n">
        <v>1</v>
      </c>
      <c r="J840" s="25" t="n">
        <v>0</v>
      </c>
      <c r="K840" s="25" t="n">
        <v>0</v>
      </c>
      <c r="L840" s="25" t="n">
        <v>0</v>
      </c>
      <c r="M840" s="6" t="s">
        <f>=I840+J840+K840+L840</f>
      </c>
      <c r="N840" s="23"/>
      <c r="O840" s="23" t="s">
        <v>624</v>
      </c>
    </row>
    <row collapsed="false" customFormat="false" customHeight="false" hidden="false" ht="12.1" outlineLevel="0" r="841">
      <c r="A841" s="22" t="n">
        <v>45706.433206019</v>
      </c>
      <c r="B841" s="23" t="s">
        <v>559</v>
      </c>
      <c r="C841" s="23" t="s">
        <v>596</v>
      </c>
      <c r="D841" s="23" t="s">
        <v>559</v>
      </c>
      <c r="E841" s="23" t="s">
        <v>559</v>
      </c>
      <c r="F841" s="23" t="s">
        <v>20</v>
      </c>
      <c r="G841" s="24" t="n">
        <v>1</v>
      </c>
      <c r="H841" s="25" t="n">
        <v>1</v>
      </c>
      <c r="I841" s="25" t="n">
        <v>200</v>
      </c>
      <c r="J841" s="25" t="n">
        <v>0</v>
      </c>
      <c r="K841" s="25" t="n">
        <v>0</v>
      </c>
      <c r="L841" s="25" t="n">
        <v>0</v>
      </c>
      <c r="M841" s="6" t="s">
        <f>=I841+J841+K841+L841</f>
      </c>
      <c r="N841" s="23"/>
      <c r="O841" s="23" t="s">
        <v>502</v>
      </c>
    </row>
    <row collapsed="false" customFormat="false" customHeight="false" hidden="false" ht="12.1" outlineLevel="0" r="842">
      <c r="A842" s="22" t="n">
        <v>45706.433738426</v>
      </c>
      <c r="B842" s="23" t="s">
        <v>524</v>
      </c>
      <c r="C842" s="23" t="s">
        <v>528</v>
      </c>
      <c r="D842" s="23" t="s">
        <v>524</v>
      </c>
      <c r="E842" s="23" t="s">
        <v>524</v>
      </c>
      <c r="F842" s="23" t="s">
        <v>20</v>
      </c>
      <c r="G842" s="24" t="n">
        <v>1</v>
      </c>
      <c r="H842" s="25" t="n">
        <v>1</v>
      </c>
      <c r="I842" s="25" t="n">
        <v>12.96</v>
      </c>
      <c r="J842" s="25" t="n">
        <v>0</v>
      </c>
      <c r="K842" s="25" t="n">
        <v>0</v>
      </c>
      <c r="L842" s="25" t="n">
        <v>0</v>
      </c>
      <c r="M842" s="6" t="s">
        <f>=I842+J842+K842+L842</f>
      </c>
      <c r="N842" s="23"/>
      <c r="O842" s="23" t="s">
        <v>502</v>
      </c>
    </row>
    <row collapsed="false" customFormat="false" customHeight="false" hidden="false" ht="12.1" outlineLevel="0" r="843">
      <c r="A843" s="22" t="n">
        <v>45706.562326389</v>
      </c>
      <c r="B843" s="23" t="s">
        <v>501</v>
      </c>
      <c r="C843" s="23" t="s">
        <v>209</v>
      </c>
      <c r="D843" s="23" t="s">
        <v>501</v>
      </c>
      <c r="E843" s="23" t="s">
        <v>501</v>
      </c>
      <c r="F843" s="23" t="s">
        <v>20</v>
      </c>
      <c r="G843" s="24" t="n">
        <v>1</v>
      </c>
      <c r="H843" s="25" t="n">
        <v>1</v>
      </c>
      <c r="I843" s="25" t="n">
        <v>5</v>
      </c>
      <c r="J843" s="25" t="n">
        <v>0</v>
      </c>
      <c r="K843" s="25" t="n">
        <v>0</v>
      </c>
      <c r="L843" s="25" t="n">
        <v>0</v>
      </c>
      <c r="M843" s="6" t="s">
        <f>=I843+J843+K843+L843</f>
      </c>
      <c r="N843" s="23"/>
      <c r="O843" s="23" t="s">
        <v>624</v>
      </c>
    </row>
    <row collapsed="false" customFormat="false" customHeight="false" hidden="false" ht="12.1" outlineLevel="0" r="844">
      <c r="A844" s="22" t="n">
        <v>45706.770127315</v>
      </c>
      <c r="B844" s="23" t="s">
        <v>501</v>
      </c>
      <c r="C844" s="23" t="s">
        <v>209</v>
      </c>
      <c r="D844" s="23" t="s">
        <v>501</v>
      </c>
      <c r="E844" s="23" t="s">
        <v>501</v>
      </c>
      <c r="F844" s="23" t="s">
        <v>20</v>
      </c>
      <c r="G844" s="24" t="n">
        <v>1</v>
      </c>
      <c r="H844" s="25" t="n">
        <v>1</v>
      </c>
      <c r="I844" s="25" t="n">
        <v>21</v>
      </c>
      <c r="J844" s="25" t="n">
        <v>0</v>
      </c>
      <c r="K844" s="25" t="n">
        <v>0</v>
      </c>
      <c r="L844" s="25" t="n">
        <v>0</v>
      </c>
      <c r="M844" s="6" t="s">
        <f>=I844+J844+K844+L844</f>
      </c>
      <c r="N844" s="23"/>
      <c r="O844" s="23" t="s">
        <v>624</v>
      </c>
    </row>
    <row collapsed="false" customFormat="false" customHeight="false" hidden="false" ht="12.1" outlineLevel="0" r="845">
      <c r="A845" s="22" t="n">
        <v>45706.777083333</v>
      </c>
      <c r="B845" s="23" t="s">
        <v>501</v>
      </c>
      <c r="C845" s="23" t="s">
        <v>209</v>
      </c>
      <c r="D845" s="23" t="s">
        <v>501</v>
      </c>
      <c r="E845" s="23" t="s">
        <v>501</v>
      </c>
      <c r="F845" s="23" t="s">
        <v>20</v>
      </c>
      <c r="G845" s="24" t="n">
        <v>1</v>
      </c>
      <c r="H845" s="25" t="n">
        <v>1</v>
      </c>
      <c r="I845" s="25" t="n">
        <v>10.05</v>
      </c>
      <c r="J845" s="25" t="n">
        <v>0</v>
      </c>
      <c r="K845" s="25" t="n">
        <v>0</v>
      </c>
      <c r="L845" s="25" t="n">
        <v>0</v>
      </c>
      <c r="M845" s="6" t="s">
        <f>=I845+J845+K845+L845</f>
      </c>
      <c r="N845" s="23"/>
      <c r="O845" s="23" t="s">
        <v>624</v>
      </c>
    </row>
    <row collapsed="false" customFormat="false" customHeight="false" hidden="false" ht="12.1" outlineLevel="0" r="846">
      <c r="A846" s="22" t="n">
        <v>45707.517222222</v>
      </c>
      <c r="B846" s="23" t="s">
        <v>501</v>
      </c>
      <c r="C846" s="23" t="s">
        <v>209</v>
      </c>
      <c r="D846" s="23" t="s">
        <v>501</v>
      </c>
      <c r="E846" s="23" t="s">
        <v>501</v>
      </c>
      <c r="F846" s="23" t="s">
        <v>20</v>
      </c>
      <c r="G846" s="24" t="n">
        <v>1</v>
      </c>
      <c r="H846" s="25" t="n">
        <v>1</v>
      </c>
      <c r="I846" s="25" t="n">
        <v>5</v>
      </c>
      <c r="J846" s="25" t="n">
        <v>0</v>
      </c>
      <c r="K846" s="25" t="n">
        <v>0</v>
      </c>
      <c r="L846" s="25" t="n">
        <v>0</v>
      </c>
      <c r="M846" s="6" t="s">
        <f>=I846+J846+K846+L846</f>
      </c>
      <c r="N846" s="23"/>
      <c r="O846" s="23" t="s">
        <v>624</v>
      </c>
    </row>
    <row collapsed="false" customFormat="false" customHeight="false" hidden="false" ht="12.1" outlineLevel="0" r="847">
      <c r="A847" s="22" t="n">
        <v>45707.768599537</v>
      </c>
      <c r="B847" s="23" t="s">
        <v>501</v>
      </c>
      <c r="C847" s="23" t="s">
        <v>209</v>
      </c>
      <c r="D847" s="23" t="s">
        <v>501</v>
      </c>
      <c r="E847" s="23" t="s">
        <v>501</v>
      </c>
      <c r="F847" s="23" t="s">
        <v>20</v>
      </c>
      <c r="G847" s="24" t="n">
        <v>1</v>
      </c>
      <c r="H847" s="25" t="n">
        <v>1</v>
      </c>
      <c r="I847" s="25" t="n">
        <v>1</v>
      </c>
      <c r="J847" s="25" t="n">
        <v>0</v>
      </c>
      <c r="K847" s="25" t="n">
        <v>0</v>
      </c>
      <c r="L847" s="25" t="n">
        <v>0</v>
      </c>
      <c r="M847" s="6" t="s">
        <f>=I847+J847+K847+L847</f>
      </c>
      <c r="N847" s="23"/>
      <c r="O847" s="23" t="s">
        <v>624</v>
      </c>
    </row>
    <row collapsed="false" customFormat="false" customHeight="false" hidden="false" ht="12.1" outlineLevel="0" r="848">
      <c r="A848" s="22" t="n">
        <v>45707.868217593</v>
      </c>
      <c r="B848" s="23" t="s">
        <v>501</v>
      </c>
      <c r="C848" s="23" t="s">
        <v>209</v>
      </c>
      <c r="D848" s="23" t="s">
        <v>501</v>
      </c>
      <c r="E848" s="23" t="s">
        <v>501</v>
      </c>
      <c r="F848" s="23" t="s">
        <v>20</v>
      </c>
      <c r="G848" s="24" t="n">
        <v>1</v>
      </c>
      <c r="H848" s="25" t="n">
        <v>1</v>
      </c>
      <c r="I848" s="25" t="n">
        <v>1</v>
      </c>
      <c r="J848" s="25" t="n">
        <v>0</v>
      </c>
      <c r="K848" s="25" t="n">
        <v>0</v>
      </c>
      <c r="L848" s="25" t="n">
        <v>0</v>
      </c>
      <c r="M848" s="6" t="s">
        <f>=I848+J848+K848+L848</f>
      </c>
      <c r="N848" s="23"/>
      <c r="O848" s="23" t="s">
        <v>624</v>
      </c>
    </row>
    <row collapsed="false" customFormat="false" customHeight="false" hidden="false" ht="12.1" outlineLevel="0" r="849">
      <c r="A849" s="22" t="n">
        <v>45708.387048611</v>
      </c>
      <c r="B849" s="23" t="s">
        <v>501</v>
      </c>
      <c r="C849" s="23" t="s">
        <v>209</v>
      </c>
      <c r="D849" s="23" t="s">
        <v>501</v>
      </c>
      <c r="E849" s="23" t="s">
        <v>501</v>
      </c>
      <c r="F849" s="23" t="s">
        <v>20</v>
      </c>
      <c r="G849" s="24" t="n">
        <v>1</v>
      </c>
      <c r="H849" s="25" t="n">
        <v>1</v>
      </c>
      <c r="I849" s="25" t="n">
        <v>2</v>
      </c>
      <c r="J849" s="25" t="n">
        <v>0</v>
      </c>
      <c r="K849" s="25" t="n">
        <v>0</v>
      </c>
      <c r="L849" s="25" t="n">
        <v>0</v>
      </c>
      <c r="M849" s="6" t="s">
        <f>=I849+J849+K849+L849</f>
      </c>
      <c r="N849" s="23"/>
      <c r="O849" s="23" t="s">
        <v>624</v>
      </c>
    </row>
    <row collapsed="false" customFormat="false" customHeight="false" hidden="false" ht="12.1" outlineLevel="0" r="850">
      <c r="A850" s="21" t="n">
        <v>45708.387083333</v>
      </c>
      <c r="B850" s="17" t="s">
        <v>129</v>
      </c>
      <c r="C850" s="17" t="s">
        <v>629</v>
      </c>
      <c r="D850" s="17" t="s">
        <v>277</v>
      </c>
      <c r="E850" s="17" t="s">
        <v>126</v>
      </c>
      <c r="F850" s="17" t="s">
        <v>20</v>
      </c>
      <c r="G850" s="7" t="n">
        <v>1</v>
      </c>
      <c r="H850" s="6" t="n">
        <v>128.607129</v>
      </c>
      <c r="I850" s="6" t="n">
        <v>-128.61</v>
      </c>
      <c r="J850" s="6" t="n">
        <v>0</v>
      </c>
      <c r="K850" s="6" t="n">
        <v>0</v>
      </c>
      <c r="L850" s="6" t="n">
        <v>0</v>
      </c>
      <c r="M850" s="6" t="s">
        <f>=I850+J850+K850+L850</f>
      </c>
      <c r="N850" s="17"/>
      <c r="O850" s="17" t="s">
        <v>624</v>
      </c>
    </row>
    <row collapsed="false" customFormat="false" customHeight="false" hidden="false" ht="12.1" outlineLevel="0" r="851">
      <c r="A851" s="22" t="n">
        <v>45708.733888889</v>
      </c>
      <c r="B851" s="23" t="s">
        <v>501</v>
      </c>
      <c r="C851" s="23" t="s">
        <v>209</v>
      </c>
      <c r="D851" s="23" t="s">
        <v>501</v>
      </c>
      <c r="E851" s="23" t="s">
        <v>501</v>
      </c>
      <c r="F851" s="23" t="s">
        <v>20</v>
      </c>
      <c r="G851" s="24" t="n">
        <v>1</v>
      </c>
      <c r="H851" s="25" t="n">
        <v>1</v>
      </c>
      <c r="I851" s="25" t="n">
        <v>10</v>
      </c>
      <c r="J851" s="25" t="n">
        <v>0</v>
      </c>
      <c r="K851" s="25" t="n">
        <v>0</v>
      </c>
      <c r="L851" s="25" t="n">
        <v>0</v>
      </c>
      <c r="M851" s="6" t="s">
        <f>=I851+J851+K851+L851</f>
      </c>
      <c r="N851" s="23"/>
      <c r="O851" s="23" t="s">
        <v>624</v>
      </c>
    </row>
    <row collapsed="false" customFormat="false" customHeight="false" hidden="false" ht="12.1" outlineLevel="0" r="852">
      <c r="A852" s="22" t="n">
        <v>45708.781793981</v>
      </c>
      <c r="B852" s="23" t="s">
        <v>501</v>
      </c>
      <c r="C852" s="23" t="s">
        <v>209</v>
      </c>
      <c r="D852" s="23" t="s">
        <v>501</v>
      </c>
      <c r="E852" s="23" t="s">
        <v>501</v>
      </c>
      <c r="F852" s="23" t="s">
        <v>20</v>
      </c>
      <c r="G852" s="24" t="n">
        <v>1</v>
      </c>
      <c r="H852" s="25" t="n">
        <v>1</v>
      </c>
      <c r="I852" s="25" t="n">
        <v>10.02</v>
      </c>
      <c r="J852" s="25" t="n">
        <v>0</v>
      </c>
      <c r="K852" s="25" t="n">
        <v>0</v>
      </c>
      <c r="L852" s="25" t="n">
        <v>0</v>
      </c>
      <c r="M852" s="6" t="s">
        <f>=I852+J852+K852+L852</f>
      </c>
      <c r="N852" s="23"/>
      <c r="O852" s="23" t="s">
        <v>624</v>
      </c>
    </row>
    <row collapsed="false" customFormat="false" customHeight="false" hidden="false" ht="12.1" outlineLevel="0" r="853">
      <c r="A853" s="34" t="n">
        <v>45708.951331019</v>
      </c>
      <c r="B853" s="35" t="s">
        <v>129</v>
      </c>
      <c r="C853" s="35" t="s">
        <v>629</v>
      </c>
      <c r="D853" s="35" t="s">
        <v>331</v>
      </c>
      <c r="E853" s="35" t="s">
        <v>126</v>
      </c>
      <c r="F853" s="35" t="s">
        <v>20</v>
      </c>
      <c r="G853" s="36" t="n">
        <v>-38</v>
      </c>
      <c r="H853" s="37" t="n">
        <v>128.607129</v>
      </c>
      <c r="I853" s="37" t="n">
        <v>4887.07</v>
      </c>
      <c r="J853" s="37" t="n">
        <v>0</v>
      </c>
      <c r="K853" s="37" t="n">
        <v>0</v>
      </c>
      <c r="L853" s="37" t="n">
        <v>0</v>
      </c>
      <c r="M853" s="6" t="s">
        <f>=I853+J853+K853+L853</f>
      </c>
      <c r="N853" s="35"/>
      <c r="O853" s="35" t="s">
        <v>624</v>
      </c>
    </row>
    <row collapsed="false" customFormat="false" customHeight="false" hidden="false" ht="12.1" outlineLevel="0" r="854">
      <c r="A854" s="30" t="n">
        <v>45708.951354167</v>
      </c>
      <c r="B854" s="31" t="s">
        <v>515</v>
      </c>
      <c r="C854" s="31" t="s">
        <v>516</v>
      </c>
      <c r="D854" s="31" t="s">
        <v>515</v>
      </c>
      <c r="E854" s="31" t="s">
        <v>515</v>
      </c>
      <c r="F854" s="31" t="s">
        <v>20</v>
      </c>
      <c r="G854" s="32" t="n">
        <v>1</v>
      </c>
      <c r="H854" s="33" t="n">
        <v>-36</v>
      </c>
      <c r="I854" s="33" t="n">
        <v>-36</v>
      </c>
      <c r="J854" s="33" t="n">
        <v>0</v>
      </c>
      <c r="K854" s="33" t="n">
        <v>0</v>
      </c>
      <c r="L854" s="33" t="n">
        <v>0</v>
      </c>
      <c r="M854" s="6" t="s">
        <f>=I854+J854+K854+L854</f>
      </c>
      <c r="N854" s="31"/>
      <c r="O854" s="31" t="s">
        <v>624</v>
      </c>
    </row>
    <row collapsed="false" customFormat="false" customHeight="false" hidden="false" ht="12.1" outlineLevel="0" r="855">
      <c r="A855" s="26" t="n">
        <v>45708.951354167</v>
      </c>
      <c r="B855" s="27" t="s">
        <v>512</v>
      </c>
      <c r="C855" s="27" t="s">
        <v>210</v>
      </c>
      <c r="D855" s="27" t="s">
        <v>512</v>
      </c>
      <c r="E855" s="27" t="s">
        <v>512</v>
      </c>
      <c r="F855" s="27" t="s">
        <v>20</v>
      </c>
      <c r="G855" s="28" t="n">
        <v>1</v>
      </c>
      <c r="H855" s="29" t="n">
        <v>-1</v>
      </c>
      <c r="I855" s="29" t="n">
        <v>-4794</v>
      </c>
      <c r="J855" s="29" t="n">
        <v>0</v>
      </c>
      <c r="K855" s="29" t="n">
        <v>0</v>
      </c>
      <c r="L855" s="29" t="n">
        <v>0</v>
      </c>
      <c r="M855" s="6" t="s">
        <f>=I855+J855+K855+L855</f>
      </c>
      <c r="N855" s="27"/>
      <c r="O855" s="27" t="s">
        <v>624</v>
      </c>
    </row>
    <row collapsed="false" customFormat="false" customHeight="false" hidden="false" ht="12.1" outlineLevel="0" r="856">
      <c r="A856" s="22" t="n">
        <v>45708.951689815</v>
      </c>
      <c r="B856" s="23" t="s">
        <v>501</v>
      </c>
      <c r="C856" s="23" t="s">
        <v>209</v>
      </c>
      <c r="D856" s="23" t="s">
        <v>501</v>
      </c>
      <c r="E856" s="23" t="s">
        <v>501</v>
      </c>
      <c r="F856" s="23" t="s">
        <v>20</v>
      </c>
      <c r="G856" s="24" t="n">
        <v>1</v>
      </c>
      <c r="H856" s="25" t="n">
        <v>1</v>
      </c>
      <c r="I856" s="25" t="n">
        <v>4830</v>
      </c>
      <c r="J856" s="25" t="n">
        <v>0</v>
      </c>
      <c r="K856" s="25" t="n">
        <v>0</v>
      </c>
      <c r="L856" s="25" t="n">
        <v>0</v>
      </c>
      <c r="M856" s="6" t="s">
        <f>=I856+J856+K856+L856</f>
      </c>
      <c r="N856" s="23"/>
      <c r="O856" s="23" t="s">
        <v>502</v>
      </c>
    </row>
    <row collapsed="false" customFormat="false" customHeight="false" hidden="false" ht="12.1" outlineLevel="0" r="857">
      <c r="A857" s="22" t="n">
        <v>45709.407974537</v>
      </c>
      <c r="B857" s="23" t="s">
        <v>501</v>
      </c>
      <c r="C857" s="23" t="s">
        <v>209</v>
      </c>
      <c r="D857" s="23" t="s">
        <v>501</v>
      </c>
      <c r="E857" s="23" t="s">
        <v>501</v>
      </c>
      <c r="F857" s="23" t="s">
        <v>20</v>
      </c>
      <c r="G857" s="24" t="n">
        <v>1</v>
      </c>
      <c r="H857" s="25" t="n">
        <v>1</v>
      </c>
      <c r="I857" s="25" t="n">
        <v>1</v>
      </c>
      <c r="J857" s="25" t="n">
        <v>0</v>
      </c>
      <c r="K857" s="25" t="n">
        <v>0</v>
      </c>
      <c r="L857" s="25" t="n">
        <v>0</v>
      </c>
      <c r="M857" s="6" t="s">
        <f>=I857+J857+K857+L857</f>
      </c>
      <c r="N857" s="23"/>
      <c r="O857" s="23" t="s">
        <v>624</v>
      </c>
    </row>
    <row collapsed="false" customFormat="false" customHeight="false" hidden="false" ht="12.1" outlineLevel="0" r="858">
      <c r="A858" s="21" t="n">
        <v>45709.688738426</v>
      </c>
      <c r="B858" s="17" t="s">
        <v>171</v>
      </c>
      <c r="C858" s="17" t="s">
        <v>670</v>
      </c>
      <c r="D858" s="17" t="s">
        <v>277</v>
      </c>
      <c r="E858" s="17" t="s">
        <v>140</v>
      </c>
      <c r="F858" s="17" t="s">
        <v>20</v>
      </c>
      <c r="G858" s="7" t="n">
        <v>3</v>
      </c>
      <c r="H858" s="6" t="n">
        <v>75.1</v>
      </c>
      <c r="I858" s="6" t="n">
        <v>-2253</v>
      </c>
      <c r="J858" s="6" t="n">
        <v>-16.77</v>
      </c>
      <c r="K858" s="6" t="n">
        <v>-6.76</v>
      </c>
      <c r="L858" s="6" t="n">
        <v>0</v>
      </c>
      <c r="M858" s="6" t="s">
        <f>=I858+J858+K858+L858</f>
      </c>
      <c r="N858" s="17"/>
      <c r="O858" s="17" t="s">
        <v>502</v>
      </c>
    </row>
    <row collapsed="false" customFormat="false" customHeight="false" hidden="false" ht="12.1" outlineLevel="0" r="859">
      <c r="A859" s="22" t="n">
        <v>45709.782569444</v>
      </c>
      <c r="B859" s="23" t="s">
        <v>501</v>
      </c>
      <c r="C859" s="23" t="s">
        <v>209</v>
      </c>
      <c r="D859" s="23" t="s">
        <v>501</v>
      </c>
      <c r="E859" s="23" t="s">
        <v>501</v>
      </c>
      <c r="F859" s="23" t="s">
        <v>20</v>
      </c>
      <c r="G859" s="24" t="n">
        <v>1</v>
      </c>
      <c r="H859" s="25" t="n">
        <v>1</v>
      </c>
      <c r="I859" s="25" t="n">
        <v>15.07</v>
      </c>
      <c r="J859" s="25" t="n">
        <v>0</v>
      </c>
      <c r="K859" s="25" t="n">
        <v>0</v>
      </c>
      <c r="L859" s="25" t="n">
        <v>0</v>
      </c>
      <c r="M859" s="6" t="s">
        <f>=I859+J859+K859+L859</f>
      </c>
      <c r="N859" s="23"/>
      <c r="O859" s="23" t="s">
        <v>624</v>
      </c>
    </row>
    <row collapsed="false" customFormat="false" customHeight="false" hidden="false" ht="12.1" outlineLevel="0" r="860">
      <c r="A860" s="21" t="n">
        <v>45711.85068287</v>
      </c>
      <c r="B860" s="17" t="s">
        <v>113</v>
      </c>
      <c r="C860" s="17" t="s">
        <v>568</v>
      </c>
      <c r="D860" s="17" t="s">
        <v>277</v>
      </c>
      <c r="E860" s="17" t="s">
        <v>18</v>
      </c>
      <c r="F860" s="17" t="s">
        <v>20</v>
      </c>
      <c r="G860" s="7" t="n">
        <v>2000</v>
      </c>
      <c r="H860" s="6" t="n">
        <v>0.5552</v>
      </c>
      <c r="I860" s="6" t="n">
        <v>-1110.4</v>
      </c>
      <c r="J860" s="6" t="n">
        <v>0</v>
      </c>
      <c r="K860" s="6" t="n">
        <v>0</v>
      </c>
      <c r="L860" s="6" t="n">
        <v>0</v>
      </c>
      <c r="M860" s="6" t="s">
        <f>=I860+J860+K860+L860</f>
      </c>
      <c r="N860" s="17"/>
      <c r="O860" s="17" t="s">
        <v>502</v>
      </c>
    </row>
    <row collapsed="false" customFormat="false" customHeight="false" hidden="false" ht="12.1" outlineLevel="0" r="861">
      <c r="A861" s="30" t="n">
        <v>45711.850694444</v>
      </c>
      <c r="B861" s="31" t="s">
        <v>537</v>
      </c>
      <c r="C861" s="31" t="s">
        <v>569</v>
      </c>
      <c r="D861" s="31" t="s">
        <v>537</v>
      </c>
      <c r="E861" s="31" t="s">
        <v>537</v>
      </c>
      <c r="F861" s="31" t="s">
        <v>20</v>
      </c>
      <c r="G861" s="32" t="n">
        <v>1</v>
      </c>
      <c r="H861" s="33" t="n">
        <v>-1</v>
      </c>
      <c r="I861" s="33" t="n">
        <v>-3.33</v>
      </c>
      <c r="J861" s="33" t="n">
        <v>0</v>
      </c>
      <c r="K861" s="33" t="n">
        <v>0</v>
      </c>
      <c r="L861" s="33" t="n">
        <v>0</v>
      </c>
      <c r="M861" s="6" t="s">
        <f>=I861+J861+K861+L861</f>
      </c>
      <c r="N861" s="31"/>
      <c r="O861" s="31" t="s">
        <v>502</v>
      </c>
    </row>
    <row collapsed="false" customFormat="false" customHeight="false" hidden="false" ht="12.1" outlineLevel="0" r="862">
      <c r="A862" s="21" t="n">
        <v>45711.851354167</v>
      </c>
      <c r="B862" s="17" t="s">
        <v>76</v>
      </c>
      <c r="C862" s="17" t="s">
        <v>570</v>
      </c>
      <c r="D862" s="17" t="s">
        <v>277</v>
      </c>
      <c r="E862" s="17" t="s">
        <v>18</v>
      </c>
      <c r="F862" s="17" t="s">
        <v>20</v>
      </c>
      <c r="G862" s="7" t="n">
        <v>2</v>
      </c>
      <c r="H862" s="6" t="n">
        <v>452.35</v>
      </c>
      <c r="I862" s="6" t="n">
        <v>-904.7</v>
      </c>
      <c r="J862" s="6" t="n">
        <v>0</v>
      </c>
      <c r="K862" s="6" t="n">
        <v>0</v>
      </c>
      <c r="L862" s="6" t="n">
        <v>0</v>
      </c>
      <c r="M862" s="6" t="s">
        <f>=I862+J862+K862+L862</f>
      </c>
      <c r="N862" s="17"/>
      <c r="O862" s="17" t="s">
        <v>502</v>
      </c>
    </row>
    <row collapsed="false" customFormat="false" customHeight="false" hidden="false" ht="12.1" outlineLevel="0" r="863">
      <c r="A863" s="30" t="n">
        <v>45711.852060185</v>
      </c>
      <c r="B863" s="31" t="s">
        <v>537</v>
      </c>
      <c r="C863" s="31" t="s">
        <v>594</v>
      </c>
      <c r="D863" s="31" t="s">
        <v>537</v>
      </c>
      <c r="E863" s="31" t="s">
        <v>537</v>
      </c>
      <c r="F863" s="31" t="s">
        <v>20</v>
      </c>
      <c r="G863" s="32" t="n">
        <v>1</v>
      </c>
      <c r="H863" s="33" t="n">
        <v>-1</v>
      </c>
      <c r="I863" s="33" t="n">
        <v>-2.72</v>
      </c>
      <c r="J863" s="33" t="n">
        <v>0</v>
      </c>
      <c r="K863" s="33" t="n">
        <v>0</v>
      </c>
      <c r="L863" s="33" t="n">
        <v>0</v>
      </c>
      <c r="M863" s="6" t="s">
        <f>=I863+J863+K863+L863</f>
      </c>
      <c r="N863" s="31"/>
      <c r="O863" s="31" t="s">
        <v>502</v>
      </c>
    </row>
    <row collapsed="false" customFormat="false" customHeight="false" hidden="false" ht="12.1" outlineLevel="0" r="864">
      <c r="A864" s="30" t="n">
        <v>45712.000011574</v>
      </c>
      <c r="B864" s="31" t="s">
        <v>515</v>
      </c>
      <c r="C864" s="31" t="s">
        <v>626</v>
      </c>
      <c r="D864" s="31" t="s">
        <v>515</v>
      </c>
      <c r="E864" s="31" t="s">
        <v>515</v>
      </c>
      <c r="F864" s="31" t="s">
        <v>20</v>
      </c>
      <c r="G864" s="32" t="n">
        <v>1</v>
      </c>
      <c r="H864" s="33" t="n">
        <v>-28</v>
      </c>
      <c r="I864" s="33" t="n">
        <v>-28</v>
      </c>
      <c r="J864" s="33" t="n">
        <v>0</v>
      </c>
      <c r="K864" s="33" t="n">
        <v>0</v>
      </c>
      <c r="L864" s="33" t="n">
        <v>0</v>
      </c>
      <c r="M864" s="6" t="s">
        <f>=I864+J864+K864+L864</f>
      </c>
      <c r="N864" s="31"/>
      <c r="O864" s="31" t="s">
        <v>624</v>
      </c>
    </row>
    <row collapsed="false" customFormat="false" customHeight="false" hidden="false" ht="12.1" outlineLevel="0" r="865">
      <c r="A865" s="22" t="n">
        <v>45712.385451389</v>
      </c>
      <c r="B865" s="23" t="s">
        <v>524</v>
      </c>
      <c r="C865" s="23" t="s">
        <v>530</v>
      </c>
      <c r="D865" s="23" t="s">
        <v>524</v>
      </c>
      <c r="E865" s="23" t="s">
        <v>524</v>
      </c>
      <c r="F865" s="23" t="s">
        <v>20</v>
      </c>
      <c r="G865" s="24" t="n">
        <v>1</v>
      </c>
      <c r="H865" s="25" t="n">
        <v>1</v>
      </c>
      <c r="I865" s="25" t="n">
        <v>94.98</v>
      </c>
      <c r="J865" s="25" t="n">
        <v>0</v>
      </c>
      <c r="K865" s="25" t="n">
        <v>0</v>
      </c>
      <c r="L865" s="25" t="n">
        <v>0</v>
      </c>
      <c r="M865" s="6" t="s">
        <f>=I865+J865+K865+L865</f>
      </c>
      <c r="N865" s="23"/>
      <c r="O865" s="23" t="s">
        <v>502</v>
      </c>
    </row>
    <row collapsed="false" customFormat="false" customHeight="false" hidden="false" ht="12.1" outlineLevel="0" r="866">
      <c r="A866" s="22" t="n">
        <v>45713.307164352</v>
      </c>
      <c r="B866" s="23" t="s">
        <v>501</v>
      </c>
      <c r="C866" s="23" t="s">
        <v>209</v>
      </c>
      <c r="D866" s="23" t="s">
        <v>501</v>
      </c>
      <c r="E866" s="23" t="s">
        <v>501</v>
      </c>
      <c r="F866" s="23" t="s">
        <v>20</v>
      </c>
      <c r="G866" s="24" t="n">
        <v>1</v>
      </c>
      <c r="H866" s="25" t="n">
        <v>1</v>
      </c>
      <c r="I866" s="25" t="n">
        <v>10</v>
      </c>
      <c r="J866" s="25" t="n">
        <v>0</v>
      </c>
      <c r="K866" s="25" t="n">
        <v>0</v>
      </c>
      <c r="L866" s="25" t="n">
        <v>0</v>
      </c>
      <c r="M866" s="6" t="s">
        <f>=I866+J866+K866+L866</f>
      </c>
      <c r="N866" s="23"/>
      <c r="O866" s="23" t="s">
        <v>624</v>
      </c>
    </row>
    <row collapsed="false" customFormat="false" customHeight="false" hidden="false" ht="12.1" outlineLevel="0" r="867">
      <c r="A867" s="22" t="n">
        <v>45714.561990741</v>
      </c>
      <c r="B867" s="23" t="s">
        <v>501</v>
      </c>
      <c r="C867" s="23" t="s">
        <v>209</v>
      </c>
      <c r="D867" s="23" t="s">
        <v>501</v>
      </c>
      <c r="E867" s="23" t="s">
        <v>501</v>
      </c>
      <c r="F867" s="23" t="s">
        <v>20</v>
      </c>
      <c r="G867" s="24" t="n">
        <v>1</v>
      </c>
      <c r="H867" s="25" t="n">
        <v>1</v>
      </c>
      <c r="I867" s="25" t="n">
        <v>5</v>
      </c>
      <c r="J867" s="25" t="n">
        <v>0</v>
      </c>
      <c r="K867" s="25" t="n">
        <v>0</v>
      </c>
      <c r="L867" s="25" t="n">
        <v>0</v>
      </c>
      <c r="M867" s="6" t="s">
        <f>=I867+J867+K867+L867</f>
      </c>
      <c r="N867" s="23"/>
      <c r="O867" s="23" t="s">
        <v>624</v>
      </c>
    </row>
    <row collapsed="false" customFormat="false" customHeight="false" hidden="false" ht="12.1" outlineLevel="0" r="868">
      <c r="A868" s="22" t="n">
        <v>45714.83443287</v>
      </c>
      <c r="B868" s="23" t="s">
        <v>501</v>
      </c>
      <c r="C868" s="23" t="s">
        <v>209</v>
      </c>
      <c r="D868" s="23" t="s">
        <v>501</v>
      </c>
      <c r="E868" s="23" t="s">
        <v>501</v>
      </c>
      <c r="F868" s="23" t="s">
        <v>20</v>
      </c>
      <c r="G868" s="24" t="n">
        <v>1</v>
      </c>
      <c r="H868" s="25" t="n">
        <v>1</v>
      </c>
      <c r="I868" s="25" t="n">
        <v>5.06</v>
      </c>
      <c r="J868" s="25" t="n">
        <v>0</v>
      </c>
      <c r="K868" s="25" t="n">
        <v>0</v>
      </c>
      <c r="L868" s="25" t="n">
        <v>0</v>
      </c>
      <c r="M868" s="6" t="s">
        <f>=I868+J868+K868+L868</f>
      </c>
      <c r="N868" s="23"/>
      <c r="O868" s="23" t="s">
        <v>624</v>
      </c>
    </row>
    <row collapsed="false" customFormat="false" customHeight="false" hidden="false" ht="12.1" outlineLevel="0" r="869">
      <c r="A869" s="22" t="n">
        <v>45715.527719907</v>
      </c>
      <c r="B869" s="23" t="s">
        <v>501</v>
      </c>
      <c r="C869" s="23" t="s">
        <v>209</v>
      </c>
      <c r="D869" s="23" t="s">
        <v>501</v>
      </c>
      <c r="E869" s="23" t="s">
        <v>501</v>
      </c>
      <c r="F869" s="23" t="s">
        <v>20</v>
      </c>
      <c r="G869" s="24" t="n">
        <v>1</v>
      </c>
      <c r="H869" s="25" t="n">
        <v>1</v>
      </c>
      <c r="I869" s="25" t="n">
        <v>5</v>
      </c>
      <c r="J869" s="25" t="n">
        <v>0</v>
      </c>
      <c r="K869" s="25" t="n">
        <v>0</v>
      </c>
      <c r="L869" s="25" t="n">
        <v>0</v>
      </c>
      <c r="M869" s="6" t="s">
        <f>=I869+J869+K869+L869</f>
      </c>
      <c r="N869" s="23"/>
      <c r="O869" s="23" t="s">
        <v>624</v>
      </c>
    </row>
    <row collapsed="false" customFormat="false" customHeight="false" hidden="false" ht="12.1" outlineLevel="0" r="870">
      <c r="A870" s="22" t="n">
        <v>45716.550092593</v>
      </c>
      <c r="B870" s="23" t="s">
        <v>501</v>
      </c>
      <c r="C870" s="23" t="s">
        <v>209</v>
      </c>
      <c r="D870" s="23" t="s">
        <v>501</v>
      </c>
      <c r="E870" s="23" t="s">
        <v>501</v>
      </c>
      <c r="F870" s="23" t="s">
        <v>20</v>
      </c>
      <c r="G870" s="24" t="n">
        <v>1</v>
      </c>
      <c r="H870" s="25" t="n">
        <v>1</v>
      </c>
      <c r="I870" s="25" t="n">
        <v>5</v>
      </c>
      <c r="J870" s="25" t="n">
        <v>0</v>
      </c>
      <c r="K870" s="25" t="n">
        <v>0</v>
      </c>
      <c r="L870" s="25" t="n">
        <v>0</v>
      </c>
      <c r="M870" s="6" t="s">
        <f>=I870+J870+K870+L870</f>
      </c>
      <c r="N870" s="23"/>
      <c r="O870" s="23" t="s">
        <v>624</v>
      </c>
    </row>
    <row collapsed="false" customFormat="false" customHeight="false" hidden="false" ht="12.1" outlineLevel="0" r="871">
      <c r="A871" s="22" t="n">
        <v>45718.297858796</v>
      </c>
      <c r="B871" s="23" t="s">
        <v>501</v>
      </c>
      <c r="C871" s="23" t="s">
        <v>209</v>
      </c>
      <c r="D871" s="23" t="s">
        <v>501</v>
      </c>
      <c r="E871" s="23" t="s">
        <v>501</v>
      </c>
      <c r="F871" s="23" t="s">
        <v>20</v>
      </c>
      <c r="G871" s="24" t="n">
        <v>1</v>
      </c>
      <c r="H871" s="25" t="n">
        <v>1</v>
      </c>
      <c r="I871" s="25" t="n">
        <v>22</v>
      </c>
      <c r="J871" s="25" t="n">
        <v>0</v>
      </c>
      <c r="K871" s="25" t="n">
        <v>0</v>
      </c>
      <c r="L871" s="25" t="n">
        <v>0</v>
      </c>
      <c r="M871" s="6" t="s">
        <f>=I871+J871+K871+L871</f>
      </c>
      <c r="N871" s="23"/>
      <c r="O871" s="23" t="s">
        <v>624</v>
      </c>
    </row>
    <row collapsed="false" customFormat="false" customHeight="false" hidden="false" ht="12.1" outlineLevel="0" r="872">
      <c r="A872" s="22" t="n">
        <v>45718.554826389</v>
      </c>
      <c r="B872" s="23" t="s">
        <v>501</v>
      </c>
      <c r="C872" s="23" t="s">
        <v>209</v>
      </c>
      <c r="D872" s="23" t="s">
        <v>501</v>
      </c>
      <c r="E872" s="23" t="s">
        <v>501</v>
      </c>
      <c r="F872" s="23" t="s">
        <v>20</v>
      </c>
      <c r="G872" s="24" t="n">
        <v>1</v>
      </c>
      <c r="H872" s="25" t="n">
        <v>1</v>
      </c>
      <c r="I872" s="25" t="n">
        <v>10</v>
      </c>
      <c r="J872" s="25" t="n">
        <v>0</v>
      </c>
      <c r="K872" s="25" t="n">
        <v>0</v>
      </c>
      <c r="L872" s="25" t="n">
        <v>0</v>
      </c>
      <c r="M872" s="6" t="s">
        <f>=I872+J872+K872+L872</f>
      </c>
      <c r="N872" s="23"/>
      <c r="O872" s="23" t="s">
        <v>624</v>
      </c>
    </row>
    <row collapsed="false" customFormat="false" customHeight="false" hidden="false" ht="12.1" outlineLevel="0" r="873">
      <c r="A873" s="22" t="n">
        <v>45719.528923611</v>
      </c>
      <c r="B873" s="23" t="s">
        <v>501</v>
      </c>
      <c r="C873" s="23" t="s">
        <v>209</v>
      </c>
      <c r="D873" s="23" t="s">
        <v>501</v>
      </c>
      <c r="E873" s="23" t="s">
        <v>501</v>
      </c>
      <c r="F873" s="23" t="s">
        <v>20</v>
      </c>
      <c r="G873" s="24" t="n">
        <v>1</v>
      </c>
      <c r="H873" s="25" t="n">
        <v>1</v>
      </c>
      <c r="I873" s="25" t="n">
        <v>5</v>
      </c>
      <c r="J873" s="25" t="n">
        <v>0</v>
      </c>
      <c r="K873" s="25" t="n">
        <v>0</v>
      </c>
      <c r="L873" s="25" t="n">
        <v>0</v>
      </c>
      <c r="M873" s="6" t="s">
        <f>=I873+J873+K873+L873</f>
      </c>
      <c r="N873" s="23"/>
      <c r="O873" s="23" t="s">
        <v>624</v>
      </c>
    </row>
    <row collapsed="false" customFormat="false" customHeight="false" hidden="false" ht="12.1" outlineLevel="0" r="874">
      <c r="A874" s="21" t="n">
        <v>45719.528935185</v>
      </c>
      <c r="B874" s="17" t="s">
        <v>129</v>
      </c>
      <c r="C874" s="17" t="s">
        <v>629</v>
      </c>
      <c r="D874" s="17" t="s">
        <v>277</v>
      </c>
      <c r="E874" s="17" t="s">
        <v>126</v>
      </c>
      <c r="F874" s="17" t="s">
        <v>20</v>
      </c>
      <c r="G874" s="7" t="n">
        <v>1</v>
      </c>
      <c r="H874" s="6" t="n">
        <v>129.371559</v>
      </c>
      <c r="I874" s="6" t="n">
        <v>-129.37</v>
      </c>
      <c r="J874" s="6" t="n">
        <v>0</v>
      </c>
      <c r="K874" s="6" t="n">
        <v>0</v>
      </c>
      <c r="L874" s="6" t="n">
        <v>0</v>
      </c>
      <c r="M874" s="6" t="s">
        <f>=I874+J874+K874+L874</f>
      </c>
      <c r="N874" s="17"/>
      <c r="O874" s="17" t="s">
        <v>624</v>
      </c>
    </row>
    <row collapsed="false" customFormat="false" customHeight="false" hidden="false" ht="12.1" outlineLevel="0" r="875">
      <c r="A875" s="22" t="n">
        <v>45719.651423611</v>
      </c>
      <c r="B875" s="23" t="s">
        <v>524</v>
      </c>
      <c r="C875" s="23" t="s">
        <v>671</v>
      </c>
      <c r="D875" s="23" t="s">
        <v>524</v>
      </c>
      <c r="E875" s="23" t="s">
        <v>524</v>
      </c>
      <c r="F875" s="23" t="s">
        <v>20</v>
      </c>
      <c r="G875" s="24" t="n">
        <v>1</v>
      </c>
      <c r="H875" s="25" t="n">
        <v>1</v>
      </c>
      <c r="I875" s="25" t="n">
        <v>79.78</v>
      </c>
      <c r="J875" s="25" t="n">
        <v>0</v>
      </c>
      <c r="K875" s="25" t="n">
        <v>0</v>
      </c>
      <c r="L875" s="25" t="n">
        <v>0</v>
      </c>
      <c r="M875" s="6" t="s">
        <f>=I875+J875+K875+L875</f>
      </c>
      <c r="N875" s="23"/>
      <c r="O875" s="23" t="s">
        <v>502</v>
      </c>
    </row>
    <row collapsed="false" customFormat="false" customHeight="false" hidden="false" ht="12.1" outlineLevel="0" r="876">
      <c r="A876" s="22" t="n">
        <v>45720.422210648</v>
      </c>
      <c r="B876" s="23" t="s">
        <v>524</v>
      </c>
      <c r="C876" s="23" t="s">
        <v>667</v>
      </c>
      <c r="D876" s="23" t="s">
        <v>524</v>
      </c>
      <c r="E876" s="23" t="s">
        <v>524</v>
      </c>
      <c r="F876" s="23" t="s">
        <v>20</v>
      </c>
      <c r="G876" s="24" t="n">
        <v>1</v>
      </c>
      <c r="H876" s="25" t="n">
        <v>1</v>
      </c>
      <c r="I876" s="25" t="n">
        <v>11.16</v>
      </c>
      <c r="J876" s="25" t="n">
        <v>0</v>
      </c>
      <c r="K876" s="25" t="n">
        <v>0</v>
      </c>
      <c r="L876" s="25" t="n">
        <v>0</v>
      </c>
      <c r="M876" s="6" t="s">
        <f>=I876+J876+K876+L876</f>
      </c>
      <c r="N876" s="23"/>
      <c r="O876" s="23" t="s">
        <v>502</v>
      </c>
    </row>
    <row collapsed="false" customFormat="false" customHeight="false" hidden="false" ht="12.1" outlineLevel="0" r="877">
      <c r="A877" s="22" t="n">
        <v>45720.423946759</v>
      </c>
      <c r="B877" s="23" t="s">
        <v>559</v>
      </c>
      <c r="C877" s="23" t="s">
        <v>668</v>
      </c>
      <c r="D877" s="23" t="s">
        <v>559</v>
      </c>
      <c r="E877" s="23" t="s">
        <v>559</v>
      </c>
      <c r="F877" s="23" t="s">
        <v>20</v>
      </c>
      <c r="G877" s="24" t="n">
        <v>1</v>
      </c>
      <c r="H877" s="25" t="n">
        <v>1</v>
      </c>
      <c r="I877" s="25" t="n">
        <v>117.21</v>
      </c>
      <c r="J877" s="25" t="n">
        <v>0</v>
      </c>
      <c r="K877" s="25" t="n">
        <v>0</v>
      </c>
      <c r="L877" s="25" t="n">
        <v>0</v>
      </c>
      <c r="M877" s="6" t="s">
        <f>=I877+J877+K877+L877</f>
      </c>
      <c r="N877" s="23"/>
      <c r="O877" s="23" t="s">
        <v>502</v>
      </c>
    </row>
    <row collapsed="false" customFormat="false" customHeight="false" hidden="false" ht="12.1" outlineLevel="0" r="878">
      <c r="A878" s="22" t="n">
        <v>45720.538831019</v>
      </c>
      <c r="B878" s="23" t="s">
        <v>501</v>
      </c>
      <c r="C878" s="23" t="s">
        <v>209</v>
      </c>
      <c r="D878" s="23" t="s">
        <v>501</v>
      </c>
      <c r="E878" s="23" t="s">
        <v>501</v>
      </c>
      <c r="F878" s="23" t="s">
        <v>20</v>
      </c>
      <c r="G878" s="24" t="n">
        <v>1</v>
      </c>
      <c r="H878" s="25" t="n">
        <v>1</v>
      </c>
      <c r="I878" s="25" t="n">
        <v>2</v>
      </c>
      <c r="J878" s="25" t="n">
        <v>0</v>
      </c>
      <c r="K878" s="25" t="n">
        <v>0</v>
      </c>
      <c r="L878" s="25" t="n">
        <v>0</v>
      </c>
      <c r="M878" s="6" t="s">
        <f>=I878+J878+K878+L878</f>
      </c>
      <c r="N878" s="23"/>
      <c r="O878" s="23" t="s">
        <v>624</v>
      </c>
    </row>
    <row collapsed="false" customFormat="false" customHeight="false" hidden="false" ht="12.1" outlineLevel="0" r="879">
      <c r="A879" s="22" t="n">
        <v>45720.562349537</v>
      </c>
      <c r="B879" s="23" t="s">
        <v>524</v>
      </c>
      <c r="C879" s="23" t="s">
        <v>593</v>
      </c>
      <c r="D879" s="23" t="s">
        <v>524</v>
      </c>
      <c r="E879" s="23" t="s">
        <v>524</v>
      </c>
      <c r="F879" s="23" t="s">
        <v>20</v>
      </c>
      <c r="G879" s="24" t="n">
        <v>1</v>
      </c>
      <c r="H879" s="25" t="n">
        <v>1</v>
      </c>
      <c r="I879" s="25" t="n">
        <v>56.3</v>
      </c>
      <c r="J879" s="25" t="n">
        <v>0</v>
      </c>
      <c r="K879" s="25" t="n">
        <v>0</v>
      </c>
      <c r="L879" s="25" t="n">
        <v>0</v>
      </c>
      <c r="M879" s="6" t="s">
        <f>=I879+J879+K879+L879</f>
      </c>
      <c r="N879" s="23"/>
      <c r="O879" s="23" t="s">
        <v>502</v>
      </c>
    </row>
    <row collapsed="false" customFormat="false" customHeight="false" hidden="false" ht="12.1" outlineLevel="0" r="880">
      <c r="A880" s="22" t="n">
        <v>45720.803796296</v>
      </c>
      <c r="B880" s="23" t="s">
        <v>501</v>
      </c>
      <c r="C880" s="23" t="s">
        <v>209</v>
      </c>
      <c r="D880" s="23" t="s">
        <v>501</v>
      </c>
      <c r="E880" s="23" t="s">
        <v>501</v>
      </c>
      <c r="F880" s="23" t="s">
        <v>20</v>
      </c>
      <c r="G880" s="24" t="n">
        <v>1</v>
      </c>
      <c r="H880" s="25" t="n">
        <v>1</v>
      </c>
      <c r="I880" s="25" t="n">
        <v>41.22</v>
      </c>
      <c r="J880" s="25" t="n">
        <v>0</v>
      </c>
      <c r="K880" s="25" t="n">
        <v>0</v>
      </c>
      <c r="L880" s="25" t="n">
        <v>0</v>
      </c>
      <c r="M880" s="6" t="s">
        <f>=I880+J880+K880+L880</f>
      </c>
      <c r="N880" s="23"/>
      <c r="O880" s="23" t="s">
        <v>624</v>
      </c>
    </row>
    <row collapsed="false" customFormat="false" customHeight="false" hidden="false" ht="12.1" outlineLevel="0" r="881">
      <c r="A881" s="22" t="n">
        <v>45720.947337963</v>
      </c>
      <c r="B881" s="23" t="s">
        <v>501</v>
      </c>
      <c r="C881" s="23" t="s">
        <v>209</v>
      </c>
      <c r="D881" s="23" t="s">
        <v>501</v>
      </c>
      <c r="E881" s="23" t="s">
        <v>501</v>
      </c>
      <c r="F881" s="23" t="s">
        <v>20</v>
      </c>
      <c r="G881" s="24" t="n">
        <v>1</v>
      </c>
      <c r="H881" s="25" t="n">
        <v>1</v>
      </c>
      <c r="I881" s="25" t="n">
        <v>872</v>
      </c>
      <c r="J881" s="25" t="n">
        <v>0</v>
      </c>
      <c r="K881" s="25" t="n">
        <v>0</v>
      </c>
      <c r="L881" s="25" t="n">
        <v>0</v>
      </c>
      <c r="M881" s="6" t="s">
        <f>=I881+J881+K881+L881</f>
      </c>
      <c r="N881" s="23"/>
      <c r="O881" s="23" t="s">
        <v>624</v>
      </c>
    </row>
    <row collapsed="false" customFormat="false" customHeight="false" hidden="false" ht="12.1" outlineLevel="0" r="882">
      <c r="A882" s="21" t="n">
        <v>45721.332696759</v>
      </c>
      <c r="B882" s="17" t="s">
        <v>129</v>
      </c>
      <c r="C882" s="17" t="s">
        <v>629</v>
      </c>
      <c r="D882" s="17" t="s">
        <v>277</v>
      </c>
      <c r="E882" s="17" t="s">
        <v>126</v>
      </c>
      <c r="F882" s="17" t="s">
        <v>20</v>
      </c>
      <c r="G882" s="7" t="n">
        <v>7</v>
      </c>
      <c r="H882" s="6" t="n">
        <v>129.519216</v>
      </c>
      <c r="I882" s="6" t="n">
        <v>-906.63</v>
      </c>
      <c r="J882" s="6" t="n">
        <v>0</v>
      </c>
      <c r="K882" s="6" t="n">
        <v>0</v>
      </c>
      <c r="L882" s="6" t="n">
        <v>0</v>
      </c>
      <c r="M882" s="6" t="s">
        <f>=I882+J882+K882+L882</f>
      </c>
      <c r="N882" s="17"/>
      <c r="O882" s="17" t="s">
        <v>624</v>
      </c>
    </row>
    <row collapsed="false" customFormat="false" customHeight="false" hidden="false" ht="12.1" outlineLevel="0" r="883">
      <c r="A883" s="22" t="n">
        <v>45721.51974537</v>
      </c>
      <c r="B883" s="23" t="s">
        <v>501</v>
      </c>
      <c r="C883" s="23" t="s">
        <v>209</v>
      </c>
      <c r="D883" s="23" t="s">
        <v>501</v>
      </c>
      <c r="E883" s="23" t="s">
        <v>501</v>
      </c>
      <c r="F883" s="23" t="s">
        <v>20</v>
      </c>
      <c r="G883" s="24" t="n">
        <v>1</v>
      </c>
      <c r="H883" s="25" t="n">
        <v>1</v>
      </c>
      <c r="I883" s="25" t="n">
        <v>5</v>
      </c>
      <c r="J883" s="25" t="n">
        <v>0</v>
      </c>
      <c r="K883" s="25" t="n">
        <v>0</v>
      </c>
      <c r="L883" s="25" t="n">
        <v>0</v>
      </c>
      <c r="M883" s="6" t="s">
        <f>=I883+J883+K883+L883</f>
      </c>
      <c r="N883" s="23"/>
      <c r="O883" s="23" t="s">
        <v>624</v>
      </c>
    </row>
    <row collapsed="false" customFormat="false" customHeight="false" hidden="false" ht="12.1" outlineLevel="0" r="884">
      <c r="A884" s="22" t="n">
        <v>45722.298229167</v>
      </c>
      <c r="B884" s="23" t="s">
        <v>501</v>
      </c>
      <c r="C884" s="23" t="s">
        <v>209</v>
      </c>
      <c r="D884" s="23" t="s">
        <v>501</v>
      </c>
      <c r="E884" s="23" t="s">
        <v>501</v>
      </c>
      <c r="F884" s="23" t="s">
        <v>20</v>
      </c>
      <c r="G884" s="24" t="n">
        <v>1</v>
      </c>
      <c r="H884" s="25" t="n">
        <v>1</v>
      </c>
      <c r="I884" s="25" t="n">
        <v>0.02</v>
      </c>
      <c r="J884" s="25" t="n">
        <v>0</v>
      </c>
      <c r="K884" s="25" t="n">
        <v>0</v>
      </c>
      <c r="L884" s="25" t="n">
        <v>0</v>
      </c>
      <c r="M884" s="6" t="s">
        <f>=I884+J884+K884+L884</f>
      </c>
      <c r="N884" s="23"/>
      <c r="O884" s="23" t="s">
        <v>624</v>
      </c>
    </row>
    <row collapsed="false" customFormat="false" customHeight="false" hidden="false" ht="12.1" outlineLevel="0" r="885">
      <c r="A885" s="22" t="n">
        <v>45722.531666667</v>
      </c>
      <c r="B885" s="23" t="s">
        <v>501</v>
      </c>
      <c r="C885" s="23" t="s">
        <v>209</v>
      </c>
      <c r="D885" s="23" t="s">
        <v>501</v>
      </c>
      <c r="E885" s="23" t="s">
        <v>501</v>
      </c>
      <c r="F885" s="23" t="s">
        <v>20</v>
      </c>
      <c r="G885" s="24" t="n">
        <v>1</v>
      </c>
      <c r="H885" s="25" t="n">
        <v>1</v>
      </c>
      <c r="I885" s="25" t="n">
        <v>5</v>
      </c>
      <c r="J885" s="25" t="n">
        <v>0</v>
      </c>
      <c r="K885" s="25" t="n">
        <v>0</v>
      </c>
      <c r="L885" s="25" t="n">
        <v>0</v>
      </c>
      <c r="M885" s="6" t="s">
        <f>=I885+J885+K885+L885</f>
      </c>
      <c r="N885" s="23"/>
      <c r="O885" s="23" t="s">
        <v>624</v>
      </c>
    </row>
    <row collapsed="false" customFormat="false" customHeight="false" hidden="false" ht="12.1" outlineLevel="0" r="886">
      <c r="A886" s="22" t="n">
        <v>45723.36318287</v>
      </c>
      <c r="B886" s="23" t="s">
        <v>501</v>
      </c>
      <c r="C886" s="23" t="s">
        <v>209</v>
      </c>
      <c r="D886" s="23" t="s">
        <v>501</v>
      </c>
      <c r="E886" s="23" t="s">
        <v>501</v>
      </c>
      <c r="F886" s="23" t="s">
        <v>20</v>
      </c>
      <c r="G886" s="24" t="n">
        <v>1</v>
      </c>
      <c r="H886" s="25" t="n">
        <v>1</v>
      </c>
      <c r="I886" s="25" t="n">
        <v>12</v>
      </c>
      <c r="J886" s="25" t="n">
        <v>0</v>
      </c>
      <c r="K886" s="25" t="n">
        <v>0</v>
      </c>
      <c r="L886" s="25" t="n">
        <v>0</v>
      </c>
      <c r="M886" s="6" t="s">
        <f>=I886+J886+K886+L886</f>
      </c>
      <c r="N886" s="23"/>
      <c r="O886" s="23" t="s">
        <v>624</v>
      </c>
    </row>
    <row collapsed="false" customFormat="false" customHeight="false" hidden="false" ht="12.1" outlineLevel="0" r="887">
      <c r="A887" s="22" t="n">
        <v>45724.830787037</v>
      </c>
      <c r="B887" s="23" t="s">
        <v>501</v>
      </c>
      <c r="C887" s="23" t="s">
        <v>209</v>
      </c>
      <c r="D887" s="23" t="s">
        <v>501</v>
      </c>
      <c r="E887" s="23" t="s">
        <v>501</v>
      </c>
      <c r="F887" s="23" t="s">
        <v>20</v>
      </c>
      <c r="G887" s="24" t="n">
        <v>1</v>
      </c>
      <c r="H887" s="25" t="n">
        <v>1</v>
      </c>
      <c r="I887" s="25" t="n">
        <v>20</v>
      </c>
      <c r="J887" s="25" t="n">
        <v>0</v>
      </c>
      <c r="K887" s="25" t="n">
        <v>0</v>
      </c>
      <c r="L887" s="25" t="n">
        <v>0</v>
      </c>
      <c r="M887" s="6" t="s">
        <f>=I887+J887+K887+L887</f>
      </c>
      <c r="N887" s="23"/>
      <c r="O887" s="23" t="s">
        <v>624</v>
      </c>
    </row>
    <row collapsed="false" customFormat="false" customHeight="false" hidden="false" ht="12.1" outlineLevel="0" r="888">
      <c r="A888" s="22" t="n">
        <v>45725.292025463</v>
      </c>
      <c r="B888" s="23" t="s">
        <v>501</v>
      </c>
      <c r="C888" s="23" t="s">
        <v>209</v>
      </c>
      <c r="D888" s="23" t="s">
        <v>501</v>
      </c>
      <c r="E888" s="23" t="s">
        <v>501</v>
      </c>
      <c r="F888" s="23" t="s">
        <v>20</v>
      </c>
      <c r="G888" s="24" t="n">
        <v>1</v>
      </c>
      <c r="H888" s="25" t="n">
        <v>1</v>
      </c>
      <c r="I888" s="25" t="n">
        <v>33</v>
      </c>
      <c r="J888" s="25" t="n">
        <v>0</v>
      </c>
      <c r="K888" s="25" t="n">
        <v>0</v>
      </c>
      <c r="L888" s="25" t="n">
        <v>0</v>
      </c>
      <c r="M888" s="6" t="s">
        <f>=I888+J888+K888+L888</f>
      </c>
      <c r="N888" s="23"/>
      <c r="O888" s="23" t="s">
        <v>624</v>
      </c>
    </row>
    <row collapsed="false" customFormat="false" customHeight="false" hidden="false" ht="12.1" outlineLevel="0" r="889">
      <c r="A889" s="22" t="n">
        <v>45726.294606481</v>
      </c>
      <c r="B889" s="23" t="s">
        <v>501</v>
      </c>
      <c r="C889" s="23" t="s">
        <v>209</v>
      </c>
      <c r="D889" s="23" t="s">
        <v>501</v>
      </c>
      <c r="E889" s="23" t="s">
        <v>501</v>
      </c>
      <c r="F889" s="23" t="s">
        <v>20</v>
      </c>
      <c r="G889" s="24" t="n">
        <v>1</v>
      </c>
      <c r="H889" s="25" t="n">
        <v>1</v>
      </c>
      <c r="I889" s="25" t="n">
        <v>23</v>
      </c>
      <c r="J889" s="25" t="n">
        <v>0</v>
      </c>
      <c r="K889" s="25" t="n">
        <v>0</v>
      </c>
      <c r="L889" s="25" t="n">
        <v>0</v>
      </c>
      <c r="M889" s="6" t="s">
        <f>=I889+J889+K889+L889</f>
      </c>
      <c r="N889" s="23"/>
      <c r="O889" s="23" t="s">
        <v>624</v>
      </c>
    </row>
    <row collapsed="false" customFormat="false" customHeight="false" hidden="false" ht="12.1" outlineLevel="0" r="890">
      <c r="A890" s="22" t="n">
        <v>45726.299085648</v>
      </c>
      <c r="B890" s="23" t="s">
        <v>501</v>
      </c>
      <c r="C890" s="23" t="s">
        <v>209</v>
      </c>
      <c r="D890" s="23" t="s">
        <v>501</v>
      </c>
      <c r="E890" s="23" t="s">
        <v>501</v>
      </c>
      <c r="F890" s="23" t="s">
        <v>20</v>
      </c>
      <c r="G890" s="24" t="n">
        <v>1</v>
      </c>
      <c r="H890" s="25" t="n">
        <v>1</v>
      </c>
      <c r="I890" s="25" t="n">
        <v>20</v>
      </c>
      <c r="J890" s="25" t="n">
        <v>0</v>
      </c>
      <c r="K890" s="25" t="n">
        <v>0</v>
      </c>
      <c r="L890" s="25" t="n">
        <v>0</v>
      </c>
      <c r="M890" s="6" t="s">
        <f>=I890+J890+K890+L890</f>
      </c>
      <c r="N890" s="23"/>
      <c r="O890" s="23" t="s">
        <v>624</v>
      </c>
    </row>
    <row collapsed="false" customFormat="false" customHeight="false" hidden="false" ht="12.1" outlineLevel="0" r="891">
      <c r="A891" s="21" t="n">
        <v>45726.33619213</v>
      </c>
      <c r="B891" s="17" t="s">
        <v>129</v>
      </c>
      <c r="C891" s="17" t="s">
        <v>629</v>
      </c>
      <c r="D891" s="17" t="s">
        <v>277</v>
      </c>
      <c r="E891" s="17" t="s">
        <v>126</v>
      </c>
      <c r="F891" s="17" t="s">
        <v>20</v>
      </c>
      <c r="G891" s="7" t="n">
        <v>1</v>
      </c>
      <c r="H891" s="6" t="n">
        <v>129.864063</v>
      </c>
      <c r="I891" s="6" t="n">
        <v>-129.86</v>
      </c>
      <c r="J891" s="6" t="n">
        <v>0</v>
      </c>
      <c r="K891" s="6" t="n">
        <v>0</v>
      </c>
      <c r="L891" s="6" t="n">
        <v>0</v>
      </c>
      <c r="M891" s="6" t="s">
        <f>=I891+J891+K891+L891</f>
      </c>
      <c r="N891" s="17"/>
      <c r="O891" s="17" t="s">
        <v>624</v>
      </c>
    </row>
    <row collapsed="false" customFormat="false" customHeight="false" hidden="false" ht="12.1" outlineLevel="0" r="892">
      <c r="A892" s="22" t="n">
        <v>45726.530891204</v>
      </c>
      <c r="B892" s="23" t="s">
        <v>501</v>
      </c>
      <c r="C892" s="23" t="s">
        <v>209</v>
      </c>
      <c r="D892" s="23" t="s">
        <v>501</v>
      </c>
      <c r="E892" s="23" t="s">
        <v>501</v>
      </c>
      <c r="F892" s="23" t="s">
        <v>20</v>
      </c>
      <c r="G892" s="24" t="n">
        <v>1</v>
      </c>
      <c r="H892" s="25" t="n">
        <v>1</v>
      </c>
      <c r="I892" s="25" t="n">
        <v>5</v>
      </c>
      <c r="J892" s="25" t="n">
        <v>0</v>
      </c>
      <c r="K892" s="25" t="n">
        <v>0</v>
      </c>
      <c r="L892" s="25" t="n">
        <v>0</v>
      </c>
      <c r="M892" s="6" t="s">
        <f>=I892+J892+K892+L892</f>
      </c>
      <c r="N892" s="23"/>
      <c r="O892" s="23" t="s">
        <v>624</v>
      </c>
    </row>
    <row collapsed="false" customFormat="false" customHeight="false" hidden="false" ht="12.1" outlineLevel="0" r="893">
      <c r="A893" s="22" t="n">
        <v>45726.653368056</v>
      </c>
      <c r="B893" s="23" t="s">
        <v>501</v>
      </c>
      <c r="C893" s="23" t="s">
        <v>209</v>
      </c>
      <c r="D893" s="23" t="s">
        <v>501</v>
      </c>
      <c r="E893" s="23" t="s">
        <v>501</v>
      </c>
      <c r="F893" s="23" t="s">
        <v>20</v>
      </c>
      <c r="G893" s="24" t="n">
        <v>1</v>
      </c>
      <c r="H893" s="25" t="n">
        <v>1</v>
      </c>
      <c r="I893" s="25" t="n">
        <v>10</v>
      </c>
      <c r="J893" s="25" t="n">
        <v>0</v>
      </c>
      <c r="K893" s="25" t="n">
        <v>0</v>
      </c>
      <c r="L893" s="25" t="n">
        <v>0</v>
      </c>
      <c r="M893" s="6" t="s">
        <f>=I893+J893+K893+L893</f>
      </c>
      <c r="N893" s="23"/>
      <c r="O893" s="23" t="s">
        <v>624</v>
      </c>
    </row>
    <row collapsed="false" customFormat="false" customHeight="false" hidden="false" ht="12.1" outlineLevel="0" r="894">
      <c r="A894" s="22" t="n">
        <v>45727.40462963</v>
      </c>
      <c r="B894" s="23" t="s">
        <v>501</v>
      </c>
      <c r="C894" s="23" t="s">
        <v>209</v>
      </c>
      <c r="D894" s="23" t="s">
        <v>501</v>
      </c>
      <c r="E894" s="23" t="s">
        <v>501</v>
      </c>
      <c r="F894" s="23" t="s">
        <v>20</v>
      </c>
      <c r="G894" s="24" t="n">
        <v>1</v>
      </c>
      <c r="H894" s="25" t="n">
        <v>1</v>
      </c>
      <c r="I894" s="25" t="n">
        <v>40</v>
      </c>
      <c r="J894" s="25" t="n">
        <v>0</v>
      </c>
      <c r="K894" s="25" t="n">
        <v>0</v>
      </c>
      <c r="L894" s="25" t="n">
        <v>0</v>
      </c>
      <c r="M894" s="6" t="s">
        <f>=I894+J894+K894+L894</f>
      </c>
      <c r="N894" s="23"/>
      <c r="O894" s="23" t="s">
        <v>624</v>
      </c>
    </row>
    <row collapsed="false" customFormat="false" customHeight="false" hidden="false" ht="12.1" outlineLevel="0" r="895">
      <c r="A895" s="22" t="n">
        <v>45727.404826389</v>
      </c>
      <c r="B895" s="23" t="s">
        <v>501</v>
      </c>
      <c r="C895" s="23" t="s">
        <v>209</v>
      </c>
      <c r="D895" s="23" t="s">
        <v>501</v>
      </c>
      <c r="E895" s="23" t="s">
        <v>501</v>
      </c>
      <c r="F895" s="23" t="s">
        <v>20</v>
      </c>
      <c r="G895" s="24" t="n">
        <v>1</v>
      </c>
      <c r="H895" s="25" t="n">
        <v>1</v>
      </c>
      <c r="I895" s="25" t="n">
        <v>1</v>
      </c>
      <c r="J895" s="25" t="n">
        <v>0</v>
      </c>
      <c r="K895" s="25" t="n">
        <v>0</v>
      </c>
      <c r="L895" s="25" t="n">
        <v>0</v>
      </c>
      <c r="M895" s="6" t="s">
        <f>=I895+J895+K895+L895</f>
      </c>
      <c r="N895" s="23"/>
      <c r="O895" s="23" t="s">
        <v>624</v>
      </c>
    </row>
    <row collapsed="false" customFormat="false" customHeight="false" hidden="false" ht="12.1" outlineLevel="0" r="896">
      <c r="A896" s="22" t="n">
        <v>45727.476631944</v>
      </c>
      <c r="B896" s="23" t="s">
        <v>524</v>
      </c>
      <c r="C896" s="23" t="s">
        <v>651</v>
      </c>
      <c r="D896" s="23" t="s">
        <v>524</v>
      </c>
      <c r="E896" s="23" t="s">
        <v>524</v>
      </c>
      <c r="F896" s="23" t="s">
        <v>20</v>
      </c>
      <c r="G896" s="24" t="n">
        <v>1</v>
      </c>
      <c r="H896" s="25" t="n">
        <v>1</v>
      </c>
      <c r="I896" s="25" t="n">
        <v>57.55</v>
      </c>
      <c r="J896" s="25" t="n">
        <v>0</v>
      </c>
      <c r="K896" s="25" t="n">
        <v>0</v>
      </c>
      <c r="L896" s="25" t="n">
        <v>0</v>
      </c>
      <c r="M896" s="6" t="s">
        <f>=I896+J896+K896+L896</f>
      </c>
      <c r="N896" s="23"/>
      <c r="O896" s="23" t="s">
        <v>502</v>
      </c>
    </row>
    <row collapsed="false" customFormat="false" customHeight="false" hidden="false" ht="12.1" outlineLevel="0" r="897">
      <c r="A897" s="21" t="n">
        <v>45727.667476852</v>
      </c>
      <c r="B897" s="17" t="s">
        <v>143</v>
      </c>
      <c r="C897" s="17" t="s">
        <v>561</v>
      </c>
      <c r="D897" s="17" t="s">
        <v>277</v>
      </c>
      <c r="E897" s="17" t="s">
        <v>140</v>
      </c>
      <c r="F897" s="17" t="s">
        <v>20</v>
      </c>
      <c r="G897" s="7" t="n">
        <v>2</v>
      </c>
      <c r="H897" s="6" t="n">
        <v>75.35</v>
      </c>
      <c r="I897" s="6" t="n">
        <v>-1507</v>
      </c>
      <c r="J897" s="6" t="n">
        <v>-64.26</v>
      </c>
      <c r="K897" s="6" t="n">
        <v>-4.52</v>
      </c>
      <c r="L897" s="6" t="n">
        <v>0</v>
      </c>
      <c r="M897" s="6" t="s">
        <f>=I897+J897+K897+L897</f>
      </c>
      <c r="N897" s="17"/>
      <c r="O897" s="17" t="s">
        <v>502</v>
      </c>
    </row>
    <row collapsed="false" customFormat="false" customHeight="false" hidden="false" ht="12.1" outlineLevel="0" r="898">
      <c r="A898" s="21" t="n">
        <v>45727.668148148</v>
      </c>
      <c r="B898" s="17" t="s">
        <v>139</v>
      </c>
      <c r="C898" s="17" t="s">
        <v>557</v>
      </c>
      <c r="D898" s="17" t="s">
        <v>277</v>
      </c>
      <c r="E898" s="17" t="s">
        <v>140</v>
      </c>
      <c r="F898" s="17" t="s">
        <v>20</v>
      </c>
      <c r="G898" s="7" t="n">
        <v>2</v>
      </c>
      <c r="H898" s="6" t="n">
        <v>76.05</v>
      </c>
      <c r="I898" s="6" t="n">
        <v>-1521</v>
      </c>
      <c r="J898" s="6" t="n">
        <v>-54.66</v>
      </c>
      <c r="K898" s="6" t="n">
        <v>-4.56</v>
      </c>
      <c r="L898" s="6" t="n">
        <v>0</v>
      </c>
      <c r="M898" s="6" t="s">
        <f>=I898+J898+K898+L898</f>
      </c>
      <c r="N898" s="17"/>
      <c r="O898" s="17" t="s">
        <v>502</v>
      </c>
    </row>
    <row collapsed="false" customFormat="false" customHeight="false" hidden="false" ht="12.1" outlineLevel="0" r="899">
      <c r="A899" s="22" t="n">
        <v>45727.70099537</v>
      </c>
      <c r="B899" s="23" t="s">
        <v>501</v>
      </c>
      <c r="C899" s="23" t="s">
        <v>209</v>
      </c>
      <c r="D899" s="23" t="s">
        <v>501</v>
      </c>
      <c r="E899" s="23" t="s">
        <v>501</v>
      </c>
      <c r="F899" s="23" t="s">
        <v>20</v>
      </c>
      <c r="G899" s="24" t="n">
        <v>1</v>
      </c>
      <c r="H899" s="25" t="n">
        <v>1</v>
      </c>
      <c r="I899" s="25" t="n">
        <v>5</v>
      </c>
      <c r="J899" s="25" t="n">
        <v>0</v>
      </c>
      <c r="K899" s="25" t="n">
        <v>0</v>
      </c>
      <c r="L899" s="25" t="n">
        <v>0</v>
      </c>
      <c r="M899" s="6" t="s">
        <f>=I899+J899+K899+L899</f>
      </c>
      <c r="N899" s="23"/>
      <c r="O899" s="23" t="s">
        <v>624</v>
      </c>
    </row>
    <row collapsed="false" customFormat="false" customHeight="false" hidden="false" ht="12.1" outlineLevel="0" r="900">
      <c r="A900" s="22" t="n">
        <v>45727.763923611</v>
      </c>
      <c r="B900" s="23" t="s">
        <v>501</v>
      </c>
      <c r="C900" s="23" t="s">
        <v>209</v>
      </c>
      <c r="D900" s="23" t="s">
        <v>501</v>
      </c>
      <c r="E900" s="23" t="s">
        <v>501</v>
      </c>
      <c r="F900" s="23" t="s">
        <v>20</v>
      </c>
      <c r="G900" s="24" t="n">
        <v>1</v>
      </c>
      <c r="H900" s="25" t="n">
        <v>1</v>
      </c>
      <c r="I900" s="25" t="n">
        <v>15.03</v>
      </c>
      <c r="J900" s="25" t="n">
        <v>0</v>
      </c>
      <c r="K900" s="25" t="n">
        <v>0</v>
      </c>
      <c r="L900" s="25" t="n">
        <v>0</v>
      </c>
      <c r="M900" s="6" t="s">
        <f>=I900+J900+K900+L900</f>
      </c>
      <c r="N900" s="23"/>
      <c r="O900" s="23" t="s">
        <v>624</v>
      </c>
    </row>
    <row collapsed="false" customFormat="false" customHeight="false" hidden="false" ht="12.1" outlineLevel="0" r="901">
      <c r="A901" s="22" t="n">
        <v>45728.329467593</v>
      </c>
      <c r="B901" s="23" t="s">
        <v>501</v>
      </c>
      <c r="C901" s="23" t="s">
        <v>209</v>
      </c>
      <c r="D901" s="23" t="s">
        <v>501</v>
      </c>
      <c r="E901" s="23" t="s">
        <v>501</v>
      </c>
      <c r="F901" s="23" t="s">
        <v>20</v>
      </c>
      <c r="G901" s="24" t="n">
        <v>1</v>
      </c>
      <c r="H901" s="25" t="n">
        <v>1</v>
      </c>
      <c r="I901" s="25" t="n">
        <v>40</v>
      </c>
      <c r="J901" s="25" t="n">
        <v>0</v>
      </c>
      <c r="K901" s="25" t="n">
        <v>0</v>
      </c>
      <c r="L901" s="25" t="n">
        <v>0</v>
      </c>
      <c r="M901" s="6" t="s">
        <f>=I901+J901+K901+L901</f>
      </c>
      <c r="N901" s="23"/>
      <c r="O901" s="23" t="s">
        <v>624</v>
      </c>
    </row>
    <row collapsed="false" customFormat="false" customHeight="false" hidden="false" ht="12.1" outlineLevel="0" r="902">
      <c r="A902" s="22" t="n">
        <v>45728.39625</v>
      </c>
      <c r="B902" s="23" t="s">
        <v>501</v>
      </c>
      <c r="C902" s="23" t="s">
        <v>209</v>
      </c>
      <c r="D902" s="23" t="s">
        <v>501</v>
      </c>
      <c r="E902" s="23" t="s">
        <v>501</v>
      </c>
      <c r="F902" s="23" t="s">
        <v>20</v>
      </c>
      <c r="G902" s="24" t="n">
        <v>1</v>
      </c>
      <c r="H902" s="25" t="n">
        <v>1</v>
      </c>
      <c r="I902" s="25" t="n">
        <v>22.72</v>
      </c>
      <c r="J902" s="25" t="n">
        <v>0</v>
      </c>
      <c r="K902" s="25" t="n">
        <v>0</v>
      </c>
      <c r="L902" s="25" t="n">
        <v>0</v>
      </c>
      <c r="M902" s="6" t="s">
        <f>=I902+J902+K902+L902</f>
      </c>
      <c r="N902" s="23"/>
      <c r="O902" s="23" t="s">
        <v>624</v>
      </c>
    </row>
    <row collapsed="false" customFormat="false" customHeight="false" hidden="false" ht="12.1" outlineLevel="0" r="903">
      <c r="A903" s="21" t="n">
        <v>45728.396319444</v>
      </c>
      <c r="B903" s="17" t="s">
        <v>129</v>
      </c>
      <c r="C903" s="17" t="s">
        <v>629</v>
      </c>
      <c r="D903" s="17" t="s">
        <v>277</v>
      </c>
      <c r="E903" s="17" t="s">
        <v>126</v>
      </c>
      <c r="F903" s="17" t="s">
        <v>20</v>
      </c>
      <c r="G903" s="7" t="n">
        <v>1</v>
      </c>
      <c r="H903" s="6" t="n">
        <v>130.012226</v>
      </c>
      <c r="I903" s="6" t="n">
        <v>-130.01</v>
      </c>
      <c r="J903" s="6" t="n">
        <v>0</v>
      </c>
      <c r="K903" s="6" t="n">
        <v>0</v>
      </c>
      <c r="L903" s="6" t="n">
        <v>0</v>
      </c>
      <c r="M903" s="6" t="s">
        <f>=I903+J903+K903+L903</f>
      </c>
      <c r="N903" s="17"/>
      <c r="O903" s="17" t="s">
        <v>624</v>
      </c>
    </row>
    <row collapsed="false" customFormat="false" customHeight="false" hidden="false" ht="12.1" outlineLevel="0" r="904">
      <c r="A904" s="22" t="n">
        <v>45728.408333333</v>
      </c>
      <c r="B904" s="23" t="s">
        <v>501</v>
      </c>
      <c r="C904" s="23" t="s">
        <v>209</v>
      </c>
      <c r="D904" s="23" t="s">
        <v>501</v>
      </c>
      <c r="E904" s="23" t="s">
        <v>501</v>
      </c>
      <c r="F904" s="23" t="s">
        <v>20</v>
      </c>
      <c r="G904" s="24" t="n">
        <v>1</v>
      </c>
      <c r="H904" s="25" t="n">
        <v>1</v>
      </c>
      <c r="I904" s="25" t="n">
        <v>3.18</v>
      </c>
      <c r="J904" s="25" t="n">
        <v>0</v>
      </c>
      <c r="K904" s="25" t="n">
        <v>0</v>
      </c>
      <c r="L904" s="25" t="n">
        <v>0</v>
      </c>
      <c r="M904" s="6" t="s">
        <f>=I904+J904+K904+L904</f>
      </c>
      <c r="N904" s="23"/>
      <c r="O904" s="23" t="s">
        <v>624</v>
      </c>
    </row>
    <row collapsed="false" customFormat="false" customHeight="false" hidden="false" ht="12.1" outlineLevel="0" r="905">
      <c r="A905" s="22" t="n">
        <v>45728.41037037</v>
      </c>
      <c r="B905" s="23" t="s">
        <v>501</v>
      </c>
      <c r="C905" s="23" t="s">
        <v>209</v>
      </c>
      <c r="D905" s="23" t="s">
        <v>501</v>
      </c>
      <c r="E905" s="23" t="s">
        <v>501</v>
      </c>
      <c r="F905" s="23" t="s">
        <v>20</v>
      </c>
      <c r="G905" s="24" t="n">
        <v>1</v>
      </c>
      <c r="H905" s="25" t="n">
        <v>1</v>
      </c>
      <c r="I905" s="25" t="n">
        <v>35.39</v>
      </c>
      <c r="J905" s="25" t="n">
        <v>0</v>
      </c>
      <c r="K905" s="25" t="n">
        <v>0</v>
      </c>
      <c r="L905" s="25" t="n">
        <v>0</v>
      </c>
      <c r="M905" s="6" t="s">
        <f>=I905+J905+K905+L905</f>
      </c>
      <c r="N905" s="23"/>
      <c r="O905" s="23" t="s">
        <v>624</v>
      </c>
    </row>
    <row collapsed="false" customFormat="false" customHeight="false" hidden="false" ht="12.1" outlineLevel="0" r="906">
      <c r="A906" s="22" t="n">
        <v>45728.411284722</v>
      </c>
      <c r="B906" s="23" t="s">
        <v>501</v>
      </c>
      <c r="C906" s="23" t="s">
        <v>209</v>
      </c>
      <c r="D906" s="23" t="s">
        <v>501</v>
      </c>
      <c r="E906" s="23" t="s">
        <v>501</v>
      </c>
      <c r="F906" s="23" t="s">
        <v>20</v>
      </c>
      <c r="G906" s="24" t="n">
        <v>1</v>
      </c>
      <c r="H906" s="25" t="n">
        <v>1</v>
      </c>
      <c r="I906" s="25" t="n">
        <v>45</v>
      </c>
      <c r="J906" s="25" t="n">
        <v>0</v>
      </c>
      <c r="K906" s="25" t="n">
        <v>0</v>
      </c>
      <c r="L906" s="25" t="n">
        <v>0</v>
      </c>
      <c r="M906" s="6" t="s">
        <f>=I906+J906+K906+L906</f>
      </c>
      <c r="N906" s="23"/>
      <c r="O906" s="23" t="s">
        <v>624</v>
      </c>
    </row>
    <row collapsed="false" customFormat="false" customHeight="false" hidden="false" ht="12.1" outlineLevel="0" r="907">
      <c r="A907" s="22" t="n">
        <v>45728.996215278</v>
      </c>
      <c r="B907" s="23" t="s">
        <v>501</v>
      </c>
      <c r="C907" s="23" t="s">
        <v>209</v>
      </c>
      <c r="D907" s="23" t="s">
        <v>501</v>
      </c>
      <c r="E907" s="23" t="s">
        <v>501</v>
      </c>
      <c r="F907" s="23" t="s">
        <v>20</v>
      </c>
      <c r="G907" s="24" t="n">
        <v>1</v>
      </c>
      <c r="H907" s="25" t="n">
        <v>1</v>
      </c>
      <c r="I907" s="25" t="n">
        <v>17000</v>
      </c>
      <c r="J907" s="25" t="n">
        <v>0</v>
      </c>
      <c r="K907" s="25" t="n">
        <v>0</v>
      </c>
      <c r="L907" s="25" t="n">
        <v>0</v>
      </c>
      <c r="M907" s="6" t="s">
        <f>=I907+J907+K907+L907</f>
      </c>
      <c r="N907" s="23"/>
      <c r="O907" s="23" t="s">
        <v>502</v>
      </c>
    </row>
    <row collapsed="false" customFormat="false" customHeight="false" hidden="false" ht="12.1" outlineLevel="0" r="908">
      <c r="A908" s="22" t="n">
        <v>45729.514236111</v>
      </c>
      <c r="B908" s="23" t="s">
        <v>501</v>
      </c>
      <c r="C908" s="23" t="s">
        <v>209</v>
      </c>
      <c r="D908" s="23" t="s">
        <v>501</v>
      </c>
      <c r="E908" s="23" t="s">
        <v>501</v>
      </c>
      <c r="F908" s="23" t="s">
        <v>20</v>
      </c>
      <c r="G908" s="24" t="n">
        <v>1</v>
      </c>
      <c r="H908" s="25" t="n">
        <v>1</v>
      </c>
      <c r="I908" s="25" t="n">
        <v>5</v>
      </c>
      <c r="J908" s="25" t="n">
        <v>0</v>
      </c>
      <c r="K908" s="25" t="n">
        <v>0</v>
      </c>
      <c r="L908" s="25" t="n">
        <v>0</v>
      </c>
      <c r="M908" s="6" t="s">
        <f>=I908+J908+K908+L908</f>
      </c>
      <c r="N908" s="23"/>
      <c r="O908" s="23" t="s">
        <v>624</v>
      </c>
    </row>
    <row collapsed="false" customFormat="false" customHeight="false" hidden="false" ht="12.1" outlineLevel="0" r="909">
      <c r="A909" s="22" t="n">
        <v>45729.767569444</v>
      </c>
      <c r="B909" s="23" t="s">
        <v>501</v>
      </c>
      <c r="C909" s="23" t="s">
        <v>209</v>
      </c>
      <c r="D909" s="23" t="s">
        <v>501</v>
      </c>
      <c r="E909" s="23" t="s">
        <v>501</v>
      </c>
      <c r="F909" s="23" t="s">
        <v>20</v>
      </c>
      <c r="G909" s="24" t="n">
        <v>1</v>
      </c>
      <c r="H909" s="25" t="n">
        <v>1</v>
      </c>
      <c r="I909" s="25" t="n">
        <v>20.03</v>
      </c>
      <c r="J909" s="25" t="n">
        <v>0</v>
      </c>
      <c r="K909" s="25" t="n">
        <v>0</v>
      </c>
      <c r="L909" s="25" t="n">
        <v>0</v>
      </c>
      <c r="M909" s="6" t="s">
        <f>=I909+J909+K909+L909</f>
      </c>
      <c r="N909" s="23"/>
      <c r="O909" s="23" t="s">
        <v>624</v>
      </c>
    </row>
    <row collapsed="false" customFormat="false" customHeight="false" hidden="false" ht="12.1" outlineLevel="0" r="910">
      <c r="A910" s="34" t="n">
        <v>45729.822002315</v>
      </c>
      <c r="B910" s="35" t="s">
        <v>23</v>
      </c>
      <c r="C910" s="35" t="s">
        <v>513</v>
      </c>
      <c r="D910" s="35" t="s">
        <v>331</v>
      </c>
      <c r="E910" s="35" t="s">
        <v>18</v>
      </c>
      <c r="F910" s="35" t="s">
        <v>20</v>
      </c>
      <c r="G910" s="36" t="n">
        <v>-10</v>
      </c>
      <c r="H910" s="37" t="n">
        <v>247.1</v>
      </c>
      <c r="I910" s="37" t="n">
        <v>2471</v>
      </c>
      <c r="J910" s="37" t="n">
        <v>0</v>
      </c>
      <c r="K910" s="37" t="n">
        <v>-7.41</v>
      </c>
      <c r="L910" s="37" t="n">
        <v>0</v>
      </c>
      <c r="M910" s="6" t="s">
        <f>=I910+J910+K910+L910</f>
      </c>
      <c r="N910" s="35"/>
      <c r="O910" s="35" t="s">
        <v>502</v>
      </c>
    </row>
    <row collapsed="false" customFormat="false" customHeight="false" hidden="false" ht="12.1" outlineLevel="0" r="911">
      <c r="A911" s="21" t="n">
        <v>45729.822743056</v>
      </c>
      <c r="B911" s="17" t="s">
        <v>23</v>
      </c>
      <c r="C911" s="17" t="s">
        <v>513</v>
      </c>
      <c r="D911" s="17" t="s">
        <v>277</v>
      </c>
      <c r="E911" s="17" t="s">
        <v>18</v>
      </c>
      <c r="F911" s="17" t="s">
        <v>20</v>
      </c>
      <c r="G911" s="7" t="n">
        <v>20</v>
      </c>
      <c r="H911" s="6" t="n">
        <v>246.9</v>
      </c>
      <c r="I911" s="6" t="n">
        <v>-4938</v>
      </c>
      <c r="J911" s="6" t="n">
        <v>0</v>
      </c>
      <c r="K911" s="6" t="n">
        <v>-14.81</v>
      </c>
      <c r="L911" s="6" t="n">
        <v>0</v>
      </c>
      <c r="M911" s="6" t="s">
        <f>=I911+J911+K911+L911</f>
      </c>
      <c r="N911" s="17"/>
      <c r="O911" s="17" t="s">
        <v>502</v>
      </c>
    </row>
    <row collapsed="false" customFormat="false" customHeight="false" hidden="false" ht="12.1" outlineLevel="0" r="912">
      <c r="A912" s="21" t="n">
        <v>45729.82568287</v>
      </c>
      <c r="B912" s="17" t="s">
        <v>113</v>
      </c>
      <c r="C912" s="17" t="s">
        <v>568</v>
      </c>
      <c r="D912" s="17" t="s">
        <v>277</v>
      </c>
      <c r="E912" s="17" t="s">
        <v>18</v>
      </c>
      <c r="F912" s="17" t="s">
        <v>20</v>
      </c>
      <c r="G912" s="7" t="n">
        <v>3000</v>
      </c>
      <c r="H912" s="6" t="n">
        <v>0.518</v>
      </c>
      <c r="I912" s="6" t="n">
        <v>-1554</v>
      </c>
      <c r="J912" s="6" t="n">
        <v>0</v>
      </c>
      <c r="K912" s="6" t="n">
        <v>-4.66</v>
      </c>
      <c r="L912" s="6" t="n">
        <v>0</v>
      </c>
      <c r="M912" s="6" t="s">
        <f>=I912+J912+K912+L912</f>
      </c>
      <c r="N912" s="17"/>
      <c r="O912" s="17" t="s">
        <v>502</v>
      </c>
    </row>
    <row collapsed="false" customFormat="false" customHeight="false" hidden="false" ht="12.1" outlineLevel="0" r="913">
      <c r="A913" s="21" t="n">
        <v>45729.829409722</v>
      </c>
      <c r="B913" s="17" t="s">
        <v>63</v>
      </c>
      <c r="C913" s="17" t="s">
        <v>533</v>
      </c>
      <c r="D913" s="17" t="s">
        <v>277</v>
      </c>
      <c r="E913" s="17" t="s">
        <v>18</v>
      </c>
      <c r="F913" s="17" t="s">
        <v>20</v>
      </c>
      <c r="G913" s="7" t="n">
        <v>2</v>
      </c>
      <c r="H913" s="6" t="n">
        <v>1324.2</v>
      </c>
      <c r="I913" s="6" t="n">
        <v>-2648.4</v>
      </c>
      <c r="J913" s="6" t="n">
        <v>0</v>
      </c>
      <c r="K913" s="6" t="n">
        <v>-7.95</v>
      </c>
      <c r="L913" s="6" t="n">
        <v>0</v>
      </c>
      <c r="M913" s="6" t="s">
        <f>=I913+J913+K913+L913</f>
      </c>
      <c r="N913" s="17"/>
      <c r="O913" s="17" t="s">
        <v>502</v>
      </c>
    </row>
    <row collapsed="false" customFormat="false" customHeight="false" hidden="false" ht="12.1" outlineLevel="0" r="914">
      <c r="A914" s="21" t="n">
        <v>45729.830717593</v>
      </c>
      <c r="B914" s="17" t="s">
        <v>27</v>
      </c>
      <c r="C914" s="17" t="s">
        <v>574</v>
      </c>
      <c r="D914" s="17" t="s">
        <v>277</v>
      </c>
      <c r="E914" s="17" t="s">
        <v>18</v>
      </c>
      <c r="F914" s="17" t="s">
        <v>20</v>
      </c>
      <c r="G914" s="7" t="n">
        <v>1</v>
      </c>
      <c r="H914" s="6" t="n">
        <v>1160.7</v>
      </c>
      <c r="I914" s="6" t="n">
        <v>-1160.7</v>
      </c>
      <c r="J914" s="6" t="n">
        <v>0</v>
      </c>
      <c r="K914" s="6" t="n">
        <v>0</v>
      </c>
      <c r="L914" s="6" t="n">
        <v>0</v>
      </c>
      <c r="M914" s="6" t="s">
        <f>=I914+J914+K914+L914</f>
      </c>
      <c r="N914" s="17"/>
      <c r="O914" s="17" t="s">
        <v>502</v>
      </c>
    </row>
    <row collapsed="false" customFormat="false" customHeight="false" hidden="false" ht="12.1" outlineLevel="0" r="915">
      <c r="A915" s="30" t="n">
        <v>45729.830729167</v>
      </c>
      <c r="B915" s="31" t="s">
        <v>537</v>
      </c>
      <c r="C915" s="31" t="s">
        <v>654</v>
      </c>
      <c r="D915" s="31" t="s">
        <v>537</v>
      </c>
      <c r="E915" s="31" t="s">
        <v>537</v>
      </c>
      <c r="F915" s="31" t="s">
        <v>20</v>
      </c>
      <c r="G915" s="32" t="n">
        <v>1</v>
      </c>
      <c r="H915" s="33" t="n">
        <v>-1</v>
      </c>
      <c r="I915" s="33" t="n">
        <v>-3.48</v>
      </c>
      <c r="J915" s="33" t="n">
        <v>0</v>
      </c>
      <c r="K915" s="33" t="n">
        <v>0</v>
      </c>
      <c r="L915" s="33" t="n">
        <v>0</v>
      </c>
      <c r="M915" s="6" t="s">
        <f>=I915+J915+K915+L915</f>
      </c>
      <c r="N915" s="31"/>
      <c r="O915" s="31" t="s">
        <v>502</v>
      </c>
    </row>
    <row collapsed="false" customFormat="false" customHeight="false" hidden="false" ht="12.1" outlineLevel="0" r="916">
      <c r="A916" s="21" t="n">
        <v>45729.831666667</v>
      </c>
      <c r="B916" s="17" t="s">
        <v>17</v>
      </c>
      <c r="C916" s="17" t="s">
        <v>523</v>
      </c>
      <c r="D916" s="17" t="s">
        <v>277</v>
      </c>
      <c r="E916" s="17" t="s">
        <v>18</v>
      </c>
      <c r="F916" s="17" t="s">
        <v>20</v>
      </c>
      <c r="G916" s="7" t="n">
        <v>80</v>
      </c>
      <c r="H916" s="6" t="n">
        <v>59.99875</v>
      </c>
      <c r="I916" s="6" t="n">
        <v>-4799.9</v>
      </c>
      <c r="J916" s="6" t="n">
        <v>0</v>
      </c>
      <c r="K916" s="6" t="n">
        <v>0</v>
      </c>
      <c r="L916" s="6" t="n">
        <v>0</v>
      </c>
      <c r="M916" s="6" t="s">
        <f>=I916+J916+K916+L916</f>
      </c>
      <c r="N916" s="17"/>
      <c r="O916" s="17" t="s">
        <v>502</v>
      </c>
    </row>
    <row collapsed="false" customFormat="false" customHeight="false" hidden="false" ht="12.1" outlineLevel="0" r="917">
      <c r="A917" s="30" t="n">
        <v>45729.831678241</v>
      </c>
      <c r="B917" s="31" t="s">
        <v>537</v>
      </c>
      <c r="C917" s="31" t="s">
        <v>555</v>
      </c>
      <c r="D917" s="31" t="s">
        <v>537</v>
      </c>
      <c r="E917" s="31" t="s">
        <v>537</v>
      </c>
      <c r="F917" s="31" t="s">
        <v>20</v>
      </c>
      <c r="G917" s="32" t="n">
        <v>1</v>
      </c>
      <c r="H917" s="33" t="n">
        <v>-1</v>
      </c>
      <c r="I917" s="33" t="n">
        <v>-14.4</v>
      </c>
      <c r="J917" s="33" t="n">
        <v>0</v>
      </c>
      <c r="K917" s="33" t="n">
        <v>0</v>
      </c>
      <c r="L917" s="33" t="n">
        <v>0</v>
      </c>
      <c r="M917" s="6" t="s">
        <f>=I917+J917+K917+L917</f>
      </c>
      <c r="N917" s="31"/>
      <c r="O917" s="31" t="s">
        <v>502</v>
      </c>
    </row>
    <row collapsed="false" customFormat="false" customHeight="false" hidden="false" ht="12.1" outlineLevel="0" r="918">
      <c r="A918" s="21" t="n">
        <v>45729.832118056</v>
      </c>
      <c r="B918" s="17" t="s">
        <v>66</v>
      </c>
      <c r="C918" s="17" t="s">
        <v>521</v>
      </c>
      <c r="D918" s="17" t="s">
        <v>277</v>
      </c>
      <c r="E918" s="17" t="s">
        <v>18</v>
      </c>
      <c r="F918" s="17" t="s">
        <v>20</v>
      </c>
      <c r="G918" s="7" t="n">
        <v>20</v>
      </c>
      <c r="H918" s="6" t="n">
        <v>60.33</v>
      </c>
      <c r="I918" s="6" t="n">
        <v>-1206.6</v>
      </c>
      <c r="J918" s="6" t="n">
        <v>0</v>
      </c>
      <c r="K918" s="6" t="n">
        <v>-3.62</v>
      </c>
      <c r="L918" s="6" t="n">
        <v>0</v>
      </c>
      <c r="M918" s="6" t="s">
        <f>=I918+J918+K918+L918</f>
      </c>
      <c r="N918" s="17"/>
      <c r="O918" s="17" t="s">
        <v>502</v>
      </c>
    </row>
    <row collapsed="false" customFormat="false" customHeight="false" hidden="false" ht="12.1" outlineLevel="0" r="919">
      <c r="A919" s="21" t="n">
        <v>45729.83275463</v>
      </c>
      <c r="B919" s="17" t="s">
        <v>52</v>
      </c>
      <c r="C919" s="17" t="s">
        <v>514</v>
      </c>
      <c r="D919" s="17" t="s">
        <v>277</v>
      </c>
      <c r="E919" s="17" t="s">
        <v>18</v>
      </c>
      <c r="F919" s="17" t="s">
        <v>20</v>
      </c>
      <c r="G919" s="7" t="n">
        <v>3</v>
      </c>
      <c r="H919" s="6" t="n">
        <v>530.166667</v>
      </c>
      <c r="I919" s="6" t="n">
        <v>-1590.5</v>
      </c>
      <c r="J919" s="6" t="n">
        <v>0</v>
      </c>
      <c r="K919" s="6" t="n">
        <v>0</v>
      </c>
      <c r="L919" s="6" t="n">
        <v>0</v>
      </c>
      <c r="M919" s="6" t="s">
        <f>=I919+J919+K919+L919</f>
      </c>
      <c r="N919" s="17"/>
      <c r="O919" s="17" t="s">
        <v>502</v>
      </c>
    </row>
    <row collapsed="false" customFormat="false" customHeight="false" hidden="false" ht="12.1" outlineLevel="0" r="920">
      <c r="A920" s="30" t="n">
        <v>45729.832766204</v>
      </c>
      <c r="B920" s="31" t="s">
        <v>537</v>
      </c>
      <c r="C920" s="31" t="s">
        <v>672</v>
      </c>
      <c r="D920" s="31" t="s">
        <v>537</v>
      </c>
      <c r="E920" s="31" t="s">
        <v>537</v>
      </c>
      <c r="F920" s="31" t="s">
        <v>20</v>
      </c>
      <c r="G920" s="32" t="n">
        <v>1</v>
      </c>
      <c r="H920" s="33" t="n">
        <v>-1</v>
      </c>
      <c r="I920" s="33" t="n">
        <v>-4.77</v>
      </c>
      <c r="J920" s="33" t="n">
        <v>0</v>
      </c>
      <c r="K920" s="33" t="n">
        <v>0</v>
      </c>
      <c r="L920" s="33" t="n">
        <v>0</v>
      </c>
      <c r="M920" s="6" t="s">
        <f>=I920+J920+K920+L920</f>
      </c>
      <c r="N920" s="31"/>
      <c r="O920" s="31" t="s">
        <v>502</v>
      </c>
    </row>
    <row collapsed="false" customFormat="false" customHeight="false" hidden="false" ht="12.1" outlineLevel="0" r="921">
      <c r="A921" s="21" t="n">
        <v>45729.833020833</v>
      </c>
      <c r="B921" s="17" t="s">
        <v>56</v>
      </c>
      <c r="C921" s="17" t="s">
        <v>536</v>
      </c>
      <c r="D921" s="17" t="s">
        <v>277</v>
      </c>
      <c r="E921" s="17" t="s">
        <v>18</v>
      </c>
      <c r="F921" s="17" t="s">
        <v>20</v>
      </c>
      <c r="G921" s="7" t="n">
        <v>2</v>
      </c>
      <c r="H921" s="6" t="n">
        <v>662.8</v>
      </c>
      <c r="I921" s="6" t="n">
        <v>-1325.6</v>
      </c>
      <c r="J921" s="6" t="n">
        <v>0</v>
      </c>
      <c r="K921" s="6" t="n">
        <v>-3.98</v>
      </c>
      <c r="L921" s="6" t="n">
        <v>0</v>
      </c>
      <c r="M921" s="6" t="s">
        <f>=I921+J921+K921+L921</f>
      </c>
      <c r="N921" s="17"/>
      <c r="O921" s="17" t="s">
        <v>502</v>
      </c>
    </row>
    <row collapsed="false" customFormat="false" customHeight="false" hidden="false" ht="12.1" outlineLevel="0" r="922">
      <c r="A922" s="21" t="n">
        <v>45729.833368056</v>
      </c>
      <c r="B922" s="17" t="s">
        <v>135</v>
      </c>
      <c r="C922" s="17" t="s">
        <v>652</v>
      </c>
      <c r="D922" s="17" t="s">
        <v>277</v>
      </c>
      <c r="E922" s="17" t="s">
        <v>126</v>
      </c>
      <c r="F922" s="17" t="s">
        <v>20</v>
      </c>
      <c r="G922" s="7" t="n">
        <v>49</v>
      </c>
      <c r="H922" s="6" t="n">
        <v>7</v>
      </c>
      <c r="I922" s="6" t="n">
        <v>-343</v>
      </c>
      <c r="J922" s="6" t="n">
        <v>0</v>
      </c>
      <c r="K922" s="6" t="n">
        <v>0</v>
      </c>
      <c r="L922" s="6" t="n">
        <v>0</v>
      </c>
      <c r="M922" s="6" t="s">
        <f>=I922+J922+K922+L922</f>
      </c>
      <c r="N922" s="17"/>
      <c r="O922" s="17" t="s">
        <v>502</v>
      </c>
    </row>
    <row collapsed="false" customFormat="false" customHeight="false" hidden="false" ht="12.1" outlineLevel="0" r="923">
      <c r="A923" s="22" t="n">
        <v>45730.524606481</v>
      </c>
      <c r="B923" s="23" t="s">
        <v>501</v>
      </c>
      <c r="C923" s="23" t="s">
        <v>209</v>
      </c>
      <c r="D923" s="23" t="s">
        <v>501</v>
      </c>
      <c r="E923" s="23" t="s">
        <v>501</v>
      </c>
      <c r="F923" s="23" t="s">
        <v>20</v>
      </c>
      <c r="G923" s="24" t="n">
        <v>1</v>
      </c>
      <c r="H923" s="25" t="n">
        <v>1</v>
      </c>
      <c r="I923" s="25" t="n">
        <v>5</v>
      </c>
      <c r="J923" s="25" t="n">
        <v>0</v>
      </c>
      <c r="K923" s="25" t="n">
        <v>0</v>
      </c>
      <c r="L923" s="25" t="n">
        <v>0</v>
      </c>
      <c r="M923" s="6" t="s">
        <f>=I923+J923+K923+L923</f>
      </c>
      <c r="N923" s="23"/>
      <c r="O923" s="23" t="s">
        <v>624</v>
      </c>
    </row>
    <row collapsed="false" customFormat="false" customHeight="false" hidden="false" ht="12.1" outlineLevel="0" r="924">
      <c r="A924" s="22" t="n">
        <v>45733.516203704</v>
      </c>
      <c r="B924" s="23" t="s">
        <v>524</v>
      </c>
      <c r="C924" s="23" t="s">
        <v>673</v>
      </c>
      <c r="D924" s="23" t="s">
        <v>524</v>
      </c>
      <c r="E924" s="23" t="s">
        <v>524</v>
      </c>
      <c r="F924" s="23" t="s">
        <v>20</v>
      </c>
      <c r="G924" s="24" t="n">
        <v>1</v>
      </c>
      <c r="H924" s="25" t="n">
        <v>1</v>
      </c>
      <c r="I924" s="25" t="n">
        <v>41.91</v>
      </c>
      <c r="J924" s="25" t="n">
        <v>0</v>
      </c>
      <c r="K924" s="25" t="n">
        <v>0</v>
      </c>
      <c r="L924" s="25" t="n">
        <v>0</v>
      </c>
      <c r="M924" s="6" t="s">
        <f>=I924+J924+K924+L924</f>
      </c>
      <c r="N924" s="23"/>
      <c r="O924" s="23" t="s">
        <v>502</v>
      </c>
    </row>
    <row collapsed="false" customFormat="false" customHeight="false" hidden="false" ht="12.1" outlineLevel="0" r="925">
      <c r="A925" s="22" t="n">
        <v>45733.766875</v>
      </c>
      <c r="B925" s="23" t="s">
        <v>501</v>
      </c>
      <c r="C925" s="23" t="s">
        <v>209</v>
      </c>
      <c r="D925" s="23" t="s">
        <v>501</v>
      </c>
      <c r="E925" s="23" t="s">
        <v>501</v>
      </c>
      <c r="F925" s="23" t="s">
        <v>20</v>
      </c>
      <c r="G925" s="24" t="n">
        <v>1</v>
      </c>
      <c r="H925" s="25" t="n">
        <v>1</v>
      </c>
      <c r="I925" s="25" t="n">
        <v>21.08</v>
      </c>
      <c r="J925" s="25" t="n">
        <v>0</v>
      </c>
      <c r="K925" s="25" t="n">
        <v>0</v>
      </c>
      <c r="L925" s="25" t="n">
        <v>0</v>
      </c>
      <c r="M925" s="6" t="s">
        <f>=I925+J925+K925+L925</f>
      </c>
      <c r="N925" s="23"/>
      <c r="O925" s="23" t="s">
        <v>624</v>
      </c>
    </row>
    <row collapsed="false" customFormat="false" customHeight="false" hidden="false" ht="12.1" outlineLevel="0" r="926">
      <c r="A926" s="21" t="n">
        <v>45733.766944444</v>
      </c>
      <c r="B926" s="17" t="s">
        <v>129</v>
      </c>
      <c r="C926" s="17" t="s">
        <v>629</v>
      </c>
      <c r="D926" s="17" t="s">
        <v>277</v>
      </c>
      <c r="E926" s="17" t="s">
        <v>126</v>
      </c>
      <c r="F926" s="17" t="s">
        <v>20</v>
      </c>
      <c r="G926" s="7" t="n">
        <v>1</v>
      </c>
      <c r="H926" s="6" t="n">
        <v>130.367068</v>
      </c>
      <c r="I926" s="6" t="n">
        <v>-130.37</v>
      </c>
      <c r="J926" s="6" t="n">
        <v>0</v>
      </c>
      <c r="K926" s="6" t="n">
        <v>0</v>
      </c>
      <c r="L926" s="6" t="n">
        <v>0</v>
      </c>
      <c r="M926" s="6" t="s">
        <f>=I926+J926+K926+L926</f>
      </c>
      <c r="N926" s="17"/>
      <c r="O926" s="17" t="s">
        <v>624</v>
      </c>
    </row>
    <row collapsed="false" customFormat="false" customHeight="false" hidden="false" ht="12.1" outlineLevel="0" r="927">
      <c r="A927" s="22" t="n">
        <v>45734.519756944</v>
      </c>
      <c r="B927" s="23" t="s">
        <v>501</v>
      </c>
      <c r="C927" s="23" t="s">
        <v>209</v>
      </c>
      <c r="D927" s="23" t="s">
        <v>501</v>
      </c>
      <c r="E927" s="23" t="s">
        <v>501</v>
      </c>
      <c r="F927" s="23" t="s">
        <v>20</v>
      </c>
      <c r="G927" s="24" t="n">
        <v>1</v>
      </c>
      <c r="H927" s="25" t="n">
        <v>1</v>
      </c>
      <c r="I927" s="25" t="n">
        <v>5</v>
      </c>
      <c r="J927" s="25" t="n">
        <v>0</v>
      </c>
      <c r="K927" s="25" t="n">
        <v>0</v>
      </c>
      <c r="L927" s="25" t="n">
        <v>0</v>
      </c>
      <c r="M927" s="6" t="s">
        <f>=I927+J927+K927+L927</f>
      </c>
      <c r="N927" s="23"/>
      <c r="O927" s="23" t="s">
        <v>624</v>
      </c>
    </row>
    <row collapsed="false" customFormat="false" customHeight="false" hidden="false" ht="12.1" outlineLevel="0" r="928">
      <c r="A928" s="22" t="n">
        <v>45734.545902778</v>
      </c>
      <c r="B928" s="23" t="s">
        <v>524</v>
      </c>
      <c r="C928" s="23" t="s">
        <v>674</v>
      </c>
      <c r="D928" s="23" t="s">
        <v>524</v>
      </c>
      <c r="E928" s="23" t="s">
        <v>524</v>
      </c>
      <c r="F928" s="23" t="s">
        <v>20</v>
      </c>
      <c r="G928" s="24" t="n">
        <v>1</v>
      </c>
      <c r="H928" s="25" t="n">
        <v>1</v>
      </c>
      <c r="I928" s="25" t="n">
        <v>35.76</v>
      </c>
      <c r="J928" s="25" t="n">
        <v>0</v>
      </c>
      <c r="K928" s="25" t="n">
        <v>0</v>
      </c>
      <c r="L928" s="25" t="n">
        <v>0</v>
      </c>
      <c r="M928" s="6" t="s">
        <f>=I928+J928+K928+L928</f>
      </c>
      <c r="N928" s="23"/>
      <c r="O928" s="23" t="s">
        <v>502</v>
      </c>
    </row>
    <row collapsed="false" customFormat="false" customHeight="false" hidden="false" ht="12.1" outlineLevel="0" r="929">
      <c r="A929" s="22" t="n">
        <v>45734.765833333</v>
      </c>
      <c r="B929" s="23" t="s">
        <v>501</v>
      </c>
      <c r="C929" s="23" t="s">
        <v>209</v>
      </c>
      <c r="D929" s="23" t="s">
        <v>501</v>
      </c>
      <c r="E929" s="23" t="s">
        <v>501</v>
      </c>
      <c r="F929" s="23" t="s">
        <v>20</v>
      </c>
      <c r="G929" s="24" t="n">
        <v>1</v>
      </c>
      <c r="H929" s="25" t="n">
        <v>1</v>
      </c>
      <c r="I929" s="25" t="n">
        <v>16.72</v>
      </c>
      <c r="J929" s="25" t="n">
        <v>0</v>
      </c>
      <c r="K929" s="25" t="n">
        <v>0</v>
      </c>
      <c r="L929" s="25" t="n">
        <v>0</v>
      </c>
      <c r="M929" s="6" t="s">
        <f>=I929+J929+K929+L929</f>
      </c>
      <c r="N929" s="23"/>
      <c r="O929" s="23" t="s">
        <v>624</v>
      </c>
    </row>
    <row collapsed="false" customFormat="false" customHeight="false" hidden="false" ht="12.1" outlineLevel="0" r="930">
      <c r="A930" s="22" t="n">
        <v>45734.768611111</v>
      </c>
      <c r="B930" s="23" t="s">
        <v>501</v>
      </c>
      <c r="C930" s="23" t="s">
        <v>209</v>
      </c>
      <c r="D930" s="23" t="s">
        <v>501</v>
      </c>
      <c r="E930" s="23" t="s">
        <v>501</v>
      </c>
      <c r="F930" s="23" t="s">
        <v>20</v>
      </c>
      <c r="G930" s="24" t="n">
        <v>1</v>
      </c>
      <c r="H930" s="25" t="n">
        <v>1</v>
      </c>
      <c r="I930" s="25" t="n">
        <v>14.83</v>
      </c>
      <c r="J930" s="25" t="n">
        <v>0</v>
      </c>
      <c r="K930" s="25" t="n">
        <v>0</v>
      </c>
      <c r="L930" s="25" t="n">
        <v>0</v>
      </c>
      <c r="M930" s="6" t="s">
        <f>=I930+J930+K930+L930</f>
      </c>
      <c r="N930" s="23"/>
      <c r="O930" s="23" t="s">
        <v>624</v>
      </c>
    </row>
    <row collapsed="false" customFormat="false" customHeight="false" hidden="false" ht="12.1" outlineLevel="0" r="931">
      <c r="A931" s="22" t="n">
        <v>45735.37693287</v>
      </c>
      <c r="B931" s="23" t="s">
        <v>501</v>
      </c>
      <c r="C931" s="23" t="s">
        <v>209</v>
      </c>
      <c r="D931" s="23" t="s">
        <v>501</v>
      </c>
      <c r="E931" s="23" t="s">
        <v>501</v>
      </c>
      <c r="F931" s="23" t="s">
        <v>20</v>
      </c>
      <c r="G931" s="24" t="n">
        <v>1</v>
      </c>
      <c r="H931" s="25" t="n">
        <v>1</v>
      </c>
      <c r="I931" s="25" t="n">
        <v>1</v>
      </c>
      <c r="J931" s="25" t="n">
        <v>0</v>
      </c>
      <c r="K931" s="25" t="n">
        <v>0</v>
      </c>
      <c r="L931" s="25" t="n">
        <v>0</v>
      </c>
      <c r="M931" s="6" t="s">
        <f>=I931+J931+K931+L931</f>
      </c>
      <c r="N931" s="23"/>
      <c r="O931" s="23" t="s">
        <v>624</v>
      </c>
    </row>
    <row collapsed="false" customFormat="false" customHeight="false" hidden="false" ht="12.1" outlineLevel="0" r="932">
      <c r="A932" s="22" t="n">
        <v>45735.486215278</v>
      </c>
      <c r="B932" s="23" t="s">
        <v>559</v>
      </c>
      <c r="C932" s="23" t="s">
        <v>634</v>
      </c>
      <c r="D932" s="23" t="s">
        <v>559</v>
      </c>
      <c r="E932" s="23" t="s">
        <v>559</v>
      </c>
      <c r="F932" s="23" t="s">
        <v>20</v>
      </c>
      <c r="G932" s="24" t="n">
        <v>1</v>
      </c>
      <c r="H932" s="25" t="n">
        <v>1</v>
      </c>
      <c r="I932" s="25" t="n">
        <v>330</v>
      </c>
      <c r="J932" s="25" t="n">
        <v>0</v>
      </c>
      <c r="K932" s="25" t="n">
        <v>0</v>
      </c>
      <c r="L932" s="25" t="n">
        <v>0</v>
      </c>
      <c r="M932" s="6" t="s">
        <f>=I932+J932+K932+L932</f>
      </c>
      <c r="N932" s="23"/>
      <c r="O932" s="23" t="s">
        <v>502</v>
      </c>
    </row>
    <row collapsed="false" customFormat="false" customHeight="false" hidden="false" ht="12.1" outlineLevel="0" r="933">
      <c r="A933" s="22" t="n">
        <v>45735.487372685</v>
      </c>
      <c r="B933" s="23" t="s">
        <v>524</v>
      </c>
      <c r="C933" s="23" t="s">
        <v>587</v>
      </c>
      <c r="D933" s="23" t="s">
        <v>524</v>
      </c>
      <c r="E933" s="23" t="s">
        <v>524</v>
      </c>
      <c r="F933" s="23" t="s">
        <v>20</v>
      </c>
      <c r="G933" s="24" t="n">
        <v>1</v>
      </c>
      <c r="H933" s="25" t="n">
        <v>1</v>
      </c>
      <c r="I933" s="25" t="n">
        <v>53.1</v>
      </c>
      <c r="J933" s="25" t="n">
        <v>0</v>
      </c>
      <c r="K933" s="25" t="n">
        <v>0</v>
      </c>
      <c r="L933" s="25" t="n">
        <v>0</v>
      </c>
      <c r="M933" s="6" t="s">
        <f>=I933+J933+K933+L933</f>
      </c>
      <c r="N933" s="23"/>
      <c r="O933" s="23" t="s">
        <v>502</v>
      </c>
    </row>
    <row collapsed="false" customFormat="false" customHeight="false" hidden="false" ht="12.1" outlineLevel="0" r="934">
      <c r="A934" s="22" t="n">
        <v>45735.560428241</v>
      </c>
      <c r="B934" s="23" t="s">
        <v>501</v>
      </c>
      <c r="C934" s="23" t="s">
        <v>209</v>
      </c>
      <c r="D934" s="23" t="s">
        <v>501</v>
      </c>
      <c r="E934" s="23" t="s">
        <v>501</v>
      </c>
      <c r="F934" s="23" t="s">
        <v>20</v>
      </c>
      <c r="G934" s="24" t="n">
        <v>1</v>
      </c>
      <c r="H934" s="25" t="n">
        <v>1</v>
      </c>
      <c r="I934" s="25" t="n">
        <v>1</v>
      </c>
      <c r="J934" s="25" t="n">
        <v>0</v>
      </c>
      <c r="K934" s="25" t="n">
        <v>0</v>
      </c>
      <c r="L934" s="25" t="n">
        <v>0</v>
      </c>
      <c r="M934" s="6" t="s">
        <f>=I934+J934+K934+L934</f>
      </c>
      <c r="N934" s="23"/>
      <c r="O934" s="23" t="s">
        <v>624</v>
      </c>
    </row>
    <row collapsed="false" customFormat="false" customHeight="false" hidden="false" ht="12.1" outlineLevel="0" r="935">
      <c r="A935" s="22" t="n">
        <v>45736.303032407</v>
      </c>
      <c r="B935" s="23" t="s">
        <v>501</v>
      </c>
      <c r="C935" s="23" t="s">
        <v>209</v>
      </c>
      <c r="D935" s="23" t="s">
        <v>501</v>
      </c>
      <c r="E935" s="23" t="s">
        <v>501</v>
      </c>
      <c r="F935" s="23" t="s">
        <v>20</v>
      </c>
      <c r="G935" s="24" t="n">
        <v>1</v>
      </c>
      <c r="H935" s="25" t="n">
        <v>1</v>
      </c>
      <c r="I935" s="25" t="n">
        <v>1</v>
      </c>
      <c r="J935" s="25" t="n">
        <v>0</v>
      </c>
      <c r="K935" s="25" t="n">
        <v>0</v>
      </c>
      <c r="L935" s="25" t="n">
        <v>0</v>
      </c>
      <c r="M935" s="6" t="s">
        <f>=I935+J935+K935+L935</f>
      </c>
      <c r="N935" s="23"/>
      <c r="O935" s="23" t="s">
        <v>624</v>
      </c>
    </row>
    <row collapsed="false" customFormat="false" customHeight="false" hidden="false" ht="12.1" outlineLevel="0" r="936">
      <c r="A936" s="22" t="n">
        <v>45736.400648148</v>
      </c>
      <c r="B936" s="23" t="s">
        <v>501</v>
      </c>
      <c r="C936" s="23" t="s">
        <v>209</v>
      </c>
      <c r="D936" s="23" t="s">
        <v>501</v>
      </c>
      <c r="E936" s="23" t="s">
        <v>501</v>
      </c>
      <c r="F936" s="23" t="s">
        <v>20</v>
      </c>
      <c r="G936" s="24" t="n">
        <v>1</v>
      </c>
      <c r="H936" s="25" t="n">
        <v>1</v>
      </c>
      <c r="I936" s="25" t="n">
        <v>1</v>
      </c>
      <c r="J936" s="25" t="n">
        <v>0</v>
      </c>
      <c r="K936" s="25" t="n">
        <v>0</v>
      </c>
      <c r="L936" s="25" t="n">
        <v>0</v>
      </c>
      <c r="M936" s="6" t="s">
        <f>=I936+J936+K936+L936</f>
      </c>
      <c r="N936" s="23"/>
      <c r="O936" s="23" t="s">
        <v>624</v>
      </c>
    </row>
    <row collapsed="false" customFormat="false" customHeight="false" hidden="false" ht="12.1" outlineLevel="0" r="937">
      <c r="A937" s="22" t="n">
        <v>45736.517824074</v>
      </c>
      <c r="B937" s="23" t="s">
        <v>524</v>
      </c>
      <c r="C937" s="23" t="s">
        <v>588</v>
      </c>
      <c r="D937" s="23" t="s">
        <v>524</v>
      </c>
      <c r="E937" s="23" t="s">
        <v>524</v>
      </c>
      <c r="F937" s="23" t="s">
        <v>20</v>
      </c>
      <c r="G937" s="24" t="n">
        <v>1</v>
      </c>
      <c r="H937" s="25" t="n">
        <v>1</v>
      </c>
      <c r="I937" s="25" t="n">
        <v>367.51</v>
      </c>
      <c r="J937" s="25" t="n">
        <v>0</v>
      </c>
      <c r="K937" s="25" t="n">
        <v>0</v>
      </c>
      <c r="L937" s="25" t="n">
        <v>0</v>
      </c>
      <c r="M937" s="6" t="s">
        <f>=I937+J937+K937+L937</f>
      </c>
      <c r="N937" s="23"/>
      <c r="O937" s="23" t="s">
        <v>502</v>
      </c>
    </row>
    <row collapsed="false" customFormat="false" customHeight="false" hidden="false" ht="12.1" outlineLevel="0" r="938">
      <c r="A938" s="22" t="n">
        <v>45736.768726852</v>
      </c>
      <c r="B938" s="23" t="s">
        <v>501</v>
      </c>
      <c r="C938" s="23" t="s">
        <v>209</v>
      </c>
      <c r="D938" s="23" t="s">
        <v>501</v>
      </c>
      <c r="E938" s="23" t="s">
        <v>501</v>
      </c>
      <c r="F938" s="23" t="s">
        <v>20</v>
      </c>
      <c r="G938" s="24" t="n">
        <v>1</v>
      </c>
      <c r="H938" s="25" t="n">
        <v>1</v>
      </c>
      <c r="I938" s="25" t="n">
        <v>40.06</v>
      </c>
      <c r="J938" s="25" t="n">
        <v>0</v>
      </c>
      <c r="K938" s="25" t="n">
        <v>0</v>
      </c>
      <c r="L938" s="25" t="n">
        <v>0</v>
      </c>
      <c r="M938" s="6" t="s">
        <f>=I938+J938+K938+L938</f>
      </c>
      <c r="N938" s="23"/>
      <c r="O938" s="23" t="s">
        <v>624</v>
      </c>
    </row>
    <row collapsed="false" customFormat="false" customHeight="false" hidden="false" ht="12.1" outlineLevel="0" r="939">
      <c r="A939" s="22" t="n">
        <v>45737.547766204</v>
      </c>
      <c r="B939" s="23" t="s">
        <v>501</v>
      </c>
      <c r="C939" s="23" t="s">
        <v>209</v>
      </c>
      <c r="D939" s="23" t="s">
        <v>501</v>
      </c>
      <c r="E939" s="23" t="s">
        <v>501</v>
      </c>
      <c r="F939" s="23" t="s">
        <v>20</v>
      </c>
      <c r="G939" s="24" t="n">
        <v>1</v>
      </c>
      <c r="H939" s="25" t="n">
        <v>1</v>
      </c>
      <c r="I939" s="25" t="n">
        <v>5</v>
      </c>
      <c r="J939" s="25" t="n">
        <v>0</v>
      </c>
      <c r="K939" s="25" t="n">
        <v>0</v>
      </c>
      <c r="L939" s="25" t="n">
        <v>0</v>
      </c>
      <c r="M939" s="6" t="s">
        <f>=I939+J939+K939+L939</f>
      </c>
      <c r="N939" s="23"/>
      <c r="O939" s="23" t="s">
        <v>624</v>
      </c>
    </row>
    <row collapsed="false" customFormat="false" customHeight="false" hidden="false" ht="12.1" outlineLevel="0" r="940">
      <c r="A940" s="22" t="n">
        <v>45738.323090278</v>
      </c>
      <c r="B940" s="23" t="s">
        <v>501</v>
      </c>
      <c r="C940" s="23" t="s">
        <v>209</v>
      </c>
      <c r="D940" s="23" t="s">
        <v>501</v>
      </c>
      <c r="E940" s="23" t="s">
        <v>501</v>
      </c>
      <c r="F940" s="23" t="s">
        <v>20</v>
      </c>
      <c r="G940" s="24" t="n">
        <v>1</v>
      </c>
      <c r="H940" s="25" t="n">
        <v>1</v>
      </c>
      <c r="I940" s="25" t="n">
        <v>1</v>
      </c>
      <c r="J940" s="25" t="n">
        <v>0</v>
      </c>
      <c r="K940" s="25" t="n">
        <v>0</v>
      </c>
      <c r="L940" s="25" t="n">
        <v>0</v>
      </c>
      <c r="M940" s="6" t="s">
        <f>=I940+J940+K940+L940</f>
      </c>
      <c r="N940" s="23"/>
      <c r="O940" s="23" t="s">
        <v>624</v>
      </c>
    </row>
    <row collapsed="false" customFormat="false" customHeight="false" hidden="false" ht="12.1" outlineLevel="0" r="941">
      <c r="A941" s="22" t="n">
        <v>45739.553368056</v>
      </c>
      <c r="B941" s="23" t="s">
        <v>501</v>
      </c>
      <c r="C941" s="23" t="s">
        <v>209</v>
      </c>
      <c r="D941" s="23" t="s">
        <v>501</v>
      </c>
      <c r="E941" s="23" t="s">
        <v>501</v>
      </c>
      <c r="F941" s="23" t="s">
        <v>20</v>
      </c>
      <c r="G941" s="24" t="n">
        <v>1</v>
      </c>
      <c r="H941" s="25" t="n">
        <v>1</v>
      </c>
      <c r="I941" s="25" t="n">
        <v>40</v>
      </c>
      <c r="J941" s="25" t="n">
        <v>0</v>
      </c>
      <c r="K941" s="25" t="n">
        <v>0</v>
      </c>
      <c r="L941" s="25" t="n">
        <v>0</v>
      </c>
      <c r="M941" s="6" t="s">
        <f>=I941+J941+K941+L941</f>
      </c>
      <c r="N941" s="23"/>
      <c r="O941" s="23" t="s">
        <v>624</v>
      </c>
    </row>
    <row collapsed="false" customFormat="false" customHeight="false" hidden="false" ht="12.1" outlineLevel="0" r="942">
      <c r="A942" s="21" t="n">
        <v>45739.553425926</v>
      </c>
      <c r="B942" s="17" t="s">
        <v>129</v>
      </c>
      <c r="C942" s="17" t="s">
        <v>629</v>
      </c>
      <c r="D942" s="17" t="s">
        <v>277</v>
      </c>
      <c r="E942" s="17" t="s">
        <v>126</v>
      </c>
      <c r="F942" s="17" t="s">
        <v>20</v>
      </c>
      <c r="G942" s="7" t="n">
        <v>1</v>
      </c>
      <c r="H942" s="6" t="n">
        <v>130.80588</v>
      </c>
      <c r="I942" s="6" t="n">
        <v>-130.81</v>
      </c>
      <c r="J942" s="6" t="n">
        <v>0</v>
      </c>
      <c r="K942" s="6" t="n">
        <v>0</v>
      </c>
      <c r="L942" s="6" t="n">
        <v>0</v>
      </c>
      <c r="M942" s="6" t="s">
        <f>=I942+J942+K942+L942</f>
      </c>
      <c r="N942" s="17"/>
      <c r="O942" s="17" t="s">
        <v>624</v>
      </c>
    </row>
    <row collapsed="false" customFormat="false" customHeight="false" hidden="false" ht="12.1" outlineLevel="0" r="943">
      <c r="A943" s="22" t="n">
        <v>45739.74412037</v>
      </c>
      <c r="B943" s="23" t="s">
        <v>501</v>
      </c>
      <c r="C943" s="23" t="s">
        <v>209</v>
      </c>
      <c r="D943" s="23" t="s">
        <v>501</v>
      </c>
      <c r="E943" s="23" t="s">
        <v>501</v>
      </c>
      <c r="F943" s="23" t="s">
        <v>20</v>
      </c>
      <c r="G943" s="24" t="n">
        <v>1</v>
      </c>
      <c r="H943" s="25" t="n">
        <v>1</v>
      </c>
      <c r="I943" s="25" t="n">
        <v>11.28</v>
      </c>
      <c r="J943" s="25" t="n">
        <v>0</v>
      </c>
      <c r="K943" s="25" t="n">
        <v>0</v>
      </c>
      <c r="L943" s="25" t="n">
        <v>0</v>
      </c>
      <c r="M943" s="6" t="s">
        <f>=I943+J943+K943+L943</f>
      </c>
      <c r="N943" s="23"/>
      <c r="O943" s="23" t="s">
        <v>624</v>
      </c>
    </row>
    <row collapsed="false" customFormat="false" customHeight="false" hidden="false" ht="12.1" outlineLevel="0" r="944">
      <c r="A944" s="22" t="n">
        <v>45740.528553241</v>
      </c>
      <c r="B944" s="23" t="s">
        <v>501</v>
      </c>
      <c r="C944" s="23" t="s">
        <v>209</v>
      </c>
      <c r="D944" s="23" t="s">
        <v>501</v>
      </c>
      <c r="E944" s="23" t="s">
        <v>501</v>
      </c>
      <c r="F944" s="23" t="s">
        <v>20</v>
      </c>
      <c r="G944" s="24" t="n">
        <v>1</v>
      </c>
      <c r="H944" s="25" t="n">
        <v>1</v>
      </c>
      <c r="I944" s="25" t="n">
        <v>5</v>
      </c>
      <c r="J944" s="25" t="n">
        <v>0</v>
      </c>
      <c r="K944" s="25" t="n">
        <v>0</v>
      </c>
      <c r="L944" s="25" t="n">
        <v>0</v>
      </c>
      <c r="M944" s="6" t="s">
        <f>=I944+J944+K944+L944</f>
      </c>
      <c r="N944" s="23"/>
      <c r="O944" s="23" t="s">
        <v>624</v>
      </c>
    </row>
    <row collapsed="false" customFormat="false" customHeight="false" hidden="false" ht="12.1" outlineLevel="0" r="945">
      <c r="A945" s="22" t="n">
        <v>45741.390451389</v>
      </c>
      <c r="B945" s="23" t="s">
        <v>501</v>
      </c>
      <c r="C945" s="23" t="s">
        <v>209</v>
      </c>
      <c r="D945" s="23" t="s">
        <v>501</v>
      </c>
      <c r="E945" s="23" t="s">
        <v>501</v>
      </c>
      <c r="F945" s="23" t="s">
        <v>20</v>
      </c>
      <c r="G945" s="24" t="n">
        <v>1</v>
      </c>
      <c r="H945" s="25" t="n">
        <v>1</v>
      </c>
      <c r="I945" s="25" t="n">
        <v>10</v>
      </c>
      <c r="J945" s="25" t="n">
        <v>0</v>
      </c>
      <c r="K945" s="25" t="n">
        <v>0</v>
      </c>
      <c r="L945" s="25" t="n">
        <v>0</v>
      </c>
      <c r="M945" s="6" t="s">
        <f>=I945+J945+K945+L945</f>
      </c>
      <c r="N945" s="23"/>
      <c r="O945" s="23" t="s">
        <v>624</v>
      </c>
    </row>
    <row collapsed="false" customFormat="false" customHeight="false" hidden="false" ht="12.1" outlineLevel="0" r="946">
      <c r="A946" s="22" t="n">
        <v>45741.514826389</v>
      </c>
      <c r="B946" s="23" t="s">
        <v>501</v>
      </c>
      <c r="C946" s="23" t="s">
        <v>209</v>
      </c>
      <c r="D946" s="23" t="s">
        <v>501</v>
      </c>
      <c r="E946" s="23" t="s">
        <v>501</v>
      </c>
      <c r="F946" s="23" t="s">
        <v>20</v>
      </c>
      <c r="G946" s="24" t="n">
        <v>1</v>
      </c>
      <c r="H946" s="25" t="n">
        <v>1</v>
      </c>
      <c r="I946" s="25" t="n">
        <v>2</v>
      </c>
      <c r="J946" s="25" t="n">
        <v>0</v>
      </c>
      <c r="K946" s="25" t="n">
        <v>0</v>
      </c>
      <c r="L946" s="25" t="n">
        <v>0</v>
      </c>
      <c r="M946" s="6" t="s">
        <f>=I946+J946+K946+L946</f>
      </c>
      <c r="N946" s="23"/>
      <c r="O946" s="23" t="s">
        <v>624</v>
      </c>
    </row>
    <row collapsed="false" customFormat="false" customHeight="false" hidden="false" ht="12.1" outlineLevel="0" r="947">
      <c r="A947" s="22" t="n">
        <v>45742.388194444</v>
      </c>
      <c r="B947" s="23" t="s">
        <v>501</v>
      </c>
      <c r="C947" s="23" t="s">
        <v>209</v>
      </c>
      <c r="D947" s="23" t="s">
        <v>501</v>
      </c>
      <c r="E947" s="23" t="s">
        <v>501</v>
      </c>
      <c r="F947" s="23" t="s">
        <v>20</v>
      </c>
      <c r="G947" s="24" t="n">
        <v>1</v>
      </c>
      <c r="H947" s="25" t="n">
        <v>1</v>
      </c>
      <c r="I947" s="25" t="n">
        <v>1</v>
      </c>
      <c r="J947" s="25" t="n">
        <v>0</v>
      </c>
      <c r="K947" s="25" t="n">
        <v>0</v>
      </c>
      <c r="L947" s="25" t="n">
        <v>0</v>
      </c>
      <c r="M947" s="6" t="s">
        <f>=I947+J947+K947+L947</f>
      </c>
      <c r="N947" s="23"/>
      <c r="O947" s="23" t="s">
        <v>624</v>
      </c>
    </row>
    <row collapsed="false" customFormat="false" customHeight="false" hidden="false" ht="12.1" outlineLevel="0" r="948">
      <c r="A948" s="22" t="n">
        <v>45742.388877315</v>
      </c>
      <c r="B948" s="23" t="s">
        <v>501</v>
      </c>
      <c r="C948" s="23" t="s">
        <v>209</v>
      </c>
      <c r="D948" s="23" t="s">
        <v>501</v>
      </c>
      <c r="E948" s="23" t="s">
        <v>501</v>
      </c>
      <c r="F948" s="23" t="s">
        <v>20</v>
      </c>
      <c r="G948" s="24" t="n">
        <v>1</v>
      </c>
      <c r="H948" s="25" t="n">
        <v>1</v>
      </c>
      <c r="I948" s="25" t="n">
        <v>40</v>
      </c>
      <c r="J948" s="25" t="n">
        <v>0</v>
      </c>
      <c r="K948" s="25" t="n">
        <v>0</v>
      </c>
      <c r="L948" s="25" t="n">
        <v>0</v>
      </c>
      <c r="M948" s="6" t="s">
        <f>=I948+J948+K948+L948</f>
      </c>
      <c r="N948" s="23"/>
      <c r="O948" s="23" t="s">
        <v>624</v>
      </c>
    </row>
    <row collapsed="false" customFormat="false" customHeight="false" hidden="false" ht="12.1" outlineLevel="0" r="949">
      <c r="A949" s="22" t="n">
        <v>45742.770590278</v>
      </c>
      <c r="B949" s="23" t="s">
        <v>501</v>
      </c>
      <c r="C949" s="23" t="s">
        <v>209</v>
      </c>
      <c r="D949" s="23" t="s">
        <v>501</v>
      </c>
      <c r="E949" s="23" t="s">
        <v>501</v>
      </c>
      <c r="F949" s="23" t="s">
        <v>20</v>
      </c>
      <c r="G949" s="24" t="n">
        <v>1</v>
      </c>
      <c r="H949" s="25" t="n">
        <v>1</v>
      </c>
      <c r="I949" s="25" t="n">
        <v>0.04</v>
      </c>
      <c r="J949" s="25" t="n">
        <v>0</v>
      </c>
      <c r="K949" s="25" t="n">
        <v>0</v>
      </c>
      <c r="L949" s="25" t="n">
        <v>0</v>
      </c>
      <c r="M949" s="6" t="s">
        <f>=I949+J949+K949+L949</f>
      </c>
      <c r="N949" s="23"/>
      <c r="O949" s="23" t="s">
        <v>624</v>
      </c>
    </row>
    <row collapsed="false" customFormat="false" customHeight="false" hidden="false" ht="12.1" outlineLevel="0" r="950">
      <c r="A950" s="22" t="n">
        <v>45743.500104167</v>
      </c>
      <c r="B950" s="23" t="s">
        <v>524</v>
      </c>
      <c r="C950" s="23" t="s">
        <v>535</v>
      </c>
      <c r="D950" s="23" t="s">
        <v>524</v>
      </c>
      <c r="E950" s="23" t="s">
        <v>524</v>
      </c>
      <c r="F950" s="23" t="s">
        <v>20</v>
      </c>
      <c r="G950" s="24" t="n">
        <v>1</v>
      </c>
      <c r="H950" s="25" t="n">
        <v>1</v>
      </c>
      <c r="I950" s="25" t="n">
        <v>39.9</v>
      </c>
      <c r="J950" s="25" t="n">
        <v>0</v>
      </c>
      <c r="K950" s="25" t="n">
        <v>0</v>
      </c>
      <c r="L950" s="25" t="n">
        <v>0</v>
      </c>
      <c r="M950" s="6" t="s">
        <f>=I950+J950+K950+L950</f>
      </c>
      <c r="N950" s="23"/>
      <c r="O950" s="23" t="s">
        <v>502</v>
      </c>
    </row>
    <row collapsed="false" customFormat="false" customHeight="false" hidden="false" ht="12.1" outlineLevel="0" r="951">
      <c r="A951" s="22" t="n">
        <v>45743.564479167</v>
      </c>
      <c r="B951" s="23" t="s">
        <v>501</v>
      </c>
      <c r="C951" s="23" t="s">
        <v>209</v>
      </c>
      <c r="D951" s="23" t="s">
        <v>501</v>
      </c>
      <c r="E951" s="23" t="s">
        <v>501</v>
      </c>
      <c r="F951" s="23" t="s">
        <v>20</v>
      </c>
      <c r="G951" s="24" t="n">
        <v>1</v>
      </c>
      <c r="H951" s="25" t="n">
        <v>1</v>
      </c>
      <c r="I951" s="25" t="n">
        <v>5</v>
      </c>
      <c r="J951" s="25" t="n">
        <v>0</v>
      </c>
      <c r="K951" s="25" t="n">
        <v>0</v>
      </c>
      <c r="L951" s="25" t="n">
        <v>0</v>
      </c>
      <c r="M951" s="6" t="s">
        <f>=I951+J951+K951+L951</f>
      </c>
      <c r="N951" s="23"/>
      <c r="O951" s="23" t="s">
        <v>624</v>
      </c>
    </row>
    <row collapsed="false" customFormat="false" customHeight="false" hidden="false" ht="12.1" outlineLevel="0" r="952">
      <c r="A952" s="22" t="n">
        <v>45744.412118056</v>
      </c>
      <c r="B952" s="23" t="s">
        <v>501</v>
      </c>
      <c r="C952" s="23" t="s">
        <v>209</v>
      </c>
      <c r="D952" s="23" t="s">
        <v>501</v>
      </c>
      <c r="E952" s="23" t="s">
        <v>501</v>
      </c>
      <c r="F952" s="23" t="s">
        <v>20</v>
      </c>
      <c r="G952" s="24" t="n">
        <v>1</v>
      </c>
      <c r="H952" s="25" t="n">
        <v>1</v>
      </c>
      <c r="I952" s="25" t="n">
        <v>1</v>
      </c>
      <c r="J952" s="25" t="n">
        <v>0</v>
      </c>
      <c r="K952" s="25" t="n">
        <v>0</v>
      </c>
      <c r="L952" s="25" t="n">
        <v>0</v>
      </c>
      <c r="M952" s="6" t="s">
        <f>=I952+J952+K952+L952</f>
      </c>
      <c r="N952" s="23"/>
      <c r="O952" s="23" t="s">
        <v>624</v>
      </c>
    </row>
    <row collapsed="false" customFormat="false" customHeight="false" hidden="false" ht="12.1" outlineLevel="0" r="953">
      <c r="A953" s="22" t="n">
        <v>45744.412743056</v>
      </c>
      <c r="B953" s="23" t="s">
        <v>501</v>
      </c>
      <c r="C953" s="23" t="s">
        <v>209</v>
      </c>
      <c r="D953" s="23" t="s">
        <v>501</v>
      </c>
      <c r="E953" s="23" t="s">
        <v>501</v>
      </c>
      <c r="F953" s="23" t="s">
        <v>20</v>
      </c>
      <c r="G953" s="24" t="n">
        <v>1</v>
      </c>
      <c r="H953" s="25" t="n">
        <v>1</v>
      </c>
      <c r="I953" s="25" t="n">
        <v>40</v>
      </c>
      <c r="J953" s="25" t="n">
        <v>0</v>
      </c>
      <c r="K953" s="25" t="n">
        <v>0</v>
      </c>
      <c r="L953" s="25" t="n">
        <v>0</v>
      </c>
      <c r="M953" s="6" t="s">
        <f>=I953+J953+K953+L953</f>
      </c>
      <c r="N953" s="23"/>
      <c r="O953" s="23" t="s">
        <v>624</v>
      </c>
    </row>
    <row collapsed="false" customFormat="false" customHeight="false" hidden="false" ht="12.1" outlineLevel="0" r="954">
      <c r="A954" s="22" t="n">
        <v>45746.613136574</v>
      </c>
      <c r="B954" s="23" t="s">
        <v>501</v>
      </c>
      <c r="C954" s="23" t="s">
        <v>209</v>
      </c>
      <c r="D954" s="23" t="s">
        <v>501</v>
      </c>
      <c r="E954" s="23" t="s">
        <v>501</v>
      </c>
      <c r="F954" s="23" t="s">
        <v>20</v>
      </c>
      <c r="G954" s="24" t="n">
        <v>1</v>
      </c>
      <c r="H954" s="25" t="n">
        <v>1</v>
      </c>
      <c r="I954" s="25" t="n">
        <v>22</v>
      </c>
      <c r="J954" s="25" t="n">
        <v>0</v>
      </c>
      <c r="K954" s="25" t="n">
        <v>0</v>
      </c>
      <c r="L954" s="25" t="n">
        <v>0</v>
      </c>
      <c r="M954" s="6" t="s">
        <f>=I954+J954+K954+L954</f>
      </c>
      <c r="N954" s="23"/>
      <c r="O954" s="23" t="s">
        <v>624</v>
      </c>
    </row>
    <row collapsed="false" customFormat="false" customHeight="false" hidden="false" ht="12.1" outlineLevel="0" r="955">
      <c r="A955" s="21" t="n">
        <v>45746.613206019</v>
      </c>
      <c r="B955" s="17" t="s">
        <v>129</v>
      </c>
      <c r="C955" s="17" t="s">
        <v>629</v>
      </c>
      <c r="D955" s="17" t="s">
        <v>277</v>
      </c>
      <c r="E955" s="17" t="s">
        <v>126</v>
      </c>
      <c r="F955" s="17" t="s">
        <v>20</v>
      </c>
      <c r="G955" s="7" t="n">
        <v>1</v>
      </c>
      <c r="H955" s="6" t="n">
        <v>131.31134</v>
      </c>
      <c r="I955" s="6" t="n">
        <v>-131.31</v>
      </c>
      <c r="J955" s="6" t="n">
        <v>0</v>
      </c>
      <c r="K955" s="6" t="n">
        <v>0</v>
      </c>
      <c r="L955" s="6" t="n">
        <v>0</v>
      </c>
      <c r="M955" s="6" t="s">
        <f>=I955+J955+K955+L955</f>
      </c>
      <c r="N955" s="17"/>
      <c r="O955" s="17" t="s">
        <v>624</v>
      </c>
    </row>
    <row collapsed="false" customFormat="false" customHeight="false" hidden="false" ht="12.1" outlineLevel="0" r="956">
      <c r="A956" s="22" t="n">
        <v>45747.554583333</v>
      </c>
      <c r="B956" s="23" t="s">
        <v>501</v>
      </c>
      <c r="C956" s="23" t="s">
        <v>209</v>
      </c>
      <c r="D956" s="23" t="s">
        <v>501</v>
      </c>
      <c r="E956" s="23" t="s">
        <v>501</v>
      </c>
      <c r="F956" s="23" t="s">
        <v>20</v>
      </c>
      <c r="G956" s="24" t="n">
        <v>1</v>
      </c>
      <c r="H956" s="25" t="n">
        <v>1</v>
      </c>
      <c r="I956" s="25" t="n">
        <v>5</v>
      </c>
      <c r="J956" s="25" t="n">
        <v>0</v>
      </c>
      <c r="K956" s="25" t="n">
        <v>0</v>
      </c>
      <c r="L956" s="25" t="n">
        <v>0</v>
      </c>
      <c r="M956" s="6" t="s">
        <f>=I956+J956+K956+L956</f>
      </c>
      <c r="N956" s="23"/>
      <c r="O956" s="23" t="s">
        <v>624</v>
      </c>
    </row>
    <row collapsed="false" customFormat="false" customHeight="false" hidden="false" ht="12.1" outlineLevel="0" r="957">
      <c r="A957" s="22" t="n">
        <v>45747.802534722</v>
      </c>
      <c r="B957" s="23" t="s">
        <v>501</v>
      </c>
      <c r="C957" s="23" t="s">
        <v>209</v>
      </c>
      <c r="D957" s="23" t="s">
        <v>501</v>
      </c>
      <c r="E957" s="23" t="s">
        <v>501</v>
      </c>
      <c r="F957" s="23" t="s">
        <v>20</v>
      </c>
      <c r="G957" s="24" t="n">
        <v>1</v>
      </c>
      <c r="H957" s="25" t="n">
        <v>1</v>
      </c>
      <c r="I957" s="25" t="n">
        <v>42</v>
      </c>
      <c r="J957" s="25" t="n">
        <v>0</v>
      </c>
      <c r="K957" s="25" t="n">
        <v>0</v>
      </c>
      <c r="L957" s="25" t="n">
        <v>0</v>
      </c>
      <c r="M957" s="6" t="s">
        <f>=I957+J957+K957+L957</f>
      </c>
      <c r="N957" s="23"/>
      <c r="O957" s="23" t="s">
        <v>624</v>
      </c>
    </row>
    <row collapsed="false" customFormat="false" customHeight="false" hidden="false" ht="12.1" outlineLevel="0" r="958">
      <c r="A958" s="22" t="n">
        <v>45748.403530093</v>
      </c>
      <c r="B958" s="23" t="s">
        <v>501</v>
      </c>
      <c r="C958" s="23" t="s">
        <v>209</v>
      </c>
      <c r="D958" s="23" t="s">
        <v>501</v>
      </c>
      <c r="E958" s="23" t="s">
        <v>501</v>
      </c>
      <c r="F958" s="23" t="s">
        <v>20</v>
      </c>
      <c r="G958" s="24" t="n">
        <v>1</v>
      </c>
      <c r="H958" s="25" t="n">
        <v>1</v>
      </c>
      <c r="I958" s="25" t="n">
        <v>20</v>
      </c>
      <c r="J958" s="25" t="n">
        <v>0</v>
      </c>
      <c r="K958" s="25" t="n">
        <v>0</v>
      </c>
      <c r="L958" s="25" t="n">
        <v>0</v>
      </c>
      <c r="M958" s="6" t="s">
        <f>=I958+J958+K958+L958</f>
      </c>
      <c r="N958" s="23"/>
      <c r="O958" s="23" t="s">
        <v>624</v>
      </c>
    </row>
    <row collapsed="false" customFormat="false" customHeight="false" hidden="false" ht="12.1" outlineLevel="0" r="959">
      <c r="A959" s="22" t="n">
        <v>45748.492650463</v>
      </c>
      <c r="B959" s="23" t="s">
        <v>524</v>
      </c>
      <c r="C959" s="23" t="s">
        <v>593</v>
      </c>
      <c r="D959" s="23" t="s">
        <v>524</v>
      </c>
      <c r="E959" s="23" t="s">
        <v>524</v>
      </c>
      <c r="F959" s="23" t="s">
        <v>20</v>
      </c>
      <c r="G959" s="24" t="n">
        <v>1</v>
      </c>
      <c r="H959" s="25" t="n">
        <v>1</v>
      </c>
      <c r="I959" s="25" t="n">
        <v>56.3</v>
      </c>
      <c r="J959" s="25" t="n">
        <v>0</v>
      </c>
      <c r="K959" s="25" t="n">
        <v>0</v>
      </c>
      <c r="L959" s="25" t="n">
        <v>0</v>
      </c>
      <c r="M959" s="6" t="s">
        <f>=I959+J959+K959+L959</f>
      </c>
      <c r="N959" s="23"/>
      <c r="O959" s="23" t="s">
        <v>502</v>
      </c>
    </row>
    <row collapsed="false" customFormat="false" customHeight="false" hidden="false" ht="12.1" outlineLevel="0" r="960">
      <c r="A960" s="22" t="n">
        <v>45748.546481481</v>
      </c>
      <c r="B960" s="23" t="s">
        <v>501</v>
      </c>
      <c r="C960" s="23" t="s">
        <v>209</v>
      </c>
      <c r="D960" s="23" t="s">
        <v>501</v>
      </c>
      <c r="E960" s="23" t="s">
        <v>501</v>
      </c>
      <c r="F960" s="23" t="s">
        <v>20</v>
      </c>
      <c r="G960" s="24" t="n">
        <v>1</v>
      </c>
      <c r="H960" s="25" t="n">
        <v>1</v>
      </c>
      <c r="I960" s="25" t="n">
        <v>5</v>
      </c>
      <c r="J960" s="25" t="n">
        <v>0</v>
      </c>
      <c r="K960" s="25" t="n">
        <v>0</v>
      </c>
      <c r="L960" s="25" t="n">
        <v>0</v>
      </c>
      <c r="M960" s="6" t="s">
        <f>=I960+J960+K960+L960</f>
      </c>
      <c r="N960" s="23"/>
      <c r="O960" s="23" t="s">
        <v>624</v>
      </c>
    </row>
    <row collapsed="false" customFormat="false" customHeight="false" hidden="false" ht="12.1" outlineLevel="0" r="961">
      <c r="A961" s="21" t="n">
        <v>45748.913715278</v>
      </c>
      <c r="B961" s="17" t="s">
        <v>82</v>
      </c>
      <c r="C961" s="17" t="s">
        <v>543</v>
      </c>
      <c r="D961" s="17" t="s">
        <v>277</v>
      </c>
      <c r="E961" s="17" t="s">
        <v>18</v>
      </c>
      <c r="F961" s="17" t="s">
        <v>20</v>
      </c>
      <c r="G961" s="7" t="n">
        <v>20</v>
      </c>
      <c r="H961" s="6" t="n">
        <v>34.655</v>
      </c>
      <c r="I961" s="6" t="n">
        <v>-693.1</v>
      </c>
      <c r="J961" s="6" t="n">
        <v>0</v>
      </c>
      <c r="K961" s="6" t="n">
        <v>0</v>
      </c>
      <c r="L961" s="6" t="n">
        <v>0</v>
      </c>
      <c r="M961" s="6" t="s">
        <f>=I961+J961+K961+L961</f>
      </c>
      <c r="N961" s="17"/>
      <c r="O961" s="17" t="s">
        <v>502</v>
      </c>
    </row>
    <row collapsed="false" customFormat="false" customHeight="false" hidden="false" ht="12.1" outlineLevel="0" r="962">
      <c r="A962" s="30" t="n">
        <v>45748.913726852</v>
      </c>
      <c r="B962" s="31" t="s">
        <v>537</v>
      </c>
      <c r="C962" s="31" t="s">
        <v>548</v>
      </c>
      <c r="D962" s="31" t="s">
        <v>537</v>
      </c>
      <c r="E962" s="31" t="s">
        <v>537</v>
      </c>
      <c r="F962" s="31" t="s">
        <v>20</v>
      </c>
      <c r="G962" s="32" t="n">
        <v>1</v>
      </c>
      <c r="H962" s="33" t="n">
        <v>-1</v>
      </c>
      <c r="I962" s="33" t="n">
        <v>-0.35</v>
      </c>
      <c r="J962" s="33" t="n">
        <v>0</v>
      </c>
      <c r="K962" s="33" t="n">
        <v>0</v>
      </c>
      <c r="L962" s="33" t="n">
        <v>0</v>
      </c>
      <c r="M962" s="6" t="s">
        <f>=I962+J962+K962+L962</f>
      </c>
      <c r="N962" s="31"/>
      <c r="O962" s="31" t="s">
        <v>502</v>
      </c>
    </row>
    <row collapsed="false" customFormat="false" customHeight="false" hidden="false" ht="12.1" outlineLevel="0" r="963">
      <c r="A963" s="22" t="n">
        <v>45749.389490741</v>
      </c>
      <c r="B963" s="23" t="s">
        <v>501</v>
      </c>
      <c r="C963" s="23" t="s">
        <v>209</v>
      </c>
      <c r="D963" s="23" t="s">
        <v>501</v>
      </c>
      <c r="E963" s="23" t="s">
        <v>501</v>
      </c>
      <c r="F963" s="23" t="s">
        <v>20</v>
      </c>
      <c r="G963" s="24" t="n">
        <v>1</v>
      </c>
      <c r="H963" s="25" t="n">
        <v>1</v>
      </c>
      <c r="I963" s="25" t="n">
        <v>1</v>
      </c>
      <c r="J963" s="25" t="n">
        <v>0</v>
      </c>
      <c r="K963" s="25" t="n">
        <v>0</v>
      </c>
      <c r="L963" s="25" t="n">
        <v>0</v>
      </c>
      <c r="M963" s="6" t="s">
        <f>=I963+J963+K963+L963</f>
      </c>
      <c r="N963" s="23"/>
      <c r="O963" s="23" t="s">
        <v>624</v>
      </c>
    </row>
    <row collapsed="false" customFormat="false" customHeight="false" hidden="false" ht="12.1" outlineLevel="0" r="964">
      <c r="A964" s="22" t="n">
        <v>45749.390543981</v>
      </c>
      <c r="B964" s="23" t="s">
        <v>501</v>
      </c>
      <c r="C964" s="23" t="s">
        <v>209</v>
      </c>
      <c r="D964" s="23" t="s">
        <v>501</v>
      </c>
      <c r="E964" s="23" t="s">
        <v>501</v>
      </c>
      <c r="F964" s="23" t="s">
        <v>20</v>
      </c>
      <c r="G964" s="24" t="n">
        <v>1</v>
      </c>
      <c r="H964" s="25" t="n">
        <v>1</v>
      </c>
      <c r="I964" s="25" t="n">
        <v>20</v>
      </c>
      <c r="J964" s="25" t="n">
        <v>0</v>
      </c>
      <c r="K964" s="25" t="n">
        <v>0</v>
      </c>
      <c r="L964" s="25" t="n">
        <v>0</v>
      </c>
      <c r="M964" s="6" t="s">
        <f>=I964+J964+K964+L964</f>
      </c>
      <c r="N964" s="23"/>
      <c r="O964" s="23" t="s">
        <v>624</v>
      </c>
    </row>
    <row collapsed="false" customFormat="false" customHeight="false" hidden="false" ht="12.1" outlineLevel="0" r="965">
      <c r="A965" s="22" t="n">
        <v>45749.430659722</v>
      </c>
      <c r="B965" s="23" t="s">
        <v>559</v>
      </c>
      <c r="C965" s="23" t="s">
        <v>668</v>
      </c>
      <c r="D965" s="23" t="s">
        <v>559</v>
      </c>
      <c r="E965" s="23" t="s">
        <v>559</v>
      </c>
      <c r="F965" s="23" t="s">
        <v>20</v>
      </c>
      <c r="G965" s="24" t="n">
        <v>1</v>
      </c>
      <c r="H965" s="25" t="n">
        <v>1</v>
      </c>
      <c r="I965" s="25" t="n">
        <v>109.68</v>
      </c>
      <c r="J965" s="25" t="n">
        <v>0</v>
      </c>
      <c r="K965" s="25" t="n">
        <v>0</v>
      </c>
      <c r="L965" s="25" t="n">
        <v>0</v>
      </c>
      <c r="M965" s="6" t="s">
        <f>=I965+J965+K965+L965</f>
      </c>
      <c r="N965" s="23"/>
      <c r="O965" s="23" t="s">
        <v>502</v>
      </c>
    </row>
    <row collapsed="false" customFormat="false" customHeight="false" hidden="false" ht="12.1" outlineLevel="0" r="966">
      <c r="A966" s="22" t="n">
        <v>45749.434583333</v>
      </c>
      <c r="B966" s="23" t="s">
        <v>524</v>
      </c>
      <c r="C966" s="23" t="s">
        <v>667</v>
      </c>
      <c r="D966" s="23" t="s">
        <v>524</v>
      </c>
      <c r="E966" s="23" t="s">
        <v>524</v>
      </c>
      <c r="F966" s="23" t="s">
        <v>20</v>
      </c>
      <c r="G966" s="24" t="n">
        <v>1</v>
      </c>
      <c r="H966" s="25" t="n">
        <v>1</v>
      </c>
      <c r="I966" s="25" t="n">
        <v>11.55</v>
      </c>
      <c r="J966" s="25" t="n">
        <v>0</v>
      </c>
      <c r="K966" s="25" t="n">
        <v>0</v>
      </c>
      <c r="L966" s="25" t="n">
        <v>0</v>
      </c>
      <c r="M966" s="6" t="s">
        <f>=I966+J966+K966+L966</f>
      </c>
      <c r="N966" s="23"/>
      <c r="O966" s="23" t="s">
        <v>502</v>
      </c>
    </row>
    <row collapsed="false" customFormat="false" customHeight="false" hidden="false" ht="12.1" outlineLevel="0" r="967">
      <c r="A967" s="22" t="n">
        <v>45749.710393519</v>
      </c>
      <c r="B967" s="23" t="s">
        <v>501</v>
      </c>
      <c r="C967" s="23" t="s">
        <v>209</v>
      </c>
      <c r="D967" s="23" t="s">
        <v>501</v>
      </c>
      <c r="E967" s="23" t="s">
        <v>501</v>
      </c>
      <c r="F967" s="23" t="s">
        <v>20</v>
      </c>
      <c r="G967" s="24" t="n">
        <v>1</v>
      </c>
      <c r="H967" s="25" t="n">
        <v>1</v>
      </c>
      <c r="I967" s="25" t="n">
        <v>5</v>
      </c>
      <c r="J967" s="25" t="n">
        <v>0</v>
      </c>
      <c r="K967" s="25" t="n">
        <v>0</v>
      </c>
      <c r="L967" s="25" t="n">
        <v>0</v>
      </c>
      <c r="M967" s="6" t="s">
        <f>=I967+J967+K967+L967</f>
      </c>
      <c r="N967" s="23"/>
      <c r="O967" s="23" t="s">
        <v>624</v>
      </c>
    </row>
    <row collapsed="false" customFormat="false" customHeight="false" hidden="false" ht="12.1" outlineLevel="0" r="968">
      <c r="A968" s="22" t="n">
        <v>45750.305902778</v>
      </c>
      <c r="B968" s="23" t="s">
        <v>501</v>
      </c>
      <c r="C968" s="23" t="s">
        <v>209</v>
      </c>
      <c r="D968" s="23" t="s">
        <v>501</v>
      </c>
      <c r="E968" s="23" t="s">
        <v>501</v>
      </c>
      <c r="F968" s="23" t="s">
        <v>20</v>
      </c>
      <c r="G968" s="24" t="n">
        <v>1</v>
      </c>
      <c r="H968" s="25" t="n">
        <v>1</v>
      </c>
      <c r="I968" s="25" t="n">
        <v>30.07</v>
      </c>
      <c r="J968" s="25" t="n">
        <v>0</v>
      </c>
      <c r="K968" s="25" t="n">
        <v>0</v>
      </c>
      <c r="L968" s="25" t="n">
        <v>0</v>
      </c>
      <c r="M968" s="6" t="s">
        <f>=I968+J968+K968+L968</f>
      </c>
      <c r="N968" s="23"/>
      <c r="O968" s="23" t="s">
        <v>624</v>
      </c>
    </row>
    <row collapsed="false" customFormat="false" customHeight="false" hidden="false" ht="12.1" outlineLevel="0" r="969">
      <c r="A969" s="21" t="n">
        <v>45750.336527778</v>
      </c>
      <c r="B969" s="17" t="s">
        <v>129</v>
      </c>
      <c r="C969" s="17" t="s">
        <v>629</v>
      </c>
      <c r="D969" s="17" t="s">
        <v>277</v>
      </c>
      <c r="E969" s="17" t="s">
        <v>126</v>
      </c>
      <c r="F969" s="17" t="s">
        <v>20</v>
      </c>
      <c r="G969" s="7" t="n">
        <v>1</v>
      </c>
      <c r="H969" s="6" t="n">
        <v>131.611366</v>
      </c>
      <c r="I969" s="6" t="n">
        <v>-131.61</v>
      </c>
      <c r="J969" s="6" t="n">
        <v>0</v>
      </c>
      <c r="K969" s="6" t="n">
        <v>0</v>
      </c>
      <c r="L969" s="6" t="n">
        <v>0</v>
      </c>
      <c r="M969" s="6" t="s">
        <f>=I969+J969+K969+L969</f>
      </c>
      <c r="N969" s="17"/>
      <c r="O969" s="17" t="s">
        <v>624</v>
      </c>
    </row>
    <row collapsed="false" customFormat="false" customHeight="false" hidden="false" ht="12.1" outlineLevel="0" r="970">
      <c r="A970" s="22" t="n">
        <v>45750.470324074</v>
      </c>
      <c r="B970" s="23" t="s">
        <v>524</v>
      </c>
      <c r="C970" s="23" t="s">
        <v>675</v>
      </c>
      <c r="D970" s="23" t="s">
        <v>524</v>
      </c>
      <c r="E970" s="23" t="s">
        <v>524</v>
      </c>
      <c r="F970" s="23" t="s">
        <v>20</v>
      </c>
      <c r="G970" s="24" t="n">
        <v>1</v>
      </c>
      <c r="H970" s="25" t="n">
        <v>1</v>
      </c>
      <c r="I970" s="25" t="n">
        <v>422.29</v>
      </c>
      <c r="J970" s="25" t="n">
        <v>0</v>
      </c>
      <c r="K970" s="25" t="n">
        <v>0</v>
      </c>
      <c r="L970" s="25" t="n">
        <v>0</v>
      </c>
      <c r="M970" s="6" t="s">
        <f>=I970+J970+K970+L970</f>
      </c>
      <c r="N970" s="23"/>
      <c r="O970" s="23" t="s">
        <v>502</v>
      </c>
    </row>
    <row collapsed="false" customFormat="false" customHeight="false" hidden="false" ht="12.1" outlineLevel="0" r="971">
      <c r="A971" s="22" t="n">
        <v>45750.668668981</v>
      </c>
      <c r="B971" s="23" t="s">
        <v>501</v>
      </c>
      <c r="C971" s="23" t="s">
        <v>209</v>
      </c>
      <c r="D971" s="23" t="s">
        <v>501</v>
      </c>
      <c r="E971" s="23" t="s">
        <v>501</v>
      </c>
      <c r="F971" s="23" t="s">
        <v>20</v>
      </c>
      <c r="G971" s="24" t="n">
        <v>1</v>
      </c>
      <c r="H971" s="25" t="n">
        <v>1</v>
      </c>
      <c r="I971" s="25" t="n">
        <v>25</v>
      </c>
      <c r="J971" s="25" t="n">
        <v>0</v>
      </c>
      <c r="K971" s="25" t="n">
        <v>0</v>
      </c>
      <c r="L971" s="25" t="n">
        <v>0</v>
      </c>
      <c r="M971" s="6" t="s">
        <f>=I971+J971+K971+L971</f>
      </c>
      <c r="N971" s="23"/>
      <c r="O971" s="23" t="s">
        <v>624</v>
      </c>
    </row>
    <row collapsed="false" customFormat="false" customHeight="false" hidden="false" ht="12.1" outlineLevel="0" r="972">
      <c r="A972" s="22" t="n">
        <v>45751.379328704</v>
      </c>
      <c r="B972" s="23" t="s">
        <v>501</v>
      </c>
      <c r="C972" s="23" t="s">
        <v>209</v>
      </c>
      <c r="D972" s="23" t="s">
        <v>501</v>
      </c>
      <c r="E972" s="23" t="s">
        <v>501</v>
      </c>
      <c r="F972" s="23" t="s">
        <v>20</v>
      </c>
      <c r="G972" s="24" t="n">
        <v>1</v>
      </c>
      <c r="H972" s="25" t="n">
        <v>1</v>
      </c>
      <c r="I972" s="25" t="n">
        <v>40</v>
      </c>
      <c r="J972" s="25" t="n">
        <v>0</v>
      </c>
      <c r="K972" s="25" t="n">
        <v>0</v>
      </c>
      <c r="L972" s="25" t="n">
        <v>0</v>
      </c>
      <c r="M972" s="6" t="s">
        <f>=I972+J972+K972+L972</f>
      </c>
      <c r="N972" s="23"/>
      <c r="O972" s="23" t="s">
        <v>624</v>
      </c>
    </row>
    <row collapsed="false" customFormat="false" customHeight="false" hidden="false" ht="12.1" outlineLevel="0" r="973">
      <c r="A973" s="22" t="n">
        <v>45751.379814815</v>
      </c>
      <c r="B973" s="23" t="s">
        <v>501</v>
      </c>
      <c r="C973" s="23" t="s">
        <v>209</v>
      </c>
      <c r="D973" s="23" t="s">
        <v>501</v>
      </c>
      <c r="E973" s="23" t="s">
        <v>501</v>
      </c>
      <c r="F973" s="23" t="s">
        <v>20</v>
      </c>
      <c r="G973" s="24" t="n">
        <v>1</v>
      </c>
      <c r="H973" s="25" t="n">
        <v>1</v>
      </c>
      <c r="I973" s="25" t="n">
        <v>1</v>
      </c>
      <c r="J973" s="25" t="n">
        <v>0</v>
      </c>
      <c r="K973" s="25" t="n">
        <v>0</v>
      </c>
      <c r="L973" s="25" t="n">
        <v>0</v>
      </c>
      <c r="M973" s="6" t="s">
        <f>=I973+J973+K973+L973</f>
      </c>
      <c r="N973" s="23"/>
      <c r="O973" s="23" t="s">
        <v>624</v>
      </c>
    </row>
    <row collapsed="false" customFormat="false" customHeight="false" hidden="false" ht="12.1" outlineLevel="0" r="974">
      <c r="A974" s="22" t="n">
        <v>45751.827094907</v>
      </c>
      <c r="B974" s="23" t="s">
        <v>501</v>
      </c>
      <c r="C974" s="23" t="s">
        <v>209</v>
      </c>
      <c r="D974" s="23" t="s">
        <v>501</v>
      </c>
      <c r="E974" s="23" t="s">
        <v>501</v>
      </c>
      <c r="F974" s="23" t="s">
        <v>20</v>
      </c>
      <c r="G974" s="24" t="n">
        <v>1</v>
      </c>
      <c r="H974" s="25" t="n">
        <v>1</v>
      </c>
      <c r="I974" s="25" t="n">
        <v>43</v>
      </c>
      <c r="J974" s="25" t="n">
        <v>0</v>
      </c>
      <c r="K974" s="25" t="n">
        <v>0</v>
      </c>
      <c r="L974" s="25" t="n">
        <v>0</v>
      </c>
      <c r="M974" s="6" t="s">
        <f>=I974+J974+K974+L974</f>
      </c>
      <c r="N974" s="23"/>
      <c r="O974" s="23" t="s">
        <v>624</v>
      </c>
    </row>
    <row collapsed="false" customFormat="false" customHeight="false" hidden="false" ht="12.1" outlineLevel="0" r="975">
      <c r="A975" s="22" t="n">
        <v>45751.837951389</v>
      </c>
      <c r="B975" s="23" t="s">
        <v>501</v>
      </c>
      <c r="C975" s="23" t="s">
        <v>209</v>
      </c>
      <c r="D975" s="23" t="s">
        <v>501</v>
      </c>
      <c r="E975" s="23" t="s">
        <v>501</v>
      </c>
      <c r="F975" s="23" t="s">
        <v>20</v>
      </c>
      <c r="G975" s="24" t="n">
        <v>1</v>
      </c>
      <c r="H975" s="25" t="n">
        <v>1</v>
      </c>
      <c r="I975" s="25" t="n">
        <v>2</v>
      </c>
      <c r="J975" s="25" t="n">
        <v>0</v>
      </c>
      <c r="K975" s="25" t="n">
        <v>0</v>
      </c>
      <c r="L975" s="25" t="n">
        <v>0</v>
      </c>
      <c r="M975" s="6" t="s">
        <f>=I975+J975+K975+L975</f>
      </c>
      <c r="N975" s="23"/>
      <c r="O975" s="23" t="s">
        <v>624</v>
      </c>
    </row>
    <row collapsed="false" customFormat="false" customHeight="false" hidden="false" ht="12.1" outlineLevel="0" r="976">
      <c r="A976" s="22" t="n">
        <v>45751.950625</v>
      </c>
      <c r="B976" s="23" t="s">
        <v>501</v>
      </c>
      <c r="C976" s="23" t="s">
        <v>209</v>
      </c>
      <c r="D976" s="23" t="s">
        <v>501</v>
      </c>
      <c r="E976" s="23" t="s">
        <v>501</v>
      </c>
      <c r="F976" s="23" t="s">
        <v>20</v>
      </c>
      <c r="G976" s="24" t="n">
        <v>1</v>
      </c>
      <c r="H976" s="25" t="n">
        <v>1</v>
      </c>
      <c r="I976" s="25" t="n">
        <v>704</v>
      </c>
      <c r="J976" s="25" t="n">
        <v>0</v>
      </c>
      <c r="K976" s="25" t="n">
        <v>0</v>
      </c>
      <c r="L976" s="25" t="n">
        <v>0</v>
      </c>
      <c r="M976" s="6" t="s">
        <f>=I976+J976+K976+L976</f>
      </c>
      <c r="N976" s="23"/>
      <c r="O976" s="23" t="s">
        <v>624</v>
      </c>
    </row>
    <row collapsed="false" customFormat="false" customHeight="false" hidden="false" ht="12.1" outlineLevel="0" r="977">
      <c r="A977" s="21" t="n">
        <v>45751.950717593</v>
      </c>
      <c r="B977" s="17" t="s">
        <v>129</v>
      </c>
      <c r="C977" s="17" t="s">
        <v>629</v>
      </c>
      <c r="D977" s="17" t="s">
        <v>277</v>
      </c>
      <c r="E977" s="17" t="s">
        <v>126</v>
      </c>
      <c r="F977" s="17" t="s">
        <v>20</v>
      </c>
      <c r="G977" s="7" t="n">
        <v>6</v>
      </c>
      <c r="H977" s="6" t="n">
        <v>131.683119</v>
      </c>
      <c r="I977" s="6" t="n">
        <v>-790.1</v>
      </c>
      <c r="J977" s="6" t="n">
        <v>0</v>
      </c>
      <c r="K977" s="6" t="n">
        <v>0</v>
      </c>
      <c r="L977" s="6" t="n">
        <v>0</v>
      </c>
      <c r="M977" s="6" t="s">
        <f>=I977+J977+K977+L977</f>
      </c>
      <c r="N977" s="17"/>
      <c r="O977" s="17" t="s">
        <v>624</v>
      </c>
    </row>
    <row collapsed="false" customFormat="false" customHeight="false" hidden="false" ht="12.1" outlineLevel="0" r="978">
      <c r="A978" s="22" t="n">
        <v>45753.331481481</v>
      </c>
      <c r="B978" s="23" t="s">
        <v>501</v>
      </c>
      <c r="C978" s="23" t="s">
        <v>209</v>
      </c>
      <c r="D978" s="23" t="s">
        <v>501</v>
      </c>
      <c r="E978" s="23" t="s">
        <v>501</v>
      </c>
      <c r="F978" s="23" t="s">
        <v>20</v>
      </c>
      <c r="G978" s="24" t="n">
        <v>1</v>
      </c>
      <c r="H978" s="25" t="n">
        <v>1</v>
      </c>
      <c r="I978" s="25" t="n">
        <v>40.22</v>
      </c>
      <c r="J978" s="25" t="n">
        <v>0</v>
      </c>
      <c r="K978" s="25" t="n">
        <v>0</v>
      </c>
      <c r="L978" s="25" t="n">
        <v>0</v>
      </c>
      <c r="M978" s="6" t="s">
        <f>=I978+J978+K978+L978</f>
      </c>
      <c r="N978" s="23"/>
      <c r="O978" s="23" t="s">
        <v>624</v>
      </c>
    </row>
    <row collapsed="false" customFormat="false" customHeight="false" hidden="false" ht="12.1" outlineLevel="0" r="979">
      <c r="A979" s="22" t="n">
        <v>45754.394039352</v>
      </c>
      <c r="B979" s="23" t="s">
        <v>501</v>
      </c>
      <c r="C979" s="23" t="s">
        <v>209</v>
      </c>
      <c r="D979" s="23" t="s">
        <v>501</v>
      </c>
      <c r="E979" s="23" t="s">
        <v>501</v>
      </c>
      <c r="F979" s="23" t="s">
        <v>20</v>
      </c>
      <c r="G979" s="24" t="n">
        <v>1</v>
      </c>
      <c r="H979" s="25" t="n">
        <v>1</v>
      </c>
      <c r="I979" s="25" t="n">
        <v>1</v>
      </c>
      <c r="J979" s="25" t="n">
        <v>0</v>
      </c>
      <c r="K979" s="25" t="n">
        <v>0</v>
      </c>
      <c r="L979" s="25" t="n">
        <v>0</v>
      </c>
      <c r="M979" s="6" t="s">
        <f>=I979+J979+K979+L979</f>
      </c>
      <c r="N979" s="23"/>
      <c r="O979" s="23" t="s">
        <v>624</v>
      </c>
    </row>
    <row collapsed="false" customFormat="false" customHeight="false" hidden="false" ht="12.1" outlineLevel="0" r="980">
      <c r="A980" s="22" t="n">
        <v>45754.394618056</v>
      </c>
      <c r="B980" s="23" t="s">
        <v>501</v>
      </c>
      <c r="C980" s="23" t="s">
        <v>209</v>
      </c>
      <c r="D980" s="23" t="s">
        <v>501</v>
      </c>
      <c r="E980" s="23" t="s">
        <v>501</v>
      </c>
      <c r="F980" s="23" t="s">
        <v>20</v>
      </c>
      <c r="G980" s="24" t="n">
        <v>1</v>
      </c>
      <c r="H980" s="25" t="n">
        <v>1</v>
      </c>
      <c r="I980" s="25" t="n">
        <v>40</v>
      </c>
      <c r="J980" s="25" t="n">
        <v>0</v>
      </c>
      <c r="K980" s="25" t="n">
        <v>0</v>
      </c>
      <c r="L980" s="25" t="n">
        <v>0</v>
      </c>
      <c r="M980" s="6" t="s">
        <f>=I980+J980+K980+L980</f>
      </c>
      <c r="N980" s="23"/>
      <c r="O980" s="23" t="s">
        <v>624</v>
      </c>
    </row>
    <row collapsed="false" customFormat="false" customHeight="false" hidden="false" ht="12.1" outlineLevel="0" r="981">
      <c r="A981" s="21" t="n">
        <v>45755.755532407</v>
      </c>
      <c r="B981" s="17" t="s">
        <v>195</v>
      </c>
      <c r="C981" s="17" t="s">
        <v>676</v>
      </c>
      <c r="D981" s="17" t="s">
        <v>277</v>
      </c>
      <c r="E981" s="17" t="s">
        <v>140</v>
      </c>
      <c r="F981" s="17" t="s">
        <v>20</v>
      </c>
      <c r="G981" s="7" t="n">
        <v>1</v>
      </c>
      <c r="H981" s="6" t="n">
        <v>92.329310344828</v>
      </c>
      <c r="I981" s="6" t="n">
        <v>-535.51</v>
      </c>
      <c r="J981" s="6" t="n">
        <v>-1.25</v>
      </c>
      <c r="K981" s="6" t="n">
        <v>-1.61</v>
      </c>
      <c r="L981" s="6" t="n">
        <v>0</v>
      </c>
      <c r="M981" s="6" t="s">
        <f>=I981+J981+K981+L981</f>
      </c>
      <c r="N981" s="17"/>
      <c r="O981" s="17" t="s">
        <v>502</v>
      </c>
    </row>
    <row collapsed="false" customFormat="false" customHeight="false" hidden="false" ht="12.1" outlineLevel="0" r="982">
      <c r="A982" s="22" t="n">
        <v>45756.307094907</v>
      </c>
      <c r="B982" s="23" t="s">
        <v>501</v>
      </c>
      <c r="C982" s="23" t="s">
        <v>209</v>
      </c>
      <c r="D982" s="23" t="s">
        <v>501</v>
      </c>
      <c r="E982" s="23" t="s">
        <v>501</v>
      </c>
      <c r="F982" s="23" t="s">
        <v>20</v>
      </c>
      <c r="G982" s="24" t="n">
        <v>1</v>
      </c>
      <c r="H982" s="25" t="n">
        <v>1</v>
      </c>
      <c r="I982" s="25" t="n">
        <v>25.06</v>
      </c>
      <c r="J982" s="25" t="n">
        <v>0</v>
      </c>
      <c r="K982" s="25" t="n">
        <v>0</v>
      </c>
      <c r="L982" s="25" t="n">
        <v>0</v>
      </c>
      <c r="M982" s="6" t="s">
        <f>=I982+J982+K982+L982</f>
      </c>
      <c r="N982" s="23"/>
      <c r="O982" s="23" t="s">
        <v>624</v>
      </c>
    </row>
    <row collapsed="false" customFormat="false" customHeight="false" hidden="false" ht="12.1" outlineLevel="0" r="983">
      <c r="A983" s="21" t="n">
        <v>45756.3353125</v>
      </c>
      <c r="B983" s="17" t="s">
        <v>129</v>
      </c>
      <c r="C983" s="17" t="s">
        <v>629</v>
      </c>
      <c r="D983" s="17" t="s">
        <v>277</v>
      </c>
      <c r="E983" s="17" t="s">
        <v>126</v>
      </c>
      <c r="F983" s="17" t="s">
        <v>20</v>
      </c>
      <c r="G983" s="7" t="n">
        <v>1</v>
      </c>
      <c r="H983" s="6" t="n">
        <v>132.048549</v>
      </c>
      <c r="I983" s="6" t="n">
        <v>-132.05</v>
      </c>
      <c r="J983" s="6" t="n">
        <v>0</v>
      </c>
      <c r="K983" s="6" t="n">
        <v>0</v>
      </c>
      <c r="L983" s="6" t="n">
        <v>0</v>
      </c>
      <c r="M983" s="6" t="s">
        <f>=I983+J983+K983+L983</f>
      </c>
      <c r="N983" s="17"/>
      <c r="O983" s="17" t="s">
        <v>624</v>
      </c>
    </row>
    <row collapsed="false" customFormat="false" customHeight="false" hidden="false" ht="12.1" outlineLevel="0" r="984">
      <c r="A984" s="22" t="n">
        <v>45756.437349537</v>
      </c>
      <c r="B984" s="23" t="s">
        <v>524</v>
      </c>
      <c r="C984" s="23" t="s">
        <v>651</v>
      </c>
      <c r="D984" s="23" t="s">
        <v>524</v>
      </c>
      <c r="E984" s="23" t="s">
        <v>524</v>
      </c>
      <c r="F984" s="23" t="s">
        <v>20</v>
      </c>
      <c r="G984" s="24" t="n">
        <v>1</v>
      </c>
      <c r="H984" s="25" t="n">
        <v>1</v>
      </c>
      <c r="I984" s="25" t="n">
        <v>57.55</v>
      </c>
      <c r="J984" s="25" t="n">
        <v>0</v>
      </c>
      <c r="K984" s="25" t="n">
        <v>0</v>
      </c>
      <c r="L984" s="25" t="n">
        <v>0</v>
      </c>
      <c r="M984" s="6" t="s">
        <f>=I984+J984+K984+L984</f>
      </c>
      <c r="N984" s="23"/>
      <c r="O984" s="23" t="s">
        <v>502</v>
      </c>
    </row>
    <row collapsed="false" customFormat="false" customHeight="false" hidden="false" ht="12.1" outlineLevel="0" r="985">
      <c r="A985" s="22" t="n">
        <v>45756.644826389</v>
      </c>
      <c r="B985" s="23" t="s">
        <v>501</v>
      </c>
      <c r="C985" s="23" t="s">
        <v>209</v>
      </c>
      <c r="D985" s="23" t="s">
        <v>501</v>
      </c>
      <c r="E985" s="23" t="s">
        <v>501</v>
      </c>
      <c r="F985" s="23" t="s">
        <v>20</v>
      </c>
      <c r="G985" s="24" t="n">
        <v>1</v>
      </c>
      <c r="H985" s="25" t="n">
        <v>1</v>
      </c>
      <c r="I985" s="25" t="n">
        <v>42</v>
      </c>
      <c r="J985" s="25" t="n">
        <v>0</v>
      </c>
      <c r="K985" s="25" t="n">
        <v>0</v>
      </c>
      <c r="L985" s="25" t="n">
        <v>0</v>
      </c>
      <c r="M985" s="6" t="s">
        <f>=I985+J985+K985+L985</f>
      </c>
      <c r="N985" s="23"/>
      <c r="O985" s="23" t="s">
        <v>624</v>
      </c>
    </row>
    <row collapsed="false" customFormat="false" customHeight="false" hidden="false" ht="12.1" outlineLevel="0" r="986">
      <c r="A986" s="22" t="n">
        <v>45756.649108796</v>
      </c>
      <c r="B986" s="23" t="s">
        <v>501</v>
      </c>
      <c r="C986" s="23" t="s">
        <v>209</v>
      </c>
      <c r="D986" s="23" t="s">
        <v>501</v>
      </c>
      <c r="E986" s="23" t="s">
        <v>501</v>
      </c>
      <c r="F986" s="23" t="s">
        <v>20</v>
      </c>
      <c r="G986" s="24" t="n">
        <v>1</v>
      </c>
      <c r="H986" s="25" t="n">
        <v>1</v>
      </c>
      <c r="I986" s="25" t="n">
        <v>35.05</v>
      </c>
      <c r="J986" s="25" t="n">
        <v>0</v>
      </c>
      <c r="K986" s="25" t="n">
        <v>0</v>
      </c>
      <c r="L986" s="25" t="n">
        <v>0</v>
      </c>
      <c r="M986" s="6" t="s">
        <f>=I986+J986+K986+L986</f>
      </c>
      <c r="N986" s="23"/>
      <c r="O986" s="23" t="s">
        <v>624</v>
      </c>
    </row>
    <row collapsed="false" customFormat="false" customHeight="false" hidden="false" ht="12.1" outlineLevel="0" r="987">
      <c r="A987" s="22" t="n">
        <v>45756.816701389</v>
      </c>
      <c r="B987" s="23" t="s">
        <v>501</v>
      </c>
      <c r="C987" s="23" t="s">
        <v>209</v>
      </c>
      <c r="D987" s="23" t="s">
        <v>501</v>
      </c>
      <c r="E987" s="23" t="s">
        <v>501</v>
      </c>
      <c r="F987" s="23" t="s">
        <v>20</v>
      </c>
      <c r="G987" s="24" t="n">
        <v>1</v>
      </c>
      <c r="H987" s="25" t="n">
        <v>1</v>
      </c>
      <c r="I987" s="25" t="n">
        <v>22</v>
      </c>
      <c r="J987" s="25" t="n">
        <v>0</v>
      </c>
      <c r="K987" s="25" t="n">
        <v>0</v>
      </c>
      <c r="L987" s="25" t="n">
        <v>0</v>
      </c>
      <c r="M987" s="6" t="s">
        <f>=I987+J987+K987+L987</f>
      </c>
      <c r="N987" s="23"/>
      <c r="O987" s="23" t="s">
        <v>624</v>
      </c>
    </row>
    <row collapsed="false" customFormat="false" customHeight="false" hidden="false" ht="12.1" outlineLevel="0" r="988">
      <c r="A988" s="22" t="n">
        <v>45758.710752315</v>
      </c>
      <c r="B988" s="23" t="s">
        <v>501</v>
      </c>
      <c r="C988" s="23" t="s">
        <v>209</v>
      </c>
      <c r="D988" s="23" t="s">
        <v>501</v>
      </c>
      <c r="E988" s="23" t="s">
        <v>501</v>
      </c>
      <c r="F988" s="23" t="s">
        <v>20</v>
      </c>
      <c r="G988" s="24" t="n">
        <v>1</v>
      </c>
      <c r="H988" s="25" t="n">
        <v>1</v>
      </c>
      <c r="I988" s="25" t="n">
        <v>5000</v>
      </c>
      <c r="J988" s="25" t="n">
        <v>0</v>
      </c>
      <c r="K988" s="25" t="n">
        <v>0</v>
      </c>
      <c r="L988" s="25" t="n">
        <v>0</v>
      </c>
      <c r="M988" s="6" t="s">
        <f>=I988+J988+K988+L988</f>
      </c>
      <c r="N988" s="23"/>
      <c r="O988" s="23" t="s">
        <v>502</v>
      </c>
    </row>
    <row collapsed="false" customFormat="false" customHeight="false" hidden="false" ht="12.1" outlineLevel="0" r="989">
      <c r="A989" s="34" t="n">
        <v>45758.711273148</v>
      </c>
      <c r="B989" s="35" t="s">
        <v>129</v>
      </c>
      <c r="C989" s="35" t="s">
        <v>629</v>
      </c>
      <c r="D989" s="35" t="s">
        <v>331</v>
      </c>
      <c r="E989" s="35" t="s">
        <v>126</v>
      </c>
      <c r="F989" s="35" t="s">
        <v>20</v>
      </c>
      <c r="G989" s="36" t="n">
        <v>-40</v>
      </c>
      <c r="H989" s="37" t="n">
        <v>132.193574</v>
      </c>
      <c r="I989" s="37" t="n">
        <v>5287.74</v>
      </c>
      <c r="J989" s="37" t="n">
        <v>0</v>
      </c>
      <c r="K989" s="37" t="n">
        <v>0</v>
      </c>
      <c r="L989" s="37" t="n">
        <v>0</v>
      </c>
      <c r="M989" s="6" t="s">
        <f>=I989+J989+K989+L989</f>
      </c>
      <c r="N989" s="35"/>
      <c r="O989" s="35" t="s">
        <v>624</v>
      </c>
    </row>
    <row collapsed="false" customFormat="false" customHeight="false" hidden="false" ht="12.1" outlineLevel="0" r="990">
      <c r="A990" s="26" t="n">
        <v>45758.711296296</v>
      </c>
      <c r="B990" s="27" t="s">
        <v>512</v>
      </c>
      <c r="C990" s="27" t="s">
        <v>210</v>
      </c>
      <c r="D990" s="27" t="s">
        <v>512</v>
      </c>
      <c r="E990" s="27" t="s">
        <v>512</v>
      </c>
      <c r="F990" s="27" t="s">
        <v>20</v>
      </c>
      <c r="G990" s="28" t="n">
        <v>1</v>
      </c>
      <c r="H990" s="29" t="n">
        <v>-1</v>
      </c>
      <c r="I990" s="29" t="n">
        <v>-5287.74</v>
      </c>
      <c r="J990" s="29" t="n">
        <v>0</v>
      </c>
      <c r="K990" s="29" t="n">
        <v>0</v>
      </c>
      <c r="L990" s="29" t="n">
        <v>0</v>
      </c>
      <c r="M990" s="6" t="s">
        <f>=I990+J990+K990+L990</f>
      </c>
      <c r="N990" s="27"/>
      <c r="O990" s="27" t="s">
        <v>624</v>
      </c>
    </row>
    <row collapsed="false" customFormat="false" customHeight="false" hidden="false" ht="12.1" outlineLevel="0" r="991">
      <c r="A991" s="26" t="n">
        <v>45758.711481481</v>
      </c>
      <c r="B991" s="27" t="s">
        <v>512</v>
      </c>
      <c r="C991" s="27" t="s">
        <v>210</v>
      </c>
      <c r="D991" s="27" t="s">
        <v>512</v>
      </c>
      <c r="E991" s="27" t="s">
        <v>512</v>
      </c>
      <c r="F991" s="27" t="s">
        <v>20</v>
      </c>
      <c r="G991" s="28" t="n">
        <v>1</v>
      </c>
      <c r="H991" s="29" t="n">
        <v>-1</v>
      </c>
      <c r="I991" s="29" t="n">
        <v>-110.59</v>
      </c>
      <c r="J991" s="29" t="n">
        <v>0</v>
      </c>
      <c r="K991" s="29" t="n">
        <v>0</v>
      </c>
      <c r="L991" s="29" t="n">
        <v>0</v>
      </c>
      <c r="M991" s="6" t="s">
        <f>=I991+J991+K991+L991</f>
      </c>
      <c r="N991" s="27"/>
      <c r="O991" s="27" t="s">
        <v>624</v>
      </c>
    </row>
    <row collapsed="false" customFormat="false" customHeight="false" hidden="false" ht="12.1" outlineLevel="0" r="992">
      <c r="A992" s="22" t="n">
        <v>45758.711793981</v>
      </c>
      <c r="B992" s="23" t="s">
        <v>501</v>
      </c>
      <c r="C992" s="23" t="s">
        <v>209</v>
      </c>
      <c r="D992" s="23" t="s">
        <v>501</v>
      </c>
      <c r="E992" s="23" t="s">
        <v>501</v>
      </c>
      <c r="F992" s="23" t="s">
        <v>20</v>
      </c>
      <c r="G992" s="24" t="n">
        <v>1</v>
      </c>
      <c r="H992" s="25" t="n">
        <v>1</v>
      </c>
      <c r="I992" s="25" t="n">
        <v>5400</v>
      </c>
      <c r="J992" s="25" t="n">
        <v>0</v>
      </c>
      <c r="K992" s="25" t="n">
        <v>0</v>
      </c>
      <c r="L992" s="25" t="n">
        <v>0</v>
      </c>
      <c r="M992" s="6" t="s">
        <f>=I992+J992+K992+L992</f>
      </c>
      <c r="N992" s="23"/>
      <c r="O992" s="23" t="s">
        <v>502</v>
      </c>
    </row>
    <row collapsed="false" customFormat="false" customHeight="false" hidden="false" ht="12.1" outlineLevel="0" r="993">
      <c r="A993" s="21" t="n">
        <v>45758.71525463</v>
      </c>
      <c r="B993" s="17" t="s">
        <v>41</v>
      </c>
      <c r="C993" s="17" t="s">
        <v>527</v>
      </c>
      <c r="D993" s="17" t="s">
        <v>277</v>
      </c>
      <c r="E993" s="17" t="s">
        <v>18</v>
      </c>
      <c r="F993" s="17" t="s">
        <v>20</v>
      </c>
      <c r="G993" s="7" t="n">
        <v>10</v>
      </c>
      <c r="H993" s="6" t="n">
        <v>133.26</v>
      </c>
      <c r="I993" s="6" t="n">
        <v>-1332.6</v>
      </c>
      <c r="J993" s="6" t="n">
        <v>0</v>
      </c>
      <c r="K993" s="6" t="n">
        <v>-4</v>
      </c>
      <c r="L993" s="6" t="n">
        <v>0</v>
      </c>
      <c r="M993" s="6" t="s">
        <f>=I993+J993+K993+L993</f>
      </c>
      <c r="N993" s="17"/>
      <c r="O993" s="17" t="s">
        <v>502</v>
      </c>
    </row>
    <row collapsed="false" customFormat="false" customHeight="false" hidden="false" ht="12.1" outlineLevel="0" r="994">
      <c r="A994" s="21" t="n">
        <v>45758.716782407</v>
      </c>
      <c r="B994" s="17" t="s">
        <v>66</v>
      </c>
      <c r="C994" s="17" t="s">
        <v>521</v>
      </c>
      <c r="D994" s="17" t="s">
        <v>277</v>
      </c>
      <c r="E994" s="17" t="s">
        <v>18</v>
      </c>
      <c r="F994" s="17" t="s">
        <v>20</v>
      </c>
      <c r="G994" s="7" t="n">
        <v>20</v>
      </c>
      <c r="H994" s="6" t="n">
        <v>48.765</v>
      </c>
      <c r="I994" s="6" t="n">
        <v>-975.3</v>
      </c>
      <c r="J994" s="6" t="n">
        <v>0</v>
      </c>
      <c r="K994" s="6" t="n">
        <v>0</v>
      </c>
      <c r="L994" s="6" t="n">
        <v>0</v>
      </c>
      <c r="M994" s="6" t="s">
        <f>=I994+J994+K994+L994</f>
      </c>
      <c r="N994" s="17"/>
      <c r="O994" s="17" t="s">
        <v>502</v>
      </c>
    </row>
    <row collapsed="false" customFormat="false" customHeight="false" hidden="false" ht="12.1" outlineLevel="0" r="995">
      <c r="A995" s="30" t="n">
        <v>45758.716793981</v>
      </c>
      <c r="B995" s="31" t="s">
        <v>537</v>
      </c>
      <c r="C995" s="31" t="s">
        <v>644</v>
      </c>
      <c r="D995" s="31" t="s">
        <v>537</v>
      </c>
      <c r="E995" s="31" t="s">
        <v>537</v>
      </c>
      <c r="F995" s="31" t="s">
        <v>20</v>
      </c>
      <c r="G995" s="32" t="n">
        <v>1</v>
      </c>
      <c r="H995" s="33" t="n">
        <v>-1</v>
      </c>
      <c r="I995" s="33" t="n">
        <v>-2.93</v>
      </c>
      <c r="J995" s="33" t="n">
        <v>0</v>
      </c>
      <c r="K995" s="33" t="n">
        <v>0</v>
      </c>
      <c r="L995" s="33" t="n">
        <v>0</v>
      </c>
      <c r="M995" s="6" t="s">
        <f>=I995+J995+K995+L995</f>
      </c>
      <c r="N995" s="31"/>
      <c r="O995" s="31" t="s">
        <v>502</v>
      </c>
    </row>
    <row collapsed="false" customFormat="false" customHeight="false" hidden="false" ht="12.1" outlineLevel="0" r="996">
      <c r="A996" s="21" t="n">
        <v>45758.717696759</v>
      </c>
      <c r="B996" s="17" t="s">
        <v>82</v>
      </c>
      <c r="C996" s="17" t="s">
        <v>543</v>
      </c>
      <c r="D996" s="17" t="s">
        <v>277</v>
      </c>
      <c r="E996" s="17" t="s">
        <v>18</v>
      </c>
      <c r="F996" s="17" t="s">
        <v>20</v>
      </c>
      <c r="G996" s="7" t="n">
        <v>30</v>
      </c>
      <c r="H996" s="6" t="n">
        <v>32.671667</v>
      </c>
      <c r="I996" s="6" t="n">
        <v>-980.15</v>
      </c>
      <c r="J996" s="6" t="n">
        <v>0</v>
      </c>
      <c r="K996" s="6" t="n">
        <v>0</v>
      </c>
      <c r="L996" s="6" t="n">
        <v>0</v>
      </c>
      <c r="M996" s="6" t="s">
        <f>=I996+J996+K996+L996</f>
      </c>
      <c r="N996" s="17"/>
      <c r="O996" s="17" t="s">
        <v>502</v>
      </c>
    </row>
    <row collapsed="false" customFormat="false" customHeight="false" hidden="false" ht="12.1" outlineLevel="0" r="997">
      <c r="A997" s="30" t="n">
        <v>45758.717708333</v>
      </c>
      <c r="B997" s="31" t="s">
        <v>537</v>
      </c>
      <c r="C997" s="31" t="s">
        <v>548</v>
      </c>
      <c r="D997" s="31" t="s">
        <v>537</v>
      </c>
      <c r="E997" s="31" t="s">
        <v>537</v>
      </c>
      <c r="F997" s="31" t="s">
        <v>20</v>
      </c>
      <c r="G997" s="32" t="n">
        <v>1</v>
      </c>
      <c r="H997" s="33" t="n">
        <v>-1</v>
      </c>
      <c r="I997" s="33" t="n">
        <v>-2.94</v>
      </c>
      <c r="J997" s="33" t="n">
        <v>0</v>
      </c>
      <c r="K997" s="33" t="n">
        <v>0</v>
      </c>
      <c r="L997" s="33" t="n">
        <v>0</v>
      </c>
      <c r="M997" s="6" t="s">
        <f>=I997+J997+K997+L997</f>
      </c>
      <c r="N997" s="31"/>
      <c r="O997" s="31" t="s">
        <v>502</v>
      </c>
    </row>
    <row collapsed="false" customFormat="false" customHeight="false" hidden="false" ht="12.1" outlineLevel="0" r="998">
      <c r="A998" s="21" t="n">
        <v>45758.723796296</v>
      </c>
      <c r="B998" s="17" t="s">
        <v>85</v>
      </c>
      <c r="C998" s="17" t="s">
        <v>623</v>
      </c>
      <c r="D998" s="17" t="s">
        <v>277</v>
      </c>
      <c r="E998" s="17" t="s">
        <v>18</v>
      </c>
      <c r="F998" s="17" t="s">
        <v>20</v>
      </c>
      <c r="G998" s="7" t="n">
        <v>6</v>
      </c>
      <c r="H998" s="6" t="n">
        <v>172.833333</v>
      </c>
      <c r="I998" s="6" t="n">
        <v>-1037</v>
      </c>
      <c r="J998" s="6" t="n">
        <v>0</v>
      </c>
      <c r="K998" s="6" t="n">
        <v>0</v>
      </c>
      <c r="L998" s="6" t="n">
        <v>0</v>
      </c>
      <c r="M998" s="6" t="s">
        <f>=I998+J998+K998+L998</f>
      </c>
      <c r="N998" s="17"/>
      <c r="O998" s="17" t="s">
        <v>502</v>
      </c>
    </row>
    <row collapsed="false" customFormat="false" customHeight="false" hidden="false" ht="12.1" outlineLevel="0" r="999">
      <c r="A999" s="30" t="n">
        <v>45758.72380787</v>
      </c>
      <c r="B999" s="31" t="s">
        <v>537</v>
      </c>
      <c r="C999" s="31" t="s">
        <v>643</v>
      </c>
      <c r="D999" s="31" t="s">
        <v>537</v>
      </c>
      <c r="E999" s="31" t="s">
        <v>537</v>
      </c>
      <c r="F999" s="31" t="s">
        <v>20</v>
      </c>
      <c r="G999" s="32" t="n">
        <v>1</v>
      </c>
      <c r="H999" s="33" t="n">
        <v>-1</v>
      </c>
      <c r="I999" s="33" t="n">
        <v>-3.11</v>
      </c>
      <c r="J999" s="33" t="n">
        <v>0</v>
      </c>
      <c r="K999" s="33" t="n">
        <v>0</v>
      </c>
      <c r="L999" s="33" t="n">
        <v>0</v>
      </c>
      <c r="M999" s="6" t="s">
        <f>=I999+J999+K999+L999</f>
      </c>
      <c r="N999" s="31"/>
      <c r="O999" s="31" t="s">
        <v>502</v>
      </c>
    </row>
    <row collapsed="false" customFormat="false" customHeight="false" hidden="false" ht="12.1" outlineLevel="0" r="1000">
      <c r="A1000" s="21" t="n">
        <v>45758.724976852</v>
      </c>
      <c r="B1000" s="17" t="s">
        <v>113</v>
      </c>
      <c r="C1000" s="17" t="s">
        <v>568</v>
      </c>
      <c r="D1000" s="17" t="s">
        <v>277</v>
      </c>
      <c r="E1000" s="17" t="s">
        <v>18</v>
      </c>
      <c r="F1000" s="17" t="s">
        <v>20</v>
      </c>
      <c r="G1000" s="7" t="n">
        <v>2000</v>
      </c>
      <c r="H1000" s="6" t="n">
        <v>0.4611</v>
      </c>
      <c r="I1000" s="6" t="n">
        <v>-922.2</v>
      </c>
      <c r="J1000" s="6" t="n">
        <v>0</v>
      </c>
      <c r="K1000" s="6" t="n">
        <v>-2.77</v>
      </c>
      <c r="L1000" s="6" t="n">
        <v>0</v>
      </c>
      <c r="M1000" s="6" t="s">
        <f>=I1000+J1000+K1000+L1000</f>
      </c>
      <c r="N1000" s="17"/>
      <c r="O1000" s="17" t="s">
        <v>502</v>
      </c>
    </row>
    <row collapsed="false" customFormat="false" customHeight="false" hidden="false" ht="12.1" outlineLevel="0" r="1001">
      <c r="A1001" s="21" t="n">
        <v>45758.730625</v>
      </c>
      <c r="B1001" s="17" t="s">
        <v>31</v>
      </c>
      <c r="C1001" s="17" t="s">
        <v>677</v>
      </c>
      <c r="D1001" s="17" t="s">
        <v>277</v>
      </c>
      <c r="E1001" s="17" t="s">
        <v>18</v>
      </c>
      <c r="F1001" s="17" t="s">
        <v>20</v>
      </c>
      <c r="G1001" s="7" t="n">
        <v>10</v>
      </c>
      <c r="H1001" s="6" t="n">
        <v>390.46</v>
      </c>
      <c r="I1001" s="6" t="n">
        <v>-3904.6</v>
      </c>
      <c r="J1001" s="6" t="n">
        <v>0</v>
      </c>
      <c r="K1001" s="6" t="n">
        <v>0</v>
      </c>
      <c r="L1001" s="6" t="n">
        <v>0</v>
      </c>
      <c r="M1001" s="6" t="s">
        <f>=I1001+J1001+K1001+L1001</f>
      </c>
      <c r="N1001" s="17"/>
      <c r="O1001" s="17" t="s">
        <v>502</v>
      </c>
    </row>
    <row collapsed="false" customFormat="false" customHeight="false" hidden="false" ht="12.1" outlineLevel="0" r="1002">
      <c r="A1002" s="30" t="n">
        <v>45758.730636574</v>
      </c>
      <c r="B1002" s="31" t="s">
        <v>537</v>
      </c>
      <c r="C1002" s="31" t="s">
        <v>678</v>
      </c>
      <c r="D1002" s="31" t="s">
        <v>537</v>
      </c>
      <c r="E1002" s="31" t="s">
        <v>537</v>
      </c>
      <c r="F1002" s="31" t="s">
        <v>20</v>
      </c>
      <c r="G1002" s="32" t="n">
        <v>1</v>
      </c>
      <c r="H1002" s="33" t="n">
        <v>-1</v>
      </c>
      <c r="I1002" s="33" t="n">
        <v>-11.71</v>
      </c>
      <c r="J1002" s="33" t="n">
        <v>0</v>
      </c>
      <c r="K1002" s="33" t="n">
        <v>0</v>
      </c>
      <c r="L1002" s="33" t="n">
        <v>0</v>
      </c>
      <c r="M1002" s="6" t="s">
        <f>=I1002+J1002+K1002+L1002</f>
      </c>
      <c r="N1002" s="31"/>
      <c r="O1002" s="31" t="s">
        <v>502</v>
      </c>
    </row>
    <row collapsed="false" customFormat="false" customHeight="false" hidden="false" ht="12.1" outlineLevel="0" r="1003">
      <c r="A1003" s="21" t="n">
        <v>45758.732627315</v>
      </c>
      <c r="B1003" s="17" t="s">
        <v>63</v>
      </c>
      <c r="C1003" s="17" t="s">
        <v>533</v>
      </c>
      <c r="D1003" s="17" t="s">
        <v>277</v>
      </c>
      <c r="E1003" s="17" t="s">
        <v>18</v>
      </c>
      <c r="F1003" s="17" t="s">
        <v>20</v>
      </c>
      <c r="G1003" s="7" t="n">
        <v>1</v>
      </c>
      <c r="H1003" s="6" t="n">
        <v>1045.7</v>
      </c>
      <c r="I1003" s="6" t="n">
        <v>-1045.7</v>
      </c>
      <c r="J1003" s="6" t="n">
        <v>0</v>
      </c>
      <c r="K1003" s="6" t="n">
        <v>0</v>
      </c>
      <c r="L1003" s="6" t="n">
        <v>0</v>
      </c>
      <c r="M1003" s="6" t="s">
        <f>=I1003+J1003+K1003+L1003</f>
      </c>
      <c r="N1003" s="17"/>
      <c r="O1003" s="17" t="s">
        <v>502</v>
      </c>
    </row>
    <row collapsed="false" customFormat="false" customHeight="false" hidden="false" ht="12.1" outlineLevel="0" r="1004">
      <c r="A1004" s="30" t="n">
        <v>45758.732638889</v>
      </c>
      <c r="B1004" s="31" t="s">
        <v>537</v>
      </c>
      <c r="C1004" s="31" t="s">
        <v>679</v>
      </c>
      <c r="D1004" s="31" t="s">
        <v>537</v>
      </c>
      <c r="E1004" s="31" t="s">
        <v>537</v>
      </c>
      <c r="F1004" s="31" t="s">
        <v>20</v>
      </c>
      <c r="G1004" s="32" t="n">
        <v>1</v>
      </c>
      <c r="H1004" s="33" t="n">
        <v>-1</v>
      </c>
      <c r="I1004" s="33" t="n">
        <v>-3.14</v>
      </c>
      <c r="J1004" s="33" t="n">
        <v>0</v>
      </c>
      <c r="K1004" s="33" t="n">
        <v>0</v>
      </c>
      <c r="L1004" s="33" t="n">
        <v>0</v>
      </c>
      <c r="M1004" s="6" t="s">
        <f>=I1004+J1004+K1004+L1004</f>
      </c>
      <c r="N1004" s="31"/>
      <c r="O1004" s="31" t="s">
        <v>502</v>
      </c>
    </row>
    <row collapsed="false" customFormat="false" customHeight="false" hidden="false" ht="12.1" outlineLevel="0" r="1005">
      <c r="A1005" s="21" t="n">
        <v>45758.732974537</v>
      </c>
      <c r="B1005" s="17" t="s">
        <v>76</v>
      </c>
      <c r="C1005" s="17" t="s">
        <v>570</v>
      </c>
      <c r="D1005" s="17" t="s">
        <v>277</v>
      </c>
      <c r="E1005" s="17" t="s">
        <v>18</v>
      </c>
      <c r="F1005" s="17" t="s">
        <v>20</v>
      </c>
      <c r="G1005" s="7" t="n">
        <v>1</v>
      </c>
      <c r="H1005" s="6" t="n">
        <v>419.84</v>
      </c>
      <c r="I1005" s="6" t="n">
        <v>-419.84</v>
      </c>
      <c r="J1005" s="6" t="n">
        <v>0</v>
      </c>
      <c r="K1005" s="6" t="n">
        <v>0</v>
      </c>
      <c r="L1005" s="6" t="n">
        <v>0</v>
      </c>
      <c r="M1005" s="6" t="s">
        <f>=I1005+J1005+K1005+L1005</f>
      </c>
      <c r="N1005" s="17"/>
      <c r="O1005" s="17" t="s">
        <v>502</v>
      </c>
    </row>
    <row collapsed="false" customFormat="false" customHeight="false" hidden="false" ht="12.1" outlineLevel="0" r="1006">
      <c r="A1006" s="30" t="n">
        <v>45758.732986111</v>
      </c>
      <c r="B1006" s="31" t="s">
        <v>537</v>
      </c>
      <c r="C1006" s="31" t="s">
        <v>594</v>
      </c>
      <c r="D1006" s="31" t="s">
        <v>537</v>
      </c>
      <c r="E1006" s="31" t="s">
        <v>537</v>
      </c>
      <c r="F1006" s="31" t="s">
        <v>20</v>
      </c>
      <c r="G1006" s="32" t="n">
        <v>1</v>
      </c>
      <c r="H1006" s="33" t="n">
        <v>-1</v>
      </c>
      <c r="I1006" s="33" t="n">
        <v>-1.26</v>
      </c>
      <c r="J1006" s="33" t="n">
        <v>0</v>
      </c>
      <c r="K1006" s="33" t="n">
        <v>0</v>
      </c>
      <c r="L1006" s="33" t="n">
        <v>0</v>
      </c>
      <c r="M1006" s="6" t="s">
        <f>=I1006+J1006+K1006+L1006</f>
      </c>
      <c r="N1006" s="31"/>
      <c r="O1006" s="31" t="s">
        <v>502</v>
      </c>
    </row>
    <row collapsed="false" customFormat="false" customHeight="false" hidden="false" ht="12.1" outlineLevel="0" r="1007">
      <c r="A1007" s="22" t="n">
        <v>45758.811319444</v>
      </c>
      <c r="B1007" s="23" t="s">
        <v>501</v>
      </c>
      <c r="C1007" s="23" t="s">
        <v>209</v>
      </c>
      <c r="D1007" s="23" t="s">
        <v>501</v>
      </c>
      <c r="E1007" s="23" t="s">
        <v>501</v>
      </c>
      <c r="F1007" s="23" t="s">
        <v>20</v>
      </c>
      <c r="G1007" s="24" t="n">
        <v>1</v>
      </c>
      <c r="H1007" s="25" t="n">
        <v>1</v>
      </c>
      <c r="I1007" s="25" t="n">
        <v>11</v>
      </c>
      <c r="J1007" s="25" t="n">
        <v>0</v>
      </c>
      <c r="K1007" s="25" t="n">
        <v>0</v>
      </c>
      <c r="L1007" s="25" t="n">
        <v>0</v>
      </c>
      <c r="M1007" s="6" t="s">
        <f>=I1007+J1007+K1007+L1007</f>
      </c>
      <c r="N1007" s="23"/>
      <c r="O1007" s="23" t="s">
        <v>624</v>
      </c>
    </row>
    <row collapsed="false" customFormat="false" customHeight="false" hidden="false" ht="12.1" outlineLevel="0" r="1008">
      <c r="A1008" s="22" t="n">
        <v>45758.821296296</v>
      </c>
      <c r="B1008" s="23" t="s">
        <v>501</v>
      </c>
      <c r="C1008" s="23" t="s">
        <v>209</v>
      </c>
      <c r="D1008" s="23" t="s">
        <v>501</v>
      </c>
      <c r="E1008" s="23" t="s">
        <v>501</v>
      </c>
      <c r="F1008" s="23" t="s">
        <v>20</v>
      </c>
      <c r="G1008" s="24" t="n">
        <v>1</v>
      </c>
      <c r="H1008" s="25" t="n">
        <v>1</v>
      </c>
      <c r="I1008" s="25" t="n">
        <v>35.18</v>
      </c>
      <c r="J1008" s="25" t="n">
        <v>0</v>
      </c>
      <c r="K1008" s="25" t="n">
        <v>0</v>
      </c>
      <c r="L1008" s="25" t="n">
        <v>0</v>
      </c>
      <c r="M1008" s="6" t="s">
        <f>=I1008+J1008+K1008+L1008</f>
      </c>
      <c r="N1008" s="23"/>
      <c r="O1008" s="23" t="s">
        <v>624</v>
      </c>
    </row>
    <row collapsed="false" customFormat="false" customHeight="false" hidden="false" ht="12.1" outlineLevel="0" r="1009">
      <c r="A1009" s="22" t="n">
        <v>45759.309664352</v>
      </c>
      <c r="B1009" s="23" t="s">
        <v>501</v>
      </c>
      <c r="C1009" s="23" t="s">
        <v>209</v>
      </c>
      <c r="D1009" s="23" t="s">
        <v>501</v>
      </c>
      <c r="E1009" s="23" t="s">
        <v>501</v>
      </c>
      <c r="F1009" s="23" t="s">
        <v>20</v>
      </c>
      <c r="G1009" s="24" t="n">
        <v>1</v>
      </c>
      <c r="H1009" s="25" t="n">
        <v>1</v>
      </c>
      <c r="I1009" s="25" t="n">
        <v>25</v>
      </c>
      <c r="J1009" s="25" t="n">
        <v>0</v>
      </c>
      <c r="K1009" s="25" t="n">
        <v>0</v>
      </c>
      <c r="L1009" s="25" t="n">
        <v>0</v>
      </c>
      <c r="M1009" s="6" t="s">
        <f>=I1009+J1009+K1009+L1009</f>
      </c>
      <c r="N1009" s="23"/>
      <c r="O1009" s="23" t="s">
        <v>624</v>
      </c>
    </row>
    <row collapsed="false" customFormat="false" customHeight="false" hidden="false" ht="12.1" outlineLevel="0" r="1010">
      <c r="A1010" s="22" t="n">
        <v>45760.309664352</v>
      </c>
      <c r="B1010" s="23" t="s">
        <v>501</v>
      </c>
      <c r="C1010" s="23" t="s">
        <v>209</v>
      </c>
      <c r="D1010" s="23" t="s">
        <v>501</v>
      </c>
      <c r="E1010" s="23" t="s">
        <v>501</v>
      </c>
      <c r="F1010" s="23" t="s">
        <v>20</v>
      </c>
      <c r="G1010" s="24" t="n">
        <v>1</v>
      </c>
      <c r="H1010" s="25" t="n">
        <v>1</v>
      </c>
      <c r="I1010" s="25" t="n">
        <v>42</v>
      </c>
      <c r="J1010" s="25" t="n">
        <v>0</v>
      </c>
      <c r="K1010" s="25" t="n">
        <v>0</v>
      </c>
      <c r="L1010" s="25" t="n">
        <v>0</v>
      </c>
      <c r="M1010" s="6" t="s">
        <f>=I1010+J1010+K1010+L1010</f>
      </c>
      <c r="N1010" s="23"/>
      <c r="O1010" s="23" t="s">
        <v>624</v>
      </c>
    </row>
    <row collapsed="false" customFormat="false" customHeight="false" hidden="false" ht="12.1" outlineLevel="0" r="1011">
      <c r="A1011" s="22" t="n">
        <v>45760.870127315</v>
      </c>
      <c r="B1011" s="23" t="s">
        <v>501</v>
      </c>
      <c r="C1011" s="23" t="s">
        <v>209</v>
      </c>
      <c r="D1011" s="23" t="s">
        <v>501</v>
      </c>
      <c r="E1011" s="23" t="s">
        <v>501</v>
      </c>
      <c r="F1011" s="23" t="s">
        <v>20</v>
      </c>
      <c r="G1011" s="24" t="n">
        <v>1</v>
      </c>
      <c r="H1011" s="25" t="n">
        <v>1</v>
      </c>
      <c r="I1011" s="25" t="n">
        <v>24.46</v>
      </c>
      <c r="J1011" s="25" t="n">
        <v>0</v>
      </c>
      <c r="K1011" s="25" t="n">
        <v>0</v>
      </c>
      <c r="L1011" s="25" t="n">
        <v>0</v>
      </c>
      <c r="M1011" s="6" t="s">
        <f>=I1011+J1011+K1011+L1011</f>
      </c>
      <c r="N1011" s="23"/>
      <c r="O1011" s="23" t="s">
        <v>624</v>
      </c>
    </row>
    <row collapsed="false" customFormat="false" customHeight="false" hidden="false" ht="12.1" outlineLevel="0" r="1012">
      <c r="A1012" s="21" t="n">
        <v>45760.870243056</v>
      </c>
      <c r="B1012" s="17" t="s">
        <v>129</v>
      </c>
      <c r="C1012" s="17" t="s">
        <v>629</v>
      </c>
      <c r="D1012" s="17" t="s">
        <v>277</v>
      </c>
      <c r="E1012" s="17" t="s">
        <v>126</v>
      </c>
      <c r="F1012" s="17" t="s">
        <v>20</v>
      </c>
      <c r="G1012" s="7" t="n">
        <v>1</v>
      </c>
      <c r="H1012" s="6" t="n">
        <v>132.338182</v>
      </c>
      <c r="I1012" s="6" t="n">
        <v>-132.34</v>
      </c>
      <c r="J1012" s="6" t="n">
        <v>0</v>
      </c>
      <c r="K1012" s="6" t="n">
        <v>0</v>
      </c>
      <c r="L1012" s="6" t="n">
        <v>0</v>
      </c>
      <c r="M1012" s="6" t="s">
        <f>=I1012+J1012+K1012+L1012</f>
      </c>
      <c r="N1012" s="17"/>
      <c r="O1012" s="17" t="s">
        <v>624</v>
      </c>
    </row>
    <row collapsed="false" customFormat="false" customHeight="false" hidden="false" ht="12.1" outlineLevel="0" r="1013">
      <c r="A1013" s="22" t="n">
        <v>45760.873599537</v>
      </c>
      <c r="B1013" s="23" t="s">
        <v>501</v>
      </c>
      <c r="C1013" s="23" t="s">
        <v>209</v>
      </c>
      <c r="D1013" s="23" t="s">
        <v>501</v>
      </c>
      <c r="E1013" s="23" t="s">
        <v>501</v>
      </c>
      <c r="F1013" s="23" t="s">
        <v>20</v>
      </c>
      <c r="G1013" s="24" t="n">
        <v>1</v>
      </c>
      <c r="H1013" s="25" t="n">
        <v>1</v>
      </c>
      <c r="I1013" s="25" t="n">
        <v>7.73</v>
      </c>
      <c r="J1013" s="25" t="n">
        <v>0</v>
      </c>
      <c r="K1013" s="25" t="n">
        <v>0</v>
      </c>
      <c r="L1013" s="25" t="n">
        <v>0</v>
      </c>
      <c r="M1013" s="6" t="s">
        <f>=I1013+J1013+K1013+L1013</f>
      </c>
      <c r="N1013" s="23"/>
      <c r="O1013" s="23" t="s">
        <v>624</v>
      </c>
    </row>
    <row collapsed="false" customFormat="false" customHeight="false" hidden="false" ht="12.1" outlineLevel="0" r="1014">
      <c r="A1014" s="22" t="n">
        <v>45761.294074074</v>
      </c>
      <c r="B1014" s="23" t="s">
        <v>501</v>
      </c>
      <c r="C1014" s="23" t="s">
        <v>209</v>
      </c>
      <c r="D1014" s="23" t="s">
        <v>501</v>
      </c>
      <c r="E1014" s="23" t="s">
        <v>501</v>
      </c>
      <c r="F1014" s="23" t="s">
        <v>20</v>
      </c>
      <c r="G1014" s="24" t="n">
        <v>1</v>
      </c>
      <c r="H1014" s="25" t="n">
        <v>1</v>
      </c>
      <c r="I1014" s="25" t="n">
        <v>18.21</v>
      </c>
      <c r="J1014" s="25" t="n">
        <v>0</v>
      </c>
      <c r="K1014" s="25" t="n">
        <v>0</v>
      </c>
      <c r="L1014" s="25" t="n">
        <v>0</v>
      </c>
      <c r="M1014" s="6" t="s">
        <f>=I1014+J1014+K1014+L1014</f>
      </c>
      <c r="N1014" s="23"/>
      <c r="O1014" s="23" t="s">
        <v>624</v>
      </c>
    </row>
    <row collapsed="false" customFormat="false" customHeight="false" hidden="false" ht="12.1" outlineLevel="0" r="1015">
      <c r="A1015" s="22" t="n">
        <v>45761.294502315</v>
      </c>
      <c r="B1015" s="23" t="s">
        <v>501</v>
      </c>
      <c r="C1015" s="23" t="s">
        <v>209</v>
      </c>
      <c r="D1015" s="23" t="s">
        <v>501</v>
      </c>
      <c r="E1015" s="23" t="s">
        <v>501</v>
      </c>
      <c r="F1015" s="23" t="s">
        <v>20</v>
      </c>
      <c r="G1015" s="24" t="n">
        <v>1</v>
      </c>
      <c r="H1015" s="25" t="n">
        <v>1</v>
      </c>
      <c r="I1015" s="25" t="n">
        <v>12.43</v>
      </c>
      <c r="J1015" s="25" t="n">
        <v>0</v>
      </c>
      <c r="K1015" s="25" t="n">
        <v>0</v>
      </c>
      <c r="L1015" s="25" t="n">
        <v>0</v>
      </c>
      <c r="M1015" s="6" t="s">
        <f>=I1015+J1015+K1015+L1015</f>
      </c>
      <c r="N1015" s="23"/>
      <c r="O1015" s="23" t="s">
        <v>624</v>
      </c>
    </row>
    <row collapsed="false" customFormat="false" customHeight="false" hidden="false" ht="12.1" outlineLevel="0" r="1016">
      <c r="A1016" s="22" t="n">
        <v>45761.294837963</v>
      </c>
      <c r="B1016" s="23" t="s">
        <v>501</v>
      </c>
      <c r="C1016" s="23" t="s">
        <v>209</v>
      </c>
      <c r="D1016" s="23" t="s">
        <v>501</v>
      </c>
      <c r="E1016" s="23" t="s">
        <v>501</v>
      </c>
      <c r="F1016" s="23" t="s">
        <v>20</v>
      </c>
      <c r="G1016" s="24" t="n">
        <v>1</v>
      </c>
      <c r="H1016" s="25" t="n">
        <v>1</v>
      </c>
      <c r="I1016" s="25" t="n">
        <v>45</v>
      </c>
      <c r="J1016" s="25" t="n">
        <v>0</v>
      </c>
      <c r="K1016" s="25" t="n">
        <v>0</v>
      </c>
      <c r="L1016" s="25" t="n">
        <v>0</v>
      </c>
      <c r="M1016" s="6" t="s">
        <f>=I1016+J1016+K1016+L1016</f>
      </c>
      <c r="N1016" s="23"/>
      <c r="O1016" s="23" t="s">
        <v>624</v>
      </c>
    </row>
    <row collapsed="false" customFormat="false" customHeight="false" hidden="false" ht="12.1" outlineLevel="0" r="1017">
      <c r="A1017" s="22" t="n">
        <v>45761.52068287</v>
      </c>
      <c r="B1017" s="23" t="s">
        <v>501</v>
      </c>
      <c r="C1017" s="23" t="s">
        <v>209</v>
      </c>
      <c r="D1017" s="23" t="s">
        <v>501</v>
      </c>
      <c r="E1017" s="23" t="s">
        <v>501</v>
      </c>
      <c r="F1017" s="23" t="s">
        <v>20</v>
      </c>
      <c r="G1017" s="24" t="n">
        <v>1</v>
      </c>
      <c r="H1017" s="25" t="n">
        <v>1</v>
      </c>
      <c r="I1017" s="25" t="n">
        <v>6</v>
      </c>
      <c r="J1017" s="25" t="n">
        <v>0</v>
      </c>
      <c r="K1017" s="25" t="n">
        <v>0</v>
      </c>
      <c r="L1017" s="25" t="n">
        <v>0</v>
      </c>
      <c r="M1017" s="6" t="s">
        <f>=I1017+J1017+K1017+L1017</f>
      </c>
      <c r="N1017" s="23"/>
      <c r="O1017" s="23" t="s">
        <v>624</v>
      </c>
    </row>
    <row collapsed="false" customFormat="false" customHeight="false" hidden="false" ht="12.1" outlineLevel="0" r="1018">
      <c r="A1018" s="22" t="n">
        <v>45762.374409722</v>
      </c>
      <c r="B1018" s="23" t="s">
        <v>501</v>
      </c>
      <c r="C1018" s="23" t="s">
        <v>209</v>
      </c>
      <c r="D1018" s="23" t="s">
        <v>501</v>
      </c>
      <c r="E1018" s="23" t="s">
        <v>501</v>
      </c>
      <c r="F1018" s="23" t="s">
        <v>20</v>
      </c>
      <c r="G1018" s="24" t="n">
        <v>1</v>
      </c>
      <c r="H1018" s="25" t="n">
        <v>1</v>
      </c>
      <c r="I1018" s="25" t="n">
        <v>2</v>
      </c>
      <c r="J1018" s="25" t="n">
        <v>0</v>
      </c>
      <c r="K1018" s="25" t="n">
        <v>0</v>
      </c>
      <c r="L1018" s="25" t="n">
        <v>0</v>
      </c>
      <c r="M1018" s="6" t="s">
        <f>=I1018+J1018+K1018+L1018</f>
      </c>
      <c r="N1018" s="23"/>
      <c r="O1018" s="23" t="s">
        <v>624</v>
      </c>
    </row>
    <row collapsed="false" customFormat="false" customHeight="false" hidden="false" ht="12.1" outlineLevel="0" r="1019">
      <c r="A1019" s="22" t="n">
        <v>45762.4853125</v>
      </c>
      <c r="B1019" s="23" t="s">
        <v>524</v>
      </c>
      <c r="C1019" s="23" t="s">
        <v>673</v>
      </c>
      <c r="D1019" s="23" t="s">
        <v>524</v>
      </c>
      <c r="E1019" s="23" t="s">
        <v>524</v>
      </c>
      <c r="F1019" s="23" t="s">
        <v>20</v>
      </c>
      <c r="G1019" s="24" t="n">
        <v>1</v>
      </c>
      <c r="H1019" s="25" t="n">
        <v>1</v>
      </c>
      <c r="I1019" s="25" t="n">
        <v>40.68</v>
      </c>
      <c r="J1019" s="25" t="n">
        <v>0</v>
      </c>
      <c r="K1019" s="25" t="n">
        <v>0</v>
      </c>
      <c r="L1019" s="25" t="n">
        <v>0</v>
      </c>
      <c r="M1019" s="6" t="s">
        <f>=I1019+J1019+K1019+L1019</f>
      </c>
      <c r="N1019" s="23"/>
      <c r="O1019" s="23" t="s">
        <v>502</v>
      </c>
    </row>
    <row collapsed="false" customFormat="false" customHeight="false" hidden="false" ht="12.1" outlineLevel="0" r="1020">
      <c r="A1020" s="22" t="n">
        <v>45762.522013889</v>
      </c>
      <c r="B1020" s="23" t="s">
        <v>501</v>
      </c>
      <c r="C1020" s="23" t="s">
        <v>209</v>
      </c>
      <c r="D1020" s="23" t="s">
        <v>501</v>
      </c>
      <c r="E1020" s="23" t="s">
        <v>501</v>
      </c>
      <c r="F1020" s="23" t="s">
        <v>20</v>
      </c>
      <c r="G1020" s="24" t="n">
        <v>1</v>
      </c>
      <c r="H1020" s="25" t="n">
        <v>1</v>
      </c>
      <c r="I1020" s="25" t="n">
        <v>48.4</v>
      </c>
      <c r="J1020" s="25" t="n">
        <v>0</v>
      </c>
      <c r="K1020" s="25" t="n">
        <v>0</v>
      </c>
      <c r="L1020" s="25" t="n">
        <v>0</v>
      </c>
      <c r="M1020" s="6" t="s">
        <f>=I1020+J1020+K1020+L1020</f>
      </c>
      <c r="N1020" s="23"/>
      <c r="O1020" s="23" t="s">
        <v>624</v>
      </c>
    </row>
    <row collapsed="false" customFormat="false" customHeight="false" hidden="false" ht="12.1" outlineLevel="0" r="1021">
      <c r="A1021" s="21" t="n">
        <v>45762.522071759</v>
      </c>
      <c r="B1021" s="17" t="s">
        <v>129</v>
      </c>
      <c r="C1021" s="17" t="s">
        <v>629</v>
      </c>
      <c r="D1021" s="17" t="s">
        <v>277</v>
      </c>
      <c r="E1021" s="17" t="s">
        <v>126</v>
      </c>
      <c r="F1021" s="17" t="s">
        <v>20</v>
      </c>
      <c r="G1021" s="7" t="n">
        <v>1</v>
      </c>
      <c r="H1021" s="6" t="n">
        <v>132.479771</v>
      </c>
      <c r="I1021" s="6" t="n">
        <v>-132.48</v>
      </c>
      <c r="J1021" s="6" t="n">
        <v>0</v>
      </c>
      <c r="K1021" s="6" t="n">
        <v>0</v>
      </c>
      <c r="L1021" s="6" t="n">
        <v>0</v>
      </c>
      <c r="M1021" s="6" t="s">
        <f>=I1021+J1021+K1021+L1021</f>
      </c>
      <c r="N1021" s="17"/>
      <c r="O1021" s="17" t="s">
        <v>624</v>
      </c>
    </row>
    <row collapsed="false" customFormat="false" customHeight="false" hidden="false" ht="12.1" outlineLevel="0" r="1022">
      <c r="A1022" s="22" t="n">
        <v>45762.785810185</v>
      </c>
      <c r="B1022" s="23" t="s">
        <v>501</v>
      </c>
      <c r="C1022" s="23" t="s">
        <v>209</v>
      </c>
      <c r="D1022" s="23" t="s">
        <v>501</v>
      </c>
      <c r="E1022" s="23" t="s">
        <v>501</v>
      </c>
      <c r="F1022" s="23" t="s">
        <v>20</v>
      </c>
      <c r="G1022" s="24" t="n">
        <v>1</v>
      </c>
      <c r="H1022" s="25" t="n">
        <v>1</v>
      </c>
      <c r="I1022" s="25" t="n">
        <v>17.1</v>
      </c>
      <c r="J1022" s="25" t="n">
        <v>0</v>
      </c>
      <c r="K1022" s="25" t="n">
        <v>0</v>
      </c>
      <c r="L1022" s="25" t="n">
        <v>0</v>
      </c>
      <c r="M1022" s="6" t="s">
        <f>=I1022+J1022+K1022+L1022</f>
      </c>
      <c r="N1022" s="23"/>
      <c r="O1022" s="23" t="s">
        <v>624</v>
      </c>
    </row>
    <row collapsed="false" customFormat="false" customHeight="false" hidden="false" ht="12.1" outlineLevel="0" r="1023">
      <c r="A1023" s="22" t="n">
        <v>45763.399675926</v>
      </c>
      <c r="B1023" s="23" t="s">
        <v>501</v>
      </c>
      <c r="C1023" s="23" t="s">
        <v>209</v>
      </c>
      <c r="D1023" s="23" t="s">
        <v>501</v>
      </c>
      <c r="E1023" s="23" t="s">
        <v>501</v>
      </c>
      <c r="F1023" s="23" t="s">
        <v>20</v>
      </c>
      <c r="G1023" s="24" t="n">
        <v>1</v>
      </c>
      <c r="H1023" s="25" t="n">
        <v>1</v>
      </c>
      <c r="I1023" s="25" t="n">
        <v>2</v>
      </c>
      <c r="J1023" s="25" t="n">
        <v>0</v>
      </c>
      <c r="K1023" s="25" t="n">
        <v>0</v>
      </c>
      <c r="L1023" s="25" t="n">
        <v>0</v>
      </c>
      <c r="M1023" s="6" t="s">
        <f>=I1023+J1023+K1023+L1023</f>
      </c>
      <c r="N1023" s="23"/>
      <c r="O1023" s="23" t="s">
        <v>624</v>
      </c>
    </row>
    <row collapsed="false" customFormat="false" customHeight="false" hidden="false" ht="12.1" outlineLevel="0" r="1024">
      <c r="A1024" s="22" t="n">
        <v>45763.504618056</v>
      </c>
      <c r="B1024" s="23" t="s">
        <v>524</v>
      </c>
      <c r="C1024" s="23" t="s">
        <v>674</v>
      </c>
      <c r="D1024" s="23" t="s">
        <v>524</v>
      </c>
      <c r="E1024" s="23" t="s">
        <v>524</v>
      </c>
      <c r="F1024" s="23" t="s">
        <v>20</v>
      </c>
      <c r="G1024" s="24" t="n">
        <v>1</v>
      </c>
      <c r="H1024" s="25" t="n">
        <v>1</v>
      </c>
      <c r="I1024" s="25" t="n">
        <v>35.76</v>
      </c>
      <c r="J1024" s="25" t="n">
        <v>0</v>
      </c>
      <c r="K1024" s="25" t="n">
        <v>0</v>
      </c>
      <c r="L1024" s="25" t="n">
        <v>0</v>
      </c>
      <c r="M1024" s="6" t="s">
        <f>=I1024+J1024+K1024+L1024</f>
      </c>
      <c r="N1024" s="23"/>
      <c r="O1024" s="23" t="s">
        <v>502</v>
      </c>
    </row>
    <row collapsed="false" customFormat="false" customHeight="false" hidden="false" ht="12.1" outlineLevel="0" r="1025">
      <c r="A1025" s="22" t="n">
        <v>45763.616400463</v>
      </c>
      <c r="B1025" s="23" t="s">
        <v>501</v>
      </c>
      <c r="C1025" s="23" t="s">
        <v>209</v>
      </c>
      <c r="D1025" s="23" t="s">
        <v>501</v>
      </c>
      <c r="E1025" s="23" t="s">
        <v>501</v>
      </c>
      <c r="F1025" s="23" t="s">
        <v>20</v>
      </c>
      <c r="G1025" s="24" t="n">
        <v>1</v>
      </c>
      <c r="H1025" s="25" t="n">
        <v>1</v>
      </c>
      <c r="I1025" s="25" t="n">
        <v>2</v>
      </c>
      <c r="J1025" s="25" t="n">
        <v>0</v>
      </c>
      <c r="K1025" s="25" t="n">
        <v>0</v>
      </c>
      <c r="L1025" s="25" t="n">
        <v>0</v>
      </c>
      <c r="M1025" s="6" t="s">
        <f>=I1025+J1025+K1025+L1025</f>
      </c>
      <c r="N1025" s="23"/>
      <c r="O1025" s="23" t="s">
        <v>624</v>
      </c>
    </row>
    <row collapsed="false" customFormat="false" customHeight="false" hidden="false" ht="12.1" outlineLevel="0" r="1026">
      <c r="A1026" s="22" t="n">
        <v>45764.558865741</v>
      </c>
      <c r="B1026" s="23" t="s">
        <v>501</v>
      </c>
      <c r="C1026" s="23" t="s">
        <v>209</v>
      </c>
      <c r="D1026" s="23" t="s">
        <v>501</v>
      </c>
      <c r="E1026" s="23" t="s">
        <v>501</v>
      </c>
      <c r="F1026" s="23" t="s">
        <v>20</v>
      </c>
      <c r="G1026" s="24" t="n">
        <v>1</v>
      </c>
      <c r="H1026" s="25" t="n">
        <v>1</v>
      </c>
      <c r="I1026" s="25" t="n">
        <v>5</v>
      </c>
      <c r="J1026" s="25" t="n">
        <v>0</v>
      </c>
      <c r="K1026" s="25" t="n">
        <v>0</v>
      </c>
      <c r="L1026" s="25" t="n">
        <v>0</v>
      </c>
      <c r="M1026" s="6" t="s">
        <f>=I1026+J1026+K1026+L1026</f>
      </c>
      <c r="N1026" s="23"/>
      <c r="O1026" s="23" t="s">
        <v>624</v>
      </c>
    </row>
    <row collapsed="false" customFormat="false" customHeight="false" hidden="false" ht="12.1" outlineLevel="0" r="1027">
      <c r="A1027" s="22" t="n">
        <v>45765.404247685</v>
      </c>
      <c r="B1027" s="23" t="s">
        <v>501</v>
      </c>
      <c r="C1027" s="23" t="s">
        <v>209</v>
      </c>
      <c r="D1027" s="23" t="s">
        <v>501</v>
      </c>
      <c r="E1027" s="23" t="s">
        <v>501</v>
      </c>
      <c r="F1027" s="23" t="s">
        <v>20</v>
      </c>
      <c r="G1027" s="24" t="n">
        <v>1</v>
      </c>
      <c r="H1027" s="25" t="n">
        <v>1</v>
      </c>
      <c r="I1027" s="25" t="n">
        <v>31</v>
      </c>
      <c r="J1027" s="25" t="n">
        <v>0</v>
      </c>
      <c r="K1027" s="25" t="n">
        <v>0</v>
      </c>
      <c r="L1027" s="25" t="n">
        <v>0</v>
      </c>
      <c r="M1027" s="6" t="s">
        <f>=I1027+J1027+K1027+L1027</f>
      </c>
      <c r="N1027" s="23"/>
      <c r="O1027" s="23" t="s">
        <v>624</v>
      </c>
    </row>
    <row collapsed="false" customFormat="false" customHeight="false" hidden="false" ht="12.1" outlineLevel="0" r="1028">
      <c r="A1028" s="22" t="n">
        <v>45765.556828704</v>
      </c>
      <c r="B1028" s="23" t="s">
        <v>501</v>
      </c>
      <c r="C1028" s="23" t="s">
        <v>209</v>
      </c>
      <c r="D1028" s="23" t="s">
        <v>501</v>
      </c>
      <c r="E1028" s="23" t="s">
        <v>501</v>
      </c>
      <c r="F1028" s="23" t="s">
        <v>20</v>
      </c>
      <c r="G1028" s="24" t="n">
        <v>1</v>
      </c>
      <c r="H1028" s="25" t="n">
        <v>1</v>
      </c>
      <c r="I1028" s="25" t="n">
        <v>41</v>
      </c>
      <c r="J1028" s="25" t="n">
        <v>0</v>
      </c>
      <c r="K1028" s="25" t="n">
        <v>0</v>
      </c>
      <c r="L1028" s="25" t="n">
        <v>0</v>
      </c>
      <c r="M1028" s="6" t="s">
        <f>=I1028+J1028+K1028+L1028</f>
      </c>
      <c r="N1028" s="23"/>
      <c r="O1028" s="23" t="s">
        <v>624</v>
      </c>
    </row>
    <row collapsed="false" customFormat="false" customHeight="false" hidden="false" ht="12.1" outlineLevel="0" r="1029">
      <c r="A1029" s="22" t="n">
        <v>45766.594421296</v>
      </c>
      <c r="B1029" s="23" t="s">
        <v>501</v>
      </c>
      <c r="C1029" s="23" t="s">
        <v>209</v>
      </c>
      <c r="D1029" s="23" t="s">
        <v>501</v>
      </c>
      <c r="E1029" s="23" t="s">
        <v>501</v>
      </c>
      <c r="F1029" s="23" t="s">
        <v>20</v>
      </c>
      <c r="G1029" s="24" t="n">
        <v>1</v>
      </c>
      <c r="H1029" s="25" t="n">
        <v>1</v>
      </c>
      <c r="I1029" s="25" t="n">
        <v>1</v>
      </c>
      <c r="J1029" s="25" t="n">
        <v>0</v>
      </c>
      <c r="K1029" s="25" t="n">
        <v>0</v>
      </c>
      <c r="L1029" s="25" t="n">
        <v>0</v>
      </c>
      <c r="M1029" s="6" t="s">
        <f>=I1029+J1029+K1029+L1029</f>
      </c>
      <c r="N1029" s="23"/>
      <c r="O1029" s="23" t="s">
        <v>624</v>
      </c>
    </row>
    <row collapsed="false" customFormat="false" customHeight="false" hidden="false" ht="12.1" outlineLevel="0" r="1030">
      <c r="A1030" s="22" t="n">
        <v>45766.853969907</v>
      </c>
      <c r="B1030" s="23" t="s">
        <v>501</v>
      </c>
      <c r="C1030" s="23" t="s">
        <v>209</v>
      </c>
      <c r="D1030" s="23" t="s">
        <v>501</v>
      </c>
      <c r="E1030" s="23" t="s">
        <v>501</v>
      </c>
      <c r="F1030" s="23" t="s">
        <v>20</v>
      </c>
      <c r="G1030" s="24" t="n">
        <v>1</v>
      </c>
      <c r="H1030" s="25" t="n">
        <v>1</v>
      </c>
      <c r="I1030" s="25" t="n">
        <v>20</v>
      </c>
      <c r="J1030" s="25" t="n">
        <v>0</v>
      </c>
      <c r="K1030" s="25" t="n">
        <v>0</v>
      </c>
      <c r="L1030" s="25" t="n">
        <v>0</v>
      </c>
      <c r="M1030" s="6" t="s">
        <f>=I1030+J1030+K1030+L1030</f>
      </c>
      <c r="N1030" s="23"/>
      <c r="O1030" s="23" t="s">
        <v>624</v>
      </c>
    </row>
    <row collapsed="false" customFormat="false" customHeight="false" hidden="false" ht="12.1" outlineLevel="0" r="1031">
      <c r="A1031" s="22" t="n">
        <v>45767.627592593</v>
      </c>
      <c r="B1031" s="23" t="s">
        <v>501</v>
      </c>
      <c r="C1031" s="23" t="s">
        <v>209</v>
      </c>
      <c r="D1031" s="23" t="s">
        <v>501</v>
      </c>
      <c r="E1031" s="23" t="s">
        <v>501</v>
      </c>
      <c r="F1031" s="23" t="s">
        <v>20</v>
      </c>
      <c r="G1031" s="24" t="n">
        <v>1</v>
      </c>
      <c r="H1031" s="25" t="n">
        <v>1</v>
      </c>
      <c r="I1031" s="25" t="n">
        <v>5</v>
      </c>
      <c r="J1031" s="25" t="n">
        <v>0</v>
      </c>
      <c r="K1031" s="25" t="n">
        <v>0</v>
      </c>
      <c r="L1031" s="25" t="n">
        <v>0</v>
      </c>
      <c r="M1031" s="6" t="s">
        <f>=I1031+J1031+K1031+L1031</f>
      </c>
      <c r="N1031" s="23"/>
      <c r="O1031" s="23" t="s">
        <v>624</v>
      </c>
    </row>
    <row collapsed="false" customFormat="false" customHeight="false" hidden="false" ht="12.1" outlineLevel="0" r="1032">
      <c r="A1032" s="21" t="n">
        <v>45767.627696759</v>
      </c>
      <c r="B1032" s="17" t="s">
        <v>129</v>
      </c>
      <c r="C1032" s="17" t="s">
        <v>629</v>
      </c>
      <c r="D1032" s="17" t="s">
        <v>277</v>
      </c>
      <c r="E1032" s="17" t="s">
        <v>126</v>
      </c>
      <c r="F1032" s="17" t="s">
        <v>20</v>
      </c>
      <c r="G1032" s="7" t="n">
        <v>1</v>
      </c>
      <c r="H1032" s="6" t="n">
        <v>132.832382</v>
      </c>
      <c r="I1032" s="6" t="n">
        <v>-132.83</v>
      </c>
      <c r="J1032" s="6" t="n">
        <v>0</v>
      </c>
      <c r="K1032" s="6" t="n">
        <v>0</v>
      </c>
      <c r="L1032" s="6" t="n">
        <v>0</v>
      </c>
      <c r="M1032" s="6" t="s">
        <f>=I1032+J1032+K1032+L1032</f>
      </c>
      <c r="N1032" s="17"/>
      <c r="O1032" s="17" t="s">
        <v>624</v>
      </c>
    </row>
    <row collapsed="false" customFormat="false" customHeight="false" hidden="false" ht="12.1" outlineLevel="0" r="1033">
      <c r="A1033" s="22" t="n">
        <v>45768.60287037</v>
      </c>
      <c r="B1033" s="23" t="s">
        <v>501</v>
      </c>
      <c r="C1033" s="23" t="s">
        <v>209</v>
      </c>
      <c r="D1033" s="23" t="s">
        <v>501</v>
      </c>
      <c r="E1033" s="23" t="s">
        <v>501</v>
      </c>
      <c r="F1033" s="23" t="s">
        <v>20</v>
      </c>
      <c r="G1033" s="24" t="n">
        <v>1</v>
      </c>
      <c r="H1033" s="25" t="n">
        <v>1</v>
      </c>
      <c r="I1033" s="25" t="n">
        <v>12</v>
      </c>
      <c r="J1033" s="25" t="n">
        <v>0</v>
      </c>
      <c r="K1033" s="25" t="n">
        <v>0</v>
      </c>
      <c r="L1033" s="25" t="n">
        <v>0</v>
      </c>
      <c r="M1033" s="6" t="s">
        <f>=I1033+J1033+K1033+L1033</f>
      </c>
      <c r="N1033" s="23"/>
      <c r="O1033" s="23" t="s">
        <v>624</v>
      </c>
    </row>
    <row collapsed="false" customFormat="false" customHeight="false" hidden="false" ht="12.1" outlineLevel="0" r="1034">
      <c r="A1034" s="22" t="n">
        <v>45769.516585648</v>
      </c>
      <c r="B1034" s="23" t="s">
        <v>501</v>
      </c>
      <c r="C1034" s="23" t="s">
        <v>209</v>
      </c>
      <c r="D1034" s="23" t="s">
        <v>501</v>
      </c>
      <c r="E1034" s="23" t="s">
        <v>501</v>
      </c>
      <c r="F1034" s="23" t="s">
        <v>20</v>
      </c>
      <c r="G1034" s="24" t="n">
        <v>1</v>
      </c>
      <c r="H1034" s="25" t="n">
        <v>1</v>
      </c>
      <c r="I1034" s="25" t="n">
        <v>5</v>
      </c>
      <c r="J1034" s="25" t="n">
        <v>0</v>
      </c>
      <c r="K1034" s="25" t="n">
        <v>0</v>
      </c>
      <c r="L1034" s="25" t="n">
        <v>0</v>
      </c>
      <c r="M1034" s="6" t="s">
        <f>=I1034+J1034+K1034+L1034</f>
      </c>
      <c r="N1034" s="23"/>
      <c r="O1034" s="23" t="s">
        <v>624</v>
      </c>
    </row>
    <row collapsed="false" customFormat="false" customHeight="false" hidden="false" ht="12.1" outlineLevel="0" r="1035">
      <c r="A1035" s="22" t="n">
        <v>45769.718900463</v>
      </c>
      <c r="B1035" s="23" t="s">
        <v>501</v>
      </c>
      <c r="C1035" s="23" t="s">
        <v>209</v>
      </c>
      <c r="D1035" s="23" t="s">
        <v>501</v>
      </c>
      <c r="E1035" s="23" t="s">
        <v>501</v>
      </c>
      <c r="F1035" s="23" t="s">
        <v>20</v>
      </c>
      <c r="G1035" s="24" t="n">
        <v>1</v>
      </c>
      <c r="H1035" s="25" t="n">
        <v>1</v>
      </c>
      <c r="I1035" s="25" t="n">
        <v>1.11</v>
      </c>
      <c r="J1035" s="25" t="n">
        <v>0</v>
      </c>
      <c r="K1035" s="25" t="n">
        <v>0</v>
      </c>
      <c r="L1035" s="25" t="n">
        <v>0</v>
      </c>
      <c r="M1035" s="6" t="s">
        <f>=I1035+J1035+K1035+L1035</f>
      </c>
      <c r="N1035" s="23"/>
      <c r="O1035" s="23" t="s">
        <v>624</v>
      </c>
    </row>
    <row collapsed="false" customFormat="false" customHeight="false" hidden="false" ht="12.1" outlineLevel="0" r="1036">
      <c r="A1036" s="22" t="n">
        <v>45769.7215625</v>
      </c>
      <c r="B1036" s="23" t="s">
        <v>501</v>
      </c>
      <c r="C1036" s="23" t="s">
        <v>209</v>
      </c>
      <c r="D1036" s="23" t="s">
        <v>501</v>
      </c>
      <c r="E1036" s="23" t="s">
        <v>501</v>
      </c>
      <c r="F1036" s="23" t="s">
        <v>20</v>
      </c>
      <c r="G1036" s="24" t="n">
        <v>1</v>
      </c>
      <c r="H1036" s="25" t="n">
        <v>1</v>
      </c>
      <c r="I1036" s="25" t="n">
        <v>10.08</v>
      </c>
      <c r="J1036" s="25" t="n">
        <v>0</v>
      </c>
      <c r="K1036" s="25" t="n">
        <v>0</v>
      </c>
      <c r="L1036" s="25" t="n">
        <v>0</v>
      </c>
      <c r="M1036" s="6" t="s">
        <f>=I1036+J1036+K1036+L1036</f>
      </c>
      <c r="N1036" s="23"/>
      <c r="O1036" s="23" t="s">
        <v>624</v>
      </c>
    </row>
    <row collapsed="false" customFormat="false" customHeight="false" hidden="false" ht="12.1" outlineLevel="0" r="1037">
      <c r="A1037" s="22" t="n">
        <v>45770.636481481</v>
      </c>
      <c r="B1037" s="23" t="s">
        <v>501</v>
      </c>
      <c r="C1037" s="23" t="s">
        <v>209</v>
      </c>
      <c r="D1037" s="23" t="s">
        <v>501</v>
      </c>
      <c r="E1037" s="23" t="s">
        <v>501</v>
      </c>
      <c r="F1037" s="23" t="s">
        <v>20</v>
      </c>
      <c r="G1037" s="24" t="n">
        <v>1</v>
      </c>
      <c r="H1037" s="25" t="n">
        <v>1</v>
      </c>
      <c r="I1037" s="25" t="n">
        <v>2</v>
      </c>
      <c r="J1037" s="25" t="n">
        <v>0</v>
      </c>
      <c r="K1037" s="25" t="n">
        <v>0</v>
      </c>
      <c r="L1037" s="25" t="n">
        <v>0</v>
      </c>
      <c r="M1037" s="6" t="s">
        <f>=I1037+J1037+K1037+L1037</f>
      </c>
      <c r="N1037" s="23"/>
      <c r="O1037" s="23" t="s">
        <v>624</v>
      </c>
    </row>
    <row collapsed="false" customFormat="false" customHeight="false" hidden="false" ht="12.1" outlineLevel="0" r="1038">
      <c r="A1038" s="22" t="n">
        <v>45770.660613426</v>
      </c>
      <c r="B1038" s="23" t="s">
        <v>501</v>
      </c>
      <c r="C1038" s="23" t="s">
        <v>209</v>
      </c>
      <c r="D1038" s="23" t="s">
        <v>501</v>
      </c>
      <c r="E1038" s="23" t="s">
        <v>501</v>
      </c>
      <c r="F1038" s="23" t="s">
        <v>20</v>
      </c>
      <c r="G1038" s="24" t="n">
        <v>1</v>
      </c>
      <c r="H1038" s="25" t="n">
        <v>1</v>
      </c>
      <c r="I1038" s="25" t="n">
        <v>22</v>
      </c>
      <c r="J1038" s="25" t="n">
        <v>0</v>
      </c>
      <c r="K1038" s="25" t="n">
        <v>0</v>
      </c>
      <c r="L1038" s="25" t="n">
        <v>0</v>
      </c>
      <c r="M1038" s="6" t="s">
        <f>=I1038+J1038+K1038+L1038</f>
      </c>
      <c r="N1038" s="23"/>
      <c r="O1038" s="23" t="s">
        <v>624</v>
      </c>
    </row>
    <row collapsed="false" customFormat="false" customHeight="false" hidden="false" ht="12.1" outlineLevel="0" r="1039">
      <c r="A1039" s="22" t="n">
        <v>45771.397696759</v>
      </c>
      <c r="B1039" s="23" t="s">
        <v>501</v>
      </c>
      <c r="C1039" s="23" t="s">
        <v>209</v>
      </c>
      <c r="D1039" s="23" t="s">
        <v>501</v>
      </c>
      <c r="E1039" s="23" t="s">
        <v>501</v>
      </c>
      <c r="F1039" s="23" t="s">
        <v>20</v>
      </c>
      <c r="G1039" s="24" t="n">
        <v>1</v>
      </c>
      <c r="H1039" s="25" t="n">
        <v>1</v>
      </c>
      <c r="I1039" s="25" t="n">
        <v>12.43</v>
      </c>
      <c r="J1039" s="25" t="n">
        <v>0</v>
      </c>
      <c r="K1039" s="25" t="n">
        <v>0</v>
      </c>
      <c r="L1039" s="25" t="n">
        <v>0</v>
      </c>
      <c r="M1039" s="6" t="s">
        <f>=I1039+J1039+K1039+L1039</f>
      </c>
      <c r="N1039" s="23"/>
      <c r="O1039" s="23" t="s">
        <v>624</v>
      </c>
    </row>
    <row collapsed="false" customFormat="false" customHeight="false" hidden="false" ht="12.1" outlineLevel="0" r="1040">
      <c r="A1040" s="22" t="n">
        <v>45771.608680556</v>
      </c>
      <c r="B1040" s="23" t="s">
        <v>501</v>
      </c>
      <c r="C1040" s="23" t="s">
        <v>209</v>
      </c>
      <c r="D1040" s="23" t="s">
        <v>501</v>
      </c>
      <c r="E1040" s="23" t="s">
        <v>501</v>
      </c>
      <c r="F1040" s="23" t="s">
        <v>20</v>
      </c>
      <c r="G1040" s="24" t="n">
        <v>1</v>
      </c>
      <c r="H1040" s="25" t="n">
        <v>1</v>
      </c>
      <c r="I1040" s="25" t="n">
        <v>13.36</v>
      </c>
      <c r="J1040" s="25" t="n">
        <v>0</v>
      </c>
      <c r="K1040" s="25" t="n">
        <v>0</v>
      </c>
      <c r="L1040" s="25" t="n">
        <v>0</v>
      </c>
      <c r="M1040" s="6" t="s">
        <f>=I1040+J1040+K1040+L1040</f>
      </c>
      <c r="N1040" s="23"/>
      <c r="O1040" s="23" t="s">
        <v>624</v>
      </c>
    </row>
    <row collapsed="false" customFormat="false" customHeight="false" hidden="false" ht="12.1" outlineLevel="0" r="1041">
      <c r="A1041" s="22" t="n">
        <v>45772.370474537</v>
      </c>
      <c r="B1041" s="23" t="s">
        <v>501</v>
      </c>
      <c r="C1041" s="23" t="s">
        <v>209</v>
      </c>
      <c r="D1041" s="23" t="s">
        <v>501</v>
      </c>
      <c r="E1041" s="23" t="s">
        <v>501</v>
      </c>
      <c r="F1041" s="23" t="s">
        <v>20</v>
      </c>
      <c r="G1041" s="24" t="n">
        <v>1</v>
      </c>
      <c r="H1041" s="25" t="n">
        <v>1</v>
      </c>
      <c r="I1041" s="25" t="n">
        <v>10</v>
      </c>
      <c r="J1041" s="25" t="n">
        <v>0</v>
      </c>
      <c r="K1041" s="25" t="n">
        <v>0</v>
      </c>
      <c r="L1041" s="25" t="n">
        <v>0</v>
      </c>
      <c r="M1041" s="6" t="s">
        <f>=I1041+J1041+K1041+L1041</f>
      </c>
      <c r="N1041" s="23"/>
      <c r="O1041" s="23" t="s">
        <v>624</v>
      </c>
    </row>
    <row collapsed="false" customFormat="false" customHeight="false" hidden="false" ht="12.1" outlineLevel="0" r="1042">
      <c r="A1042" s="22" t="n">
        <v>45772.412233796</v>
      </c>
      <c r="B1042" s="23" t="s">
        <v>501</v>
      </c>
      <c r="C1042" s="23" t="s">
        <v>209</v>
      </c>
      <c r="D1042" s="23" t="s">
        <v>501</v>
      </c>
      <c r="E1042" s="23" t="s">
        <v>501</v>
      </c>
      <c r="F1042" s="23" t="s">
        <v>20</v>
      </c>
      <c r="G1042" s="24" t="n">
        <v>1</v>
      </c>
      <c r="H1042" s="25" t="n">
        <v>1</v>
      </c>
      <c r="I1042" s="25" t="n">
        <v>1</v>
      </c>
      <c r="J1042" s="25" t="n">
        <v>0</v>
      </c>
      <c r="K1042" s="25" t="n">
        <v>0</v>
      </c>
      <c r="L1042" s="25" t="n">
        <v>0</v>
      </c>
      <c r="M1042" s="6" t="s">
        <f>=I1042+J1042+K1042+L1042</f>
      </c>
      <c r="N1042" s="23"/>
      <c r="O1042" s="23" t="s">
        <v>624</v>
      </c>
    </row>
    <row collapsed="false" customFormat="false" customHeight="false" hidden="false" ht="12.1" outlineLevel="0" r="1043">
      <c r="A1043" s="22" t="n">
        <v>45773.306493056</v>
      </c>
      <c r="B1043" s="23" t="s">
        <v>501</v>
      </c>
      <c r="C1043" s="23" t="s">
        <v>209</v>
      </c>
      <c r="D1043" s="23" t="s">
        <v>501</v>
      </c>
      <c r="E1043" s="23" t="s">
        <v>501</v>
      </c>
      <c r="F1043" s="23" t="s">
        <v>20</v>
      </c>
      <c r="G1043" s="24" t="n">
        <v>1</v>
      </c>
      <c r="H1043" s="25" t="n">
        <v>1</v>
      </c>
      <c r="I1043" s="25" t="n">
        <v>10</v>
      </c>
      <c r="J1043" s="25" t="n">
        <v>0</v>
      </c>
      <c r="K1043" s="25" t="n">
        <v>0</v>
      </c>
      <c r="L1043" s="25" t="n">
        <v>0</v>
      </c>
      <c r="M1043" s="6" t="s">
        <f>=I1043+J1043+K1043+L1043</f>
      </c>
      <c r="N1043" s="23"/>
      <c r="O1043" s="23" t="s">
        <v>624</v>
      </c>
    </row>
    <row collapsed="false" customFormat="false" customHeight="false" hidden="false" ht="12.1" outlineLevel="0" r="1044">
      <c r="A1044" s="22" t="n">
        <v>45773.771898148</v>
      </c>
      <c r="B1044" s="23" t="s">
        <v>501</v>
      </c>
      <c r="C1044" s="23" t="s">
        <v>209</v>
      </c>
      <c r="D1044" s="23" t="s">
        <v>501</v>
      </c>
      <c r="E1044" s="23" t="s">
        <v>501</v>
      </c>
      <c r="F1044" s="23" t="s">
        <v>20</v>
      </c>
      <c r="G1044" s="24" t="n">
        <v>1</v>
      </c>
      <c r="H1044" s="25" t="n">
        <v>1</v>
      </c>
      <c r="I1044" s="25" t="n">
        <v>42</v>
      </c>
      <c r="J1044" s="25" t="n">
        <v>0</v>
      </c>
      <c r="K1044" s="25" t="n">
        <v>0</v>
      </c>
      <c r="L1044" s="25" t="n">
        <v>0</v>
      </c>
      <c r="M1044" s="6" t="s">
        <f>=I1044+J1044+K1044+L1044</f>
      </c>
      <c r="N1044" s="23"/>
      <c r="O1044" s="23" t="s">
        <v>624</v>
      </c>
    </row>
    <row collapsed="false" customFormat="false" customHeight="false" hidden="false" ht="12.1" outlineLevel="0" r="1045">
      <c r="A1045" s="21" t="n">
        <v>45773.771956019</v>
      </c>
      <c r="B1045" s="17" t="s">
        <v>129</v>
      </c>
      <c r="C1045" s="17" t="s">
        <v>629</v>
      </c>
      <c r="D1045" s="17" t="s">
        <v>277</v>
      </c>
      <c r="E1045" s="17" t="s">
        <v>126</v>
      </c>
      <c r="F1045" s="17" t="s">
        <v>20</v>
      </c>
      <c r="G1045" s="7" t="n">
        <v>1</v>
      </c>
      <c r="H1045" s="6" t="n">
        <v>133.25978</v>
      </c>
      <c r="I1045" s="6" t="n">
        <v>-133.26</v>
      </c>
      <c r="J1045" s="6" t="n">
        <v>0</v>
      </c>
      <c r="K1045" s="6" t="n">
        <v>0</v>
      </c>
      <c r="L1045" s="6" t="n">
        <v>0</v>
      </c>
      <c r="M1045" s="6" t="s">
        <f>=I1045+J1045+K1045+L1045</f>
      </c>
      <c r="N1045" s="17"/>
      <c r="O1045" s="17" t="s">
        <v>624</v>
      </c>
    </row>
    <row collapsed="false" customFormat="false" customHeight="false" hidden="false" ht="12.1" outlineLevel="0" r="1046">
      <c r="A1046" s="22" t="n">
        <v>45775.479710648</v>
      </c>
      <c r="B1046" s="23" t="s">
        <v>524</v>
      </c>
      <c r="C1046" s="23" t="s">
        <v>666</v>
      </c>
      <c r="D1046" s="23" t="s">
        <v>524</v>
      </c>
      <c r="E1046" s="23" t="s">
        <v>524</v>
      </c>
      <c r="F1046" s="23" t="s">
        <v>20</v>
      </c>
      <c r="G1046" s="24" t="n">
        <v>1</v>
      </c>
      <c r="H1046" s="25" t="n">
        <v>1</v>
      </c>
      <c r="I1046" s="25" t="n">
        <v>52.86</v>
      </c>
      <c r="J1046" s="25" t="n">
        <v>0</v>
      </c>
      <c r="K1046" s="25" t="n">
        <v>0</v>
      </c>
      <c r="L1046" s="25" t="n">
        <v>0</v>
      </c>
      <c r="M1046" s="6" t="s">
        <f>=I1046+J1046+K1046+L1046</f>
      </c>
      <c r="N1046" s="23"/>
      <c r="O1046" s="23" t="s">
        <v>502</v>
      </c>
    </row>
    <row collapsed="false" customFormat="false" customHeight="false" hidden="false" ht="12.1" outlineLevel="0" r="1047">
      <c r="A1047" s="22" t="n">
        <v>45775.554606481</v>
      </c>
      <c r="B1047" s="23" t="s">
        <v>501</v>
      </c>
      <c r="C1047" s="23" t="s">
        <v>209</v>
      </c>
      <c r="D1047" s="23" t="s">
        <v>501</v>
      </c>
      <c r="E1047" s="23" t="s">
        <v>501</v>
      </c>
      <c r="F1047" s="23" t="s">
        <v>20</v>
      </c>
      <c r="G1047" s="24" t="n">
        <v>1</v>
      </c>
      <c r="H1047" s="25" t="n">
        <v>1</v>
      </c>
      <c r="I1047" s="25" t="n">
        <v>1</v>
      </c>
      <c r="J1047" s="25" t="n">
        <v>0</v>
      </c>
      <c r="K1047" s="25" t="n">
        <v>0</v>
      </c>
      <c r="L1047" s="25" t="n">
        <v>0</v>
      </c>
      <c r="M1047" s="6" t="s">
        <f>=I1047+J1047+K1047+L1047</f>
      </c>
      <c r="N1047" s="23"/>
      <c r="O1047" s="23" t="s">
        <v>624</v>
      </c>
    </row>
    <row collapsed="false" customFormat="false" customHeight="false" hidden="false" ht="12.1" outlineLevel="0" r="1048">
      <c r="A1048" s="22" t="n">
        <v>45775.85587963</v>
      </c>
      <c r="B1048" s="23" t="s">
        <v>501</v>
      </c>
      <c r="C1048" s="23" t="s">
        <v>209</v>
      </c>
      <c r="D1048" s="23" t="s">
        <v>501</v>
      </c>
      <c r="E1048" s="23" t="s">
        <v>501</v>
      </c>
      <c r="F1048" s="23" t="s">
        <v>20</v>
      </c>
      <c r="G1048" s="24" t="n">
        <v>1</v>
      </c>
      <c r="H1048" s="25" t="n">
        <v>1</v>
      </c>
      <c r="I1048" s="25" t="n">
        <v>9.12</v>
      </c>
      <c r="J1048" s="25" t="n">
        <v>0</v>
      </c>
      <c r="K1048" s="25" t="n">
        <v>0</v>
      </c>
      <c r="L1048" s="25" t="n">
        <v>0</v>
      </c>
      <c r="M1048" s="6" t="s">
        <f>=I1048+J1048+K1048+L1048</f>
      </c>
      <c r="N1048" s="23"/>
      <c r="O1048" s="23" t="s">
        <v>624</v>
      </c>
    </row>
    <row collapsed="false" customFormat="false" customHeight="false" hidden="false" ht="12.1" outlineLevel="0" r="1049">
      <c r="A1049" s="22" t="n">
        <v>45776.517210648</v>
      </c>
      <c r="B1049" s="23" t="s">
        <v>501</v>
      </c>
      <c r="C1049" s="23" t="s">
        <v>209</v>
      </c>
      <c r="D1049" s="23" t="s">
        <v>501</v>
      </c>
      <c r="E1049" s="23" t="s">
        <v>501</v>
      </c>
      <c r="F1049" s="23" t="s">
        <v>20</v>
      </c>
      <c r="G1049" s="24" t="n">
        <v>1</v>
      </c>
      <c r="H1049" s="25" t="n">
        <v>1</v>
      </c>
      <c r="I1049" s="25" t="n">
        <v>5</v>
      </c>
      <c r="J1049" s="25" t="n">
        <v>0</v>
      </c>
      <c r="K1049" s="25" t="n">
        <v>0</v>
      </c>
      <c r="L1049" s="25" t="n">
        <v>0</v>
      </c>
      <c r="M1049" s="6" t="s">
        <f>=I1049+J1049+K1049+L1049</f>
      </c>
      <c r="N1049" s="23"/>
      <c r="O1049" s="23" t="s">
        <v>624</v>
      </c>
    </row>
    <row collapsed="false" customFormat="false" customHeight="false" hidden="false" ht="12.1" outlineLevel="0" r="1050">
      <c r="A1050" s="22" t="n">
        <v>45777.53662037</v>
      </c>
      <c r="B1050" s="23" t="s">
        <v>501</v>
      </c>
      <c r="C1050" s="23" t="s">
        <v>209</v>
      </c>
      <c r="D1050" s="23" t="s">
        <v>501</v>
      </c>
      <c r="E1050" s="23" t="s">
        <v>501</v>
      </c>
      <c r="F1050" s="23" t="s">
        <v>20</v>
      </c>
      <c r="G1050" s="24" t="n">
        <v>1</v>
      </c>
      <c r="H1050" s="25" t="n">
        <v>1</v>
      </c>
      <c r="I1050" s="25" t="n">
        <v>5</v>
      </c>
      <c r="J1050" s="25" t="n">
        <v>0</v>
      </c>
      <c r="K1050" s="25" t="n">
        <v>0</v>
      </c>
      <c r="L1050" s="25" t="n">
        <v>0</v>
      </c>
      <c r="M1050" s="6" t="s">
        <f>=I1050+J1050+K1050+L1050</f>
      </c>
      <c r="N1050" s="23"/>
      <c r="O1050" s="23" t="s">
        <v>624</v>
      </c>
    </row>
    <row collapsed="false" customFormat="false" customHeight="false" hidden="false" ht="12.1" outlineLevel="0" r="1051">
      <c r="A1051" s="30" t="n">
        <v>45777.694988426</v>
      </c>
      <c r="B1051" s="31" t="s">
        <v>515</v>
      </c>
      <c r="C1051" s="31" t="s">
        <v>637</v>
      </c>
      <c r="D1051" s="31" t="s">
        <v>515</v>
      </c>
      <c r="E1051" s="31" t="s">
        <v>515</v>
      </c>
      <c r="F1051" s="31" t="s">
        <v>20</v>
      </c>
      <c r="G1051" s="32" t="n">
        <v>1</v>
      </c>
      <c r="H1051" s="33" t="n">
        <v>-10</v>
      </c>
      <c r="I1051" s="33" t="n">
        <v>-10</v>
      </c>
      <c r="J1051" s="33" t="n">
        <v>0</v>
      </c>
      <c r="K1051" s="33" t="n">
        <v>0</v>
      </c>
      <c r="L1051" s="33" t="n">
        <v>0</v>
      </c>
      <c r="M1051" s="6" t="s">
        <f>=I1051+J1051+K1051+L1051</f>
      </c>
      <c r="N1051" s="31"/>
      <c r="O1051" s="31" t="s">
        <v>502</v>
      </c>
    </row>
    <row collapsed="false" customFormat="false" customHeight="false" hidden="false" ht="12.1" outlineLevel="0" r="1052">
      <c r="A1052" s="22" t="n">
        <v>45777.694988426</v>
      </c>
      <c r="B1052" s="23" t="s">
        <v>524</v>
      </c>
      <c r="C1052" s="23" t="s">
        <v>636</v>
      </c>
      <c r="D1052" s="23" t="s">
        <v>524</v>
      </c>
      <c r="E1052" s="23" t="s">
        <v>524</v>
      </c>
      <c r="F1052" s="23" t="s">
        <v>20</v>
      </c>
      <c r="G1052" s="24" t="n">
        <v>1</v>
      </c>
      <c r="H1052" s="25" t="n">
        <v>1</v>
      </c>
      <c r="I1052" s="25" t="n">
        <v>80</v>
      </c>
      <c r="J1052" s="25" t="n">
        <v>0</v>
      </c>
      <c r="K1052" s="25" t="n">
        <v>0</v>
      </c>
      <c r="L1052" s="25" t="n">
        <v>0</v>
      </c>
      <c r="M1052" s="6" t="s">
        <f>=I1052+J1052+K1052+L1052</f>
      </c>
      <c r="N1052" s="23"/>
      <c r="O1052" s="23" t="s">
        <v>502</v>
      </c>
    </row>
    <row collapsed="false" customFormat="false" customHeight="false" hidden="false" ht="12.1" outlineLevel="0" r="1053">
      <c r="A1053" s="22" t="n">
        <v>45779.400925926</v>
      </c>
      <c r="B1053" s="23" t="s">
        <v>501</v>
      </c>
      <c r="C1053" s="23" t="s">
        <v>209</v>
      </c>
      <c r="D1053" s="23" t="s">
        <v>501</v>
      </c>
      <c r="E1053" s="23" t="s">
        <v>501</v>
      </c>
      <c r="F1053" s="23" t="s">
        <v>20</v>
      </c>
      <c r="G1053" s="24" t="n">
        <v>1</v>
      </c>
      <c r="H1053" s="25" t="n">
        <v>1</v>
      </c>
      <c r="I1053" s="25" t="n">
        <v>14</v>
      </c>
      <c r="J1053" s="25" t="n">
        <v>0</v>
      </c>
      <c r="K1053" s="25" t="n">
        <v>0</v>
      </c>
      <c r="L1053" s="25" t="n">
        <v>0</v>
      </c>
      <c r="M1053" s="6" t="s">
        <f>=I1053+J1053+K1053+L1053</f>
      </c>
      <c r="N1053" s="23"/>
      <c r="O1053" s="23" t="s">
        <v>624</v>
      </c>
    </row>
    <row collapsed="false" customFormat="false" customHeight="false" hidden="false" ht="12.1" outlineLevel="0" r="1054">
      <c r="A1054" s="22" t="n">
        <v>45779.470324074</v>
      </c>
      <c r="B1054" s="23" t="s">
        <v>501</v>
      </c>
      <c r="C1054" s="23" t="s">
        <v>209</v>
      </c>
      <c r="D1054" s="23" t="s">
        <v>501</v>
      </c>
      <c r="E1054" s="23" t="s">
        <v>501</v>
      </c>
      <c r="F1054" s="23" t="s">
        <v>20</v>
      </c>
      <c r="G1054" s="24" t="n">
        <v>1</v>
      </c>
      <c r="H1054" s="25" t="n">
        <v>1</v>
      </c>
      <c r="I1054" s="25" t="n">
        <v>41</v>
      </c>
      <c r="J1054" s="25" t="n">
        <v>0</v>
      </c>
      <c r="K1054" s="25" t="n">
        <v>0</v>
      </c>
      <c r="L1054" s="25" t="n">
        <v>0</v>
      </c>
      <c r="M1054" s="6" t="s">
        <f>=I1054+J1054+K1054+L1054</f>
      </c>
      <c r="N1054" s="23"/>
      <c r="O1054" s="23" t="s">
        <v>624</v>
      </c>
    </row>
    <row collapsed="false" customFormat="false" customHeight="false" hidden="false" ht="12.1" outlineLevel="0" r="1055">
      <c r="A1055" s="22" t="n">
        <v>45779.82849537</v>
      </c>
      <c r="B1055" s="23" t="s">
        <v>501</v>
      </c>
      <c r="C1055" s="23" t="s">
        <v>209</v>
      </c>
      <c r="D1055" s="23" t="s">
        <v>501</v>
      </c>
      <c r="E1055" s="23" t="s">
        <v>501</v>
      </c>
      <c r="F1055" s="23" t="s">
        <v>20</v>
      </c>
      <c r="G1055" s="24" t="n">
        <v>1</v>
      </c>
      <c r="H1055" s="25" t="n">
        <v>1</v>
      </c>
      <c r="I1055" s="25" t="n">
        <v>10</v>
      </c>
      <c r="J1055" s="25" t="n">
        <v>0</v>
      </c>
      <c r="K1055" s="25" t="n">
        <v>0</v>
      </c>
      <c r="L1055" s="25" t="n">
        <v>0</v>
      </c>
      <c r="M1055" s="6" t="s">
        <f>=I1055+J1055+K1055+L1055</f>
      </c>
      <c r="N1055" s="23"/>
      <c r="O1055" s="23" t="s">
        <v>624</v>
      </c>
    </row>
    <row collapsed="false" customFormat="false" customHeight="false" hidden="false" ht="12.1" outlineLevel="0" r="1056">
      <c r="A1056" s="22" t="n">
        <v>45780.867210648</v>
      </c>
      <c r="B1056" s="23" t="s">
        <v>501</v>
      </c>
      <c r="C1056" s="23" t="s">
        <v>209</v>
      </c>
      <c r="D1056" s="23" t="s">
        <v>501</v>
      </c>
      <c r="E1056" s="23" t="s">
        <v>501</v>
      </c>
      <c r="F1056" s="23" t="s">
        <v>20</v>
      </c>
      <c r="G1056" s="24" t="n">
        <v>1</v>
      </c>
      <c r="H1056" s="25" t="n">
        <v>1</v>
      </c>
      <c r="I1056" s="25" t="n">
        <v>5</v>
      </c>
      <c r="J1056" s="25" t="n">
        <v>0</v>
      </c>
      <c r="K1056" s="25" t="n">
        <v>0</v>
      </c>
      <c r="L1056" s="25" t="n">
        <v>0</v>
      </c>
      <c r="M1056" s="6" t="s">
        <f>=I1056+J1056+K1056+L1056</f>
      </c>
      <c r="N1056" s="23"/>
      <c r="O1056" s="23" t="s">
        <v>624</v>
      </c>
    </row>
    <row collapsed="false" customFormat="false" customHeight="false" hidden="false" ht="12.1" outlineLevel="0" r="1057">
      <c r="A1057" s="22" t="n">
        <v>45781.586053241</v>
      </c>
      <c r="B1057" s="23" t="s">
        <v>501</v>
      </c>
      <c r="C1057" s="23" t="s">
        <v>209</v>
      </c>
      <c r="D1057" s="23" t="s">
        <v>501</v>
      </c>
      <c r="E1057" s="23" t="s">
        <v>501</v>
      </c>
      <c r="F1057" s="23" t="s">
        <v>20</v>
      </c>
      <c r="G1057" s="24" t="n">
        <v>1</v>
      </c>
      <c r="H1057" s="25" t="n">
        <v>1</v>
      </c>
      <c r="I1057" s="25" t="n">
        <v>6</v>
      </c>
      <c r="J1057" s="25" t="n">
        <v>0</v>
      </c>
      <c r="K1057" s="25" t="n">
        <v>0</v>
      </c>
      <c r="L1057" s="25" t="n">
        <v>0</v>
      </c>
      <c r="M1057" s="6" t="s">
        <f>=I1057+J1057+K1057+L1057</f>
      </c>
      <c r="N1057" s="23"/>
      <c r="O1057" s="23" t="s">
        <v>624</v>
      </c>
    </row>
    <row collapsed="false" customFormat="false" customHeight="false" hidden="false" ht="12.1" outlineLevel="0" r="1058">
      <c r="A1058" s="22" t="n">
        <v>45781.952037037</v>
      </c>
      <c r="B1058" s="23" t="s">
        <v>501</v>
      </c>
      <c r="C1058" s="23" t="s">
        <v>209</v>
      </c>
      <c r="D1058" s="23" t="s">
        <v>501</v>
      </c>
      <c r="E1058" s="23" t="s">
        <v>501</v>
      </c>
      <c r="F1058" s="23" t="s">
        <v>20</v>
      </c>
      <c r="G1058" s="24" t="n">
        <v>1</v>
      </c>
      <c r="H1058" s="25" t="n">
        <v>1</v>
      </c>
      <c r="I1058" s="25" t="n">
        <v>547</v>
      </c>
      <c r="J1058" s="25" t="n">
        <v>0</v>
      </c>
      <c r="K1058" s="25" t="n">
        <v>0</v>
      </c>
      <c r="L1058" s="25" t="n">
        <v>0</v>
      </c>
      <c r="M1058" s="6" t="s">
        <f>=I1058+J1058+K1058+L1058</f>
      </c>
      <c r="N1058" s="23"/>
      <c r="O1058" s="23" t="s">
        <v>624</v>
      </c>
    </row>
    <row collapsed="false" customFormat="false" customHeight="false" hidden="false" ht="12.1" outlineLevel="0" r="1059">
      <c r="A1059" s="21" t="n">
        <v>45781.952060185</v>
      </c>
      <c r="B1059" s="17" t="s">
        <v>129</v>
      </c>
      <c r="C1059" s="17" t="s">
        <v>629</v>
      </c>
      <c r="D1059" s="17" t="s">
        <v>277</v>
      </c>
      <c r="E1059" s="17" t="s">
        <v>126</v>
      </c>
      <c r="F1059" s="17" t="s">
        <v>20</v>
      </c>
      <c r="G1059" s="7" t="n">
        <v>4</v>
      </c>
      <c r="H1059" s="6" t="n">
        <v>133.833886</v>
      </c>
      <c r="I1059" s="6" t="n">
        <v>-535.34</v>
      </c>
      <c r="J1059" s="6" t="n">
        <v>0</v>
      </c>
      <c r="K1059" s="6" t="n">
        <v>0</v>
      </c>
      <c r="L1059" s="6" t="n">
        <v>0</v>
      </c>
      <c r="M1059" s="6" t="s">
        <f>=I1059+J1059+K1059+L1059</f>
      </c>
      <c r="N1059" s="17"/>
      <c r="O1059" s="17" t="s">
        <v>624</v>
      </c>
    </row>
    <row collapsed="false" customFormat="false" customHeight="false" hidden="false" ht="12.1" outlineLevel="0" r="1060">
      <c r="A1060" s="22" t="n">
        <v>45782.557523148</v>
      </c>
      <c r="B1060" s="23" t="s">
        <v>524</v>
      </c>
      <c r="C1060" s="23" t="s">
        <v>593</v>
      </c>
      <c r="D1060" s="23" t="s">
        <v>524</v>
      </c>
      <c r="E1060" s="23" t="s">
        <v>524</v>
      </c>
      <c r="F1060" s="23" t="s">
        <v>20</v>
      </c>
      <c r="G1060" s="24" t="n">
        <v>1</v>
      </c>
      <c r="H1060" s="25" t="n">
        <v>1</v>
      </c>
      <c r="I1060" s="25" t="n">
        <v>56.3</v>
      </c>
      <c r="J1060" s="25" t="n">
        <v>0</v>
      </c>
      <c r="K1060" s="25" t="n">
        <v>0</v>
      </c>
      <c r="L1060" s="25" t="n">
        <v>0</v>
      </c>
      <c r="M1060" s="6" t="s">
        <f>=I1060+J1060+K1060+L1060</f>
      </c>
      <c r="N1060" s="23"/>
      <c r="O1060" s="23" t="s">
        <v>502</v>
      </c>
    </row>
    <row collapsed="false" customFormat="false" customHeight="false" hidden="false" ht="12.1" outlineLevel="0" r="1061">
      <c r="A1061" s="22" t="n">
        <v>45782.617372685</v>
      </c>
      <c r="B1061" s="23" t="s">
        <v>501</v>
      </c>
      <c r="C1061" s="23" t="s">
        <v>209</v>
      </c>
      <c r="D1061" s="23" t="s">
        <v>501</v>
      </c>
      <c r="E1061" s="23" t="s">
        <v>501</v>
      </c>
      <c r="F1061" s="23" t="s">
        <v>20</v>
      </c>
      <c r="G1061" s="24" t="n">
        <v>1</v>
      </c>
      <c r="H1061" s="25" t="n">
        <v>1</v>
      </c>
      <c r="I1061" s="25" t="n">
        <v>1</v>
      </c>
      <c r="J1061" s="25" t="n">
        <v>0</v>
      </c>
      <c r="K1061" s="25" t="n">
        <v>0</v>
      </c>
      <c r="L1061" s="25" t="n">
        <v>0</v>
      </c>
      <c r="M1061" s="6" t="s">
        <f>=I1061+J1061+K1061+L1061</f>
      </c>
      <c r="N1061" s="23"/>
      <c r="O1061" s="23" t="s">
        <v>624</v>
      </c>
    </row>
    <row collapsed="false" customFormat="false" customHeight="false" hidden="false" ht="12.1" outlineLevel="0" r="1062">
      <c r="A1062" s="22" t="n">
        <v>45783.42412037</v>
      </c>
      <c r="B1062" s="23" t="s">
        <v>524</v>
      </c>
      <c r="C1062" s="23" t="s">
        <v>667</v>
      </c>
      <c r="D1062" s="23" t="s">
        <v>524</v>
      </c>
      <c r="E1062" s="23" t="s">
        <v>524</v>
      </c>
      <c r="F1062" s="23" t="s">
        <v>20</v>
      </c>
      <c r="G1062" s="24" t="n">
        <v>1</v>
      </c>
      <c r="H1062" s="25" t="n">
        <v>1</v>
      </c>
      <c r="I1062" s="25" t="n">
        <v>10.47</v>
      </c>
      <c r="J1062" s="25" t="n">
        <v>0</v>
      </c>
      <c r="K1062" s="25" t="n">
        <v>0</v>
      </c>
      <c r="L1062" s="25" t="n">
        <v>0</v>
      </c>
      <c r="M1062" s="6" t="s">
        <f>=I1062+J1062+K1062+L1062</f>
      </c>
      <c r="N1062" s="23"/>
      <c r="O1062" s="23" t="s">
        <v>502</v>
      </c>
    </row>
    <row collapsed="false" customFormat="false" customHeight="false" hidden="false" ht="12.1" outlineLevel="0" r="1063">
      <c r="A1063" s="22" t="n">
        <v>45783.427384259</v>
      </c>
      <c r="B1063" s="23" t="s">
        <v>559</v>
      </c>
      <c r="C1063" s="23" t="s">
        <v>668</v>
      </c>
      <c r="D1063" s="23" t="s">
        <v>559</v>
      </c>
      <c r="E1063" s="23" t="s">
        <v>559</v>
      </c>
      <c r="F1063" s="23" t="s">
        <v>20</v>
      </c>
      <c r="G1063" s="24" t="n">
        <v>1</v>
      </c>
      <c r="H1063" s="25" t="n">
        <v>1</v>
      </c>
      <c r="I1063" s="25" t="n">
        <v>108.78</v>
      </c>
      <c r="J1063" s="25" t="n">
        <v>0</v>
      </c>
      <c r="K1063" s="25" t="n">
        <v>0</v>
      </c>
      <c r="L1063" s="25" t="n">
        <v>0</v>
      </c>
      <c r="M1063" s="6" t="s">
        <f>=I1063+J1063+K1063+L1063</f>
      </c>
      <c r="N1063" s="23"/>
      <c r="O1063" s="23" t="s">
        <v>502</v>
      </c>
    </row>
    <row collapsed="false" customFormat="false" customHeight="false" hidden="false" ht="12.1" outlineLevel="0" r="1064">
      <c r="A1064" s="22" t="n">
        <v>45783.488657407</v>
      </c>
      <c r="B1064" s="23" t="s">
        <v>501</v>
      </c>
      <c r="C1064" s="23" t="s">
        <v>209</v>
      </c>
      <c r="D1064" s="23" t="s">
        <v>501</v>
      </c>
      <c r="E1064" s="23" t="s">
        <v>501</v>
      </c>
      <c r="F1064" s="23" t="s">
        <v>20</v>
      </c>
      <c r="G1064" s="24" t="n">
        <v>1</v>
      </c>
      <c r="H1064" s="25" t="n">
        <v>1</v>
      </c>
      <c r="I1064" s="25" t="n">
        <v>5</v>
      </c>
      <c r="J1064" s="25" t="n">
        <v>0</v>
      </c>
      <c r="K1064" s="25" t="n">
        <v>0</v>
      </c>
      <c r="L1064" s="25" t="n">
        <v>0</v>
      </c>
      <c r="M1064" s="6" t="s">
        <f>=I1064+J1064+K1064+L1064</f>
      </c>
      <c r="N1064" s="23"/>
      <c r="O1064" s="23" t="s">
        <v>624</v>
      </c>
    </row>
    <row collapsed="false" customFormat="false" customHeight="false" hidden="false" ht="12.1" outlineLevel="0" r="1065">
      <c r="A1065" s="22" t="n">
        <v>45783.548009259</v>
      </c>
      <c r="B1065" s="23" t="s">
        <v>524</v>
      </c>
      <c r="C1065" s="23" t="s">
        <v>680</v>
      </c>
      <c r="D1065" s="23" t="s">
        <v>524</v>
      </c>
      <c r="E1065" s="23" t="s">
        <v>524</v>
      </c>
      <c r="F1065" s="23" t="s">
        <v>20</v>
      </c>
      <c r="G1065" s="24" t="n">
        <v>1</v>
      </c>
      <c r="H1065" s="25" t="n">
        <v>1</v>
      </c>
      <c r="I1065" s="25" t="n">
        <v>7.73</v>
      </c>
      <c r="J1065" s="25" t="n">
        <v>0</v>
      </c>
      <c r="K1065" s="25" t="n">
        <v>0</v>
      </c>
      <c r="L1065" s="25" t="n">
        <v>0</v>
      </c>
      <c r="M1065" s="6" t="s">
        <f>=I1065+J1065+K1065+L1065</f>
      </c>
      <c r="N1065" s="23"/>
      <c r="O1065" s="23" t="s">
        <v>502</v>
      </c>
    </row>
    <row collapsed="false" customFormat="false" customHeight="false" hidden="false" ht="12.1" outlineLevel="0" r="1066">
      <c r="A1066" s="22" t="n">
        <v>45783.548449074</v>
      </c>
      <c r="B1066" s="23" t="s">
        <v>559</v>
      </c>
      <c r="C1066" s="23" t="s">
        <v>681</v>
      </c>
      <c r="D1066" s="23" t="s">
        <v>559</v>
      </c>
      <c r="E1066" s="23" t="s">
        <v>559</v>
      </c>
      <c r="F1066" s="23" t="s">
        <v>20</v>
      </c>
      <c r="G1066" s="24" t="n">
        <v>1</v>
      </c>
      <c r="H1066" s="25" t="n">
        <v>1</v>
      </c>
      <c r="I1066" s="25" t="n">
        <v>30</v>
      </c>
      <c r="J1066" s="25" t="n">
        <v>0</v>
      </c>
      <c r="K1066" s="25" t="n">
        <v>0</v>
      </c>
      <c r="L1066" s="25" t="n">
        <v>0</v>
      </c>
      <c r="M1066" s="6" t="s">
        <f>=I1066+J1066+K1066+L1066</f>
      </c>
      <c r="N1066" s="23"/>
      <c r="O1066" s="23" t="s">
        <v>502</v>
      </c>
    </row>
    <row collapsed="false" customFormat="false" customHeight="false" hidden="false" ht="12.1" outlineLevel="0" r="1067">
      <c r="A1067" s="21" t="n">
        <v>45783.631655093</v>
      </c>
      <c r="B1067" s="17" t="s">
        <v>135</v>
      </c>
      <c r="C1067" s="17" t="s">
        <v>652</v>
      </c>
      <c r="D1067" s="17" t="s">
        <v>277</v>
      </c>
      <c r="E1067" s="17" t="s">
        <v>126</v>
      </c>
      <c r="F1067" s="17" t="s">
        <v>20</v>
      </c>
      <c r="G1067" s="7" t="n">
        <v>75</v>
      </c>
      <c r="H1067" s="6" t="n">
        <v>6.12</v>
      </c>
      <c r="I1067" s="6" t="n">
        <v>-459</v>
      </c>
      <c r="J1067" s="6" t="n">
        <v>0</v>
      </c>
      <c r="K1067" s="6" t="n">
        <v>0</v>
      </c>
      <c r="L1067" s="6" t="n">
        <v>0</v>
      </c>
      <c r="M1067" s="6" t="s">
        <f>=I1067+J1067+K1067+L1067</f>
      </c>
      <c r="N1067" s="17"/>
      <c r="O1067" s="17" t="s">
        <v>502</v>
      </c>
    </row>
    <row collapsed="false" customFormat="false" customHeight="false" hidden="false" ht="12.1" outlineLevel="0" r="1068">
      <c r="A1068" s="22" t="n">
        <v>45784.512789352</v>
      </c>
      <c r="B1068" s="23" t="s">
        <v>501</v>
      </c>
      <c r="C1068" s="23" t="s">
        <v>209</v>
      </c>
      <c r="D1068" s="23" t="s">
        <v>501</v>
      </c>
      <c r="E1068" s="23" t="s">
        <v>501</v>
      </c>
      <c r="F1068" s="23" t="s">
        <v>20</v>
      </c>
      <c r="G1068" s="24" t="n">
        <v>1</v>
      </c>
      <c r="H1068" s="25" t="n">
        <v>1</v>
      </c>
      <c r="I1068" s="25" t="n">
        <v>1</v>
      </c>
      <c r="J1068" s="25" t="n">
        <v>0</v>
      </c>
      <c r="K1068" s="25" t="n">
        <v>0</v>
      </c>
      <c r="L1068" s="25" t="n">
        <v>0</v>
      </c>
      <c r="M1068" s="6" t="s">
        <f>=I1068+J1068+K1068+L1068</f>
      </c>
      <c r="N1068" s="23"/>
      <c r="O1068" s="23" t="s">
        <v>624</v>
      </c>
    </row>
    <row collapsed="false" customFormat="false" customHeight="false" hidden="false" ht="12.1" outlineLevel="0" r="1069">
      <c r="A1069" s="22" t="n">
        <v>45785.541805556</v>
      </c>
      <c r="B1069" s="23" t="s">
        <v>501</v>
      </c>
      <c r="C1069" s="23" t="s">
        <v>209</v>
      </c>
      <c r="D1069" s="23" t="s">
        <v>501</v>
      </c>
      <c r="E1069" s="23" t="s">
        <v>501</v>
      </c>
      <c r="F1069" s="23" t="s">
        <v>20</v>
      </c>
      <c r="G1069" s="24" t="n">
        <v>1</v>
      </c>
      <c r="H1069" s="25" t="n">
        <v>1</v>
      </c>
      <c r="I1069" s="25" t="n">
        <v>11.48</v>
      </c>
      <c r="J1069" s="25" t="n">
        <v>0</v>
      </c>
      <c r="K1069" s="25" t="n">
        <v>0</v>
      </c>
      <c r="L1069" s="25" t="n">
        <v>0</v>
      </c>
      <c r="M1069" s="6" t="s">
        <f>=I1069+J1069+K1069+L1069</f>
      </c>
      <c r="N1069" s="23"/>
      <c r="O1069" s="23" t="s">
        <v>624</v>
      </c>
    </row>
    <row collapsed="false" customFormat="false" customHeight="false" hidden="false" ht="12.1" outlineLevel="0" r="1070">
      <c r="A1070" s="21" t="n">
        <v>45785.541851852</v>
      </c>
      <c r="B1070" s="17" t="s">
        <v>129</v>
      </c>
      <c r="C1070" s="17" t="s">
        <v>629</v>
      </c>
      <c r="D1070" s="17" t="s">
        <v>277</v>
      </c>
      <c r="E1070" s="17" t="s">
        <v>126</v>
      </c>
      <c r="F1070" s="17" t="s">
        <v>20</v>
      </c>
      <c r="G1070" s="7" t="n">
        <v>1</v>
      </c>
      <c r="H1070" s="6" t="n">
        <v>134.125859</v>
      </c>
      <c r="I1070" s="6" t="n">
        <v>-134.13</v>
      </c>
      <c r="J1070" s="6" t="n">
        <v>0</v>
      </c>
      <c r="K1070" s="6" t="n">
        <v>0</v>
      </c>
      <c r="L1070" s="6" t="n">
        <v>0</v>
      </c>
      <c r="M1070" s="6" t="s">
        <f>=I1070+J1070+K1070+L1070</f>
      </c>
      <c r="N1070" s="17"/>
      <c r="O1070" s="17" t="s">
        <v>624</v>
      </c>
    </row>
    <row collapsed="false" customFormat="false" customHeight="false" hidden="false" ht="12.1" outlineLevel="0" r="1071">
      <c r="A1071" s="22" t="n">
        <v>45786.318171296</v>
      </c>
      <c r="B1071" s="23" t="s">
        <v>501</v>
      </c>
      <c r="C1071" s="23" t="s">
        <v>209</v>
      </c>
      <c r="D1071" s="23" t="s">
        <v>501</v>
      </c>
      <c r="E1071" s="23" t="s">
        <v>501</v>
      </c>
      <c r="F1071" s="23" t="s">
        <v>20</v>
      </c>
      <c r="G1071" s="24" t="n">
        <v>1</v>
      </c>
      <c r="H1071" s="25" t="n">
        <v>1</v>
      </c>
      <c r="I1071" s="25" t="n">
        <v>9.05</v>
      </c>
      <c r="J1071" s="25" t="n">
        <v>0</v>
      </c>
      <c r="K1071" s="25" t="n">
        <v>0</v>
      </c>
      <c r="L1071" s="25" t="n">
        <v>0</v>
      </c>
      <c r="M1071" s="6" t="s">
        <f>=I1071+J1071+K1071+L1071</f>
      </c>
      <c r="N1071" s="23"/>
      <c r="O1071" s="23" t="s">
        <v>624</v>
      </c>
    </row>
    <row collapsed="false" customFormat="false" customHeight="false" hidden="false" ht="12.1" outlineLevel="0" r="1072">
      <c r="A1072" s="22" t="n">
        <v>45787.555868056</v>
      </c>
      <c r="B1072" s="23" t="s">
        <v>501</v>
      </c>
      <c r="C1072" s="23" t="s">
        <v>209</v>
      </c>
      <c r="D1072" s="23" t="s">
        <v>501</v>
      </c>
      <c r="E1072" s="23" t="s">
        <v>501</v>
      </c>
      <c r="F1072" s="23" t="s">
        <v>20</v>
      </c>
      <c r="G1072" s="24" t="n">
        <v>1</v>
      </c>
      <c r="H1072" s="25" t="n">
        <v>1</v>
      </c>
      <c r="I1072" s="25" t="n">
        <v>10.68</v>
      </c>
      <c r="J1072" s="25" t="n">
        <v>0</v>
      </c>
      <c r="K1072" s="25" t="n">
        <v>0</v>
      </c>
      <c r="L1072" s="25" t="n">
        <v>0</v>
      </c>
      <c r="M1072" s="6" t="s">
        <f>=I1072+J1072+K1072+L1072</f>
      </c>
      <c r="N1072" s="23"/>
      <c r="O1072" s="23" t="s">
        <v>624</v>
      </c>
    </row>
    <row collapsed="false" customFormat="false" customHeight="false" hidden="false" ht="12.1" outlineLevel="0" r="1073">
      <c r="A1073" s="22" t="n">
        <v>45787.697048611</v>
      </c>
      <c r="B1073" s="23" t="s">
        <v>501</v>
      </c>
      <c r="C1073" s="23" t="s">
        <v>209</v>
      </c>
      <c r="D1073" s="23" t="s">
        <v>501</v>
      </c>
      <c r="E1073" s="23" t="s">
        <v>501</v>
      </c>
      <c r="F1073" s="23" t="s">
        <v>20</v>
      </c>
      <c r="G1073" s="24" t="n">
        <v>1</v>
      </c>
      <c r="H1073" s="25" t="n">
        <v>1</v>
      </c>
      <c r="I1073" s="25" t="n">
        <v>46.45</v>
      </c>
      <c r="J1073" s="25" t="n">
        <v>0</v>
      </c>
      <c r="K1073" s="25" t="n">
        <v>0</v>
      </c>
      <c r="L1073" s="25" t="n">
        <v>0</v>
      </c>
      <c r="M1073" s="6" t="s">
        <f>=I1073+J1073+K1073+L1073</f>
      </c>
      <c r="N1073" s="23"/>
      <c r="O1073" s="23" t="s">
        <v>624</v>
      </c>
    </row>
    <row collapsed="false" customFormat="false" customHeight="false" hidden="false" ht="12.1" outlineLevel="0" r="1074">
      <c r="A1074" s="22" t="n">
        <v>45788.578935185</v>
      </c>
      <c r="B1074" s="23" t="s">
        <v>501</v>
      </c>
      <c r="C1074" s="23" t="s">
        <v>209</v>
      </c>
      <c r="D1074" s="23" t="s">
        <v>501</v>
      </c>
      <c r="E1074" s="23" t="s">
        <v>501</v>
      </c>
      <c r="F1074" s="23" t="s">
        <v>20</v>
      </c>
      <c r="G1074" s="24" t="n">
        <v>1</v>
      </c>
      <c r="H1074" s="25" t="n">
        <v>1</v>
      </c>
      <c r="I1074" s="25" t="n">
        <v>45.02</v>
      </c>
      <c r="J1074" s="25" t="n">
        <v>0</v>
      </c>
      <c r="K1074" s="25" t="n">
        <v>0</v>
      </c>
      <c r="L1074" s="25" t="n">
        <v>0</v>
      </c>
      <c r="M1074" s="6" t="s">
        <f>=I1074+J1074+K1074+L1074</f>
      </c>
      <c r="N1074" s="23"/>
      <c r="O1074" s="23" t="s">
        <v>624</v>
      </c>
    </row>
    <row collapsed="false" customFormat="false" customHeight="false" hidden="false" ht="12.1" outlineLevel="0" r="1075">
      <c r="A1075" s="22" t="n">
        <v>45789.514502315</v>
      </c>
      <c r="B1075" s="23" t="s">
        <v>501</v>
      </c>
      <c r="C1075" s="23" t="s">
        <v>209</v>
      </c>
      <c r="D1075" s="23" t="s">
        <v>501</v>
      </c>
      <c r="E1075" s="23" t="s">
        <v>501</v>
      </c>
      <c r="F1075" s="23" t="s">
        <v>20</v>
      </c>
      <c r="G1075" s="24" t="n">
        <v>1</v>
      </c>
      <c r="H1075" s="25" t="n">
        <v>1</v>
      </c>
      <c r="I1075" s="25" t="n">
        <v>1</v>
      </c>
      <c r="J1075" s="25" t="n">
        <v>0</v>
      </c>
      <c r="K1075" s="25" t="n">
        <v>0</v>
      </c>
      <c r="L1075" s="25" t="n">
        <v>0</v>
      </c>
      <c r="M1075" s="6" t="s">
        <f>=I1075+J1075+K1075+L1075</f>
      </c>
      <c r="N1075" s="23"/>
      <c r="O1075" s="23" t="s">
        <v>624</v>
      </c>
    </row>
    <row collapsed="false" customFormat="false" customHeight="false" hidden="false" ht="12.1" outlineLevel="0" r="1076">
      <c r="A1076" s="22" t="n">
        <v>45789.764085648</v>
      </c>
      <c r="B1076" s="23" t="s">
        <v>501</v>
      </c>
      <c r="C1076" s="23" t="s">
        <v>209</v>
      </c>
      <c r="D1076" s="23" t="s">
        <v>501</v>
      </c>
      <c r="E1076" s="23" t="s">
        <v>501</v>
      </c>
      <c r="F1076" s="23" t="s">
        <v>20</v>
      </c>
      <c r="G1076" s="24" t="n">
        <v>1</v>
      </c>
      <c r="H1076" s="25" t="n">
        <v>1</v>
      </c>
      <c r="I1076" s="25" t="n">
        <v>15.05</v>
      </c>
      <c r="J1076" s="25" t="n">
        <v>0</v>
      </c>
      <c r="K1076" s="25" t="n">
        <v>0</v>
      </c>
      <c r="L1076" s="25" t="n">
        <v>0</v>
      </c>
      <c r="M1076" s="6" t="s">
        <f>=I1076+J1076+K1076+L1076</f>
      </c>
      <c r="N1076" s="23"/>
      <c r="O1076" s="23" t="s">
        <v>624</v>
      </c>
    </row>
    <row collapsed="false" customFormat="false" customHeight="false" hidden="false" ht="12.1" outlineLevel="0" r="1077">
      <c r="A1077" s="22" t="n">
        <v>45790.428819444</v>
      </c>
      <c r="B1077" s="23" t="s">
        <v>501</v>
      </c>
      <c r="C1077" s="23" t="s">
        <v>209</v>
      </c>
      <c r="D1077" s="23" t="s">
        <v>501</v>
      </c>
      <c r="E1077" s="23" t="s">
        <v>501</v>
      </c>
      <c r="F1077" s="23" t="s">
        <v>20</v>
      </c>
      <c r="G1077" s="24" t="n">
        <v>1</v>
      </c>
      <c r="H1077" s="25" t="n">
        <v>1</v>
      </c>
      <c r="I1077" s="25" t="n">
        <v>5000</v>
      </c>
      <c r="J1077" s="25" t="n">
        <v>0</v>
      </c>
      <c r="K1077" s="25" t="n">
        <v>0</v>
      </c>
      <c r="L1077" s="25" t="n">
        <v>0</v>
      </c>
      <c r="M1077" s="6" t="s">
        <f>=I1077+J1077+K1077+L1077</f>
      </c>
      <c r="N1077" s="23"/>
      <c r="O1077" s="23" t="s">
        <v>502</v>
      </c>
    </row>
    <row collapsed="false" customFormat="false" customHeight="false" hidden="false" ht="12.1" outlineLevel="0" r="1078">
      <c r="A1078" s="21" t="n">
        <v>45790.430972222</v>
      </c>
      <c r="B1078" s="17" t="s">
        <v>76</v>
      </c>
      <c r="C1078" s="17" t="s">
        <v>570</v>
      </c>
      <c r="D1078" s="17" t="s">
        <v>277</v>
      </c>
      <c r="E1078" s="17" t="s">
        <v>18</v>
      </c>
      <c r="F1078" s="17" t="s">
        <v>20</v>
      </c>
      <c r="G1078" s="7" t="n">
        <v>3</v>
      </c>
      <c r="H1078" s="6" t="n">
        <v>403.05</v>
      </c>
      <c r="I1078" s="6" t="n">
        <v>-1209.15</v>
      </c>
      <c r="J1078" s="6" t="n">
        <v>0</v>
      </c>
      <c r="K1078" s="6" t="n">
        <v>-3.63</v>
      </c>
      <c r="L1078" s="6" t="n">
        <v>0</v>
      </c>
      <c r="M1078" s="6" t="s">
        <f>=I1078+J1078+K1078+L1078</f>
      </c>
      <c r="N1078" s="17"/>
      <c r="O1078" s="17" t="s">
        <v>502</v>
      </c>
    </row>
    <row collapsed="false" customFormat="false" customHeight="false" hidden="false" ht="12.1" outlineLevel="0" r="1079">
      <c r="A1079" s="21" t="n">
        <v>45790.4328125</v>
      </c>
      <c r="B1079" s="17" t="s">
        <v>38</v>
      </c>
      <c r="C1079" s="17" t="s">
        <v>682</v>
      </c>
      <c r="D1079" s="17" t="s">
        <v>277</v>
      </c>
      <c r="E1079" s="17" t="s">
        <v>18</v>
      </c>
      <c r="F1079" s="17" t="s">
        <v>20</v>
      </c>
      <c r="G1079" s="7" t="n">
        <v>10</v>
      </c>
      <c r="H1079" s="6" t="n">
        <v>306.9</v>
      </c>
      <c r="I1079" s="6" t="n">
        <v>-3069</v>
      </c>
      <c r="J1079" s="6" t="n">
        <v>0</v>
      </c>
      <c r="K1079" s="6" t="n">
        <v>-9.21</v>
      </c>
      <c r="L1079" s="6" t="n">
        <v>0</v>
      </c>
      <c r="M1079" s="6" t="s">
        <f>=I1079+J1079+K1079+L1079</f>
      </c>
      <c r="N1079" s="17"/>
      <c r="O1079" s="17" t="s">
        <v>502</v>
      </c>
    </row>
    <row collapsed="false" customFormat="false" customHeight="false" hidden="false" ht="12.1" outlineLevel="0" r="1080">
      <c r="A1080" s="22" t="n">
        <v>45790.491701389</v>
      </c>
      <c r="B1080" s="23" t="s">
        <v>524</v>
      </c>
      <c r="C1080" s="23" t="s">
        <v>651</v>
      </c>
      <c r="D1080" s="23" t="s">
        <v>524</v>
      </c>
      <c r="E1080" s="23" t="s">
        <v>524</v>
      </c>
      <c r="F1080" s="23" t="s">
        <v>20</v>
      </c>
      <c r="G1080" s="24" t="n">
        <v>1</v>
      </c>
      <c r="H1080" s="25" t="n">
        <v>1</v>
      </c>
      <c r="I1080" s="25" t="n">
        <v>57.55</v>
      </c>
      <c r="J1080" s="25" t="n">
        <v>0</v>
      </c>
      <c r="K1080" s="25" t="n">
        <v>0</v>
      </c>
      <c r="L1080" s="25" t="n">
        <v>0</v>
      </c>
      <c r="M1080" s="6" t="s">
        <f>=I1080+J1080+K1080+L1080</f>
      </c>
      <c r="N1080" s="23"/>
      <c r="O1080" s="23" t="s">
        <v>502</v>
      </c>
    </row>
    <row collapsed="false" customFormat="false" customHeight="false" hidden="false" ht="12.1" outlineLevel="0" r="1081">
      <c r="A1081" s="22" t="n">
        <v>45790.563252315</v>
      </c>
      <c r="B1081" s="23" t="s">
        <v>524</v>
      </c>
      <c r="C1081" s="23" t="s">
        <v>683</v>
      </c>
      <c r="D1081" s="23" t="s">
        <v>524</v>
      </c>
      <c r="E1081" s="23" t="s">
        <v>524</v>
      </c>
      <c r="F1081" s="23" t="s">
        <v>20</v>
      </c>
      <c r="G1081" s="24" t="n">
        <v>1</v>
      </c>
      <c r="H1081" s="25" t="n">
        <v>1</v>
      </c>
      <c r="I1081" s="25" t="n">
        <v>297.2</v>
      </c>
      <c r="J1081" s="25" t="n">
        <v>0</v>
      </c>
      <c r="K1081" s="25" t="n">
        <v>0</v>
      </c>
      <c r="L1081" s="25" t="n">
        <v>0</v>
      </c>
      <c r="M1081" s="6" t="s">
        <f>=I1081+J1081+K1081+L1081</f>
      </c>
      <c r="N1081" s="23"/>
      <c r="O1081" s="23" t="s">
        <v>502</v>
      </c>
    </row>
    <row collapsed="false" customFormat="false" customHeight="false" hidden="false" ht="12.1" outlineLevel="0" r="1082">
      <c r="A1082" s="30" t="n">
        <v>45790.563252315</v>
      </c>
      <c r="B1082" s="31" t="s">
        <v>515</v>
      </c>
      <c r="C1082" s="31" t="s">
        <v>684</v>
      </c>
      <c r="D1082" s="31" t="s">
        <v>515</v>
      </c>
      <c r="E1082" s="31" t="s">
        <v>515</v>
      </c>
      <c r="F1082" s="31" t="s">
        <v>20</v>
      </c>
      <c r="G1082" s="32" t="n">
        <v>1</v>
      </c>
      <c r="H1082" s="33" t="n">
        <v>-39</v>
      </c>
      <c r="I1082" s="33" t="n">
        <v>-39</v>
      </c>
      <c r="J1082" s="33" t="n">
        <v>0</v>
      </c>
      <c r="K1082" s="33" t="n">
        <v>0</v>
      </c>
      <c r="L1082" s="33" t="n">
        <v>0</v>
      </c>
      <c r="M1082" s="6" t="s">
        <f>=I1082+J1082+K1082+L1082</f>
      </c>
      <c r="N1082" s="31"/>
      <c r="O1082" s="31" t="s">
        <v>502</v>
      </c>
    </row>
    <row collapsed="false" customFormat="false" customHeight="false" hidden="false" ht="12.1" outlineLevel="0" r="1083">
      <c r="A1083" s="22" t="n">
        <v>45791.390162037</v>
      </c>
      <c r="B1083" s="23" t="s">
        <v>501</v>
      </c>
      <c r="C1083" s="23" t="s">
        <v>209</v>
      </c>
      <c r="D1083" s="23" t="s">
        <v>501</v>
      </c>
      <c r="E1083" s="23" t="s">
        <v>501</v>
      </c>
      <c r="F1083" s="23" t="s">
        <v>20</v>
      </c>
      <c r="G1083" s="24" t="n">
        <v>1</v>
      </c>
      <c r="H1083" s="25" t="n">
        <v>1</v>
      </c>
      <c r="I1083" s="25" t="n">
        <v>1</v>
      </c>
      <c r="J1083" s="25" t="n">
        <v>0</v>
      </c>
      <c r="K1083" s="25" t="n">
        <v>0</v>
      </c>
      <c r="L1083" s="25" t="n">
        <v>0</v>
      </c>
      <c r="M1083" s="6" t="s">
        <f>=I1083+J1083+K1083+L1083</f>
      </c>
      <c r="N1083" s="23"/>
      <c r="O1083" s="23" t="s">
        <v>624</v>
      </c>
    </row>
    <row collapsed="false" customFormat="false" customHeight="false" hidden="false" ht="12.1" outlineLevel="0" r="1084">
      <c r="A1084" s="22" t="n">
        <v>45791.444351852</v>
      </c>
      <c r="B1084" s="23" t="s">
        <v>501</v>
      </c>
      <c r="C1084" s="23" t="s">
        <v>209</v>
      </c>
      <c r="D1084" s="23" t="s">
        <v>501</v>
      </c>
      <c r="E1084" s="23" t="s">
        <v>501</v>
      </c>
      <c r="F1084" s="23" t="s">
        <v>20</v>
      </c>
      <c r="G1084" s="24" t="n">
        <v>1</v>
      </c>
      <c r="H1084" s="25" t="n">
        <v>1</v>
      </c>
      <c r="I1084" s="25" t="n">
        <v>45.7</v>
      </c>
      <c r="J1084" s="25" t="n">
        <v>0</v>
      </c>
      <c r="K1084" s="25" t="n">
        <v>0</v>
      </c>
      <c r="L1084" s="25" t="n">
        <v>0</v>
      </c>
      <c r="M1084" s="6" t="s">
        <f>=I1084+J1084+K1084+L1084</f>
      </c>
      <c r="N1084" s="23"/>
      <c r="O1084" s="23" t="s">
        <v>624</v>
      </c>
    </row>
    <row collapsed="false" customFormat="false" customHeight="false" hidden="false" ht="12.1" outlineLevel="0" r="1085">
      <c r="A1085" s="21" t="n">
        <v>45791.444398148</v>
      </c>
      <c r="B1085" s="17" t="s">
        <v>129</v>
      </c>
      <c r="C1085" s="17" t="s">
        <v>629</v>
      </c>
      <c r="D1085" s="17" t="s">
        <v>277</v>
      </c>
      <c r="E1085" s="17" t="s">
        <v>126</v>
      </c>
      <c r="F1085" s="17" t="s">
        <v>20</v>
      </c>
      <c r="G1085" s="7" t="n">
        <v>1</v>
      </c>
      <c r="H1085" s="6" t="n">
        <v>134.560992</v>
      </c>
      <c r="I1085" s="6" t="n">
        <v>-134.56</v>
      </c>
      <c r="J1085" s="6" t="n">
        <v>0</v>
      </c>
      <c r="K1085" s="6" t="n">
        <v>0</v>
      </c>
      <c r="L1085" s="6" t="n">
        <v>0</v>
      </c>
      <c r="M1085" s="6" t="s">
        <f>=I1085+J1085+K1085+L1085</f>
      </c>
      <c r="N1085" s="17"/>
      <c r="O1085" s="17" t="s">
        <v>624</v>
      </c>
    </row>
    <row collapsed="false" customFormat="false" customHeight="false" hidden="false" ht="12.1" outlineLevel="0" r="1086">
      <c r="A1086" s="22" t="n">
        <v>45791.452222222</v>
      </c>
      <c r="B1086" s="23" t="s">
        <v>501</v>
      </c>
      <c r="C1086" s="23" t="s">
        <v>209</v>
      </c>
      <c r="D1086" s="23" t="s">
        <v>501</v>
      </c>
      <c r="E1086" s="23" t="s">
        <v>501</v>
      </c>
      <c r="F1086" s="23" t="s">
        <v>20</v>
      </c>
      <c r="G1086" s="24" t="n">
        <v>1</v>
      </c>
      <c r="H1086" s="25" t="n">
        <v>1</v>
      </c>
      <c r="I1086" s="25" t="n">
        <v>14.83</v>
      </c>
      <c r="J1086" s="25" t="n">
        <v>0</v>
      </c>
      <c r="K1086" s="25" t="n">
        <v>0</v>
      </c>
      <c r="L1086" s="25" t="n">
        <v>0</v>
      </c>
      <c r="M1086" s="6" t="s">
        <f>=I1086+J1086+K1086+L1086</f>
      </c>
      <c r="N1086" s="23"/>
      <c r="O1086" s="23" t="s">
        <v>624</v>
      </c>
    </row>
    <row collapsed="false" customFormat="false" customHeight="false" hidden="false" ht="12.1" outlineLevel="0" r="1087">
      <c r="A1087" s="22" t="n">
        <v>45791.455775463</v>
      </c>
      <c r="B1087" s="23" t="s">
        <v>501</v>
      </c>
      <c r="C1087" s="23" t="s">
        <v>209</v>
      </c>
      <c r="D1087" s="23" t="s">
        <v>501</v>
      </c>
      <c r="E1087" s="23" t="s">
        <v>501</v>
      </c>
      <c r="F1087" s="23" t="s">
        <v>20</v>
      </c>
      <c r="G1087" s="24" t="n">
        <v>1</v>
      </c>
      <c r="H1087" s="25" t="n">
        <v>1</v>
      </c>
      <c r="I1087" s="25" t="n">
        <v>45</v>
      </c>
      <c r="J1087" s="25" t="n">
        <v>0</v>
      </c>
      <c r="K1087" s="25" t="n">
        <v>0</v>
      </c>
      <c r="L1087" s="25" t="n">
        <v>0</v>
      </c>
      <c r="M1087" s="6" t="s">
        <f>=I1087+J1087+K1087+L1087</f>
      </c>
      <c r="N1087" s="23"/>
      <c r="O1087" s="23" t="s">
        <v>624</v>
      </c>
    </row>
    <row collapsed="false" customFormat="false" customHeight="false" hidden="false" ht="12.1" outlineLevel="0" r="1088">
      <c r="A1088" s="22" t="n">
        <v>45791.465844907</v>
      </c>
      <c r="B1088" s="23" t="s">
        <v>501</v>
      </c>
      <c r="C1088" s="23" t="s">
        <v>209</v>
      </c>
      <c r="D1088" s="23" t="s">
        <v>501</v>
      </c>
      <c r="E1088" s="23" t="s">
        <v>501</v>
      </c>
      <c r="F1088" s="23" t="s">
        <v>20</v>
      </c>
      <c r="G1088" s="24" t="n">
        <v>1</v>
      </c>
      <c r="H1088" s="25" t="n">
        <v>1</v>
      </c>
      <c r="I1088" s="25" t="n">
        <v>26.24</v>
      </c>
      <c r="J1088" s="25" t="n">
        <v>0</v>
      </c>
      <c r="K1088" s="25" t="n">
        <v>0</v>
      </c>
      <c r="L1088" s="25" t="n">
        <v>0</v>
      </c>
      <c r="M1088" s="6" t="s">
        <f>=I1088+J1088+K1088+L1088</f>
      </c>
      <c r="N1088" s="23"/>
      <c r="O1088" s="23" t="s">
        <v>624</v>
      </c>
    </row>
    <row collapsed="false" customFormat="false" customHeight="false" hidden="false" ht="12.1" outlineLevel="0" r="1089">
      <c r="A1089" s="22" t="n">
        <v>45791.479479167</v>
      </c>
      <c r="B1089" s="23" t="s">
        <v>524</v>
      </c>
      <c r="C1089" s="23" t="s">
        <v>673</v>
      </c>
      <c r="D1089" s="23" t="s">
        <v>524</v>
      </c>
      <c r="E1089" s="23" t="s">
        <v>524</v>
      </c>
      <c r="F1089" s="23" t="s">
        <v>20</v>
      </c>
      <c r="G1089" s="24" t="n">
        <v>1</v>
      </c>
      <c r="H1089" s="25" t="n">
        <v>1</v>
      </c>
      <c r="I1089" s="25" t="n">
        <v>40.68</v>
      </c>
      <c r="J1089" s="25" t="n">
        <v>0</v>
      </c>
      <c r="K1089" s="25" t="n">
        <v>0</v>
      </c>
      <c r="L1089" s="25" t="n">
        <v>0</v>
      </c>
      <c r="M1089" s="6" t="s">
        <f>=I1089+J1089+K1089+L1089</f>
      </c>
      <c r="N1089" s="23"/>
      <c r="O1089" s="23" t="s">
        <v>502</v>
      </c>
    </row>
    <row collapsed="false" customFormat="false" customHeight="false" hidden="false" ht="12.1" outlineLevel="0" r="1090">
      <c r="A1090" s="22" t="n">
        <v>45791.505671296</v>
      </c>
      <c r="B1090" s="23" t="s">
        <v>501</v>
      </c>
      <c r="C1090" s="23" t="s">
        <v>209</v>
      </c>
      <c r="D1090" s="23" t="s">
        <v>501</v>
      </c>
      <c r="E1090" s="23" t="s">
        <v>501</v>
      </c>
      <c r="F1090" s="23" t="s">
        <v>20</v>
      </c>
      <c r="G1090" s="24" t="n">
        <v>1</v>
      </c>
      <c r="H1090" s="25" t="n">
        <v>1</v>
      </c>
      <c r="I1090" s="25" t="n">
        <v>1</v>
      </c>
      <c r="J1090" s="25" t="n">
        <v>0</v>
      </c>
      <c r="K1090" s="25" t="n">
        <v>0</v>
      </c>
      <c r="L1090" s="25" t="n">
        <v>0</v>
      </c>
      <c r="M1090" s="6" t="s">
        <f>=I1090+J1090+K1090+L1090</f>
      </c>
      <c r="N1090" s="23"/>
      <c r="O1090" s="23" t="s">
        <v>624</v>
      </c>
    </row>
    <row collapsed="false" customFormat="false" customHeight="false" hidden="false" ht="12.1" outlineLevel="0" r="1091">
      <c r="A1091" s="22" t="n">
        <v>45791.803344907</v>
      </c>
      <c r="B1091" s="23" t="s">
        <v>501</v>
      </c>
      <c r="C1091" s="23" t="s">
        <v>209</v>
      </c>
      <c r="D1091" s="23" t="s">
        <v>501</v>
      </c>
      <c r="E1091" s="23" t="s">
        <v>501</v>
      </c>
      <c r="F1091" s="23" t="s">
        <v>20</v>
      </c>
      <c r="G1091" s="24" t="n">
        <v>1</v>
      </c>
      <c r="H1091" s="25" t="n">
        <v>1</v>
      </c>
      <c r="I1091" s="25" t="n">
        <v>30.06</v>
      </c>
      <c r="J1091" s="25" t="n">
        <v>0</v>
      </c>
      <c r="K1091" s="25" t="n">
        <v>0</v>
      </c>
      <c r="L1091" s="25" t="n">
        <v>0</v>
      </c>
      <c r="M1091" s="6" t="s">
        <f>=I1091+J1091+K1091+L1091</f>
      </c>
      <c r="N1091" s="23"/>
      <c r="O1091" s="23" t="s">
        <v>624</v>
      </c>
    </row>
    <row collapsed="false" customFormat="false" customHeight="false" hidden="false" ht="12.1" outlineLevel="0" r="1092">
      <c r="A1092" s="21" t="n">
        <v>45791.8034375</v>
      </c>
      <c r="B1092" s="17" t="s">
        <v>129</v>
      </c>
      <c r="C1092" s="17" t="s">
        <v>629</v>
      </c>
      <c r="D1092" s="17" t="s">
        <v>277</v>
      </c>
      <c r="E1092" s="17" t="s">
        <v>126</v>
      </c>
      <c r="F1092" s="17" t="s">
        <v>20</v>
      </c>
      <c r="G1092" s="7" t="n">
        <v>1</v>
      </c>
      <c r="H1092" s="6" t="n">
        <v>134.560992</v>
      </c>
      <c r="I1092" s="6" t="n">
        <v>-134.56</v>
      </c>
      <c r="J1092" s="6" t="n">
        <v>0</v>
      </c>
      <c r="K1092" s="6" t="n">
        <v>0</v>
      </c>
      <c r="L1092" s="6" t="n">
        <v>0</v>
      </c>
      <c r="M1092" s="6" t="s">
        <f>=I1092+J1092+K1092+L1092</f>
      </c>
      <c r="N1092" s="17"/>
      <c r="O1092" s="17" t="s">
        <v>624</v>
      </c>
    </row>
    <row collapsed="false" customFormat="false" customHeight="false" hidden="false" ht="12.1" outlineLevel="0" r="1093">
      <c r="A1093" s="22" t="n">
        <v>45791.908043981</v>
      </c>
      <c r="B1093" s="23" t="s">
        <v>501</v>
      </c>
      <c r="C1093" s="23" t="s">
        <v>209</v>
      </c>
      <c r="D1093" s="23" t="s">
        <v>501</v>
      </c>
      <c r="E1093" s="23" t="s">
        <v>501</v>
      </c>
      <c r="F1093" s="23" t="s">
        <v>20</v>
      </c>
      <c r="G1093" s="24" t="n">
        <v>1</v>
      </c>
      <c r="H1093" s="25" t="n">
        <v>1</v>
      </c>
      <c r="I1093" s="25" t="n">
        <v>3000</v>
      </c>
      <c r="J1093" s="25" t="n">
        <v>0</v>
      </c>
      <c r="K1093" s="25" t="n">
        <v>0</v>
      </c>
      <c r="L1093" s="25" t="n">
        <v>0</v>
      </c>
      <c r="M1093" s="6" t="s">
        <f>=I1093+J1093+K1093+L1093</f>
      </c>
      <c r="N1093" s="23"/>
      <c r="O1093" s="23" t="s">
        <v>502</v>
      </c>
    </row>
    <row collapsed="false" customFormat="false" customHeight="false" hidden="false" ht="12.1" outlineLevel="0" r="1094">
      <c r="A1094" s="22" t="n">
        <v>45792.391157407</v>
      </c>
      <c r="B1094" s="23" t="s">
        <v>501</v>
      </c>
      <c r="C1094" s="23" t="s">
        <v>209</v>
      </c>
      <c r="D1094" s="23" t="s">
        <v>501</v>
      </c>
      <c r="E1094" s="23" t="s">
        <v>501</v>
      </c>
      <c r="F1094" s="23" t="s">
        <v>20</v>
      </c>
      <c r="G1094" s="24" t="n">
        <v>1</v>
      </c>
      <c r="H1094" s="25" t="n">
        <v>1</v>
      </c>
      <c r="I1094" s="25" t="n">
        <v>1</v>
      </c>
      <c r="J1094" s="25" t="n">
        <v>0</v>
      </c>
      <c r="K1094" s="25" t="n">
        <v>0</v>
      </c>
      <c r="L1094" s="25" t="n">
        <v>0</v>
      </c>
      <c r="M1094" s="6" t="s">
        <f>=I1094+J1094+K1094+L1094</f>
      </c>
      <c r="N1094" s="23"/>
      <c r="O1094" s="23" t="s">
        <v>624</v>
      </c>
    </row>
    <row collapsed="false" customFormat="false" customHeight="false" hidden="false" ht="12.1" outlineLevel="0" r="1095">
      <c r="A1095" s="22" t="n">
        <v>45792.52375</v>
      </c>
      <c r="B1095" s="23" t="s">
        <v>501</v>
      </c>
      <c r="C1095" s="23" t="s">
        <v>209</v>
      </c>
      <c r="D1095" s="23" t="s">
        <v>501</v>
      </c>
      <c r="E1095" s="23" t="s">
        <v>501</v>
      </c>
      <c r="F1095" s="23" t="s">
        <v>20</v>
      </c>
      <c r="G1095" s="24" t="n">
        <v>1</v>
      </c>
      <c r="H1095" s="25" t="n">
        <v>1</v>
      </c>
      <c r="I1095" s="25" t="n">
        <v>1</v>
      </c>
      <c r="J1095" s="25" t="n">
        <v>0</v>
      </c>
      <c r="K1095" s="25" t="n">
        <v>0</v>
      </c>
      <c r="L1095" s="25" t="n">
        <v>0</v>
      </c>
      <c r="M1095" s="6" t="s">
        <f>=I1095+J1095+K1095+L1095</f>
      </c>
      <c r="N1095" s="23"/>
      <c r="O1095" s="23" t="s">
        <v>624</v>
      </c>
    </row>
    <row collapsed="false" customFormat="false" customHeight="false" hidden="false" ht="12.1" outlineLevel="0" r="1096">
      <c r="A1096" s="21" t="n">
        <v>45792.58056713</v>
      </c>
      <c r="B1096" s="17" t="s">
        <v>85</v>
      </c>
      <c r="C1096" s="17" t="s">
        <v>623</v>
      </c>
      <c r="D1096" s="17" t="s">
        <v>277</v>
      </c>
      <c r="E1096" s="17" t="s">
        <v>18</v>
      </c>
      <c r="F1096" s="17" t="s">
        <v>20</v>
      </c>
      <c r="G1096" s="7" t="n">
        <v>1</v>
      </c>
      <c r="H1096" s="6" t="n">
        <v>160.25</v>
      </c>
      <c r="I1096" s="6" t="n">
        <v>-160.25</v>
      </c>
      <c r="J1096" s="6" t="n">
        <v>0</v>
      </c>
      <c r="K1096" s="6" t="n">
        <v>-0.48</v>
      </c>
      <c r="L1096" s="6" t="n">
        <v>0</v>
      </c>
      <c r="M1096" s="6" t="s">
        <f>=I1096+J1096+K1096+L1096</f>
      </c>
      <c r="N1096" s="17"/>
      <c r="O1096" s="17" t="s">
        <v>502</v>
      </c>
    </row>
    <row collapsed="false" customFormat="false" customHeight="false" hidden="false" ht="12.1" outlineLevel="0" r="1097">
      <c r="A1097" s="21" t="n">
        <v>45792.581412037</v>
      </c>
      <c r="B1097" s="17" t="s">
        <v>76</v>
      </c>
      <c r="C1097" s="17" t="s">
        <v>570</v>
      </c>
      <c r="D1097" s="17" t="s">
        <v>277</v>
      </c>
      <c r="E1097" s="17" t="s">
        <v>18</v>
      </c>
      <c r="F1097" s="17" t="s">
        <v>20</v>
      </c>
      <c r="G1097" s="7" t="n">
        <v>1</v>
      </c>
      <c r="H1097" s="6" t="n">
        <v>395.15</v>
      </c>
      <c r="I1097" s="6" t="n">
        <v>-395.15</v>
      </c>
      <c r="J1097" s="6" t="n">
        <v>0</v>
      </c>
      <c r="K1097" s="6" t="n">
        <v>-1.19</v>
      </c>
      <c r="L1097" s="6" t="n">
        <v>0</v>
      </c>
      <c r="M1097" s="6" t="s">
        <f>=I1097+J1097+K1097+L1097</f>
      </c>
      <c r="N1097" s="17"/>
      <c r="O1097" s="17" t="s">
        <v>502</v>
      </c>
    </row>
    <row collapsed="false" customFormat="false" customHeight="false" hidden="false" ht="12.1" outlineLevel="0" r="1098">
      <c r="A1098" s="21" t="n">
        <v>45792.582326389</v>
      </c>
      <c r="B1098" s="17" t="s">
        <v>76</v>
      </c>
      <c r="C1098" s="17" t="s">
        <v>570</v>
      </c>
      <c r="D1098" s="17" t="s">
        <v>277</v>
      </c>
      <c r="E1098" s="17" t="s">
        <v>18</v>
      </c>
      <c r="F1098" s="17" t="s">
        <v>20</v>
      </c>
      <c r="G1098" s="7" t="n">
        <v>3</v>
      </c>
      <c r="H1098" s="6" t="n">
        <v>395.15</v>
      </c>
      <c r="I1098" s="6" t="n">
        <v>-1185.45</v>
      </c>
      <c r="J1098" s="6" t="n">
        <v>0</v>
      </c>
      <c r="K1098" s="6" t="n">
        <v>-3.56</v>
      </c>
      <c r="L1098" s="6" t="n">
        <v>0</v>
      </c>
      <c r="M1098" s="6" t="s">
        <f>=I1098+J1098+K1098+L1098</f>
      </c>
      <c r="N1098" s="17"/>
      <c r="O1098" s="17" t="s">
        <v>502</v>
      </c>
    </row>
    <row collapsed="false" customFormat="false" customHeight="false" hidden="false" ht="12.1" outlineLevel="0" r="1099">
      <c r="A1099" s="21" t="n">
        <v>45792.586319444</v>
      </c>
      <c r="B1099" s="17" t="s">
        <v>52</v>
      </c>
      <c r="C1099" s="17" t="s">
        <v>514</v>
      </c>
      <c r="D1099" s="17" t="s">
        <v>277</v>
      </c>
      <c r="E1099" s="17" t="s">
        <v>18</v>
      </c>
      <c r="F1099" s="17" t="s">
        <v>20</v>
      </c>
      <c r="G1099" s="7" t="n">
        <v>1</v>
      </c>
      <c r="H1099" s="6" t="n">
        <v>441.59</v>
      </c>
      <c r="I1099" s="6" t="n">
        <v>-441.59</v>
      </c>
      <c r="J1099" s="6" t="n">
        <v>0</v>
      </c>
      <c r="K1099" s="6" t="n">
        <v>0</v>
      </c>
      <c r="L1099" s="6" t="n">
        <v>0</v>
      </c>
      <c r="M1099" s="6" t="s">
        <f>=I1099+J1099+K1099+L1099</f>
      </c>
      <c r="N1099" s="17"/>
      <c r="O1099" s="17" t="s">
        <v>502</v>
      </c>
    </row>
    <row collapsed="false" customFormat="false" customHeight="false" hidden="false" ht="12.1" outlineLevel="0" r="1100">
      <c r="A1100" s="30" t="n">
        <v>45792.586331019</v>
      </c>
      <c r="B1100" s="31" t="s">
        <v>537</v>
      </c>
      <c r="C1100" s="31" t="s">
        <v>672</v>
      </c>
      <c r="D1100" s="31" t="s">
        <v>537</v>
      </c>
      <c r="E1100" s="31" t="s">
        <v>537</v>
      </c>
      <c r="F1100" s="31" t="s">
        <v>20</v>
      </c>
      <c r="G1100" s="32" t="n">
        <v>1</v>
      </c>
      <c r="H1100" s="33" t="n">
        <v>-1</v>
      </c>
      <c r="I1100" s="33" t="n">
        <v>-1.32</v>
      </c>
      <c r="J1100" s="33" t="n">
        <v>0</v>
      </c>
      <c r="K1100" s="33" t="n">
        <v>0</v>
      </c>
      <c r="L1100" s="33" t="n">
        <v>0</v>
      </c>
      <c r="M1100" s="6" t="s">
        <f>=I1100+J1100+K1100+L1100</f>
      </c>
      <c r="N1100" s="31"/>
      <c r="O1100" s="31" t="s">
        <v>502</v>
      </c>
    </row>
    <row collapsed="false" customFormat="false" customHeight="false" hidden="false" ht="12.1" outlineLevel="0" r="1101">
      <c r="A1101" s="21" t="n">
        <v>45792.58787037</v>
      </c>
      <c r="B1101" s="17" t="s">
        <v>107</v>
      </c>
      <c r="C1101" s="17" t="s">
        <v>592</v>
      </c>
      <c r="D1101" s="17" t="s">
        <v>277</v>
      </c>
      <c r="E1101" s="17" t="s">
        <v>18</v>
      </c>
      <c r="F1101" s="17" t="s">
        <v>20</v>
      </c>
      <c r="G1101" s="7" t="n">
        <v>400</v>
      </c>
      <c r="H1101" s="6" t="n">
        <v>3.5115</v>
      </c>
      <c r="I1101" s="6" t="n">
        <v>-1404.6</v>
      </c>
      <c r="J1101" s="6" t="n">
        <v>0</v>
      </c>
      <c r="K1101" s="6" t="n">
        <v>-4.21</v>
      </c>
      <c r="L1101" s="6" t="n">
        <v>0</v>
      </c>
      <c r="M1101" s="6" t="s">
        <f>=I1101+J1101+K1101+L1101</f>
      </c>
      <c r="N1101" s="17"/>
      <c r="O1101" s="17" t="s">
        <v>502</v>
      </c>
    </row>
    <row collapsed="false" customFormat="false" customHeight="false" hidden="false" ht="12.1" outlineLevel="0" r="1102">
      <c r="A1102" s="21" t="n">
        <v>45792.591331019</v>
      </c>
      <c r="B1102" s="17" t="s">
        <v>186</v>
      </c>
      <c r="C1102" s="17" t="s">
        <v>658</v>
      </c>
      <c r="D1102" s="17" t="s">
        <v>277</v>
      </c>
      <c r="E1102" s="17" t="s">
        <v>140</v>
      </c>
      <c r="F1102" s="17" t="s">
        <v>20</v>
      </c>
      <c r="G1102" s="7" t="n">
        <v>1</v>
      </c>
      <c r="H1102" s="6" t="n">
        <v>89.339299815741</v>
      </c>
      <c r="I1102" s="6" t="n">
        <v>-441.22</v>
      </c>
      <c r="J1102" s="6" t="n">
        <v>-1.6199999999999</v>
      </c>
      <c r="K1102" s="6" t="n">
        <v>-1.32</v>
      </c>
      <c r="L1102" s="6" t="n">
        <v>0</v>
      </c>
      <c r="M1102" s="6" t="s">
        <f>=I1102+J1102+K1102+L1102</f>
      </c>
      <c r="N1102" s="17"/>
      <c r="O1102" s="17" t="s">
        <v>502</v>
      </c>
    </row>
    <row collapsed="false" customFormat="false" customHeight="false" hidden="false" ht="12.1" outlineLevel="0" r="1103">
      <c r="A1103" s="22" t="n">
        <v>45792.766597222</v>
      </c>
      <c r="B1103" s="23" t="s">
        <v>501</v>
      </c>
      <c r="C1103" s="23" t="s">
        <v>209</v>
      </c>
      <c r="D1103" s="23" t="s">
        <v>501</v>
      </c>
      <c r="E1103" s="23" t="s">
        <v>501</v>
      </c>
      <c r="F1103" s="23" t="s">
        <v>20</v>
      </c>
      <c r="G1103" s="24" t="n">
        <v>1</v>
      </c>
      <c r="H1103" s="25" t="n">
        <v>1</v>
      </c>
      <c r="I1103" s="25" t="n">
        <v>35</v>
      </c>
      <c r="J1103" s="25" t="n">
        <v>0</v>
      </c>
      <c r="K1103" s="25" t="n">
        <v>0</v>
      </c>
      <c r="L1103" s="25" t="n">
        <v>0</v>
      </c>
      <c r="M1103" s="6" t="s">
        <f>=I1103+J1103+K1103+L1103</f>
      </c>
      <c r="N1103" s="23"/>
      <c r="O1103" s="23" t="s">
        <v>624</v>
      </c>
    </row>
    <row collapsed="false" customFormat="false" customHeight="false" hidden="false" ht="12.1" outlineLevel="0" r="1104">
      <c r="A1104" s="22" t="n">
        <v>45793.387118056</v>
      </c>
      <c r="B1104" s="23" t="s">
        <v>501</v>
      </c>
      <c r="C1104" s="23" t="s">
        <v>209</v>
      </c>
      <c r="D1104" s="23" t="s">
        <v>501</v>
      </c>
      <c r="E1104" s="23" t="s">
        <v>501</v>
      </c>
      <c r="F1104" s="23" t="s">
        <v>20</v>
      </c>
      <c r="G1104" s="24" t="n">
        <v>1</v>
      </c>
      <c r="H1104" s="25" t="n">
        <v>1</v>
      </c>
      <c r="I1104" s="25" t="n">
        <v>1</v>
      </c>
      <c r="J1104" s="25" t="n">
        <v>0</v>
      </c>
      <c r="K1104" s="25" t="n">
        <v>0</v>
      </c>
      <c r="L1104" s="25" t="n">
        <v>0</v>
      </c>
      <c r="M1104" s="6" t="s">
        <f>=I1104+J1104+K1104+L1104</f>
      </c>
      <c r="N1104" s="23"/>
      <c r="O1104" s="23" t="s">
        <v>624</v>
      </c>
    </row>
    <row collapsed="false" customFormat="false" customHeight="false" hidden="false" ht="12.1" outlineLevel="0" r="1105">
      <c r="A1105" s="22" t="n">
        <v>45793.481574074</v>
      </c>
      <c r="B1105" s="23" t="s">
        <v>524</v>
      </c>
      <c r="C1105" s="23" t="s">
        <v>674</v>
      </c>
      <c r="D1105" s="23" t="s">
        <v>524</v>
      </c>
      <c r="E1105" s="23" t="s">
        <v>524</v>
      </c>
      <c r="F1105" s="23" t="s">
        <v>20</v>
      </c>
      <c r="G1105" s="24" t="n">
        <v>1</v>
      </c>
      <c r="H1105" s="25" t="n">
        <v>1</v>
      </c>
      <c r="I1105" s="25" t="n">
        <v>35.76</v>
      </c>
      <c r="J1105" s="25" t="n">
        <v>0</v>
      </c>
      <c r="K1105" s="25" t="n">
        <v>0</v>
      </c>
      <c r="L1105" s="25" t="n">
        <v>0</v>
      </c>
      <c r="M1105" s="6" t="s">
        <f>=I1105+J1105+K1105+L1105</f>
      </c>
      <c r="N1105" s="23"/>
      <c r="O1105" s="23" t="s">
        <v>502</v>
      </c>
    </row>
    <row collapsed="false" customFormat="false" customHeight="false" hidden="false" ht="12.1" outlineLevel="0" r="1106">
      <c r="A1106" s="22" t="n">
        <v>45793.51962963</v>
      </c>
      <c r="B1106" s="23" t="s">
        <v>501</v>
      </c>
      <c r="C1106" s="23" t="s">
        <v>209</v>
      </c>
      <c r="D1106" s="23" t="s">
        <v>501</v>
      </c>
      <c r="E1106" s="23" t="s">
        <v>501</v>
      </c>
      <c r="F1106" s="23" t="s">
        <v>20</v>
      </c>
      <c r="G1106" s="24" t="n">
        <v>1</v>
      </c>
      <c r="H1106" s="25" t="n">
        <v>1</v>
      </c>
      <c r="I1106" s="25" t="n">
        <v>1</v>
      </c>
      <c r="J1106" s="25" t="n">
        <v>0</v>
      </c>
      <c r="K1106" s="25" t="n">
        <v>0</v>
      </c>
      <c r="L1106" s="25" t="n">
        <v>0</v>
      </c>
      <c r="M1106" s="6" t="s">
        <f>=I1106+J1106+K1106+L1106</f>
      </c>
      <c r="N1106" s="23"/>
      <c r="O1106" s="23" t="s">
        <v>624</v>
      </c>
    </row>
    <row collapsed="false" customFormat="false" customHeight="false" hidden="false" ht="12.1" outlineLevel="0" r="1107">
      <c r="A1107" s="22" t="n">
        <v>45793.7653125</v>
      </c>
      <c r="B1107" s="23" t="s">
        <v>501</v>
      </c>
      <c r="C1107" s="23" t="s">
        <v>209</v>
      </c>
      <c r="D1107" s="23" t="s">
        <v>501</v>
      </c>
      <c r="E1107" s="23" t="s">
        <v>501</v>
      </c>
      <c r="F1107" s="23" t="s">
        <v>20</v>
      </c>
      <c r="G1107" s="24" t="n">
        <v>1</v>
      </c>
      <c r="H1107" s="25" t="n">
        <v>1</v>
      </c>
      <c r="I1107" s="25" t="n">
        <v>22.07</v>
      </c>
      <c r="J1107" s="25" t="n">
        <v>0</v>
      </c>
      <c r="K1107" s="25" t="n">
        <v>0</v>
      </c>
      <c r="L1107" s="25" t="n">
        <v>0</v>
      </c>
      <c r="M1107" s="6" t="s">
        <f>=I1107+J1107+K1107+L1107</f>
      </c>
      <c r="N1107" s="23"/>
      <c r="O1107" s="23" t="s">
        <v>624</v>
      </c>
    </row>
    <row collapsed="false" customFormat="false" customHeight="false" hidden="false" ht="12.1" outlineLevel="0" r="1108">
      <c r="A1108" s="22" t="n">
        <v>45796.541030093</v>
      </c>
      <c r="B1108" s="23" t="s">
        <v>501</v>
      </c>
      <c r="C1108" s="23" t="s">
        <v>209</v>
      </c>
      <c r="D1108" s="23" t="s">
        <v>501</v>
      </c>
      <c r="E1108" s="23" t="s">
        <v>501</v>
      </c>
      <c r="F1108" s="23" t="s">
        <v>20</v>
      </c>
      <c r="G1108" s="24" t="n">
        <v>1</v>
      </c>
      <c r="H1108" s="25" t="n">
        <v>1</v>
      </c>
      <c r="I1108" s="25" t="n">
        <v>1</v>
      </c>
      <c r="J1108" s="25" t="n">
        <v>0</v>
      </c>
      <c r="K1108" s="25" t="n">
        <v>0</v>
      </c>
      <c r="L1108" s="25" t="n">
        <v>0</v>
      </c>
      <c r="M1108" s="6" t="s">
        <f>=I1108+J1108+K1108+L1108</f>
      </c>
      <c r="N1108" s="23"/>
      <c r="O1108" s="23" t="s">
        <v>624</v>
      </c>
    </row>
    <row collapsed="false" customFormat="false" customHeight="false" hidden="false" ht="12.1" outlineLevel="0" r="1109">
      <c r="A1109" s="30" t="n">
        <v>45796.639722222</v>
      </c>
      <c r="B1109" s="31" t="s">
        <v>515</v>
      </c>
      <c r="C1109" s="31" t="s">
        <v>642</v>
      </c>
      <c r="D1109" s="31" t="s">
        <v>515</v>
      </c>
      <c r="E1109" s="31" t="s">
        <v>515</v>
      </c>
      <c r="F1109" s="31" t="s">
        <v>20</v>
      </c>
      <c r="G1109" s="32" t="n">
        <v>1</v>
      </c>
      <c r="H1109" s="33" t="n">
        <v>-30</v>
      </c>
      <c r="I1109" s="33" t="n">
        <v>-30</v>
      </c>
      <c r="J1109" s="33" t="n">
        <v>0</v>
      </c>
      <c r="K1109" s="33" t="n">
        <v>0</v>
      </c>
      <c r="L1109" s="33" t="n">
        <v>0</v>
      </c>
      <c r="M1109" s="6" t="s">
        <f>=I1109+J1109+K1109+L1109</f>
      </c>
      <c r="N1109" s="31"/>
      <c r="O1109" s="31" t="s">
        <v>502</v>
      </c>
    </row>
    <row collapsed="false" customFormat="false" customHeight="false" hidden="false" ht="12.1" outlineLevel="0" r="1110">
      <c r="A1110" s="22" t="n">
        <v>45796.639722222</v>
      </c>
      <c r="B1110" s="23" t="s">
        <v>524</v>
      </c>
      <c r="C1110" s="23" t="s">
        <v>641</v>
      </c>
      <c r="D1110" s="23" t="s">
        <v>524</v>
      </c>
      <c r="E1110" s="23" t="s">
        <v>524</v>
      </c>
      <c r="F1110" s="23" t="s">
        <v>20</v>
      </c>
      <c r="G1110" s="24" t="n">
        <v>1</v>
      </c>
      <c r="H1110" s="25" t="n">
        <v>1</v>
      </c>
      <c r="I1110" s="25" t="n">
        <v>233.25</v>
      </c>
      <c r="J1110" s="25" t="n">
        <v>0</v>
      </c>
      <c r="K1110" s="25" t="n">
        <v>0</v>
      </c>
      <c r="L1110" s="25" t="n">
        <v>0</v>
      </c>
      <c r="M1110" s="6" t="s">
        <f>=I1110+J1110+K1110+L1110</f>
      </c>
      <c r="N1110" s="23"/>
      <c r="O1110" s="23" t="s">
        <v>502</v>
      </c>
    </row>
    <row collapsed="false" customFormat="false" customHeight="false" hidden="false" ht="12.1" outlineLevel="0" r="1111">
      <c r="A1111" s="22" t="n">
        <v>45796.769537037</v>
      </c>
      <c r="B1111" s="23" t="s">
        <v>501</v>
      </c>
      <c r="C1111" s="23" t="s">
        <v>209</v>
      </c>
      <c r="D1111" s="23" t="s">
        <v>501</v>
      </c>
      <c r="E1111" s="23" t="s">
        <v>501</v>
      </c>
      <c r="F1111" s="23" t="s">
        <v>20</v>
      </c>
      <c r="G1111" s="24" t="n">
        <v>1</v>
      </c>
      <c r="H1111" s="25" t="n">
        <v>1</v>
      </c>
      <c r="I1111" s="25" t="n">
        <v>40</v>
      </c>
      <c r="J1111" s="25" t="n">
        <v>0</v>
      </c>
      <c r="K1111" s="25" t="n">
        <v>0</v>
      </c>
      <c r="L1111" s="25" t="n">
        <v>0</v>
      </c>
      <c r="M1111" s="6" t="s">
        <f>=I1111+J1111+K1111+L1111</f>
      </c>
      <c r="N1111" s="23"/>
      <c r="O1111" s="23" t="s">
        <v>624</v>
      </c>
    </row>
    <row collapsed="false" customFormat="false" customHeight="false" hidden="false" ht="12.1" outlineLevel="0" r="1112">
      <c r="A1112" s="22" t="n">
        <v>45797.393761574</v>
      </c>
      <c r="B1112" s="23" t="s">
        <v>501</v>
      </c>
      <c r="C1112" s="23" t="s">
        <v>209</v>
      </c>
      <c r="D1112" s="23" t="s">
        <v>501</v>
      </c>
      <c r="E1112" s="23" t="s">
        <v>501</v>
      </c>
      <c r="F1112" s="23" t="s">
        <v>20</v>
      </c>
      <c r="G1112" s="24" t="n">
        <v>1</v>
      </c>
      <c r="H1112" s="25" t="n">
        <v>1</v>
      </c>
      <c r="I1112" s="25" t="n">
        <v>1</v>
      </c>
      <c r="J1112" s="25" t="n">
        <v>0</v>
      </c>
      <c r="K1112" s="25" t="n">
        <v>0</v>
      </c>
      <c r="L1112" s="25" t="n">
        <v>0</v>
      </c>
      <c r="M1112" s="6" t="s">
        <f>=I1112+J1112+K1112+L1112</f>
      </c>
      <c r="N1112" s="23"/>
      <c r="O1112" s="23" t="s">
        <v>624</v>
      </c>
    </row>
    <row collapsed="false" customFormat="false" customHeight="false" hidden="false" ht="12.1" outlineLevel="0" r="1113">
      <c r="A1113" s="22" t="n">
        <v>45797.537858796</v>
      </c>
      <c r="B1113" s="23" t="s">
        <v>501</v>
      </c>
      <c r="C1113" s="23" t="s">
        <v>209</v>
      </c>
      <c r="D1113" s="23" t="s">
        <v>501</v>
      </c>
      <c r="E1113" s="23" t="s">
        <v>501</v>
      </c>
      <c r="F1113" s="23" t="s">
        <v>20</v>
      </c>
      <c r="G1113" s="24" t="n">
        <v>1</v>
      </c>
      <c r="H1113" s="25" t="n">
        <v>1</v>
      </c>
      <c r="I1113" s="25" t="n">
        <v>2</v>
      </c>
      <c r="J1113" s="25" t="n">
        <v>0</v>
      </c>
      <c r="K1113" s="25" t="n">
        <v>0</v>
      </c>
      <c r="L1113" s="25" t="n">
        <v>0</v>
      </c>
      <c r="M1113" s="6" t="s">
        <f>=I1113+J1113+K1113+L1113</f>
      </c>
      <c r="N1113" s="23"/>
      <c r="O1113" s="23" t="s">
        <v>624</v>
      </c>
    </row>
    <row collapsed="false" customFormat="false" customHeight="false" hidden="false" ht="12.1" outlineLevel="0" r="1114">
      <c r="A1114" s="22" t="n">
        <v>45797.53900463</v>
      </c>
      <c r="B1114" s="23" t="s">
        <v>524</v>
      </c>
      <c r="C1114" s="23" t="s">
        <v>528</v>
      </c>
      <c r="D1114" s="23" t="s">
        <v>524</v>
      </c>
      <c r="E1114" s="23" t="s">
        <v>524</v>
      </c>
      <c r="F1114" s="23" t="s">
        <v>20</v>
      </c>
      <c r="G1114" s="24" t="n">
        <v>1</v>
      </c>
      <c r="H1114" s="25" t="n">
        <v>1</v>
      </c>
      <c r="I1114" s="25" t="n">
        <v>6.48</v>
      </c>
      <c r="J1114" s="25" t="n">
        <v>0</v>
      </c>
      <c r="K1114" s="25" t="n">
        <v>0</v>
      </c>
      <c r="L1114" s="25" t="n">
        <v>0</v>
      </c>
      <c r="M1114" s="6" t="s">
        <f>=I1114+J1114+K1114+L1114</f>
      </c>
      <c r="N1114" s="23"/>
      <c r="O1114" s="23" t="s">
        <v>502</v>
      </c>
    </row>
    <row collapsed="false" customFormat="false" customHeight="false" hidden="false" ht="12.1" outlineLevel="0" r="1115">
      <c r="A1115" s="22" t="n">
        <v>45797.540300926</v>
      </c>
      <c r="B1115" s="23" t="s">
        <v>559</v>
      </c>
      <c r="C1115" s="23" t="s">
        <v>685</v>
      </c>
      <c r="D1115" s="23" t="s">
        <v>559</v>
      </c>
      <c r="E1115" s="23" t="s">
        <v>559</v>
      </c>
      <c r="F1115" s="23" t="s">
        <v>20</v>
      </c>
      <c r="G1115" s="24" t="n">
        <v>1</v>
      </c>
      <c r="H1115" s="25" t="n">
        <v>1</v>
      </c>
      <c r="I1115" s="25" t="n">
        <v>200</v>
      </c>
      <c r="J1115" s="25" t="n">
        <v>0</v>
      </c>
      <c r="K1115" s="25" t="n">
        <v>0</v>
      </c>
      <c r="L1115" s="25" t="n">
        <v>0</v>
      </c>
      <c r="M1115" s="6" t="s">
        <f>=I1115+J1115+K1115+L1115</f>
      </c>
      <c r="N1115" s="23"/>
      <c r="O1115" s="23" t="s">
        <v>502</v>
      </c>
    </row>
    <row collapsed="false" customFormat="false" customHeight="false" hidden="false" ht="12.1" outlineLevel="0" r="1116">
      <c r="A1116" s="21" t="n">
        <v>45797.55025463</v>
      </c>
      <c r="B1116" s="17" t="s">
        <v>186</v>
      </c>
      <c r="C1116" s="17" t="s">
        <v>658</v>
      </c>
      <c r="D1116" s="17" t="s">
        <v>277</v>
      </c>
      <c r="E1116" s="17" t="s">
        <v>140</v>
      </c>
      <c r="F1116" s="17" t="s">
        <v>20</v>
      </c>
      <c r="G1116" s="7" t="n">
        <v>1</v>
      </c>
      <c r="H1116" s="6" t="n">
        <v>89.300828153158</v>
      </c>
      <c r="I1116" s="6" t="n">
        <v>-441.03</v>
      </c>
      <c r="J1116" s="6" t="n">
        <v>-2.16</v>
      </c>
      <c r="K1116" s="6" t="n">
        <v>-1.32</v>
      </c>
      <c r="L1116" s="6" t="n">
        <v>0</v>
      </c>
      <c r="M1116" s="6" t="s">
        <f>=I1116+J1116+K1116+L1116</f>
      </c>
      <c r="N1116" s="17"/>
      <c r="O1116" s="17" t="s">
        <v>502</v>
      </c>
    </row>
    <row collapsed="false" customFormat="false" customHeight="false" hidden="false" ht="12.1" outlineLevel="0" r="1117">
      <c r="A1117" s="22" t="n">
        <v>45798.29724537</v>
      </c>
      <c r="B1117" s="23" t="s">
        <v>501</v>
      </c>
      <c r="C1117" s="23" t="s">
        <v>209</v>
      </c>
      <c r="D1117" s="23" t="s">
        <v>501</v>
      </c>
      <c r="E1117" s="23" t="s">
        <v>501</v>
      </c>
      <c r="F1117" s="23" t="s">
        <v>20</v>
      </c>
      <c r="G1117" s="24" t="n">
        <v>1</v>
      </c>
      <c r="H1117" s="25" t="n">
        <v>1</v>
      </c>
      <c r="I1117" s="25" t="n">
        <v>10</v>
      </c>
      <c r="J1117" s="25" t="n">
        <v>0</v>
      </c>
      <c r="K1117" s="25" t="n">
        <v>0</v>
      </c>
      <c r="L1117" s="25" t="n">
        <v>0</v>
      </c>
      <c r="M1117" s="6" t="s">
        <f>=I1117+J1117+K1117+L1117</f>
      </c>
      <c r="N1117" s="23"/>
      <c r="O1117" s="23" t="s">
        <v>624</v>
      </c>
    </row>
    <row collapsed="false" customFormat="false" customHeight="false" hidden="false" ht="12.1" outlineLevel="0" r="1118">
      <c r="A1118" s="21" t="n">
        <v>45798.337384259</v>
      </c>
      <c r="B1118" s="17" t="s">
        <v>129</v>
      </c>
      <c r="C1118" s="17" t="s">
        <v>629</v>
      </c>
      <c r="D1118" s="17" t="s">
        <v>277</v>
      </c>
      <c r="E1118" s="17" t="s">
        <v>126</v>
      </c>
      <c r="F1118" s="17" t="s">
        <v>20</v>
      </c>
      <c r="G1118" s="7" t="n">
        <v>1</v>
      </c>
      <c r="H1118" s="6" t="n">
        <v>135.073204</v>
      </c>
      <c r="I1118" s="6" t="n">
        <v>-135.07</v>
      </c>
      <c r="J1118" s="6" t="n">
        <v>0</v>
      </c>
      <c r="K1118" s="6" t="n">
        <v>0</v>
      </c>
      <c r="L1118" s="6" t="n">
        <v>0</v>
      </c>
      <c r="M1118" s="6" t="s">
        <f>=I1118+J1118+K1118+L1118</f>
      </c>
      <c r="N1118" s="17"/>
      <c r="O1118" s="17" t="s">
        <v>624</v>
      </c>
    </row>
    <row collapsed="false" customFormat="false" customHeight="false" hidden="false" ht="12.1" outlineLevel="0" r="1119">
      <c r="A1119" s="22" t="n">
        <v>45798.409930556</v>
      </c>
      <c r="B1119" s="23" t="s">
        <v>501</v>
      </c>
      <c r="C1119" s="23" t="s">
        <v>209</v>
      </c>
      <c r="D1119" s="23" t="s">
        <v>501</v>
      </c>
      <c r="E1119" s="23" t="s">
        <v>501</v>
      </c>
      <c r="F1119" s="23" t="s">
        <v>20</v>
      </c>
      <c r="G1119" s="24" t="n">
        <v>1</v>
      </c>
      <c r="H1119" s="25" t="n">
        <v>1</v>
      </c>
      <c r="I1119" s="25" t="n">
        <v>1</v>
      </c>
      <c r="J1119" s="25" t="n">
        <v>0</v>
      </c>
      <c r="K1119" s="25" t="n">
        <v>0</v>
      </c>
      <c r="L1119" s="25" t="n">
        <v>0</v>
      </c>
      <c r="M1119" s="6" t="s">
        <f>=I1119+J1119+K1119+L1119</f>
      </c>
      <c r="N1119" s="23"/>
      <c r="O1119" s="23" t="s">
        <v>624</v>
      </c>
    </row>
    <row collapsed="false" customFormat="false" customHeight="false" hidden="false" ht="12.1" outlineLevel="0" r="1120">
      <c r="A1120" s="22" t="n">
        <v>45798.519363426</v>
      </c>
      <c r="B1120" s="23" t="s">
        <v>501</v>
      </c>
      <c r="C1120" s="23" t="s">
        <v>209</v>
      </c>
      <c r="D1120" s="23" t="s">
        <v>501</v>
      </c>
      <c r="E1120" s="23" t="s">
        <v>501</v>
      </c>
      <c r="F1120" s="23" t="s">
        <v>20</v>
      </c>
      <c r="G1120" s="24" t="n">
        <v>1</v>
      </c>
      <c r="H1120" s="25" t="n">
        <v>1</v>
      </c>
      <c r="I1120" s="25" t="n">
        <v>1</v>
      </c>
      <c r="J1120" s="25" t="n">
        <v>0</v>
      </c>
      <c r="K1120" s="25" t="n">
        <v>0</v>
      </c>
      <c r="L1120" s="25" t="n">
        <v>0</v>
      </c>
      <c r="M1120" s="6" t="s">
        <f>=I1120+J1120+K1120+L1120</f>
      </c>
      <c r="N1120" s="23"/>
      <c r="O1120" s="23" t="s">
        <v>624</v>
      </c>
    </row>
    <row collapsed="false" customFormat="false" customHeight="false" hidden="false" ht="12.1" outlineLevel="0" r="1121">
      <c r="A1121" s="22" t="n">
        <v>45798.874143519</v>
      </c>
      <c r="B1121" s="23" t="s">
        <v>501</v>
      </c>
      <c r="C1121" s="23" t="s">
        <v>209</v>
      </c>
      <c r="D1121" s="23" t="s">
        <v>501</v>
      </c>
      <c r="E1121" s="23" t="s">
        <v>501</v>
      </c>
      <c r="F1121" s="23" t="s">
        <v>20</v>
      </c>
      <c r="G1121" s="24" t="n">
        <v>1</v>
      </c>
      <c r="H1121" s="25" t="n">
        <v>1</v>
      </c>
      <c r="I1121" s="25" t="n">
        <v>20.06</v>
      </c>
      <c r="J1121" s="25" t="n">
        <v>0</v>
      </c>
      <c r="K1121" s="25" t="n">
        <v>0</v>
      </c>
      <c r="L1121" s="25" t="n">
        <v>0</v>
      </c>
      <c r="M1121" s="6" t="s">
        <f>=I1121+J1121+K1121+L1121</f>
      </c>
      <c r="N1121" s="23"/>
      <c r="O1121" s="23" t="s">
        <v>624</v>
      </c>
    </row>
    <row collapsed="false" customFormat="false" customHeight="false" hidden="false" ht="12.1" outlineLevel="0" r="1122">
      <c r="A1122" s="22" t="n">
        <v>45799.408472222</v>
      </c>
      <c r="B1122" s="23" t="s">
        <v>501</v>
      </c>
      <c r="C1122" s="23" t="s">
        <v>209</v>
      </c>
      <c r="D1122" s="23" t="s">
        <v>501</v>
      </c>
      <c r="E1122" s="23" t="s">
        <v>501</v>
      </c>
      <c r="F1122" s="23" t="s">
        <v>20</v>
      </c>
      <c r="G1122" s="24" t="n">
        <v>1</v>
      </c>
      <c r="H1122" s="25" t="n">
        <v>1</v>
      </c>
      <c r="I1122" s="25" t="n">
        <v>1</v>
      </c>
      <c r="J1122" s="25" t="n">
        <v>0</v>
      </c>
      <c r="K1122" s="25" t="n">
        <v>0</v>
      </c>
      <c r="L1122" s="25" t="n">
        <v>0</v>
      </c>
      <c r="M1122" s="6" t="s">
        <f>=I1122+J1122+K1122+L1122</f>
      </c>
      <c r="N1122" s="23"/>
      <c r="O1122" s="23" t="s">
        <v>624</v>
      </c>
    </row>
    <row collapsed="false" customFormat="false" customHeight="false" hidden="false" ht="12.1" outlineLevel="0" r="1123">
      <c r="A1123" s="22" t="n">
        <v>45799.522037037</v>
      </c>
      <c r="B1123" s="23" t="s">
        <v>501</v>
      </c>
      <c r="C1123" s="23" t="s">
        <v>209</v>
      </c>
      <c r="D1123" s="23" t="s">
        <v>501</v>
      </c>
      <c r="E1123" s="23" t="s">
        <v>501</v>
      </c>
      <c r="F1123" s="23" t="s">
        <v>20</v>
      </c>
      <c r="G1123" s="24" t="n">
        <v>1</v>
      </c>
      <c r="H1123" s="25" t="n">
        <v>1</v>
      </c>
      <c r="I1123" s="25" t="n">
        <v>1</v>
      </c>
      <c r="J1123" s="25" t="n">
        <v>0</v>
      </c>
      <c r="K1123" s="25" t="n">
        <v>0</v>
      </c>
      <c r="L1123" s="25" t="n">
        <v>0</v>
      </c>
      <c r="M1123" s="6" t="s">
        <f>=I1123+J1123+K1123+L1123</f>
      </c>
      <c r="N1123" s="23"/>
      <c r="O1123" s="23" t="s">
        <v>624</v>
      </c>
    </row>
    <row collapsed="false" customFormat="false" customHeight="false" hidden="false" ht="12.1" outlineLevel="0" r="1124">
      <c r="A1124" s="22" t="n">
        <v>45799.7653125</v>
      </c>
      <c r="B1124" s="23" t="s">
        <v>501</v>
      </c>
      <c r="C1124" s="23" t="s">
        <v>209</v>
      </c>
      <c r="D1124" s="23" t="s">
        <v>501</v>
      </c>
      <c r="E1124" s="23" t="s">
        <v>501</v>
      </c>
      <c r="F1124" s="23" t="s">
        <v>20</v>
      </c>
      <c r="G1124" s="24" t="n">
        <v>1</v>
      </c>
      <c r="H1124" s="25" t="n">
        <v>1</v>
      </c>
      <c r="I1124" s="25" t="n">
        <v>45.08</v>
      </c>
      <c r="J1124" s="25" t="n">
        <v>0</v>
      </c>
      <c r="K1124" s="25" t="n">
        <v>0</v>
      </c>
      <c r="L1124" s="25" t="n">
        <v>0</v>
      </c>
      <c r="M1124" s="6" t="s">
        <f>=I1124+J1124+K1124+L1124</f>
      </c>
      <c r="N1124" s="23"/>
      <c r="O1124" s="23" t="s">
        <v>624</v>
      </c>
    </row>
    <row collapsed="false" customFormat="false" customHeight="false" hidden="false" ht="12.1" outlineLevel="0" r="1125">
      <c r="A1125" s="22" t="n">
        <v>45800.516423611</v>
      </c>
      <c r="B1125" s="23" t="s">
        <v>501</v>
      </c>
      <c r="C1125" s="23" t="s">
        <v>209</v>
      </c>
      <c r="D1125" s="23" t="s">
        <v>501</v>
      </c>
      <c r="E1125" s="23" t="s">
        <v>501</v>
      </c>
      <c r="F1125" s="23" t="s">
        <v>20</v>
      </c>
      <c r="G1125" s="24" t="n">
        <v>1</v>
      </c>
      <c r="H1125" s="25" t="n">
        <v>1</v>
      </c>
      <c r="I1125" s="25" t="n">
        <v>1</v>
      </c>
      <c r="J1125" s="25" t="n">
        <v>0</v>
      </c>
      <c r="K1125" s="25" t="n">
        <v>0</v>
      </c>
      <c r="L1125" s="25" t="n">
        <v>0</v>
      </c>
      <c r="M1125" s="6" t="s">
        <f>=I1125+J1125+K1125+L1125</f>
      </c>
      <c r="N1125" s="23"/>
      <c r="O1125" s="23" t="s">
        <v>624</v>
      </c>
    </row>
    <row collapsed="false" customFormat="false" customHeight="false" hidden="false" ht="12.1" outlineLevel="0" r="1126">
      <c r="A1126" s="22" t="n">
        <v>45800.749699074</v>
      </c>
      <c r="B1126" s="23" t="s">
        <v>501</v>
      </c>
      <c r="C1126" s="23" t="s">
        <v>209</v>
      </c>
      <c r="D1126" s="23" t="s">
        <v>501</v>
      </c>
      <c r="E1126" s="23" t="s">
        <v>501</v>
      </c>
      <c r="F1126" s="23" t="s">
        <v>20</v>
      </c>
      <c r="G1126" s="24" t="n">
        <v>1</v>
      </c>
      <c r="H1126" s="25" t="n">
        <v>1</v>
      </c>
      <c r="I1126" s="25" t="n">
        <v>25</v>
      </c>
      <c r="J1126" s="25" t="n">
        <v>0</v>
      </c>
      <c r="K1126" s="25" t="n">
        <v>0</v>
      </c>
      <c r="L1126" s="25" t="n">
        <v>0</v>
      </c>
      <c r="M1126" s="6" t="s">
        <f>=I1126+J1126+K1126+L1126</f>
      </c>
      <c r="N1126" s="23"/>
      <c r="O1126" s="23" t="s">
        <v>624</v>
      </c>
    </row>
    <row collapsed="false" customFormat="false" customHeight="false" hidden="false" ht="12.1" outlineLevel="0" r="1127">
      <c r="A1127" s="22" t="n">
        <v>45801.717581019</v>
      </c>
      <c r="B1127" s="23" t="s">
        <v>501</v>
      </c>
      <c r="C1127" s="23" t="s">
        <v>209</v>
      </c>
      <c r="D1127" s="23" t="s">
        <v>501</v>
      </c>
      <c r="E1127" s="23" t="s">
        <v>501</v>
      </c>
      <c r="F1127" s="23" t="s">
        <v>20</v>
      </c>
      <c r="G1127" s="24" t="n">
        <v>1</v>
      </c>
      <c r="H1127" s="25" t="n">
        <v>1</v>
      </c>
      <c r="I1127" s="25" t="n">
        <v>30</v>
      </c>
      <c r="J1127" s="25" t="n">
        <v>0</v>
      </c>
      <c r="K1127" s="25" t="n">
        <v>0</v>
      </c>
      <c r="L1127" s="25" t="n">
        <v>0</v>
      </c>
      <c r="M1127" s="6" t="s">
        <f>=I1127+J1127+K1127+L1127</f>
      </c>
      <c r="N1127" s="23"/>
      <c r="O1127" s="23" t="s">
        <v>624</v>
      </c>
    </row>
    <row collapsed="false" customFormat="false" customHeight="false" hidden="false" ht="12.1" outlineLevel="0" r="1128">
      <c r="A1128" s="22" t="n">
        <v>45802.310659722</v>
      </c>
      <c r="B1128" s="23" t="s">
        <v>501</v>
      </c>
      <c r="C1128" s="23" t="s">
        <v>209</v>
      </c>
      <c r="D1128" s="23" t="s">
        <v>501</v>
      </c>
      <c r="E1128" s="23" t="s">
        <v>501</v>
      </c>
      <c r="F1128" s="23" t="s">
        <v>20</v>
      </c>
      <c r="G1128" s="24" t="n">
        <v>1</v>
      </c>
      <c r="H1128" s="25" t="n">
        <v>1</v>
      </c>
      <c r="I1128" s="25" t="n">
        <v>21</v>
      </c>
      <c r="J1128" s="25" t="n">
        <v>0</v>
      </c>
      <c r="K1128" s="25" t="n">
        <v>0</v>
      </c>
      <c r="L1128" s="25" t="n">
        <v>0</v>
      </c>
      <c r="M1128" s="6" t="s">
        <f>=I1128+J1128+K1128+L1128</f>
      </c>
      <c r="N1128" s="23"/>
      <c r="O1128" s="23" t="s">
        <v>624</v>
      </c>
    </row>
    <row collapsed="false" customFormat="false" customHeight="false" hidden="false" ht="12.1" outlineLevel="0" r="1129">
      <c r="A1129" s="22" t="n">
        <v>45802.320335648</v>
      </c>
      <c r="B1129" s="23" t="s">
        <v>501</v>
      </c>
      <c r="C1129" s="23" t="s">
        <v>209</v>
      </c>
      <c r="D1129" s="23" t="s">
        <v>501</v>
      </c>
      <c r="E1129" s="23" t="s">
        <v>501</v>
      </c>
      <c r="F1129" s="23" t="s">
        <v>20</v>
      </c>
      <c r="G1129" s="24" t="n">
        <v>1</v>
      </c>
      <c r="H1129" s="25" t="n">
        <v>1</v>
      </c>
      <c r="I1129" s="25" t="n">
        <v>0.06</v>
      </c>
      <c r="J1129" s="25" t="n">
        <v>0</v>
      </c>
      <c r="K1129" s="25" t="n">
        <v>0</v>
      </c>
      <c r="L1129" s="25" t="n">
        <v>0</v>
      </c>
      <c r="M1129" s="6" t="s">
        <f>=I1129+J1129+K1129+L1129</f>
      </c>
      <c r="N1129" s="23"/>
      <c r="O1129" s="23" t="s">
        <v>624</v>
      </c>
    </row>
    <row collapsed="false" customFormat="false" customHeight="false" hidden="false" ht="12.1" outlineLevel="0" r="1130">
      <c r="A1130" s="21" t="n">
        <v>45802.337696759</v>
      </c>
      <c r="B1130" s="17" t="s">
        <v>129</v>
      </c>
      <c r="C1130" s="17" t="s">
        <v>629</v>
      </c>
      <c r="D1130" s="17" t="s">
        <v>277</v>
      </c>
      <c r="E1130" s="17" t="s">
        <v>126</v>
      </c>
      <c r="F1130" s="17" t="s">
        <v>20</v>
      </c>
      <c r="G1130" s="7" t="n">
        <v>1</v>
      </c>
      <c r="H1130" s="6" t="n">
        <v>135.364243</v>
      </c>
      <c r="I1130" s="6" t="n">
        <v>-135.36</v>
      </c>
      <c r="J1130" s="6" t="n">
        <v>0</v>
      </c>
      <c r="K1130" s="6" t="n">
        <v>0</v>
      </c>
      <c r="L1130" s="6" t="n">
        <v>0</v>
      </c>
      <c r="M1130" s="6" t="s">
        <f>=I1130+J1130+K1130+L1130</f>
      </c>
      <c r="N1130" s="17"/>
      <c r="O1130" s="17" t="s">
        <v>624</v>
      </c>
    </row>
    <row collapsed="false" customFormat="false" customHeight="false" hidden="false" ht="12.1" outlineLevel="0" r="1131">
      <c r="A1131" s="22" t="n">
        <v>45802.3409375</v>
      </c>
      <c r="B1131" s="23" t="s">
        <v>501</v>
      </c>
      <c r="C1131" s="23" t="s">
        <v>209</v>
      </c>
      <c r="D1131" s="23" t="s">
        <v>501</v>
      </c>
      <c r="E1131" s="23" t="s">
        <v>501</v>
      </c>
      <c r="F1131" s="23" t="s">
        <v>20</v>
      </c>
      <c r="G1131" s="24" t="n">
        <v>1</v>
      </c>
      <c r="H1131" s="25" t="n">
        <v>1</v>
      </c>
      <c r="I1131" s="25" t="n">
        <v>10</v>
      </c>
      <c r="J1131" s="25" t="n">
        <v>0</v>
      </c>
      <c r="K1131" s="25" t="n">
        <v>0</v>
      </c>
      <c r="L1131" s="25" t="n">
        <v>0</v>
      </c>
      <c r="M1131" s="6" t="s">
        <f>=I1131+J1131+K1131+L1131</f>
      </c>
      <c r="N1131" s="23"/>
      <c r="O1131" s="23" t="s">
        <v>624</v>
      </c>
    </row>
    <row collapsed="false" customFormat="false" customHeight="false" hidden="false" ht="12.1" outlineLevel="0" r="1132">
      <c r="A1132" s="22" t="n">
        <v>45803.374050926</v>
      </c>
      <c r="B1132" s="23" t="s">
        <v>501</v>
      </c>
      <c r="C1132" s="23" t="s">
        <v>209</v>
      </c>
      <c r="D1132" s="23" t="s">
        <v>501</v>
      </c>
      <c r="E1132" s="23" t="s">
        <v>501</v>
      </c>
      <c r="F1132" s="23" t="s">
        <v>20</v>
      </c>
      <c r="G1132" s="24" t="n">
        <v>1</v>
      </c>
      <c r="H1132" s="25" t="n">
        <v>1</v>
      </c>
      <c r="I1132" s="25" t="n">
        <v>1</v>
      </c>
      <c r="J1132" s="25" t="n">
        <v>0</v>
      </c>
      <c r="K1132" s="25" t="n">
        <v>0</v>
      </c>
      <c r="L1132" s="25" t="n">
        <v>0</v>
      </c>
      <c r="M1132" s="6" t="s">
        <f>=I1132+J1132+K1132+L1132</f>
      </c>
      <c r="N1132" s="23"/>
      <c r="O1132" s="23" t="s">
        <v>624</v>
      </c>
    </row>
    <row collapsed="false" customFormat="false" customHeight="false" hidden="false" ht="12.1" outlineLevel="0" r="1133">
      <c r="A1133" s="22" t="n">
        <v>45803.506689815</v>
      </c>
      <c r="B1133" s="23" t="s">
        <v>524</v>
      </c>
      <c r="C1133" s="23" t="s">
        <v>530</v>
      </c>
      <c r="D1133" s="23" t="s">
        <v>524</v>
      </c>
      <c r="E1133" s="23" t="s">
        <v>524</v>
      </c>
      <c r="F1133" s="23" t="s">
        <v>20</v>
      </c>
      <c r="G1133" s="24" t="n">
        <v>1</v>
      </c>
      <c r="H1133" s="25" t="n">
        <v>1</v>
      </c>
      <c r="I1133" s="25" t="n">
        <v>94.98</v>
      </c>
      <c r="J1133" s="25" t="n">
        <v>0</v>
      </c>
      <c r="K1133" s="25" t="n">
        <v>0</v>
      </c>
      <c r="L1133" s="25" t="n">
        <v>0</v>
      </c>
      <c r="M1133" s="6" t="s">
        <f>=I1133+J1133+K1133+L1133</f>
      </c>
      <c r="N1133" s="23"/>
      <c r="O1133" s="23" t="s">
        <v>502</v>
      </c>
    </row>
    <row collapsed="false" customFormat="false" customHeight="false" hidden="false" ht="12.1" outlineLevel="0" r="1134">
      <c r="A1134" s="22" t="n">
        <v>45803.518761574</v>
      </c>
      <c r="B1134" s="23" t="s">
        <v>501</v>
      </c>
      <c r="C1134" s="23" t="s">
        <v>209</v>
      </c>
      <c r="D1134" s="23" t="s">
        <v>501</v>
      </c>
      <c r="E1134" s="23" t="s">
        <v>501</v>
      </c>
      <c r="F1134" s="23" t="s">
        <v>20</v>
      </c>
      <c r="G1134" s="24" t="n">
        <v>1</v>
      </c>
      <c r="H1134" s="25" t="n">
        <v>1</v>
      </c>
      <c r="I1134" s="25" t="n">
        <v>1</v>
      </c>
      <c r="J1134" s="25" t="n">
        <v>0</v>
      </c>
      <c r="K1134" s="25" t="n">
        <v>0</v>
      </c>
      <c r="L1134" s="25" t="n">
        <v>0</v>
      </c>
      <c r="M1134" s="6" t="s">
        <f>=I1134+J1134+K1134+L1134</f>
      </c>
      <c r="N1134" s="23"/>
      <c r="O1134" s="23" t="s">
        <v>624</v>
      </c>
    </row>
    <row collapsed="false" customFormat="false" customHeight="false" hidden="false" ht="12.1" outlineLevel="0" r="1135">
      <c r="A1135" s="22" t="n">
        <v>45803.691851852</v>
      </c>
      <c r="B1135" s="23" t="s">
        <v>501</v>
      </c>
      <c r="C1135" s="23" t="s">
        <v>209</v>
      </c>
      <c r="D1135" s="23" t="s">
        <v>501</v>
      </c>
      <c r="E1135" s="23" t="s">
        <v>501</v>
      </c>
      <c r="F1135" s="23" t="s">
        <v>20</v>
      </c>
      <c r="G1135" s="24" t="n">
        <v>1</v>
      </c>
      <c r="H1135" s="25" t="n">
        <v>1</v>
      </c>
      <c r="I1135" s="25" t="n">
        <v>4250</v>
      </c>
      <c r="J1135" s="25" t="n">
        <v>0</v>
      </c>
      <c r="K1135" s="25" t="n">
        <v>0</v>
      </c>
      <c r="L1135" s="25" t="n">
        <v>0</v>
      </c>
      <c r="M1135" s="6" t="s">
        <f>=I1135+J1135+K1135+L1135</f>
      </c>
      <c r="N1135" s="23"/>
      <c r="O1135" s="23" t="s">
        <v>502</v>
      </c>
    </row>
    <row collapsed="false" customFormat="false" customHeight="false" hidden="false" ht="12.1" outlineLevel="0" r="1136">
      <c r="A1136" s="21" t="n">
        <v>45803.699479167</v>
      </c>
      <c r="B1136" s="17" t="s">
        <v>165</v>
      </c>
      <c r="C1136" s="17" t="s">
        <v>686</v>
      </c>
      <c r="D1136" s="17" t="s">
        <v>277</v>
      </c>
      <c r="E1136" s="17" t="s">
        <v>140</v>
      </c>
      <c r="F1136" s="17" t="s">
        <v>20</v>
      </c>
      <c r="G1136" s="7" t="n">
        <v>6</v>
      </c>
      <c r="H1136" s="6" t="n">
        <v>100</v>
      </c>
      <c r="I1136" s="6" t="n">
        <v>-4035.36</v>
      </c>
      <c r="J1136" s="6" t="n">
        <v>-2.2200000000003</v>
      </c>
      <c r="K1136" s="6" t="n">
        <v>-12.11</v>
      </c>
      <c r="L1136" s="6" t="n">
        <v>0</v>
      </c>
      <c r="M1136" s="6" t="s">
        <f>=I1136+J1136+K1136+L1136</f>
      </c>
      <c r="N1136" s="17"/>
      <c r="O1136" s="17" t="s">
        <v>502</v>
      </c>
    </row>
    <row collapsed="false" customFormat="false" customHeight="false" hidden="false" ht="12.1" outlineLevel="0" r="1137">
      <c r="A1137" s="22" t="n">
        <v>45803.825428241</v>
      </c>
      <c r="B1137" s="23" t="s">
        <v>501</v>
      </c>
      <c r="C1137" s="23" t="s">
        <v>209</v>
      </c>
      <c r="D1137" s="23" t="s">
        <v>501</v>
      </c>
      <c r="E1137" s="23" t="s">
        <v>501</v>
      </c>
      <c r="F1137" s="23" t="s">
        <v>20</v>
      </c>
      <c r="G1137" s="24" t="n">
        <v>1</v>
      </c>
      <c r="H1137" s="25" t="n">
        <v>1</v>
      </c>
      <c r="I1137" s="25" t="n">
        <v>16</v>
      </c>
      <c r="J1137" s="25" t="n">
        <v>0</v>
      </c>
      <c r="K1137" s="25" t="n">
        <v>0</v>
      </c>
      <c r="L1137" s="25" t="n">
        <v>0</v>
      </c>
      <c r="M1137" s="6" t="s">
        <f>=I1137+J1137+K1137+L1137</f>
      </c>
      <c r="N1137" s="23"/>
      <c r="O1137" s="23" t="s">
        <v>624</v>
      </c>
    </row>
    <row collapsed="false" customFormat="false" customHeight="false" hidden="false" ht="12.1" outlineLevel="0" r="1138">
      <c r="A1138" s="22" t="n">
        <v>45804.521944444</v>
      </c>
      <c r="B1138" s="23" t="s">
        <v>501</v>
      </c>
      <c r="C1138" s="23" t="s">
        <v>209</v>
      </c>
      <c r="D1138" s="23" t="s">
        <v>501</v>
      </c>
      <c r="E1138" s="23" t="s">
        <v>501</v>
      </c>
      <c r="F1138" s="23" t="s">
        <v>20</v>
      </c>
      <c r="G1138" s="24" t="n">
        <v>1</v>
      </c>
      <c r="H1138" s="25" t="n">
        <v>1</v>
      </c>
      <c r="I1138" s="25" t="n">
        <v>1</v>
      </c>
      <c r="J1138" s="25" t="n">
        <v>0</v>
      </c>
      <c r="K1138" s="25" t="n">
        <v>0</v>
      </c>
      <c r="L1138" s="25" t="n">
        <v>0</v>
      </c>
      <c r="M1138" s="6" t="s">
        <f>=I1138+J1138+K1138+L1138</f>
      </c>
      <c r="N1138" s="23"/>
      <c r="O1138" s="23" t="s">
        <v>624</v>
      </c>
    </row>
    <row collapsed="false" customFormat="false" customHeight="false" hidden="false" ht="12.1" outlineLevel="0" r="1139">
      <c r="A1139" s="22" t="n">
        <v>45804.946597222</v>
      </c>
      <c r="B1139" s="23" t="s">
        <v>501</v>
      </c>
      <c r="C1139" s="23" t="s">
        <v>209</v>
      </c>
      <c r="D1139" s="23" t="s">
        <v>501</v>
      </c>
      <c r="E1139" s="23" t="s">
        <v>501</v>
      </c>
      <c r="F1139" s="23" t="s">
        <v>20</v>
      </c>
      <c r="G1139" s="24" t="n">
        <v>1</v>
      </c>
      <c r="H1139" s="25" t="n">
        <v>1</v>
      </c>
      <c r="I1139" s="25" t="n">
        <v>5000</v>
      </c>
      <c r="J1139" s="25" t="n">
        <v>0</v>
      </c>
      <c r="K1139" s="25" t="n">
        <v>0</v>
      </c>
      <c r="L1139" s="25" t="n">
        <v>0</v>
      </c>
      <c r="M1139" s="6" t="s">
        <f>=I1139+J1139+K1139+L1139</f>
      </c>
      <c r="N1139" s="23"/>
      <c r="O1139" s="23" t="s">
        <v>502</v>
      </c>
    </row>
    <row collapsed="false" customFormat="false" customHeight="false" hidden="false" ht="12.1" outlineLevel="0" r="1140">
      <c r="A1140" s="22" t="n">
        <v>45805.318217593</v>
      </c>
      <c r="B1140" s="23" t="s">
        <v>501</v>
      </c>
      <c r="C1140" s="23" t="s">
        <v>209</v>
      </c>
      <c r="D1140" s="23" t="s">
        <v>501</v>
      </c>
      <c r="E1140" s="23" t="s">
        <v>501</v>
      </c>
      <c r="F1140" s="23" t="s">
        <v>20</v>
      </c>
      <c r="G1140" s="24" t="n">
        <v>1</v>
      </c>
      <c r="H1140" s="25" t="n">
        <v>1</v>
      </c>
      <c r="I1140" s="25" t="n">
        <v>25.02</v>
      </c>
      <c r="J1140" s="25" t="n">
        <v>0</v>
      </c>
      <c r="K1140" s="25" t="n">
        <v>0</v>
      </c>
      <c r="L1140" s="25" t="n">
        <v>0</v>
      </c>
      <c r="M1140" s="6" t="s">
        <f>=I1140+J1140+K1140+L1140</f>
      </c>
      <c r="N1140" s="23"/>
      <c r="O1140" s="23" t="s">
        <v>624</v>
      </c>
    </row>
    <row collapsed="false" customFormat="false" customHeight="false" hidden="false" ht="12.1" outlineLevel="0" r="1141">
      <c r="A1141" s="21" t="n">
        <v>45805.457546296</v>
      </c>
      <c r="B1141" s="17" t="s">
        <v>146</v>
      </c>
      <c r="C1141" s="17" t="s">
        <v>646</v>
      </c>
      <c r="D1141" s="17" t="s">
        <v>277</v>
      </c>
      <c r="E1141" s="17" t="s">
        <v>140</v>
      </c>
      <c r="F1141" s="17" t="s">
        <v>20</v>
      </c>
      <c r="G1141" s="7" t="n">
        <v>1</v>
      </c>
      <c r="H1141" s="6" t="n">
        <v>52.421</v>
      </c>
      <c r="I1141" s="6" t="n">
        <v>-524.21</v>
      </c>
      <c r="J1141" s="6" t="n">
        <v>-34.23</v>
      </c>
      <c r="K1141" s="6" t="n">
        <v>-1.57</v>
      </c>
      <c r="L1141" s="6" t="n">
        <v>0</v>
      </c>
      <c r="M1141" s="6" t="s">
        <f>=I1141+J1141+K1141+L1141</f>
      </c>
      <c r="N1141" s="17"/>
      <c r="O1141" s="17" t="s">
        <v>502</v>
      </c>
    </row>
    <row collapsed="false" customFormat="false" customHeight="false" hidden="false" ht="12.1" outlineLevel="0" r="1142">
      <c r="A1142" s="21" t="n">
        <v>45805.458981481</v>
      </c>
      <c r="B1142" s="17" t="s">
        <v>150</v>
      </c>
      <c r="C1142" s="17" t="s">
        <v>645</v>
      </c>
      <c r="D1142" s="17" t="s">
        <v>277</v>
      </c>
      <c r="E1142" s="17" t="s">
        <v>140</v>
      </c>
      <c r="F1142" s="17" t="s">
        <v>20</v>
      </c>
      <c r="G1142" s="7" t="n">
        <v>1</v>
      </c>
      <c r="H1142" s="6" t="n">
        <v>57.887</v>
      </c>
      <c r="I1142" s="6" t="n">
        <v>-578.87</v>
      </c>
      <c r="J1142" s="6" t="n">
        <v>-12.02</v>
      </c>
      <c r="K1142" s="6" t="n">
        <v>0</v>
      </c>
      <c r="L1142" s="6" t="n">
        <v>0</v>
      </c>
      <c r="M1142" s="6" t="s">
        <f>=I1142+J1142+K1142+L1142</f>
      </c>
      <c r="N1142" s="17"/>
      <c r="O1142" s="17" t="s">
        <v>502</v>
      </c>
    </row>
    <row collapsed="false" customFormat="false" customHeight="false" hidden="false" ht="12.1" outlineLevel="0" r="1143">
      <c r="A1143" s="21" t="n">
        <v>45805.461388889</v>
      </c>
      <c r="B1143" s="17" t="s">
        <v>41</v>
      </c>
      <c r="C1143" s="17" t="s">
        <v>527</v>
      </c>
      <c r="D1143" s="17" t="s">
        <v>277</v>
      </c>
      <c r="E1143" s="17" t="s">
        <v>18</v>
      </c>
      <c r="F1143" s="17" t="s">
        <v>20</v>
      </c>
      <c r="G1143" s="7" t="n">
        <v>10</v>
      </c>
      <c r="H1143" s="6" t="n">
        <v>117.39</v>
      </c>
      <c r="I1143" s="6" t="n">
        <v>-1173.9</v>
      </c>
      <c r="J1143" s="6" t="n">
        <v>0</v>
      </c>
      <c r="K1143" s="6" t="n">
        <v>0</v>
      </c>
      <c r="L1143" s="6" t="n">
        <v>0</v>
      </c>
      <c r="M1143" s="6" t="s">
        <f>=I1143+J1143+K1143+L1143</f>
      </c>
      <c r="N1143" s="17"/>
      <c r="O1143" s="17" t="s">
        <v>502</v>
      </c>
    </row>
    <row collapsed="false" customFormat="false" customHeight="false" hidden="false" ht="12.1" outlineLevel="0" r="1144">
      <c r="A1144" s="30" t="n">
        <v>45805.461400463</v>
      </c>
      <c r="B1144" s="31" t="s">
        <v>537</v>
      </c>
      <c r="C1144" s="31" t="s">
        <v>547</v>
      </c>
      <c r="D1144" s="31" t="s">
        <v>537</v>
      </c>
      <c r="E1144" s="31" t="s">
        <v>537</v>
      </c>
      <c r="F1144" s="31" t="s">
        <v>20</v>
      </c>
      <c r="G1144" s="32" t="n">
        <v>1</v>
      </c>
      <c r="H1144" s="33" t="n">
        <v>-1</v>
      </c>
      <c r="I1144" s="33" t="n">
        <v>-3.52</v>
      </c>
      <c r="J1144" s="33" t="n">
        <v>0</v>
      </c>
      <c r="K1144" s="33" t="n">
        <v>0</v>
      </c>
      <c r="L1144" s="33" t="n">
        <v>0</v>
      </c>
      <c r="M1144" s="6" t="s">
        <f>=I1144+J1144+K1144+L1144</f>
      </c>
      <c r="N1144" s="31"/>
      <c r="O1144" s="31" t="s">
        <v>502</v>
      </c>
    </row>
    <row collapsed="false" customFormat="false" customHeight="false" hidden="false" ht="12.1" outlineLevel="0" r="1145">
      <c r="A1145" s="21" t="n">
        <v>45805.461770833</v>
      </c>
      <c r="B1145" s="17" t="s">
        <v>82</v>
      </c>
      <c r="C1145" s="17" t="s">
        <v>543</v>
      </c>
      <c r="D1145" s="17" t="s">
        <v>277</v>
      </c>
      <c r="E1145" s="17" t="s">
        <v>18</v>
      </c>
      <c r="F1145" s="17" t="s">
        <v>20</v>
      </c>
      <c r="G1145" s="7" t="n">
        <v>10</v>
      </c>
      <c r="H1145" s="6" t="n">
        <v>30.42</v>
      </c>
      <c r="I1145" s="6" t="n">
        <v>-304.2</v>
      </c>
      <c r="J1145" s="6" t="n">
        <v>0</v>
      </c>
      <c r="K1145" s="6" t="n">
        <v>-0.91</v>
      </c>
      <c r="L1145" s="6" t="n">
        <v>0</v>
      </c>
      <c r="M1145" s="6" t="s">
        <f>=I1145+J1145+K1145+L1145</f>
      </c>
      <c r="N1145" s="17"/>
      <c r="O1145" s="17" t="s">
        <v>502</v>
      </c>
    </row>
    <row collapsed="false" customFormat="false" customHeight="false" hidden="false" ht="12.1" outlineLevel="0" r="1146">
      <c r="A1146" s="21" t="n">
        <v>45805.46349537</v>
      </c>
      <c r="B1146" s="17" t="s">
        <v>35</v>
      </c>
      <c r="C1146" s="17" t="s">
        <v>687</v>
      </c>
      <c r="D1146" s="17" t="s">
        <v>277</v>
      </c>
      <c r="E1146" s="17" t="s">
        <v>18</v>
      </c>
      <c r="F1146" s="17" t="s">
        <v>20</v>
      </c>
      <c r="G1146" s="7" t="n">
        <v>1</v>
      </c>
      <c r="H1146" s="6" t="n">
        <v>1056.3</v>
      </c>
      <c r="I1146" s="6" t="n">
        <v>-1056.3</v>
      </c>
      <c r="J1146" s="6" t="n">
        <v>0</v>
      </c>
      <c r="K1146" s="6" t="n">
        <v>0</v>
      </c>
      <c r="L1146" s="6" t="n">
        <v>0</v>
      </c>
      <c r="M1146" s="6" t="s">
        <f>=I1146+J1146+K1146+L1146</f>
      </c>
      <c r="N1146" s="17"/>
      <c r="O1146" s="17" t="s">
        <v>502</v>
      </c>
    </row>
    <row collapsed="false" customFormat="false" customHeight="false" hidden="false" ht="12.1" outlineLevel="0" r="1147">
      <c r="A1147" s="30" t="n">
        <v>45805.463506944</v>
      </c>
      <c r="B1147" s="31" t="s">
        <v>537</v>
      </c>
      <c r="C1147" s="31" t="s">
        <v>688</v>
      </c>
      <c r="D1147" s="31" t="s">
        <v>537</v>
      </c>
      <c r="E1147" s="31" t="s">
        <v>537</v>
      </c>
      <c r="F1147" s="31" t="s">
        <v>20</v>
      </c>
      <c r="G1147" s="32" t="n">
        <v>1</v>
      </c>
      <c r="H1147" s="33" t="n">
        <v>-1</v>
      </c>
      <c r="I1147" s="33" t="n">
        <v>-3.17</v>
      </c>
      <c r="J1147" s="33" t="n">
        <v>0</v>
      </c>
      <c r="K1147" s="33" t="n">
        <v>0</v>
      </c>
      <c r="L1147" s="33" t="n">
        <v>0</v>
      </c>
      <c r="M1147" s="6" t="s">
        <f>=I1147+J1147+K1147+L1147</f>
      </c>
      <c r="N1147" s="31"/>
      <c r="O1147" s="31" t="s">
        <v>502</v>
      </c>
    </row>
    <row collapsed="false" customFormat="false" customHeight="false" hidden="false" ht="12.1" outlineLevel="0" r="1148">
      <c r="A1148" s="21" t="n">
        <v>45805.464085648</v>
      </c>
      <c r="B1148" s="17" t="s">
        <v>52</v>
      </c>
      <c r="C1148" s="17" t="s">
        <v>514</v>
      </c>
      <c r="D1148" s="17" t="s">
        <v>277</v>
      </c>
      <c r="E1148" s="17" t="s">
        <v>18</v>
      </c>
      <c r="F1148" s="17" t="s">
        <v>20</v>
      </c>
      <c r="G1148" s="7" t="n">
        <v>1</v>
      </c>
      <c r="H1148" s="6" t="n">
        <v>416.79</v>
      </c>
      <c r="I1148" s="6" t="n">
        <v>-416.79</v>
      </c>
      <c r="J1148" s="6" t="n">
        <v>0</v>
      </c>
      <c r="K1148" s="6" t="n">
        <v>0</v>
      </c>
      <c r="L1148" s="6" t="n">
        <v>0</v>
      </c>
      <c r="M1148" s="6" t="s">
        <f>=I1148+J1148+K1148+L1148</f>
      </c>
      <c r="N1148" s="17"/>
      <c r="O1148" s="17" t="s">
        <v>502</v>
      </c>
    </row>
    <row collapsed="false" customFormat="false" customHeight="false" hidden="false" ht="12.1" outlineLevel="0" r="1149">
      <c r="A1149" s="30" t="n">
        <v>45805.464097222</v>
      </c>
      <c r="B1149" s="31" t="s">
        <v>537</v>
      </c>
      <c r="C1149" s="31" t="s">
        <v>672</v>
      </c>
      <c r="D1149" s="31" t="s">
        <v>537</v>
      </c>
      <c r="E1149" s="31" t="s">
        <v>537</v>
      </c>
      <c r="F1149" s="31" t="s">
        <v>20</v>
      </c>
      <c r="G1149" s="32" t="n">
        <v>1</v>
      </c>
      <c r="H1149" s="33" t="n">
        <v>-1</v>
      </c>
      <c r="I1149" s="33" t="n">
        <v>-1.25</v>
      </c>
      <c r="J1149" s="33" t="n">
        <v>0</v>
      </c>
      <c r="K1149" s="33" t="n">
        <v>0</v>
      </c>
      <c r="L1149" s="33" t="n">
        <v>0</v>
      </c>
      <c r="M1149" s="6" t="s">
        <f>=I1149+J1149+K1149+L1149</f>
      </c>
      <c r="N1149" s="31"/>
      <c r="O1149" s="31" t="s">
        <v>502</v>
      </c>
    </row>
    <row collapsed="false" customFormat="false" customHeight="false" hidden="false" ht="12.1" outlineLevel="0" r="1150">
      <c r="A1150" s="21" t="n">
        <v>45805.464618056</v>
      </c>
      <c r="B1150" s="17" t="s">
        <v>17</v>
      </c>
      <c r="C1150" s="17" t="s">
        <v>523</v>
      </c>
      <c r="D1150" s="17" t="s">
        <v>277</v>
      </c>
      <c r="E1150" s="17" t="s">
        <v>18</v>
      </c>
      <c r="F1150" s="17" t="s">
        <v>20</v>
      </c>
      <c r="G1150" s="7" t="n">
        <v>10</v>
      </c>
      <c r="H1150" s="6" t="n">
        <v>54.55</v>
      </c>
      <c r="I1150" s="6" t="n">
        <v>-545.5</v>
      </c>
      <c r="J1150" s="6" t="n">
        <v>0</v>
      </c>
      <c r="K1150" s="6" t="n">
        <v>-1.64</v>
      </c>
      <c r="L1150" s="6" t="n">
        <v>0</v>
      </c>
      <c r="M1150" s="6" t="s">
        <f>=I1150+J1150+K1150+L1150</f>
      </c>
      <c r="N1150" s="17"/>
      <c r="O1150" s="17" t="s">
        <v>502</v>
      </c>
    </row>
    <row collapsed="false" customFormat="false" customHeight="false" hidden="false" ht="12.1" outlineLevel="0" r="1151">
      <c r="A1151" s="21" t="n">
        <v>45805.467766204</v>
      </c>
      <c r="B1151" s="17" t="s">
        <v>98</v>
      </c>
      <c r="C1151" s="17" t="s">
        <v>573</v>
      </c>
      <c r="D1151" s="17" t="s">
        <v>277</v>
      </c>
      <c r="E1151" s="17" t="s">
        <v>18</v>
      </c>
      <c r="F1151" s="17" t="s">
        <v>20</v>
      </c>
      <c r="G1151" s="7" t="n">
        <v>1</v>
      </c>
      <c r="H1151" s="6" t="n">
        <v>616.4</v>
      </c>
      <c r="I1151" s="6" t="n">
        <v>-616.4</v>
      </c>
      <c r="J1151" s="6" t="n">
        <v>0</v>
      </c>
      <c r="K1151" s="6" t="n">
        <v>0</v>
      </c>
      <c r="L1151" s="6" t="n">
        <v>0</v>
      </c>
      <c r="M1151" s="6" t="s">
        <f>=I1151+J1151+K1151+L1151</f>
      </c>
      <c r="N1151" s="17"/>
      <c r="O1151" s="17" t="s">
        <v>502</v>
      </c>
    </row>
    <row collapsed="false" customFormat="false" customHeight="false" hidden="false" ht="12.1" outlineLevel="0" r="1152">
      <c r="A1152" s="30" t="n">
        <v>45805.467777778</v>
      </c>
      <c r="B1152" s="31" t="s">
        <v>537</v>
      </c>
      <c r="C1152" s="31" t="s">
        <v>590</v>
      </c>
      <c r="D1152" s="31" t="s">
        <v>537</v>
      </c>
      <c r="E1152" s="31" t="s">
        <v>537</v>
      </c>
      <c r="F1152" s="31" t="s">
        <v>20</v>
      </c>
      <c r="G1152" s="32" t="n">
        <v>1</v>
      </c>
      <c r="H1152" s="33" t="n">
        <v>-1</v>
      </c>
      <c r="I1152" s="33" t="n">
        <v>-1.85</v>
      </c>
      <c r="J1152" s="33" t="n">
        <v>0</v>
      </c>
      <c r="K1152" s="33" t="n">
        <v>0</v>
      </c>
      <c r="L1152" s="33" t="n">
        <v>0</v>
      </c>
      <c r="M1152" s="6" t="s">
        <f>=I1152+J1152+K1152+L1152</f>
      </c>
      <c r="N1152" s="31"/>
      <c r="O1152" s="31" t="s">
        <v>502</v>
      </c>
    </row>
    <row collapsed="false" customFormat="false" customHeight="false" hidden="false" ht="12.1" outlineLevel="0" r="1153">
      <c r="A1153" s="22" t="n">
        <v>45805.516377315</v>
      </c>
      <c r="B1153" s="23" t="s">
        <v>501</v>
      </c>
      <c r="C1153" s="23" t="s">
        <v>209</v>
      </c>
      <c r="D1153" s="23" t="s">
        <v>501</v>
      </c>
      <c r="E1153" s="23" t="s">
        <v>501</v>
      </c>
      <c r="F1153" s="23" t="s">
        <v>20</v>
      </c>
      <c r="G1153" s="24" t="n">
        <v>1</v>
      </c>
      <c r="H1153" s="25" t="n">
        <v>1</v>
      </c>
      <c r="I1153" s="25" t="n">
        <v>1</v>
      </c>
      <c r="J1153" s="25" t="n">
        <v>0</v>
      </c>
      <c r="K1153" s="25" t="n">
        <v>0</v>
      </c>
      <c r="L1153" s="25" t="n">
        <v>0</v>
      </c>
      <c r="M1153" s="6" t="s">
        <f>=I1153+J1153+K1153+L1153</f>
      </c>
      <c r="N1153" s="23"/>
      <c r="O1153" s="23" t="s">
        <v>624</v>
      </c>
    </row>
    <row collapsed="false" customFormat="false" customHeight="false" hidden="false" ht="12.1" outlineLevel="0" r="1154">
      <c r="A1154" s="34" t="n">
        <v>45805.613738426</v>
      </c>
      <c r="B1154" s="35" t="s">
        <v>113</v>
      </c>
      <c r="C1154" s="35" t="s">
        <v>568</v>
      </c>
      <c r="D1154" s="35" t="s">
        <v>331</v>
      </c>
      <c r="E1154" s="35" t="s">
        <v>18</v>
      </c>
      <c r="F1154" s="35" t="s">
        <v>20</v>
      </c>
      <c r="G1154" s="36" t="n">
        <v>-5000</v>
      </c>
      <c r="H1154" s="37" t="n">
        <v>0.4541</v>
      </c>
      <c r="I1154" s="37" t="n">
        <v>2270.5</v>
      </c>
      <c r="J1154" s="37" t="n">
        <v>0</v>
      </c>
      <c r="K1154" s="37" t="n">
        <v>-6.81</v>
      </c>
      <c r="L1154" s="37" t="n">
        <v>0</v>
      </c>
      <c r="M1154" s="6" t="s">
        <f>=I1154+J1154+K1154+L1154</f>
      </c>
      <c r="N1154" s="35"/>
      <c r="O1154" s="35" t="s">
        <v>502</v>
      </c>
    </row>
    <row collapsed="false" customFormat="false" customHeight="false" hidden="false" ht="12.1" outlineLevel="0" r="1155">
      <c r="A1155" s="21" t="n">
        <v>45805.613877315</v>
      </c>
      <c r="B1155" s="17" t="s">
        <v>93</v>
      </c>
      <c r="C1155" s="17" t="s">
        <v>689</v>
      </c>
      <c r="D1155" s="17" t="s">
        <v>277</v>
      </c>
      <c r="E1155" s="17" t="s">
        <v>18</v>
      </c>
      <c r="F1155" s="17" t="s">
        <v>20</v>
      </c>
      <c r="G1155" s="7" t="n">
        <v>3000</v>
      </c>
      <c r="H1155" s="6" t="n">
        <v>0.6282</v>
      </c>
      <c r="I1155" s="6" t="n">
        <v>-1884.6</v>
      </c>
      <c r="J1155" s="6" t="n">
        <v>0</v>
      </c>
      <c r="K1155" s="6" t="n">
        <v>-5.65</v>
      </c>
      <c r="L1155" s="6" t="n">
        <v>0</v>
      </c>
      <c r="M1155" s="6" t="s">
        <f>=I1155+J1155+K1155+L1155</f>
      </c>
      <c r="N1155" s="17"/>
      <c r="O1155" s="17" t="s">
        <v>502</v>
      </c>
    </row>
    <row collapsed="false" customFormat="false" customHeight="false" hidden="false" ht="12.1" outlineLevel="0" r="1156">
      <c r="A1156" s="22" t="n">
        <v>45805.777395833</v>
      </c>
      <c r="B1156" s="23" t="s">
        <v>524</v>
      </c>
      <c r="C1156" s="23" t="s">
        <v>598</v>
      </c>
      <c r="D1156" s="23" t="s">
        <v>524</v>
      </c>
      <c r="E1156" s="23" t="s">
        <v>524</v>
      </c>
      <c r="F1156" s="23" t="s">
        <v>20</v>
      </c>
      <c r="G1156" s="24" t="n">
        <v>1</v>
      </c>
      <c r="H1156" s="25" t="n">
        <v>1</v>
      </c>
      <c r="I1156" s="25" t="n">
        <v>521.07</v>
      </c>
      <c r="J1156" s="25" t="n">
        <v>0</v>
      </c>
      <c r="K1156" s="25" t="n">
        <v>0</v>
      </c>
      <c r="L1156" s="25" t="n">
        <v>0</v>
      </c>
      <c r="M1156" s="6" t="s">
        <f>=I1156+J1156+K1156+L1156</f>
      </c>
      <c r="N1156" s="23"/>
      <c r="O1156" s="23" t="s">
        <v>502</v>
      </c>
    </row>
    <row collapsed="false" customFormat="false" customHeight="false" hidden="false" ht="12.1" outlineLevel="0" r="1157">
      <c r="A1157" s="22" t="n">
        <v>45805.795335648</v>
      </c>
      <c r="B1157" s="23" t="s">
        <v>501</v>
      </c>
      <c r="C1157" s="23" t="s">
        <v>209</v>
      </c>
      <c r="D1157" s="23" t="s">
        <v>501</v>
      </c>
      <c r="E1157" s="23" t="s">
        <v>501</v>
      </c>
      <c r="F1157" s="23" t="s">
        <v>20</v>
      </c>
      <c r="G1157" s="24" t="n">
        <v>1</v>
      </c>
      <c r="H1157" s="25" t="n">
        <v>1</v>
      </c>
      <c r="I1157" s="25" t="n">
        <v>11</v>
      </c>
      <c r="J1157" s="25" t="n">
        <v>0</v>
      </c>
      <c r="K1157" s="25" t="n">
        <v>0</v>
      </c>
      <c r="L1157" s="25" t="n">
        <v>0</v>
      </c>
      <c r="M1157" s="6" t="s">
        <f>=I1157+J1157+K1157+L1157</f>
      </c>
      <c r="N1157" s="23"/>
      <c r="O1157" s="23" t="s">
        <v>624</v>
      </c>
    </row>
    <row collapsed="false" customFormat="false" customHeight="false" hidden="false" ht="12.1" outlineLevel="0" r="1158">
      <c r="A1158" s="22" t="n">
        <v>45806.378113426</v>
      </c>
      <c r="B1158" s="23" t="s">
        <v>501</v>
      </c>
      <c r="C1158" s="23" t="s">
        <v>209</v>
      </c>
      <c r="D1158" s="23" t="s">
        <v>501</v>
      </c>
      <c r="E1158" s="23" t="s">
        <v>501</v>
      </c>
      <c r="F1158" s="23" t="s">
        <v>20</v>
      </c>
      <c r="G1158" s="24" t="n">
        <v>1</v>
      </c>
      <c r="H1158" s="25" t="n">
        <v>1</v>
      </c>
      <c r="I1158" s="25" t="n">
        <v>1</v>
      </c>
      <c r="J1158" s="25" t="n">
        <v>0</v>
      </c>
      <c r="K1158" s="25" t="n">
        <v>0</v>
      </c>
      <c r="L1158" s="25" t="n">
        <v>0</v>
      </c>
      <c r="M1158" s="6" t="s">
        <f>=I1158+J1158+K1158+L1158</f>
      </c>
      <c r="N1158" s="23"/>
      <c r="O1158" s="23" t="s">
        <v>624</v>
      </c>
    </row>
    <row collapsed="false" customFormat="false" customHeight="false" hidden="false" ht="12.1" outlineLevel="0" r="1159">
      <c r="A1159" s="21" t="n">
        <v>45806.43275463</v>
      </c>
      <c r="B1159" s="17" t="s">
        <v>93</v>
      </c>
      <c r="C1159" s="17" t="s">
        <v>689</v>
      </c>
      <c r="D1159" s="17" t="s">
        <v>277</v>
      </c>
      <c r="E1159" s="17" t="s">
        <v>18</v>
      </c>
      <c r="F1159" s="17" t="s">
        <v>20</v>
      </c>
      <c r="G1159" s="7" t="n">
        <v>1000</v>
      </c>
      <c r="H1159" s="6" t="n">
        <v>0.6364</v>
      </c>
      <c r="I1159" s="6" t="n">
        <v>-636.4</v>
      </c>
      <c r="J1159" s="6" t="n">
        <v>0</v>
      </c>
      <c r="K1159" s="6" t="n">
        <v>-1.91</v>
      </c>
      <c r="L1159" s="6" t="n">
        <v>0</v>
      </c>
      <c r="M1159" s="6" t="s">
        <f>=I1159+J1159+K1159+L1159</f>
      </c>
      <c r="N1159" s="17"/>
      <c r="O1159" s="17" t="s">
        <v>502</v>
      </c>
    </row>
    <row collapsed="false" customFormat="false" customHeight="false" hidden="false" ht="12.1" outlineLevel="0" r="1160">
      <c r="A1160" s="21" t="n">
        <v>45806.433680556</v>
      </c>
      <c r="B1160" s="17" t="s">
        <v>135</v>
      </c>
      <c r="C1160" s="17" t="s">
        <v>652</v>
      </c>
      <c r="D1160" s="17" t="s">
        <v>277</v>
      </c>
      <c r="E1160" s="17" t="s">
        <v>126</v>
      </c>
      <c r="F1160" s="17" t="s">
        <v>20</v>
      </c>
      <c r="G1160" s="7" t="n">
        <v>48</v>
      </c>
      <c r="H1160" s="6" t="n">
        <v>6.19</v>
      </c>
      <c r="I1160" s="6" t="n">
        <v>-297.12</v>
      </c>
      <c r="J1160" s="6" t="n">
        <v>0</v>
      </c>
      <c r="K1160" s="6" t="n">
        <v>0</v>
      </c>
      <c r="L1160" s="6" t="n">
        <v>0</v>
      </c>
      <c r="M1160" s="6" t="s">
        <f>=I1160+J1160+K1160+L1160</f>
      </c>
      <c r="N1160" s="17"/>
      <c r="O1160" s="17" t="s">
        <v>502</v>
      </c>
    </row>
    <row collapsed="false" customFormat="false" customHeight="false" hidden="false" ht="12.1" outlineLevel="0" r="1161">
      <c r="A1161" s="22" t="n">
        <v>45806.550451389</v>
      </c>
      <c r="B1161" s="23" t="s">
        <v>501</v>
      </c>
      <c r="C1161" s="23" t="s">
        <v>209</v>
      </c>
      <c r="D1161" s="23" t="s">
        <v>501</v>
      </c>
      <c r="E1161" s="23" t="s">
        <v>501</v>
      </c>
      <c r="F1161" s="23" t="s">
        <v>20</v>
      </c>
      <c r="G1161" s="24" t="n">
        <v>1</v>
      </c>
      <c r="H1161" s="25" t="n">
        <v>1</v>
      </c>
      <c r="I1161" s="25" t="n">
        <v>1</v>
      </c>
      <c r="J1161" s="25" t="n">
        <v>0</v>
      </c>
      <c r="K1161" s="25" t="n">
        <v>0</v>
      </c>
      <c r="L1161" s="25" t="n">
        <v>0</v>
      </c>
      <c r="M1161" s="6" t="s">
        <f>=I1161+J1161+K1161+L1161</f>
      </c>
      <c r="N1161" s="23"/>
      <c r="O1161" s="23" t="s">
        <v>624</v>
      </c>
    </row>
    <row collapsed="false" customFormat="false" customHeight="false" hidden="false" ht="12.1" outlineLevel="0" r="1162">
      <c r="A1162" s="22" t="n">
        <v>45807.406759259</v>
      </c>
      <c r="B1162" s="23" t="s">
        <v>501</v>
      </c>
      <c r="C1162" s="23" t="s">
        <v>209</v>
      </c>
      <c r="D1162" s="23" t="s">
        <v>501</v>
      </c>
      <c r="E1162" s="23" t="s">
        <v>501</v>
      </c>
      <c r="F1162" s="23" t="s">
        <v>20</v>
      </c>
      <c r="G1162" s="24" t="n">
        <v>1</v>
      </c>
      <c r="H1162" s="25" t="n">
        <v>1</v>
      </c>
      <c r="I1162" s="25" t="n">
        <v>1</v>
      </c>
      <c r="J1162" s="25" t="n">
        <v>0</v>
      </c>
      <c r="K1162" s="25" t="n">
        <v>0</v>
      </c>
      <c r="L1162" s="25" t="n">
        <v>0</v>
      </c>
      <c r="M1162" s="6" t="s">
        <f>=I1162+J1162+K1162+L1162</f>
      </c>
      <c r="N1162" s="23"/>
      <c r="O1162" s="23" t="s">
        <v>624</v>
      </c>
    </row>
    <row collapsed="false" customFormat="false" customHeight="false" hidden="false" ht="12.1" outlineLevel="0" r="1163">
      <c r="A1163" s="22" t="n">
        <v>45807.52130787</v>
      </c>
      <c r="B1163" s="23" t="s">
        <v>501</v>
      </c>
      <c r="C1163" s="23" t="s">
        <v>209</v>
      </c>
      <c r="D1163" s="23" t="s">
        <v>501</v>
      </c>
      <c r="E1163" s="23" t="s">
        <v>501</v>
      </c>
      <c r="F1163" s="23" t="s">
        <v>20</v>
      </c>
      <c r="G1163" s="24" t="n">
        <v>1</v>
      </c>
      <c r="H1163" s="25" t="n">
        <v>1</v>
      </c>
      <c r="I1163" s="25" t="n">
        <v>1</v>
      </c>
      <c r="J1163" s="25" t="n">
        <v>0</v>
      </c>
      <c r="K1163" s="25" t="n">
        <v>0</v>
      </c>
      <c r="L1163" s="25" t="n">
        <v>0</v>
      </c>
      <c r="M1163" s="6" t="s">
        <f>=I1163+J1163+K1163+L1163</f>
      </c>
      <c r="N1163" s="23"/>
      <c r="O1163" s="23" t="s">
        <v>624</v>
      </c>
    </row>
    <row collapsed="false" customFormat="false" customHeight="false" hidden="false" ht="12.1" outlineLevel="0" r="1164">
      <c r="A1164" s="22" t="n">
        <v>45807.766493056</v>
      </c>
      <c r="B1164" s="23" t="s">
        <v>501</v>
      </c>
      <c r="C1164" s="23" t="s">
        <v>209</v>
      </c>
      <c r="D1164" s="23" t="s">
        <v>501</v>
      </c>
      <c r="E1164" s="23" t="s">
        <v>501</v>
      </c>
      <c r="F1164" s="23" t="s">
        <v>20</v>
      </c>
      <c r="G1164" s="24" t="n">
        <v>1</v>
      </c>
      <c r="H1164" s="25" t="n">
        <v>1</v>
      </c>
      <c r="I1164" s="25" t="n">
        <v>22.04</v>
      </c>
      <c r="J1164" s="25" t="n">
        <v>0</v>
      </c>
      <c r="K1164" s="25" t="n">
        <v>0</v>
      </c>
      <c r="L1164" s="25" t="n">
        <v>0</v>
      </c>
      <c r="M1164" s="6" t="s">
        <f>=I1164+J1164+K1164+L1164</f>
      </c>
      <c r="N1164" s="23"/>
      <c r="O1164" s="23" t="s">
        <v>624</v>
      </c>
    </row>
    <row collapsed="false" customFormat="false" customHeight="false" hidden="false" ht="12.1" outlineLevel="0" r="1165">
      <c r="A1165" s="22" t="n">
        <v>45808.315451389</v>
      </c>
      <c r="B1165" s="23" t="s">
        <v>501</v>
      </c>
      <c r="C1165" s="23" t="s">
        <v>209</v>
      </c>
      <c r="D1165" s="23" t="s">
        <v>501</v>
      </c>
      <c r="E1165" s="23" t="s">
        <v>501</v>
      </c>
      <c r="F1165" s="23" t="s">
        <v>20</v>
      </c>
      <c r="G1165" s="24" t="n">
        <v>1</v>
      </c>
      <c r="H1165" s="25" t="n">
        <v>1</v>
      </c>
      <c r="I1165" s="25" t="n">
        <v>8</v>
      </c>
      <c r="J1165" s="25" t="n">
        <v>0</v>
      </c>
      <c r="K1165" s="25" t="n">
        <v>0</v>
      </c>
      <c r="L1165" s="25" t="n">
        <v>0</v>
      </c>
      <c r="M1165" s="6" t="s">
        <f>=I1165+J1165+K1165+L1165</f>
      </c>
      <c r="N1165" s="23"/>
      <c r="O1165" s="23" t="s">
        <v>624</v>
      </c>
    </row>
    <row collapsed="false" customFormat="false" customHeight="false" hidden="false" ht="12.1" outlineLevel="0" r="1166">
      <c r="A1166" s="22" t="n">
        <v>45808.334699074</v>
      </c>
      <c r="B1166" s="23" t="s">
        <v>501</v>
      </c>
      <c r="C1166" s="23" t="s">
        <v>209</v>
      </c>
      <c r="D1166" s="23" t="s">
        <v>501</v>
      </c>
      <c r="E1166" s="23" t="s">
        <v>501</v>
      </c>
      <c r="F1166" s="23" t="s">
        <v>20</v>
      </c>
      <c r="G1166" s="24" t="n">
        <v>1</v>
      </c>
      <c r="H1166" s="25" t="n">
        <v>1</v>
      </c>
      <c r="I1166" s="25" t="n">
        <v>30.03</v>
      </c>
      <c r="J1166" s="25" t="n">
        <v>0</v>
      </c>
      <c r="K1166" s="25" t="n">
        <v>0</v>
      </c>
      <c r="L1166" s="25" t="n">
        <v>0</v>
      </c>
      <c r="M1166" s="6" t="s">
        <f>=I1166+J1166+K1166+L1166</f>
      </c>
      <c r="N1166" s="23"/>
      <c r="O1166" s="23" t="s">
        <v>624</v>
      </c>
    </row>
    <row collapsed="false" customFormat="false" customHeight="false" hidden="false" ht="12.1" outlineLevel="0" r="1167">
      <c r="A1167" s="21" t="n">
        <v>45808.338645833</v>
      </c>
      <c r="B1167" s="17" t="s">
        <v>129</v>
      </c>
      <c r="C1167" s="17" t="s">
        <v>629</v>
      </c>
      <c r="D1167" s="17" t="s">
        <v>277</v>
      </c>
      <c r="E1167" s="17" t="s">
        <v>126</v>
      </c>
      <c r="F1167" s="17" t="s">
        <v>20</v>
      </c>
      <c r="G1167" s="7" t="n">
        <v>1</v>
      </c>
      <c r="H1167" s="6" t="n">
        <v>135.803326</v>
      </c>
      <c r="I1167" s="6" t="n">
        <v>-135.8</v>
      </c>
      <c r="J1167" s="6" t="n">
        <v>0</v>
      </c>
      <c r="K1167" s="6" t="n">
        <v>0</v>
      </c>
      <c r="L1167" s="6" t="n">
        <v>0</v>
      </c>
      <c r="M1167" s="6" t="s">
        <f>=I1167+J1167+K1167+L1167</f>
      </c>
      <c r="N1167" s="17"/>
      <c r="O1167" s="17" t="s">
        <v>624</v>
      </c>
    </row>
    <row collapsed="false" customFormat="false" customHeight="false" hidden="false" ht="12.1" outlineLevel="0" r="1168">
      <c r="A1168" s="22" t="n">
        <v>45809.573287037</v>
      </c>
      <c r="B1168" s="23" t="s">
        <v>501</v>
      </c>
      <c r="C1168" s="23" t="s">
        <v>209</v>
      </c>
      <c r="D1168" s="23" t="s">
        <v>501</v>
      </c>
      <c r="E1168" s="23" t="s">
        <v>501</v>
      </c>
      <c r="F1168" s="23" t="s">
        <v>20</v>
      </c>
      <c r="G1168" s="24" t="n">
        <v>1</v>
      </c>
      <c r="H1168" s="25" t="n">
        <v>1</v>
      </c>
      <c r="I1168" s="25" t="n">
        <v>0.05</v>
      </c>
      <c r="J1168" s="25" t="n">
        <v>0</v>
      </c>
      <c r="K1168" s="25" t="n">
        <v>0</v>
      </c>
      <c r="L1168" s="25" t="n">
        <v>0</v>
      </c>
      <c r="M1168" s="6" t="s">
        <f>=I1168+J1168+K1168+L1168</f>
      </c>
      <c r="N1168" s="23"/>
      <c r="O1168" s="23" t="s">
        <v>624</v>
      </c>
    </row>
    <row collapsed="false" customFormat="false" customHeight="false" hidden="false" ht="12.1" outlineLevel="0" r="1169">
      <c r="A1169" s="22" t="n">
        <v>45810.447835648</v>
      </c>
      <c r="B1169" s="23" t="s">
        <v>524</v>
      </c>
      <c r="C1169" s="23" t="s">
        <v>671</v>
      </c>
      <c r="D1169" s="23" t="s">
        <v>524</v>
      </c>
      <c r="E1169" s="23" t="s">
        <v>524</v>
      </c>
      <c r="F1169" s="23" t="s">
        <v>20</v>
      </c>
      <c r="G1169" s="24" t="n">
        <v>1</v>
      </c>
      <c r="H1169" s="25" t="n">
        <v>1</v>
      </c>
      <c r="I1169" s="25" t="n">
        <v>79.78</v>
      </c>
      <c r="J1169" s="25" t="n">
        <v>0</v>
      </c>
      <c r="K1169" s="25" t="n">
        <v>0</v>
      </c>
      <c r="L1169" s="25" t="n">
        <v>0</v>
      </c>
      <c r="M1169" s="6" t="s">
        <f>=I1169+J1169+K1169+L1169</f>
      </c>
      <c r="N1169" s="23"/>
      <c r="O1169" s="23" t="s">
        <v>502</v>
      </c>
    </row>
    <row collapsed="false" customFormat="false" customHeight="false" hidden="false" ht="12.1" outlineLevel="0" r="1170">
      <c r="A1170" s="22" t="n">
        <v>45810.496701389</v>
      </c>
      <c r="B1170" s="23" t="s">
        <v>524</v>
      </c>
      <c r="C1170" s="23" t="s">
        <v>593</v>
      </c>
      <c r="D1170" s="23" t="s">
        <v>524</v>
      </c>
      <c r="E1170" s="23" t="s">
        <v>524</v>
      </c>
      <c r="F1170" s="23" t="s">
        <v>20</v>
      </c>
      <c r="G1170" s="24" t="n">
        <v>1</v>
      </c>
      <c r="H1170" s="25" t="n">
        <v>1</v>
      </c>
      <c r="I1170" s="25" t="n">
        <v>56.3</v>
      </c>
      <c r="J1170" s="25" t="n">
        <v>0</v>
      </c>
      <c r="K1170" s="25" t="n">
        <v>0</v>
      </c>
      <c r="L1170" s="25" t="n">
        <v>0</v>
      </c>
      <c r="M1170" s="6" t="s">
        <f>=I1170+J1170+K1170+L1170</f>
      </c>
      <c r="N1170" s="23"/>
      <c r="O1170" s="23" t="s">
        <v>502</v>
      </c>
    </row>
    <row collapsed="false" customFormat="false" customHeight="false" hidden="false" ht="12.1" outlineLevel="0" r="1171">
      <c r="A1171" s="22" t="n">
        <v>45811.545486111</v>
      </c>
      <c r="B1171" s="23" t="s">
        <v>524</v>
      </c>
      <c r="C1171" s="23" t="s">
        <v>667</v>
      </c>
      <c r="D1171" s="23" t="s">
        <v>524</v>
      </c>
      <c r="E1171" s="23" t="s">
        <v>524</v>
      </c>
      <c r="F1171" s="23" t="s">
        <v>20</v>
      </c>
      <c r="G1171" s="24" t="n">
        <v>1</v>
      </c>
      <c r="H1171" s="25" t="n">
        <v>1</v>
      </c>
      <c r="I1171" s="25" t="n">
        <v>16.8</v>
      </c>
      <c r="J1171" s="25" t="n">
        <v>0</v>
      </c>
      <c r="K1171" s="25" t="n">
        <v>0</v>
      </c>
      <c r="L1171" s="25" t="n">
        <v>0</v>
      </c>
      <c r="M1171" s="6" t="s">
        <f>=I1171+J1171+K1171+L1171</f>
      </c>
      <c r="N1171" s="23"/>
      <c r="O1171" s="23" t="s">
        <v>502</v>
      </c>
    </row>
    <row collapsed="false" customFormat="false" customHeight="false" hidden="false" ht="12.1" outlineLevel="0" r="1172">
      <c r="A1172" s="22" t="n">
        <v>45811.547893519</v>
      </c>
      <c r="B1172" s="23" t="s">
        <v>559</v>
      </c>
      <c r="C1172" s="23" t="s">
        <v>668</v>
      </c>
      <c r="D1172" s="23" t="s">
        <v>559</v>
      </c>
      <c r="E1172" s="23" t="s">
        <v>559</v>
      </c>
      <c r="F1172" s="23" t="s">
        <v>20</v>
      </c>
      <c r="G1172" s="24" t="n">
        <v>1</v>
      </c>
      <c r="H1172" s="25" t="n">
        <v>1</v>
      </c>
      <c r="I1172" s="25" t="n">
        <v>174.8</v>
      </c>
      <c r="J1172" s="25" t="n">
        <v>0</v>
      </c>
      <c r="K1172" s="25" t="n">
        <v>0</v>
      </c>
      <c r="L1172" s="25" t="n">
        <v>0</v>
      </c>
      <c r="M1172" s="6" t="s">
        <f>=I1172+J1172+K1172+L1172</f>
      </c>
      <c r="N1172" s="23"/>
      <c r="O1172" s="23" t="s">
        <v>502</v>
      </c>
    </row>
    <row collapsed="false" customFormat="false" customHeight="false" hidden="false" ht="12.1" outlineLevel="0" r="1173">
      <c r="A1173" s="22" t="n">
        <v>45811.668275463</v>
      </c>
      <c r="B1173" s="23" t="s">
        <v>501</v>
      </c>
      <c r="C1173" s="23" t="s">
        <v>209</v>
      </c>
      <c r="D1173" s="23" t="s">
        <v>501</v>
      </c>
      <c r="E1173" s="23" t="s">
        <v>501</v>
      </c>
      <c r="F1173" s="23" t="s">
        <v>20</v>
      </c>
      <c r="G1173" s="24" t="n">
        <v>1</v>
      </c>
      <c r="H1173" s="25" t="n">
        <v>1</v>
      </c>
      <c r="I1173" s="25" t="n">
        <v>31</v>
      </c>
      <c r="J1173" s="25" t="n">
        <v>0</v>
      </c>
      <c r="K1173" s="25" t="n">
        <v>0</v>
      </c>
      <c r="L1173" s="25" t="n">
        <v>0</v>
      </c>
      <c r="M1173" s="6" t="s">
        <f>=I1173+J1173+K1173+L1173</f>
      </c>
      <c r="N1173" s="23"/>
      <c r="O1173" s="23" t="s">
        <v>624</v>
      </c>
    </row>
    <row collapsed="false" customFormat="false" customHeight="false" hidden="false" ht="12.1" outlineLevel="0" r="1174">
      <c r="A1174" s="22" t="n">
        <v>45812.777731481</v>
      </c>
      <c r="B1174" s="23" t="s">
        <v>524</v>
      </c>
      <c r="C1174" s="23" t="s">
        <v>650</v>
      </c>
      <c r="D1174" s="23" t="s">
        <v>524</v>
      </c>
      <c r="E1174" s="23" t="s">
        <v>524</v>
      </c>
      <c r="F1174" s="23" t="s">
        <v>20</v>
      </c>
      <c r="G1174" s="24" t="n">
        <v>1</v>
      </c>
      <c r="H1174" s="25" t="n">
        <v>1</v>
      </c>
      <c r="I1174" s="25" t="n">
        <v>460.2</v>
      </c>
      <c r="J1174" s="25" t="n">
        <v>0</v>
      </c>
      <c r="K1174" s="25" t="n">
        <v>0</v>
      </c>
      <c r="L1174" s="25" t="n">
        <v>0</v>
      </c>
      <c r="M1174" s="6" t="s">
        <f>=I1174+J1174+K1174+L1174</f>
      </c>
      <c r="N1174" s="23"/>
      <c r="O1174" s="23" t="s">
        <v>502</v>
      </c>
    </row>
    <row collapsed="false" customFormat="false" customHeight="false" hidden="false" ht="12.1" outlineLevel="0" r="1175">
      <c r="A1175" s="22" t="n">
        <v>45812.959224537</v>
      </c>
      <c r="B1175" s="23" t="s">
        <v>501</v>
      </c>
      <c r="C1175" s="23" t="s">
        <v>209</v>
      </c>
      <c r="D1175" s="23" t="s">
        <v>501</v>
      </c>
      <c r="E1175" s="23" t="s">
        <v>501</v>
      </c>
      <c r="F1175" s="23" t="s">
        <v>20</v>
      </c>
      <c r="G1175" s="24" t="n">
        <v>1</v>
      </c>
      <c r="H1175" s="25" t="n">
        <v>1</v>
      </c>
      <c r="I1175" s="25" t="n">
        <v>394</v>
      </c>
      <c r="J1175" s="25" t="n">
        <v>0</v>
      </c>
      <c r="K1175" s="25" t="n">
        <v>0</v>
      </c>
      <c r="L1175" s="25" t="n">
        <v>0</v>
      </c>
      <c r="M1175" s="6" t="s">
        <f>=I1175+J1175+K1175+L1175</f>
      </c>
      <c r="N1175" s="23"/>
      <c r="O1175" s="23" t="s">
        <v>624</v>
      </c>
    </row>
    <row collapsed="false" customFormat="false" customHeight="false" hidden="false" ht="12.1" outlineLevel="0" r="1176">
      <c r="A1176" s="21" t="n">
        <v>45812.959293981</v>
      </c>
      <c r="B1176" s="17" t="s">
        <v>129</v>
      </c>
      <c r="C1176" s="17" t="s">
        <v>629</v>
      </c>
      <c r="D1176" s="17" t="s">
        <v>277</v>
      </c>
      <c r="E1176" s="17" t="s">
        <v>126</v>
      </c>
      <c r="F1176" s="17" t="s">
        <v>20</v>
      </c>
      <c r="G1176" s="7" t="n">
        <v>3</v>
      </c>
      <c r="H1176" s="6" t="n">
        <v>136.102019</v>
      </c>
      <c r="I1176" s="6" t="n">
        <v>-408.31</v>
      </c>
      <c r="J1176" s="6" t="n">
        <v>0</v>
      </c>
      <c r="K1176" s="6" t="n">
        <v>0</v>
      </c>
      <c r="L1176" s="6" t="n">
        <v>0</v>
      </c>
      <c r="M1176" s="6" t="s">
        <f>=I1176+J1176+K1176+L1176</f>
      </c>
      <c r="N1176" s="17"/>
      <c r="O1176" s="17" t="s">
        <v>624</v>
      </c>
    </row>
    <row collapsed="false" customFormat="false" customHeight="false" hidden="false" ht="12.1" outlineLevel="0" r="1177">
      <c r="A1177" s="22" t="n">
        <v>45813.406643519</v>
      </c>
      <c r="B1177" s="23" t="s">
        <v>501</v>
      </c>
      <c r="C1177" s="23" t="s">
        <v>209</v>
      </c>
      <c r="D1177" s="23" t="s">
        <v>501</v>
      </c>
      <c r="E1177" s="23" t="s">
        <v>501</v>
      </c>
      <c r="F1177" s="23" t="s">
        <v>20</v>
      </c>
      <c r="G1177" s="24" t="n">
        <v>1</v>
      </c>
      <c r="H1177" s="25" t="n">
        <v>1</v>
      </c>
      <c r="I1177" s="25" t="n">
        <v>2.5</v>
      </c>
      <c r="J1177" s="25" t="n">
        <v>0</v>
      </c>
      <c r="K1177" s="25" t="n">
        <v>0</v>
      </c>
      <c r="L1177" s="25" t="n">
        <v>0</v>
      </c>
      <c r="M1177" s="6" t="s">
        <f>=I1177+J1177+K1177+L1177</f>
      </c>
      <c r="N1177" s="23"/>
      <c r="O1177" s="23" t="s">
        <v>624</v>
      </c>
    </row>
    <row collapsed="false" customFormat="false" customHeight="false" hidden="false" ht="12.1" outlineLevel="0" r="1178">
      <c r="A1178" s="22" t="n">
        <v>45814.456851852</v>
      </c>
      <c r="B1178" s="23" t="s">
        <v>524</v>
      </c>
      <c r="C1178" s="23" t="s">
        <v>680</v>
      </c>
      <c r="D1178" s="23" t="s">
        <v>524</v>
      </c>
      <c r="E1178" s="23" t="s">
        <v>524</v>
      </c>
      <c r="F1178" s="23" t="s">
        <v>20</v>
      </c>
      <c r="G1178" s="24" t="n">
        <v>1</v>
      </c>
      <c r="H1178" s="25" t="n">
        <v>1</v>
      </c>
      <c r="I1178" s="25" t="n">
        <v>7.33</v>
      </c>
      <c r="J1178" s="25" t="n">
        <v>0</v>
      </c>
      <c r="K1178" s="25" t="n">
        <v>0</v>
      </c>
      <c r="L1178" s="25" t="n">
        <v>0</v>
      </c>
      <c r="M1178" s="6" t="s">
        <f>=I1178+J1178+K1178+L1178</f>
      </c>
      <c r="N1178" s="23"/>
      <c r="O1178" s="23" t="s">
        <v>502</v>
      </c>
    </row>
    <row collapsed="false" customFormat="false" customHeight="false" hidden="false" ht="12.1" outlineLevel="0" r="1179">
      <c r="A1179" s="22" t="n">
        <v>45814.463252315</v>
      </c>
      <c r="B1179" s="23" t="s">
        <v>559</v>
      </c>
      <c r="C1179" s="23" t="s">
        <v>681</v>
      </c>
      <c r="D1179" s="23" t="s">
        <v>559</v>
      </c>
      <c r="E1179" s="23" t="s">
        <v>559</v>
      </c>
      <c r="F1179" s="23" t="s">
        <v>20</v>
      </c>
      <c r="G1179" s="24" t="n">
        <v>1</v>
      </c>
      <c r="H1179" s="25" t="n">
        <v>1</v>
      </c>
      <c r="I1179" s="25" t="n">
        <v>30</v>
      </c>
      <c r="J1179" s="25" t="n">
        <v>0</v>
      </c>
      <c r="K1179" s="25" t="n">
        <v>0</v>
      </c>
      <c r="L1179" s="25" t="n">
        <v>0</v>
      </c>
      <c r="M1179" s="6" t="s">
        <f>=I1179+J1179+K1179+L1179</f>
      </c>
      <c r="N1179" s="23"/>
      <c r="O1179" s="23" t="s">
        <v>502</v>
      </c>
    </row>
    <row collapsed="false" customFormat="false" customHeight="false" hidden="false" ht="12.1" outlineLevel="0" r="1180">
      <c r="A1180" s="22" t="n">
        <v>45814.49943287</v>
      </c>
      <c r="B1180" s="23" t="s">
        <v>524</v>
      </c>
      <c r="C1180" s="23" t="s">
        <v>690</v>
      </c>
      <c r="D1180" s="23" t="s">
        <v>524</v>
      </c>
      <c r="E1180" s="23" t="s">
        <v>524</v>
      </c>
      <c r="F1180" s="23" t="s">
        <v>20</v>
      </c>
      <c r="G1180" s="24" t="n">
        <v>1</v>
      </c>
      <c r="H1180" s="25" t="n">
        <v>1</v>
      </c>
      <c r="I1180" s="25" t="n">
        <v>370</v>
      </c>
      <c r="J1180" s="25" t="n">
        <v>0</v>
      </c>
      <c r="K1180" s="25" t="n">
        <v>0</v>
      </c>
      <c r="L1180" s="25" t="n">
        <v>0</v>
      </c>
      <c r="M1180" s="6" t="s">
        <f>=I1180+J1180+K1180+L1180</f>
      </c>
      <c r="N1180" s="23"/>
      <c r="O1180" s="23" t="s">
        <v>502</v>
      </c>
    </row>
    <row collapsed="false" customFormat="false" customHeight="false" hidden="false" ht="12.1" outlineLevel="0" r="1181">
      <c r="A1181" s="30" t="n">
        <v>45814.49943287</v>
      </c>
      <c r="B1181" s="31" t="s">
        <v>515</v>
      </c>
      <c r="C1181" s="31" t="s">
        <v>691</v>
      </c>
      <c r="D1181" s="31" t="s">
        <v>515</v>
      </c>
      <c r="E1181" s="31" t="s">
        <v>515</v>
      </c>
      <c r="F1181" s="31" t="s">
        <v>20</v>
      </c>
      <c r="G1181" s="32" t="n">
        <v>1</v>
      </c>
      <c r="H1181" s="33" t="n">
        <v>-48</v>
      </c>
      <c r="I1181" s="33" t="n">
        <v>-48</v>
      </c>
      <c r="J1181" s="33" t="n">
        <v>0</v>
      </c>
      <c r="K1181" s="33" t="n">
        <v>0</v>
      </c>
      <c r="L1181" s="33" t="n">
        <v>0</v>
      </c>
      <c r="M1181" s="6" t="s">
        <f>=I1181+J1181+K1181+L1181</f>
      </c>
      <c r="N1181" s="31"/>
      <c r="O1181" s="31" t="s">
        <v>502</v>
      </c>
    </row>
    <row collapsed="false" customFormat="false" customHeight="false" hidden="false" ht="12.1" outlineLevel="0" r="1182">
      <c r="A1182" s="22" t="n">
        <v>45818.472349537</v>
      </c>
      <c r="B1182" s="23" t="s">
        <v>524</v>
      </c>
      <c r="C1182" s="23" t="s">
        <v>651</v>
      </c>
      <c r="D1182" s="23" t="s">
        <v>524</v>
      </c>
      <c r="E1182" s="23" t="s">
        <v>524</v>
      </c>
      <c r="F1182" s="23" t="s">
        <v>20</v>
      </c>
      <c r="G1182" s="24" t="n">
        <v>1</v>
      </c>
      <c r="H1182" s="25" t="n">
        <v>1</v>
      </c>
      <c r="I1182" s="25" t="n">
        <v>55.5</v>
      </c>
      <c r="J1182" s="25" t="n">
        <v>0</v>
      </c>
      <c r="K1182" s="25" t="n">
        <v>0</v>
      </c>
      <c r="L1182" s="25" t="n">
        <v>0</v>
      </c>
      <c r="M1182" s="6" t="s">
        <f>=I1182+J1182+K1182+L1182</f>
      </c>
      <c r="N1182" s="23"/>
      <c r="O1182" s="23" t="s">
        <v>502</v>
      </c>
    </row>
    <row collapsed="false" customFormat="false" customHeight="false" hidden="false" ht="12.1" outlineLevel="0" r="1183">
      <c r="A1183" s="22" t="n">
        <v>45822.610868056</v>
      </c>
      <c r="B1183" s="23" t="s">
        <v>501</v>
      </c>
      <c r="C1183" s="23" t="s">
        <v>209</v>
      </c>
      <c r="D1183" s="23" t="s">
        <v>501</v>
      </c>
      <c r="E1183" s="23" t="s">
        <v>501</v>
      </c>
      <c r="F1183" s="23" t="s">
        <v>20</v>
      </c>
      <c r="G1183" s="24" t="n">
        <v>1</v>
      </c>
      <c r="H1183" s="25" t="n">
        <v>1</v>
      </c>
      <c r="I1183" s="25" t="n">
        <v>3</v>
      </c>
      <c r="J1183" s="25" t="n">
        <v>0</v>
      </c>
      <c r="K1183" s="25" t="n">
        <v>0</v>
      </c>
      <c r="L1183" s="25" t="n">
        <v>0</v>
      </c>
      <c r="M1183" s="6" t="s">
        <f>=I1183+J1183+K1183+L1183</f>
      </c>
      <c r="N1183" s="23"/>
      <c r="O1183" s="23" t="s">
        <v>624</v>
      </c>
    </row>
    <row collapsed="false" customFormat="false" customHeight="false" hidden="false" ht="12.1" outlineLevel="0" r="1184">
      <c r="A1184" s="22" t="n">
        <v>45822.632071759</v>
      </c>
      <c r="B1184" s="23" t="s">
        <v>501</v>
      </c>
      <c r="C1184" s="23" t="s">
        <v>209</v>
      </c>
      <c r="D1184" s="23" t="s">
        <v>501</v>
      </c>
      <c r="E1184" s="23" t="s">
        <v>501</v>
      </c>
      <c r="F1184" s="23" t="s">
        <v>20</v>
      </c>
      <c r="G1184" s="24" t="n">
        <v>1</v>
      </c>
      <c r="H1184" s="25" t="n">
        <v>1</v>
      </c>
      <c r="I1184" s="25" t="n">
        <v>1.18</v>
      </c>
      <c r="J1184" s="25" t="n">
        <v>0</v>
      </c>
      <c r="K1184" s="25" t="n">
        <v>0</v>
      </c>
      <c r="L1184" s="25" t="n">
        <v>0</v>
      </c>
      <c r="M1184" s="6" t="s">
        <f>=I1184+J1184+K1184+L1184</f>
      </c>
      <c r="N1184" s="23"/>
      <c r="O1184" s="23" t="s">
        <v>624</v>
      </c>
    </row>
    <row collapsed="false" customFormat="false" customHeight="false" hidden="false" ht="12.1" outlineLevel="0" r="1185">
      <c r="A1185" s="22" t="n">
        <v>45824.032141204</v>
      </c>
      <c r="B1185" s="23" t="s">
        <v>501</v>
      </c>
      <c r="C1185" s="23" t="s">
        <v>209</v>
      </c>
      <c r="D1185" s="23" t="s">
        <v>501</v>
      </c>
      <c r="E1185" s="23" t="s">
        <v>501</v>
      </c>
      <c r="F1185" s="23" t="s">
        <v>20</v>
      </c>
      <c r="G1185" s="24" t="n">
        <v>1</v>
      </c>
      <c r="H1185" s="25" t="n">
        <v>1</v>
      </c>
      <c r="I1185" s="25" t="n">
        <v>5000</v>
      </c>
      <c r="J1185" s="25" t="n">
        <v>0</v>
      </c>
      <c r="K1185" s="25" t="n">
        <v>0</v>
      </c>
      <c r="L1185" s="25" t="n">
        <v>0</v>
      </c>
      <c r="M1185" s="6" t="s">
        <f>=I1185+J1185+K1185+L1185</f>
      </c>
      <c r="N1185" s="23"/>
      <c r="O1185" s="23" t="s">
        <v>502</v>
      </c>
    </row>
    <row collapsed="false" customFormat="false" customHeight="false" hidden="false" ht="12.1" outlineLevel="0" r="1186">
      <c r="A1186" s="22" t="n">
        <v>45824.336574074</v>
      </c>
      <c r="B1186" s="23" t="s">
        <v>501</v>
      </c>
      <c r="C1186" s="23" t="s">
        <v>209</v>
      </c>
      <c r="D1186" s="23" t="s">
        <v>501</v>
      </c>
      <c r="E1186" s="23" t="s">
        <v>501</v>
      </c>
      <c r="F1186" s="23" t="s">
        <v>20</v>
      </c>
      <c r="G1186" s="24" t="n">
        <v>1</v>
      </c>
      <c r="H1186" s="25" t="n">
        <v>1</v>
      </c>
      <c r="I1186" s="25" t="n">
        <v>0.01</v>
      </c>
      <c r="J1186" s="25" t="n">
        <v>0</v>
      </c>
      <c r="K1186" s="25" t="n">
        <v>0</v>
      </c>
      <c r="L1186" s="25" t="n">
        <v>0</v>
      </c>
      <c r="M1186" s="6" t="s">
        <f>=I1186+J1186+K1186+L1186</f>
      </c>
      <c r="N1186" s="23"/>
      <c r="O1186" s="23" t="s">
        <v>624</v>
      </c>
    </row>
    <row collapsed="false" customFormat="false" customHeight="false" hidden="false" ht="12.1" outlineLevel="0" r="1187">
      <c r="A1187" s="22" t="n">
        <v>45824.340405093</v>
      </c>
      <c r="B1187" s="23" t="s">
        <v>501</v>
      </c>
      <c r="C1187" s="23" t="s">
        <v>209</v>
      </c>
      <c r="D1187" s="23" t="s">
        <v>501</v>
      </c>
      <c r="E1187" s="23" t="s">
        <v>501</v>
      </c>
      <c r="F1187" s="23" t="s">
        <v>20</v>
      </c>
      <c r="G1187" s="24" t="n">
        <v>1</v>
      </c>
      <c r="H1187" s="25" t="n">
        <v>1</v>
      </c>
      <c r="I1187" s="25" t="n">
        <v>26.24</v>
      </c>
      <c r="J1187" s="25" t="n">
        <v>0</v>
      </c>
      <c r="K1187" s="25" t="n">
        <v>0</v>
      </c>
      <c r="L1187" s="25" t="n">
        <v>0</v>
      </c>
      <c r="M1187" s="6" t="s">
        <f>=I1187+J1187+K1187+L1187</f>
      </c>
      <c r="N1187" s="23"/>
      <c r="O1187" s="23" t="s">
        <v>624</v>
      </c>
    </row>
    <row collapsed="false" customFormat="false" customHeight="false" hidden="false" ht="12.1" outlineLevel="0" r="1188">
      <c r="A1188" s="22" t="n">
        <v>45824.341666667</v>
      </c>
      <c r="B1188" s="23" t="s">
        <v>501</v>
      </c>
      <c r="C1188" s="23" t="s">
        <v>209</v>
      </c>
      <c r="D1188" s="23" t="s">
        <v>501</v>
      </c>
      <c r="E1188" s="23" t="s">
        <v>501</v>
      </c>
      <c r="F1188" s="23" t="s">
        <v>20</v>
      </c>
      <c r="G1188" s="24" t="n">
        <v>1</v>
      </c>
      <c r="H1188" s="25" t="n">
        <v>1</v>
      </c>
      <c r="I1188" s="25" t="n">
        <v>2.58</v>
      </c>
      <c r="J1188" s="25" t="n">
        <v>0</v>
      </c>
      <c r="K1188" s="25" t="n">
        <v>0</v>
      </c>
      <c r="L1188" s="25" t="n">
        <v>0</v>
      </c>
      <c r="M1188" s="6" t="s">
        <f>=I1188+J1188+K1188+L1188</f>
      </c>
      <c r="N1188" s="23"/>
      <c r="O1188" s="23" t="s">
        <v>624</v>
      </c>
    </row>
    <row collapsed="false" customFormat="false" customHeight="false" hidden="false" ht="12.1" outlineLevel="0" r="1189">
      <c r="A1189" s="22" t="n">
        <v>45824.344328704</v>
      </c>
      <c r="B1189" s="23" t="s">
        <v>501</v>
      </c>
      <c r="C1189" s="23" t="s">
        <v>209</v>
      </c>
      <c r="D1189" s="23" t="s">
        <v>501</v>
      </c>
      <c r="E1189" s="23" t="s">
        <v>501</v>
      </c>
      <c r="F1189" s="23" t="s">
        <v>20</v>
      </c>
      <c r="G1189" s="24" t="n">
        <v>1</v>
      </c>
      <c r="H1189" s="25" t="n">
        <v>1</v>
      </c>
      <c r="I1189" s="25" t="n">
        <v>30.98</v>
      </c>
      <c r="J1189" s="25" t="n">
        <v>0</v>
      </c>
      <c r="K1189" s="25" t="n">
        <v>0</v>
      </c>
      <c r="L1189" s="25" t="n">
        <v>0</v>
      </c>
      <c r="M1189" s="6" t="s">
        <f>=I1189+J1189+K1189+L1189</f>
      </c>
      <c r="N1189" s="23"/>
      <c r="O1189" s="23" t="s">
        <v>624</v>
      </c>
    </row>
    <row collapsed="false" customFormat="false" customHeight="false" hidden="false" ht="12.1" outlineLevel="0" r="1190">
      <c r="A1190" s="22" t="n">
        <v>45824.345613426</v>
      </c>
      <c r="B1190" s="23" t="s">
        <v>501</v>
      </c>
      <c r="C1190" s="23" t="s">
        <v>209</v>
      </c>
      <c r="D1190" s="23" t="s">
        <v>501</v>
      </c>
      <c r="E1190" s="23" t="s">
        <v>501</v>
      </c>
      <c r="F1190" s="23" t="s">
        <v>20</v>
      </c>
      <c r="G1190" s="24" t="n">
        <v>1</v>
      </c>
      <c r="H1190" s="25" t="n">
        <v>1</v>
      </c>
      <c r="I1190" s="25" t="n">
        <v>45</v>
      </c>
      <c r="J1190" s="25" t="n">
        <v>0</v>
      </c>
      <c r="K1190" s="25" t="n">
        <v>0</v>
      </c>
      <c r="L1190" s="25" t="n">
        <v>0</v>
      </c>
      <c r="M1190" s="6" t="s">
        <f>=I1190+J1190+K1190+L1190</f>
      </c>
      <c r="N1190" s="23"/>
      <c r="O1190" s="23" t="s">
        <v>624</v>
      </c>
    </row>
    <row collapsed="false" customFormat="false" customHeight="false" hidden="false" ht="12.1" outlineLevel="0" r="1191">
      <c r="A1191" s="21" t="n">
        <v>45824.34568287</v>
      </c>
      <c r="B1191" s="17" t="s">
        <v>129</v>
      </c>
      <c r="C1191" s="17" t="s">
        <v>629</v>
      </c>
      <c r="D1191" s="17" t="s">
        <v>277</v>
      </c>
      <c r="E1191" s="17" t="s">
        <v>126</v>
      </c>
      <c r="F1191" s="17" t="s">
        <v>20</v>
      </c>
      <c r="G1191" s="7" t="n">
        <v>1</v>
      </c>
      <c r="H1191" s="6" t="n">
        <v>136.942759</v>
      </c>
      <c r="I1191" s="6" t="n">
        <v>-136.94</v>
      </c>
      <c r="J1191" s="6" t="n">
        <v>0</v>
      </c>
      <c r="K1191" s="6" t="n">
        <v>0</v>
      </c>
      <c r="L1191" s="6" t="n">
        <v>0</v>
      </c>
      <c r="M1191" s="6" t="s">
        <f>=I1191+J1191+K1191+L1191</f>
      </c>
      <c r="N1191" s="17"/>
      <c r="O1191" s="17" t="s">
        <v>624</v>
      </c>
    </row>
    <row collapsed="false" customFormat="false" customHeight="false" hidden="false" ht="12.1" outlineLevel="0" r="1192">
      <c r="A1192" s="22" t="n">
        <v>45824.38650463</v>
      </c>
      <c r="B1192" s="23" t="s">
        <v>501</v>
      </c>
      <c r="C1192" s="23" t="s">
        <v>209</v>
      </c>
      <c r="D1192" s="23" t="s">
        <v>501</v>
      </c>
      <c r="E1192" s="23" t="s">
        <v>501</v>
      </c>
      <c r="F1192" s="23" t="s">
        <v>20</v>
      </c>
      <c r="G1192" s="24" t="n">
        <v>1</v>
      </c>
      <c r="H1192" s="25" t="n">
        <v>1</v>
      </c>
      <c r="I1192" s="25" t="n">
        <v>1</v>
      </c>
      <c r="J1192" s="25" t="n">
        <v>0</v>
      </c>
      <c r="K1192" s="25" t="n">
        <v>0</v>
      </c>
      <c r="L1192" s="25" t="n">
        <v>0</v>
      </c>
      <c r="M1192" s="6" t="s">
        <f>=I1192+J1192+K1192+L1192</f>
      </c>
      <c r="N1192" s="23"/>
      <c r="O1192" s="23" t="s">
        <v>624</v>
      </c>
    </row>
    <row collapsed="false" customFormat="false" customHeight="false" hidden="false" ht="12.1" outlineLevel="0" r="1193">
      <c r="A1193" s="21" t="n">
        <v>45824.681493056</v>
      </c>
      <c r="B1193" s="17" t="s">
        <v>38</v>
      </c>
      <c r="C1193" s="17" t="s">
        <v>682</v>
      </c>
      <c r="D1193" s="17" t="s">
        <v>277</v>
      </c>
      <c r="E1193" s="17" t="s">
        <v>18</v>
      </c>
      <c r="F1193" s="17" t="s">
        <v>20</v>
      </c>
      <c r="G1193" s="7" t="n">
        <v>10</v>
      </c>
      <c r="H1193" s="6" t="n">
        <v>247.8</v>
      </c>
      <c r="I1193" s="6" t="n">
        <v>-2478</v>
      </c>
      <c r="J1193" s="6" t="n">
        <v>0</v>
      </c>
      <c r="K1193" s="6" t="n">
        <v>-7.43</v>
      </c>
      <c r="L1193" s="6" t="n">
        <v>0</v>
      </c>
      <c r="M1193" s="6" t="s">
        <f>=I1193+J1193+K1193+L1193</f>
      </c>
      <c r="N1193" s="17"/>
      <c r="O1193" s="17" t="s">
        <v>502</v>
      </c>
    </row>
    <row collapsed="false" customFormat="false" customHeight="false" hidden="false" ht="12.1" outlineLevel="0" r="1194">
      <c r="A1194" s="21" t="n">
        <v>45824.682627315</v>
      </c>
      <c r="B1194" s="17" t="s">
        <v>31</v>
      </c>
      <c r="C1194" s="17" t="s">
        <v>677</v>
      </c>
      <c r="D1194" s="17" t="s">
        <v>277</v>
      </c>
      <c r="E1194" s="17" t="s">
        <v>18</v>
      </c>
      <c r="F1194" s="17" t="s">
        <v>20</v>
      </c>
      <c r="G1194" s="7" t="n">
        <v>10</v>
      </c>
      <c r="H1194" s="6" t="n">
        <v>353.59</v>
      </c>
      <c r="I1194" s="6" t="n">
        <v>-3535.9</v>
      </c>
      <c r="J1194" s="6" t="n">
        <v>0</v>
      </c>
      <c r="K1194" s="6" t="n">
        <v>0</v>
      </c>
      <c r="L1194" s="6" t="n">
        <v>0</v>
      </c>
      <c r="M1194" s="6" t="s">
        <f>=I1194+J1194+K1194+L1194</f>
      </c>
      <c r="N1194" s="17"/>
      <c r="O1194" s="17" t="s">
        <v>502</v>
      </c>
    </row>
    <row collapsed="false" customFormat="false" customHeight="false" hidden="false" ht="12.1" outlineLevel="0" r="1195">
      <c r="A1195" s="30" t="n">
        <v>45824.682638889</v>
      </c>
      <c r="B1195" s="31" t="s">
        <v>537</v>
      </c>
      <c r="C1195" s="31" t="s">
        <v>678</v>
      </c>
      <c r="D1195" s="31" t="s">
        <v>537</v>
      </c>
      <c r="E1195" s="31" t="s">
        <v>537</v>
      </c>
      <c r="F1195" s="31" t="s">
        <v>20</v>
      </c>
      <c r="G1195" s="32" t="n">
        <v>1</v>
      </c>
      <c r="H1195" s="33" t="n">
        <v>-1</v>
      </c>
      <c r="I1195" s="33" t="n">
        <v>-10.61</v>
      </c>
      <c r="J1195" s="33" t="n">
        <v>0</v>
      </c>
      <c r="K1195" s="33" t="n">
        <v>0</v>
      </c>
      <c r="L1195" s="33" t="n">
        <v>0</v>
      </c>
      <c r="M1195" s="6" t="s">
        <f>=I1195+J1195+K1195+L1195</f>
      </c>
      <c r="N1195" s="31"/>
      <c r="O1195" s="31" t="s">
        <v>502</v>
      </c>
    </row>
    <row collapsed="false" customFormat="false" customHeight="false" hidden="false" ht="12.1" outlineLevel="0" r="1196">
      <c r="A1196" s="22" t="n">
        <v>45825.438506944</v>
      </c>
      <c r="B1196" s="23" t="s">
        <v>501</v>
      </c>
      <c r="C1196" s="23" t="s">
        <v>209</v>
      </c>
      <c r="D1196" s="23" t="s">
        <v>501</v>
      </c>
      <c r="E1196" s="23" t="s">
        <v>501</v>
      </c>
      <c r="F1196" s="23" t="s">
        <v>20</v>
      </c>
      <c r="G1196" s="24" t="n">
        <v>1</v>
      </c>
      <c r="H1196" s="25" t="n">
        <v>1</v>
      </c>
      <c r="I1196" s="25" t="n">
        <v>1.24</v>
      </c>
      <c r="J1196" s="25" t="n">
        <v>0</v>
      </c>
      <c r="K1196" s="25" t="n">
        <v>0</v>
      </c>
      <c r="L1196" s="25" t="n">
        <v>0</v>
      </c>
      <c r="M1196" s="6" t="s">
        <f>=I1196+J1196+K1196+L1196</f>
      </c>
      <c r="N1196" s="23"/>
      <c r="O1196" s="23" t="s">
        <v>624</v>
      </c>
    </row>
    <row collapsed="false" customFormat="false" customHeight="false" hidden="false" ht="12.1" outlineLevel="0" r="1197">
      <c r="A1197" s="22" t="n">
        <v>45825.550046296</v>
      </c>
      <c r="B1197" s="23" t="s">
        <v>524</v>
      </c>
      <c r="C1197" s="23" t="s">
        <v>673</v>
      </c>
      <c r="D1197" s="23" t="s">
        <v>524</v>
      </c>
      <c r="E1197" s="23" t="s">
        <v>524</v>
      </c>
      <c r="F1197" s="23" t="s">
        <v>20</v>
      </c>
      <c r="G1197" s="24" t="n">
        <v>1</v>
      </c>
      <c r="H1197" s="25" t="n">
        <v>1</v>
      </c>
      <c r="I1197" s="25" t="n">
        <v>40.68</v>
      </c>
      <c r="J1197" s="25" t="n">
        <v>0</v>
      </c>
      <c r="K1197" s="25" t="n">
        <v>0</v>
      </c>
      <c r="L1197" s="25" t="n">
        <v>0</v>
      </c>
      <c r="M1197" s="6" t="s">
        <f>=I1197+J1197+K1197+L1197</f>
      </c>
      <c r="N1197" s="23"/>
      <c r="O1197" s="23" t="s">
        <v>502</v>
      </c>
    </row>
    <row collapsed="false" customFormat="false" customHeight="false" hidden="false" ht="12.1" outlineLevel="0" r="1198">
      <c r="A1198" s="22" t="n">
        <v>45825.59556713</v>
      </c>
      <c r="B1198" s="23" t="s">
        <v>524</v>
      </c>
      <c r="C1198" s="23" t="s">
        <v>674</v>
      </c>
      <c r="D1198" s="23" t="s">
        <v>524</v>
      </c>
      <c r="E1198" s="23" t="s">
        <v>524</v>
      </c>
      <c r="F1198" s="23" t="s">
        <v>20</v>
      </c>
      <c r="G1198" s="24" t="n">
        <v>1</v>
      </c>
      <c r="H1198" s="25" t="n">
        <v>1</v>
      </c>
      <c r="I1198" s="25" t="n">
        <v>35.76</v>
      </c>
      <c r="J1198" s="25" t="n">
        <v>0</v>
      </c>
      <c r="K1198" s="25" t="n">
        <v>0</v>
      </c>
      <c r="L1198" s="25" t="n">
        <v>0</v>
      </c>
      <c r="M1198" s="6" t="s">
        <f>=I1198+J1198+K1198+L1198</f>
      </c>
      <c r="N1198" s="23"/>
      <c r="O1198" s="23" t="s">
        <v>502</v>
      </c>
    </row>
    <row collapsed="false" customFormat="false" customHeight="false" hidden="false" ht="12.1" outlineLevel="0" r="1199">
      <c r="A1199" s="22" t="n">
        <v>45825.64275463</v>
      </c>
      <c r="B1199" s="23" t="s">
        <v>501</v>
      </c>
      <c r="C1199" s="23" t="s">
        <v>209</v>
      </c>
      <c r="D1199" s="23" t="s">
        <v>501</v>
      </c>
      <c r="E1199" s="23" t="s">
        <v>501</v>
      </c>
      <c r="F1199" s="23" t="s">
        <v>20</v>
      </c>
      <c r="G1199" s="24" t="n">
        <v>1</v>
      </c>
      <c r="H1199" s="25" t="n">
        <v>1</v>
      </c>
      <c r="I1199" s="25" t="n">
        <v>20</v>
      </c>
      <c r="J1199" s="25" t="n">
        <v>0</v>
      </c>
      <c r="K1199" s="25" t="n">
        <v>0</v>
      </c>
      <c r="L1199" s="25" t="n">
        <v>0</v>
      </c>
      <c r="M1199" s="6" t="s">
        <f>=I1199+J1199+K1199+L1199</f>
      </c>
      <c r="N1199" s="23"/>
      <c r="O1199" s="23" t="s">
        <v>624</v>
      </c>
    </row>
    <row collapsed="false" customFormat="false" customHeight="false" hidden="false" ht="12.1" outlineLevel="0" r="1200">
      <c r="A1200" s="22" t="n">
        <v>45826.413981481</v>
      </c>
      <c r="B1200" s="23" t="s">
        <v>524</v>
      </c>
      <c r="C1200" s="23" t="s">
        <v>587</v>
      </c>
      <c r="D1200" s="23" t="s">
        <v>524</v>
      </c>
      <c r="E1200" s="23" t="s">
        <v>524</v>
      </c>
      <c r="F1200" s="23" t="s">
        <v>20</v>
      </c>
      <c r="G1200" s="24" t="n">
        <v>1</v>
      </c>
      <c r="H1200" s="25" t="n">
        <v>1</v>
      </c>
      <c r="I1200" s="25" t="n">
        <v>45.6</v>
      </c>
      <c r="J1200" s="25" t="n">
        <v>0</v>
      </c>
      <c r="K1200" s="25" t="n">
        <v>0</v>
      </c>
      <c r="L1200" s="25" t="n">
        <v>0</v>
      </c>
      <c r="M1200" s="6" t="s">
        <f>=I1200+J1200+K1200+L1200</f>
      </c>
      <c r="N1200" s="23"/>
      <c r="O1200" s="23" t="s">
        <v>502</v>
      </c>
    </row>
    <row collapsed="false" customFormat="false" customHeight="false" hidden="false" ht="12.1" outlineLevel="0" r="1201">
      <c r="A1201" s="22" t="n">
        <v>45826.414606481</v>
      </c>
      <c r="B1201" s="23" t="s">
        <v>559</v>
      </c>
      <c r="C1201" s="23" t="s">
        <v>634</v>
      </c>
      <c r="D1201" s="23" t="s">
        <v>559</v>
      </c>
      <c r="E1201" s="23" t="s">
        <v>559</v>
      </c>
      <c r="F1201" s="23" t="s">
        <v>20</v>
      </c>
      <c r="G1201" s="24" t="n">
        <v>1</v>
      </c>
      <c r="H1201" s="25" t="n">
        <v>1</v>
      </c>
      <c r="I1201" s="25" t="n">
        <v>330</v>
      </c>
      <c r="J1201" s="25" t="n">
        <v>0</v>
      </c>
      <c r="K1201" s="25" t="n">
        <v>0</v>
      </c>
      <c r="L1201" s="25" t="n">
        <v>0</v>
      </c>
      <c r="M1201" s="6" t="s">
        <f>=I1201+J1201+K1201+L1201</f>
      </c>
      <c r="N1201" s="23"/>
      <c r="O1201" s="23" t="s">
        <v>502</v>
      </c>
    </row>
    <row collapsed="false" customFormat="false" customHeight="false" hidden="false" ht="12.1" outlineLevel="0" r="1202">
      <c r="A1202" s="30" t="n">
        <v>45826.601990741</v>
      </c>
      <c r="B1202" s="31" t="s">
        <v>515</v>
      </c>
      <c r="C1202" s="31" t="s">
        <v>692</v>
      </c>
      <c r="D1202" s="31" t="s">
        <v>515</v>
      </c>
      <c r="E1202" s="31" t="s">
        <v>515</v>
      </c>
      <c r="F1202" s="31" t="s">
        <v>20</v>
      </c>
      <c r="G1202" s="32" t="n">
        <v>1</v>
      </c>
      <c r="H1202" s="33" t="n">
        <v>-71</v>
      </c>
      <c r="I1202" s="33" t="n">
        <v>-71</v>
      </c>
      <c r="J1202" s="33" t="n">
        <v>0</v>
      </c>
      <c r="K1202" s="33" t="n">
        <v>0</v>
      </c>
      <c r="L1202" s="33" t="n">
        <v>0</v>
      </c>
      <c r="M1202" s="6" t="s">
        <f>=I1202+J1202+K1202+L1202</f>
      </c>
      <c r="N1202" s="31"/>
      <c r="O1202" s="31" t="s">
        <v>502</v>
      </c>
    </row>
    <row collapsed="false" customFormat="false" customHeight="false" hidden="false" ht="12.1" outlineLevel="0" r="1203">
      <c r="A1203" s="22" t="n">
        <v>45826.601990741</v>
      </c>
      <c r="B1203" s="23" t="s">
        <v>524</v>
      </c>
      <c r="C1203" s="23" t="s">
        <v>693</v>
      </c>
      <c r="D1203" s="23" t="s">
        <v>524</v>
      </c>
      <c r="E1203" s="23" t="s">
        <v>524</v>
      </c>
      <c r="F1203" s="23" t="s">
        <v>20</v>
      </c>
      <c r="G1203" s="24" t="n">
        <v>1</v>
      </c>
      <c r="H1203" s="25" t="n">
        <v>1</v>
      </c>
      <c r="I1203" s="25" t="n">
        <v>541</v>
      </c>
      <c r="J1203" s="25" t="n">
        <v>0</v>
      </c>
      <c r="K1203" s="25" t="n">
        <v>0</v>
      </c>
      <c r="L1203" s="25" t="n">
        <v>0</v>
      </c>
      <c r="M1203" s="6" t="s">
        <f>=I1203+J1203+K1203+L1203</f>
      </c>
      <c r="N1203" s="23"/>
      <c r="O1203" s="23" t="s">
        <v>502</v>
      </c>
    </row>
    <row collapsed="false" customFormat="false" customHeight="false" hidden="false" ht="12.1" outlineLevel="0" r="1204">
      <c r="A1204" s="22" t="n">
        <v>45826.661666667</v>
      </c>
      <c r="B1204" s="23" t="s">
        <v>501</v>
      </c>
      <c r="C1204" s="23" t="s">
        <v>209</v>
      </c>
      <c r="D1204" s="23" t="s">
        <v>501</v>
      </c>
      <c r="E1204" s="23" t="s">
        <v>501</v>
      </c>
      <c r="F1204" s="23" t="s">
        <v>20</v>
      </c>
      <c r="G1204" s="24" t="n">
        <v>1</v>
      </c>
      <c r="H1204" s="25" t="n">
        <v>1</v>
      </c>
      <c r="I1204" s="25" t="n">
        <v>35.19</v>
      </c>
      <c r="J1204" s="25" t="n">
        <v>0</v>
      </c>
      <c r="K1204" s="25" t="n">
        <v>0</v>
      </c>
      <c r="L1204" s="25" t="n">
        <v>0</v>
      </c>
      <c r="M1204" s="6" t="s">
        <f>=I1204+J1204+K1204+L1204</f>
      </c>
      <c r="N1204" s="23"/>
      <c r="O1204" s="23" t="s">
        <v>624</v>
      </c>
    </row>
    <row collapsed="false" customFormat="false" customHeight="false" hidden="false" ht="12.1" outlineLevel="0" r="1205">
      <c r="A1205" s="21" t="n">
        <v>45826.819143519</v>
      </c>
      <c r="B1205" s="17" t="s">
        <v>129</v>
      </c>
      <c r="C1205" s="17" t="s">
        <v>629</v>
      </c>
      <c r="D1205" s="17" t="s">
        <v>277</v>
      </c>
      <c r="E1205" s="17" t="s">
        <v>126</v>
      </c>
      <c r="F1205" s="17" t="s">
        <v>20</v>
      </c>
      <c r="G1205" s="7" t="n">
        <v>7</v>
      </c>
      <c r="H1205" s="6" t="n">
        <v>137.09</v>
      </c>
      <c r="I1205" s="6" t="n">
        <v>-959.63</v>
      </c>
      <c r="J1205" s="6" t="n">
        <v>0</v>
      </c>
      <c r="K1205" s="6" t="n">
        <v>0</v>
      </c>
      <c r="L1205" s="6" t="n">
        <v>0</v>
      </c>
      <c r="M1205" s="6" t="s">
        <f>=I1205+J1205+K1205+L1205</f>
      </c>
      <c r="N1205" s="17"/>
      <c r="O1205" s="17" t="s">
        <v>502</v>
      </c>
    </row>
    <row collapsed="false" customFormat="false" customHeight="false" hidden="false" ht="12.1" outlineLevel="0" r="1206">
      <c r="A1206" s="22" t="n">
        <v>45827.459502315</v>
      </c>
      <c r="B1206" s="23" t="s">
        <v>501</v>
      </c>
      <c r="C1206" s="23" t="s">
        <v>209</v>
      </c>
      <c r="D1206" s="23" t="s">
        <v>501</v>
      </c>
      <c r="E1206" s="23" t="s">
        <v>501</v>
      </c>
      <c r="F1206" s="23" t="s">
        <v>20</v>
      </c>
      <c r="G1206" s="24" t="n">
        <v>1</v>
      </c>
      <c r="H1206" s="25" t="n">
        <v>1</v>
      </c>
      <c r="I1206" s="25" t="n">
        <v>179.17</v>
      </c>
      <c r="J1206" s="25" t="n">
        <v>0</v>
      </c>
      <c r="K1206" s="25" t="n">
        <v>0</v>
      </c>
      <c r="L1206" s="25" t="n">
        <v>0</v>
      </c>
      <c r="M1206" s="6" t="s">
        <f>=I1206+J1206+K1206+L1206</f>
      </c>
      <c r="N1206" s="23"/>
      <c r="O1206" s="23" t="s">
        <v>502</v>
      </c>
    </row>
    <row collapsed="false" customFormat="false" customHeight="false" hidden="false" ht="12.1" outlineLevel="0" r="1207">
      <c r="A1207" s="21" t="n">
        <v>45827.459525463</v>
      </c>
      <c r="B1207" s="17" t="s">
        <v>415</v>
      </c>
      <c r="C1207" s="17" t="s">
        <v>694</v>
      </c>
      <c r="D1207" s="17" t="s">
        <v>277</v>
      </c>
      <c r="E1207" s="17" t="s">
        <v>126</v>
      </c>
      <c r="F1207" s="17" t="s">
        <v>20</v>
      </c>
      <c r="G1207" s="7" t="n">
        <v>20</v>
      </c>
      <c r="H1207" s="6" t="n">
        <v>8.84</v>
      </c>
      <c r="I1207" s="6" t="n">
        <v>-176.8</v>
      </c>
      <c r="J1207" s="6" t="n">
        <v>0</v>
      </c>
      <c r="K1207" s="6" t="n">
        <v>0</v>
      </c>
      <c r="L1207" s="6" t="n">
        <v>0</v>
      </c>
      <c r="M1207" s="6" t="s">
        <f>=I1207+J1207+K1207+L1207</f>
      </c>
      <c r="N1207" s="17"/>
      <c r="O1207" s="17" t="s">
        <v>502</v>
      </c>
    </row>
    <row collapsed="false" customFormat="false" customHeight="false" hidden="false" ht="12.1" outlineLevel="0" r="1208">
      <c r="A1208" s="34" t="n">
        <v>45827.463564815</v>
      </c>
      <c r="B1208" s="35" t="s">
        <v>415</v>
      </c>
      <c r="C1208" s="35" t="s">
        <v>694</v>
      </c>
      <c r="D1208" s="35" t="s">
        <v>331</v>
      </c>
      <c r="E1208" s="35" t="s">
        <v>126</v>
      </c>
      <c r="F1208" s="35" t="s">
        <v>20</v>
      </c>
      <c r="G1208" s="36" t="n">
        <v>-20</v>
      </c>
      <c r="H1208" s="37" t="n">
        <v>8.82</v>
      </c>
      <c r="I1208" s="37" t="n">
        <v>176.4</v>
      </c>
      <c r="J1208" s="37" t="n">
        <v>0</v>
      </c>
      <c r="K1208" s="37" t="n">
        <v>0</v>
      </c>
      <c r="L1208" s="37" t="n">
        <v>0</v>
      </c>
      <c r="M1208" s="6" t="s">
        <f>=I1208+J1208+K1208+L1208</f>
      </c>
      <c r="N1208" s="35"/>
      <c r="O1208" s="35" t="s">
        <v>502</v>
      </c>
    </row>
    <row collapsed="false" customFormat="false" customHeight="false" hidden="false" ht="12.1" outlineLevel="0" r="1209">
      <c r="A1209" s="21" t="n">
        <v>45827.463969907</v>
      </c>
      <c r="B1209" s="17" t="s">
        <v>129</v>
      </c>
      <c r="C1209" s="17" t="s">
        <v>629</v>
      </c>
      <c r="D1209" s="17" t="s">
        <v>277</v>
      </c>
      <c r="E1209" s="17" t="s">
        <v>126</v>
      </c>
      <c r="F1209" s="17" t="s">
        <v>20</v>
      </c>
      <c r="G1209" s="7" t="n">
        <v>2</v>
      </c>
      <c r="H1209" s="6" t="n">
        <v>137.16</v>
      </c>
      <c r="I1209" s="6" t="n">
        <v>-274.32</v>
      </c>
      <c r="J1209" s="6" t="n">
        <v>0</v>
      </c>
      <c r="K1209" s="6" t="n">
        <v>0</v>
      </c>
      <c r="L1209" s="6" t="n">
        <v>0</v>
      </c>
      <c r="M1209" s="6" t="s">
        <f>=I1209+J1209+K1209+L1209</f>
      </c>
      <c r="N1209" s="17"/>
      <c r="O1209" s="17" t="s">
        <v>502</v>
      </c>
    </row>
    <row collapsed="false" customFormat="false" customHeight="false" hidden="false" ht="12.1" outlineLevel="0" r="1210">
      <c r="A1210" s="30" t="n">
        <v>45827.645266204</v>
      </c>
      <c r="B1210" s="31" t="s">
        <v>515</v>
      </c>
      <c r="C1210" s="31" t="s">
        <v>563</v>
      </c>
      <c r="D1210" s="31" t="s">
        <v>515</v>
      </c>
      <c r="E1210" s="31" t="s">
        <v>515</v>
      </c>
      <c r="F1210" s="31" t="s">
        <v>20</v>
      </c>
      <c r="G1210" s="32" t="n">
        <v>1</v>
      </c>
      <c r="H1210" s="33" t="n">
        <v>-56</v>
      </c>
      <c r="I1210" s="33" t="n">
        <v>-56</v>
      </c>
      <c r="J1210" s="33" t="n">
        <v>0</v>
      </c>
      <c r="K1210" s="33" t="n">
        <v>0</v>
      </c>
      <c r="L1210" s="33" t="n">
        <v>0</v>
      </c>
      <c r="M1210" s="6" t="s">
        <f>=I1210+J1210+K1210+L1210</f>
      </c>
      <c r="N1210" s="31"/>
      <c r="O1210" s="31" t="s">
        <v>502</v>
      </c>
    </row>
    <row collapsed="false" customFormat="false" customHeight="false" hidden="false" ht="12.1" outlineLevel="0" r="1211">
      <c r="A1211" s="22" t="n">
        <v>45827.645266204</v>
      </c>
      <c r="B1211" s="23" t="s">
        <v>524</v>
      </c>
      <c r="C1211" s="23" t="s">
        <v>562</v>
      </c>
      <c r="D1211" s="23" t="s">
        <v>524</v>
      </c>
      <c r="E1211" s="23" t="s">
        <v>524</v>
      </c>
      <c r="F1211" s="23" t="s">
        <v>20</v>
      </c>
      <c r="G1211" s="24" t="n">
        <v>1</v>
      </c>
      <c r="H1211" s="25" t="n">
        <v>1</v>
      </c>
      <c r="I1211" s="25" t="n">
        <v>431.1</v>
      </c>
      <c r="J1211" s="25" t="n">
        <v>0</v>
      </c>
      <c r="K1211" s="25" t="n">
        <v>0</v>
      </c>
      <c r="L1211" s="25" t="n">
        <v>0</v>
      </c>
      <c r="M1211" s="6" t="s">
        <f>=I1211+J1211+K1211+L1211</f>
      </c>
      <c r="N1211" s="23"/>
      <c r="O1211" s="23" t="s">
        <v>502</v>
      </c>
    </row>
    <row collapsed="false" customFormat="false" customHeight="false" hidden="false" ht="12.1" outlineLevel="0" r="1212">
      <c r="A1212" s="22" t="n">
        <v>45828.561585648</v>
      </c>
      <c r="B1212" s="23" t="s">
        <v>501</v>
      </c>
      <c r="C1212" s="23" t="s">
        <v>209</v>
      </c>
      <c r="D1212" s="23" t="s">
        <v>501</v>
      </c>
      <c r="E1212" s="23" t="s">
        <v>501</v>
      </c>
      <c r="F1212" s="23" t="s">
        <v>20</v>
      </c>
      <c r="G1212" s="24" t="n">
        <v>1</v>
      </c>
      <c r="H1212" s="25" t="n">
        <v>1</v>
      </c>
      <c r="I1212" s="25" t="n">
        <v>45.4</v>
      </c>
      <c r="J1212" s="25" t="n">
        <v>0</v>
      </c>
      <c r="K1212" s="25" t="n">
        <v>0</v>
      </c>
      <c r="L1212" s="25" t="n">
        <v>0</v>
      </c>
      <c r="M1212" s="6" t="s">
        <f>=I1212+J1212+K1212+L1212</f>
      </c>
      <c r="N1212" s="23"/>
      <c r="O1212" s="23" t="s">
        <v>624</v>
      </c>
    </row>
    <row collapsed="false" customFormat="false" customHeight="false" hidden="false" ht="12.1" outlineLevel="0" r="1213">
      <c r="A1213" s="21" t="n">
        <v>45828.758148148</v>
      </c>
      <c r="B1213" s="17" t="s">
        <v>129</v>
      </c>
      <c r="C1213" s="17" t="s">
        <v>629</v>
      </c>
      <c r="D1213" s="17" t="s">
        <v>277</v>
      </c>
      <c r="E1213" s="17" t="s">
        <v>126</v>
      </c>
      <c r="F1213" s="17" t="s">
        <v>20</v>
      </c>
      <c r="G1213" s="7" t="n">
        <v>3</v>
      </c>
      <c r="H1213" s="6" t="n">
        <v>137.24</v>
      </c>
      <c r="I1213" s="6" t="n">
        <v>-411.72</v>
      </c>
      <c r="J1213" s="6" t="n">
        <v>0</v>
      </c>
      <c r="K1213" s="6" t="n">
        <v>0</v>
      </c>
      <c r="L1213" s="6" t="n">
        <v>0</v>
      </c>
      <c r="M1213" s="6" t="s">
        <f>=I1213+J1213+K1213+L1213</f>
      </c>
      <c r="N1213" s="17"/>
      <c r="O1213" s="17" t="s">
        <v>502</v>
      </c>
    </row>
    <row collapsed="false" customFormat="false" customHeight="false" hidden="false" ht="12.1" outlineLevel="0" r="1214">
      <c r="A1214" s="22" t="n">
        <v>45831.480520833</v>
      </c>
      <c r="B1214" s="23" t="s">
        <v>501</v>
      </c>
      <c r="C1214" s="23" t="s">
        <v>209</v>
      </c>
      <c r="D1214" s="23" t="s">
        <v>501</v>
      </c>
      <c r="E1214" s="23" t="s">
        <v>501</v>
      </c>
      <c r="F1214" s="23" t="s">
        <v>20</v>
      </c>
      <c r="G1214" s="24" t="n">
        <v>1</v>
      </c>
      <c r="H1214" s="25" t="n">
        <v>1</v>
      </c>
      <c r="I1214" s="25" t="n">
        <v>14</v>
      </c>
      <c r="J1214" s="25" t="n">
        <v>0</v>
      </c>
      <c r="K1214" s="25" t="n">
        <v>0</v>
      </c>
      <c r="L1214" s="25" t="n">
        <v>0</v>
      </c>
      <c r="M1214" s="6" t="s">
        <f>=I1214+J1214+K1214+L1214</f>
      </c>
      <c r="N1214" s="23"/>
      <c r="O1214" s="23" t="s">
        <v>624</v>
      </c>
    </row>
    <row collapsed="false" customFormat="false" customHeight="false" hidden="false" ht="12.1" outlineLevel="0" r="1215">
      <c r="A1215" s="22" t="n">
        <v>45831.64087963</v>
      </c>
      <c r="B1215" s="23" t="s">
        <v>501</v>
      </c>
      <c r="C1215" s="23" t="s">
        <v>209</v>
      </c>
      <c r="D1215" s="23" t="s">
        <v>501</v>
      </c>
      <c r="E1215" s="23" t="s">
        <v>501</v>
      </c>
      <c r="F1215" s="23" t="s">
        <v>20</v>
      </c>
      <c r="G1215" s="24" t="n">
        <v>1</v>
      </c>
      <c r="H1215" s="25" t="n">
        <v>1</v>
      </c>
      <c r="I1215" s="25" t="n">
        <v>35.43</v>
      </c>
      <c r="J1215" s="25" t="n">
        <v>0</v>
      </c>
      <c r="K1215" s="25" t="n">
        <v>0</v>
      </c>
      <c r="L1215" s="25" t="n">
        <v>0</v>
      </c>
      <c r="M1215" s="6" t="s">
        <f>=I1215+J1215+K1215+L1215</f>
      </c>
      <c r="N1215" s="23"/>
      <c r="O1215" s="23" t="s">
        <v>624</v>
      </c>
    </row>
    <row collapsed="false" customFormat="false" customHeight="false" hidden="false" ht="12.1" outlineLevel="0" r="1216">
      <c r="A1216" s="21" t="n">
        <v>45831.640949074</v>
      </c>
      <c r="B1216" s="17" t="s">
        <v>129</v>
      </c>
      <c r="C1216" s="17" t="s">
        <v>629</v>
      </c>
      <c r="D1216" s="17" t="s">
        <v>277</v>
      </c>
      <c r="E1216" s="17" t="s">
        <v>126</v>
      </c>
      <c r="F1216" s="17" t="s">
        <v>20</v>
      </c>
      <c r="G1216" s="7" t="n">
        <v>1</v>
      </c>
      <c r="H1216" s="6" t="n">
        <v>137.432687</v>
      </c>
      <c r="I1216" s="6" t="n">
        <v>-137.43</v>
      </c>
      <c r="J1216" s="6" t="n">
        <v>0</v>
      </c>
      <c r="K1216" s="6" t="n">
        <v>0</v>
      </c>
      <c r="L1216" s="6" t="n">
        <v>0</v>
      </c>
      <c r="M1216" s="6" t="s">
        <f>=I1216+J1216+K1216+L1216</f>
      </c>
      <c r="N1216" s="17"/>
      <c r="O1216" s="17" t="s">
        <v>624</v>
      </c>
    </row>
    <row collapsed="false" customFormat="false" customHeight="false" hidden="false" ht="12.1" outlineLevel="0" r="1217">
      <c r="A1217" s="22" t="n">
        <v>45832.516261574</v>
      </c>
      <c r="B1217" s="23" t="s">
        <v>501</v>
      </c>
      <c r="C1217" s="23" t="s">
        <v>209</v>
      </c>
      <c r="D1217" s="23" t="s">
        <v>501</v>
      </c>
      <c r="E1217" s="23" t="s">
        <v>501</v>
      </c>
      <c r="F1217" s="23" t="s">
        <v>20</v>
      </c>
      <c r="G1217" s="24" t="n">
        <v>1</v>
      </c>
      <c r="H1217" s="25" t="n">
        <v>1</v>
      </c>
      <c r="I1217" s="25" t="n">
        <v>1</v>
      </c>
      <c r="J1217" s="25" t="n">
        <v>0</v>
      </c>
      <c r="K1217" s="25" t="n">
        <v>0</v>
      </c>
      <c r="L1217" s="25" t="n">
        <v>0</v>
      </c>
      <c r="M1217" s="6" t="s">
        <f>=I1217+J1217+K1217+L1217</f>
      </c>
      <c r="N1217" s="23"/>
      <c r="O1217" s="23" t="s">
        <v>624</v>
      </c>
    </row>
    <row collapsed="false" customFormat="false" customHeight="false" hidden="false" ht="12.1" outlineLevel="0" r="1218">
      <c r="A1218" s="22" t="n">
        <v>45832.82130787</v>
      </c>
      <c r="B1218" s="23" t="s">
        <v>501</v>
      </c>
      <c r="C1218" s="23" t="s">
        <v>209</v>
      </c>
      <c r="D1218" s="23" t="s">
        <v>501</v>
      </c>
      <c r="E1218" s="23" t="s">
        <v>501</v>
      </c>
      <c r="F1218" s="23" t="s">
        <v>20</v>
      </c>
      <c r="G1218" s="24" t="n">
        <v>1</v>
      </c>
      <c r="H1218" s="25" t="n">
        <v>1</v>
      </c>
      <c r="I1218" s="25" t="n">
        <v>14.09</v>
      </c>
      <c r="J1218" s="25" t="n">
        <v>0</v>
      </c>
      <c r="K1218" s="25" t="n">
        <v>0</v>
      </c>
      <c r="L1218" s="25" t="n">
        <v>0</v>
      </c>
      <c r="M1218" s="6" t="s">
        <f>=I1218+J1218+K1218+L1218</f>
      </c>
      <c r="N1218" s="23"/>
      <c r="O1218" s="23" t="s">
        <v>624</v>
      </c>
    </row>
    <row collapsed="false" customFormat="false" customHeight="false" hidden="false" ht="12.1" outlineLevel="0" r="1219">
      <c r="A1219" s="22" t="n">
        <v>45833.32380787</v>
      </c>
      <c r="B1219" s="23" t="s">
        <v>501</v>
      </c>
      <c r="C1219" s="23" t="s">
        <v>209</v>
      </c>
      <c r="D1219" s="23" t="s">
        <v>501</v>
      </c>
      <c r="E1219" s="23" t="s">
        <v>501</v>
      </c>
      <c r="F1219" s="23" t="s">
        <v>20</v>
      </c>
      <c r="G1219" s="24" t="n">
        <v>1</v>
      </c>
      <c r="H1219" s="25" t="n">
        <v>1</v>
      </c>
      <c r="I1219" s="25" t="n">
        <v>10</v>
      </c>
      <c r="J1219" s="25" t="n">
        <v>0</v>
      </c>
      <c r="K1219" s="25" t="n">
        <v>0</v>
      </c>
      <c r="L1219" s="25" t="n">
        <v>0</v>
      </c>
      <c r="M1219" s="6" t="s">
        <f>=I1219+J1219+K1219+L1219</f>
      </c>
      <c r="N1219" s="23"/>
      <c r="O1219" s="23" t="s">
        <v>624</v>
      </c>
    </row>
    <row collapsed="false" customFormat="false" customHeight="false" hidden="false" ht="12.1" outlineLevel="0" r="1220">
      <c r="A1220" s="22" t="n">
        <v>45833.364398148</v>
      </c>
      <c r="B1220" s="23" t="s">
        <v>501</v>
      </c>
      <c r="C1220" s="23" t="s">
        <v>209</v>
      </c>
      <c r="D1220" s="23" t="s">
        <v>501</v>
      </c>
      <c r="E1220" s="23" t="s">
        <v>501</v>
      </c>
      <c r="F1220" s="23" t="s">
        <v>20</v>
      </c>
      <c r="G1220" s="24" t="n">
        <v>1</v>
      </c>
      <c r="H1220" s="25" t="n">
        <v>1</v>
      </c>
      <c r="I1220" s="25" t="n">
        <v>20.2</v>
      </c>
      <c r="J1220" s="25" t="n">
        <v>0</v>
      </c>
      <c r="K1220" s="25" t="n">
        <v>0</v>
      </c>
      <c r="L1220" s="25" t="n">
        <v>0</v>
      </c>
      <c r="M1220" s="6" t="s">
        <f>=I1220+J1220+K1220+L1220</f>
      </c>
      <c r="N1220" s="23"/>
      <c r="O1220" s="23" t="s">
        <v>624</v>
      </c>
    </row>
    <row collapsed="false" customFormat="false" customHeight="false" hidden="false" ht="12.1" outlineLevel="0" r="1221">
      <c r="A1221" s="22" t="n">
        <v>45833.371076389</v>
      </c>
      <c r="B1221" s="23" t="s">
        <v>501</v>
      </c>
      <c r="C1221" s="23" t="s">
        <v>209</v>
      </c>
      <c r="D1221" s="23" t="s">
        <v>501</v>
      </c>
      <c r="E1221" s="23" t="s">
        <v>501</v>
      </c>
      <c r="F1221" s="23" t="s">
        <v>20</v>
      </c>
      <c r="G1221" s="24" t="n">
        <v>1</v>
      </c>
      <c r="H1221" s="25" t="n">
        <v>1</v>
      </c>
      <c r="I1221" s="25" t="n">
        <v>21</v>
      </c>
      <c r="J1221" s="25" t="n">
        <v>0</v>
      </c>
      <c r="K1221" s="25" t="n">
        <v>0</v>
      </c>
      <c r="L1221" s="25" t="n">
        <v>0</v>
      </c>
      <c r="M1221" s="6" t="s">
        <f>=I1221+J1221+K1221+L1221</f>
      </c>
      <c r="N1221" s="23"/>
      <c r="O1221" s="23" t="s">
        <v>624</v>
      </c>
    </row>
    <row collapsed="false" customFormat="false" customHeight="false" hidden="false" ht="12.1" outlineLevel="0" r="1222">
      <c r="A1222" s="30" t="n">
        <v>45834.504733796</v>
      </c>
      <c r="B1222" s="31" t="s">
        <v>515</v>
      </c>
      <c r="C1222" s="31" t="s">
        <v>602</v>
      </c>
      <c r="D1222" s="31" t="s">
        <v>515</v>
      </c>
      <c r="E1222" s="31" t="s">
        <v>515</v>
      </c>
      <c r="F1222" s="31" t="s">
        <v>20</v>
      </c>
      <c r="G1222" s="32" t="n">
        <v>1</v>
      </c>
      <c r="H1222" s="33" t="n">
        <v>-55</v>
      </c>
      <c r="I1222" s="33" t="n">
        <v>-55</v>
      </c>
      <c r="J1222" s="33" t="n">
        <v>0</v>
      </c>
      <c r="K1222" s="33" t="n">
        <v>0</v>
      </c>
      <c r="L1222" s="33" t="n">
        <v>0</v>
      </c>
      <c r="M1222" s="6" t="s">
        <f>=I1222+J1222+K1222+L1222</f>
      </c>
      <c r="N1222" s="31"/>
      <c r="O1222" s="31" t="s">
        <v>502</v>
      </c>
    </row>
    <row collapsed="false" customFormat="false" customHeight="false" hidden="false" ht="12.1" outlineLevel="0" r="1223">
      <c r="A1223" s="22" t="n">
        <v>45834.504733796</v>
      </c>
      <c r="B1223" s="23" t="s">
        <v>524</v>
      </c>
      <c r="C1223" s="23" t="s">
        <v>601</v>
      </c>
      <c r="D1223" s="23" t="s">
        <v>524</v>
      </c>
      <c r="E1223" s="23" t="s">
        <v>524</v>
      </c>
      <c r="F1223" s="23" t="s">
        <v>20</v>
      </c>
      <c r="G1223" s="24" t="n">
        <v>1</v>
      </c>
      <c r="H1223" s="25" t="n">
        <v>1</v>
      </c>
      <c r="I1223" s="25" t="n">
        <v>424.51</v>
      </c>
      <c r="J1223" s="25" t="n">
        <v>0</v>
      </c>
      <c r="K1223" s="25" t="n">
        <v>0</v>
      </c>
      <c r="L1223" s="25" t="n">
        <v>0</v>
      </c>
      <c r="M1223" s="6" t="s">
        <f>=I1223+J1223+K1223+L1223</f>
      </c>
      <c r="N1223" s="23"/>
      <c r="O1223" s="23" t="s">
        <v>502</v>
      </c>
    </row>
    <row collapsed="false" customFormat="false" customHeight="false" hidden="false" ht="12.1" outlineLevel="0" r="1224">
      <c r="A1224" s="21" t="n">
        <v>45834.507615741</v>
      </c>
      <c r="B1224" s="17" t="s">
        <v>129</v>
      </c>
      <c r="C1224" s="17" t="s">
        <v>629</v>
      </c>
      <c r="D1224" s="17" t="s">
        <v>277</v>
      </c>
      <c r="E1224" s="17" t="s">
        <v>126</v>
      </c>
      <c r="F1224" s="17" t="s">
        <v>20</v>
      </c>
      <c r="G1224" s="7" t="n">
        <v>2</v>
      </c>
      <c r="H1224" s="6" t="n">
        <v>137.65</v>
      </c>
      <c r="I1224" s="6" t="n">
        <v>-275.3</v>
      </c>
      <c r="J1224" s="6" t="n">
        <v>0</v>
      </c>
      <c r="K1224" s="6" t="n">
        <v>0</v>
      </c>
      <c r="L1224" s="6" t="n">
        <v>0</v>
      </c>
      <c r="M1224" s="6" t="s">
        <f>=I1224+J1224+K1224+L1224</f>
      </c>
      <c r="N1224" s="17"/>
      <c r="O1224" s="17" t="s">
        <v>502</v>
      </c>
    </row>
    <row collapsed="false" customFormat="false" customHeight="false" hidden="false" ht="12.1" outlineLevel="0" r="1225">
      <c r="A1225" s="22" t="n">
        <v>45834.540659722</v>
      </c>
      <c r="B1225" s="23" t="s">
        <v>524</v>
      </c>
      <c r="C1225" s="23" t="s">
        <v>535</v>
      </c>
      <c r="D1225" s="23" t="s">
        <v>524</v>
      </c>
      <c r="E1225" s="23" t="s">
        <v>524</v>
      </c>
      <c r="F1225" s="23" t="s">
        <v>20</v>
      </c>
      <c r="G1225" s="24" t="n">
        <v>1</v>
      </c>
      <c r="H1225" s="25" t="n">
        <v>1</v>
      </c>
      <c r="I1225" s="25" t="n">
        <v>39.9</v>
      </c>
      <c r="J1225" s="25" t="n">
        <v>0</v>
      </c>
      <c r="K1225" s="25" t="n">
        <v>0</v>
      </c>
      <c r="L1225" s="25" t="n">
        <v>0</v>
      </c>
      <c r="M1225" s="6" t="s">
        <f>=I1225+J1225+K1225+L1225</f>
      </c>
      <c r="N1225" s="23"/>
      <c r="O1225" s="23" t="s">
        <v>502</v>
      </c>
    </row>
    <row collapsed="false" customFormat="false" customHeight="false" hidden="false" ht="12.1" outlineLevel="0" r="1226">
      <c r="A1226" s="22" t="n">
        <v>45834.547476852</v>
      </c>
      <c r="B1226" s="23" t="s">
        <v>559</v>
      </c>
      <c r="C1226" s="23" t="s">
        <v>695</v>
      </c>
      <c r="D1226" s="23" t="s">
        <v>559</v>
      </c>
      <c r="E1226" s="23" t="s">
        <v>559</v>
      </c>
      <c r="F1226" s="23" t="s">
        <v>20</v>
      </c>
      <c r="G1226" s="24" t="n">
        <v>1</v>
      </c>
      <c r="H1226" s="25" t="n">
        <v>1</v>
      </c>
      <c r="I1226" s="25" t="n">
        <v>2000</v>
      </c>
      <c r="J1226" s="25" t="n">
        <v>0</v>
      </c>
      <c r="K1226" s="25" t="n">
        <v>0</v>
      </c>
      <c r="L1226" s="25" t="n">
        <v>0</v>
      </c>
      <c r="M1226" s="6" t="s">
        <f>=I1226+J1226+K1226+L1226</f>
      </c>
      <c r="N1226" s="23"/>
      <c r="O1226" s="23" t="s">
        <v>502</v>
      </c>
    </row>
    <row collapsed="false" customFormat="false" customHeight="false" hidden="false" ht="12.1" outlineLevel="0" r="1227">
      <c r="A1227" s="21" t="n">
        <v>45834.725092593</v>
      </c>
      <c r="B1227" s="17" t="s">
        <v>183</v>
      </c>
      <c r="C1227" s="17" t="s">
        <v>696</v>
      </c>
      <c r="D1227" s="17" t="s">
        <v>277</v>
      </c>
      <c r="E1227" s="17" t="s">
        <v>140</v>
      </c>
      <c r="F1227" s="17" t="s">
        <v>20</v>
      </c>
      <c r="G1227" s="7" t="n">
        <v>3</v>
      </c>
      <c r="H1227" s="6" t="n">
        <v>92.379801124064</v>
      </c>
      <c r="I1227" s="6" t="n">
        <v>-1994.60000001</v>
      </c>
      <c r="J1227" s="6" t="n">
        <v>-19.16999999</v>
      </c>
      <c r="K1227" s="6" t="n">
        <v>-5.98</v>
      </c>
      <c r="L1227" s="6" t="n">
        <v>0</v>
      </c>
      <c r="M1227" s="6" t="s">
        <f>=I1227+J1227+K1227+L1227</f>
      </c>
      <c r="N1227" s="17"/>
      <c r="O1227" s="17" t="s">
        <v>502</v>
      </c>
    </row>
    <row collapsed="false" customFormat="false" customHeight="false" hidden="false" ht="12.1" outlineLevel="0" r="1228">
      <c r="A1228" s="22" t="n">
        <v>45834.7753125</v>
      </c>
      <c r="B1228" s="23" t="s">
        <v>501</v>
      </c>
      <c r="C1228" s="23" t="s">
        <v>209</v>
      </c>
      <c r="D1228" s="23" t="s">
        <v>501</v>
      </c>
      <c r="E1228" s="23" t="s">
        <v>501</v>
      </c>
      <c r="F1228" s="23" t="s">
        <v>20</v>
      </c>
      <c r="G1228" s="24" t="n">
        <v>1</v>
      </c>
      <c r="H1228" s="25" t="n">
        <v>1</v>
      </c>
      <c r="I1228" s="25" t="n">
        <v>36.11</v>
      </c>
      <c r="J1228" s="25" t="n">
        <v>0</v>
      </c>
      <c r="K1228" s="25" t="n">
        <v>0</v>
      </c>
      <c r="L1228" s="25" t="n">
        <v>0</v>
      </c>
      <c r="M1228" s="6" t="s">
        <f>=I1228+J1228+K1228+L1228</f>
      </c>
      <c r="N1228" s="23"/>
      <c r="O1228" s="23" t="s">
        <v>624</v>
      </c>
    </row>
    <row collapsed="false" customFormat="false" customHeight="false" hidden="false" ht="12.1" outlineLevel="0" r="1229">
      <c r="A1229" s="22" t="n">
        <v>45835.404537037</v>
      </c>
      <c r="B1229" s="23" t="s">
        <v>501</v>
      </c>
      <c r="C1229" s="23" t="s">
        <v>209</v>
      </c>
      <c r="D1229" s="23" t="s">
        <v>501</v>
      </c>
      <c r="E1229" s="23" t="s">
        <v>501</v>
      </c>
      <c r="F1229" s="23" t="s">
        <v>20</v>
      </c>
      <c r="G1229" s="24" t="n">
        <v>1</v>
      </c>
      <c r="H1229" s="25" t="n">
        <v>1</v>
      </c>
      <c r="I1229" s="25" t="n">
        <v>47.18</v>
      </c>
      <c r="J1229" s="25" t="n">
        <v>0</v>
      </c>
      <c r="K1229" s="25" t="n">
        <v>0</v>
      </c>
      <c r="L1229" s="25" t="n">
        <v>0</v>
      </c>
      <c r="M1229" s="6" t="s">
        <f>=I1229+J1229+K1229+L1229</f>
      </c>
      <c r="N1229" s="23"/>
      <c r="O1229" s="23" t="s">
        <v>624</v>
      </c>
    </row>
    <row collapsed="false" customFormat="false" customHeight="false" hidden="false" ht="12.1" outlineLevel="0" r="1230">
      <c r="A1230" s="21" t="n">
        <v>45835.404583333</v>
      </c>
      <c r="B1230" s="17" t="s">
        <v>129</v>
      </c>
      <c r="C1230" s="17" t="s">
        <v>629</v>
      </c>
      <c r="D1230" s="17" t="s">
        <v>277</v>
      </c>
      <c r="E1230" s="17" t="s">
        <v>126</v>
      </c>
      <c r="F1230" s="17" t="s">
        <v>20</v>
      </c>
      <c r="G1230" s="7" t="n">
        <v>1</v>
      </c>
      <c r="H1230" s="6" t="n">
        <v>137.71235</v>
      </c>
      <c r="I1230" s="6" t="n">
        <v>-137.71</v>
      </c>
      <c r="J1230" s="6" t="n">
        <v>0</v>
      </c>
      <c r="K1230" s="6" t="n">
        <v>0</v>
      </c>
      <c r="L1230" s="6" t="n">
        <v>0</v>
      </c>
      <c r="M1230" s="6" t="s">
        <f>=I1230+J1230+K1230+L1230</f>
      </c>
      <c r="N1230" s="17"/>
      <c r="O1230" s="17" t="s">
        <v>624</v>
      </c>
    </row>
    <row collapsed="false" customFormat="false" customHeight="false" hidden="false" ht="12.1" outlineLevel="0" r="1231">
      <c r="A1231" s="22" t="n">
        <v>45835.437534722</v>
      </c>
      <c r="B1231" s="23" t="s">
        <v>524</v>
      </c>
      <c r="C1231" s="23" t="s">
        <v>697</v>
      </c>
      <c r="D1231" s="23" t="s">
        <v>524</v>
      </c>
      <c r="E1231" s="23" t="s">
        <v>524</v>
      </c>
      <c r="F1231" s="23" t="s">
        <v>20</v>
      </c>
      <c r="G1231" s="24" t="n">
        <v>1</v>
      </c>
      <c r="H1231" s="25" t="n">
        <v>1</v>
      </c>
      <c r="I1231" s="25" t="n">
        <v>68.52</v>
      </c>
      <c r="J1231" s="25" t="n">
        <v>0</v>
      </c>
      <c r="K1231" s="25" t="n">
        <v>0</v>
      </c>
      <c r="L1231" s="25" t="n">
        <v>0</v>
      </c>
      <c r="M1231" s="6" t="s">
        <f>=I1231+J1231+K1231+L1231</f>
      </c>
      <c r="N1231" s="23"/>
      <c r="O1231" s="23" t="s">
        <v>502</v>
      </c>
    </row>
    <row collapsed="false" customFormat="false" customHeight="false" hidden="false" ht="12.1" outlineLevel="0" r="1232">
      <c r="A1232" s="22" t="n">
        <v>45835.438541667</v>
      </c>
      <c r="B1232" s="23" t="s">
        <v>559</v>
      </c>
      <c r="C1232" s="23" t="s">
        <v>698</v>
      </c>
      <c r="D1232" s="23" t="s">
        <v>559</v>
      </c>
      <c r="E1232" s="23" t="s">
        <v>559</v>
      </c>
      <c r="F1232" s="23" t="s">
        <v>20</v>
      </c>
      <c r="G1232" s="24" t="n">
        <v>1</v>
      </c>
      <c r="H1232" s="25" t="n">
        <v>1</v>
      </c>
      <c r="I1232" s="25" t="n">
        <v>222.96</v>
      </c>
      <c r="J1232" s="25" t="n">
        <v>0</v>
      </c>
      <c r="K1232" s="25" t="n">
        <v>0</v>
      </c>
      <c r="L1232" s="25" t="n">
        <v>0</v>
      </c>
      <c r="M1232" s="6" t="s">
        <f>=I1232+J1232+K1232+L1232</f>
      </c>
      <c r="N1232" s="23"/>
      <c r="O1232" s="23" t="s">
        <v>502</v>
      </c>
    </row>
    <row collapsed="false" customFormat="false" customHeight="false" hidden="false" ht="12.1" outlineLevel="0" r="1233">
      <c r="A1233" s="21" t="n">
        <v>45835.44375</v>
      </c>
      <c r="B1233" s="17" t="s">
        <v>129</v>
      </c>
      <c r="C1233" s="17" t="s">
        <v>629</v>
      </c>
      <c r="D1233" s="17" t="s">
        <v>277</v>
      </c>
      <c r="E1233" s="17" t="s">
        <v>126</v>
      </c>
      <c r="F1233" s="17" t="s">
        <v>20</v>
      </c>
      <c r="G1233" s="7" t="n">
        <v>2</v>
      </c>
      <c r="H1233" s="6" t="n">
        <v>137.75</v>
      </c>
      <c r="I1233" s="6" t="n">
        <v>-275.5</v>
      </c>
      <c r="J1233" s="6" t="n">
        <v>0</v>
      </c>
      <c r="K1233" s="6" t="n">
        <v>0</v>
      </c>
      <c r="L1233" s="6" t="n">
        <v>0</v>
      </c>
      <c r="M1233" s="6" t="s">
        <f>=I1233+J1233+K1233+L1233</f>
      </c>
      <c r="N1233" s="17"/>
      <c r="O1233" s="17" t="s">
        <v>502</v>
      </c>
    </row>
    <row collapsed="false" customFormat="false" customHeight="false" hidden="false" ht="12.1" outlineLevel="0" r="1234">
      <c r="A1234" s="22" t="n">
        <v>45836.618032407</v>
      </c>
      <c r="B1234" s="23" t="s">
        <v>501</v>
      </c>
      <c r="C1234" s="23" t="s">
        <v>209</v>
      </c>
      <c r="D1234" s="23" t="s">
        <v>501</v>
      </c>
      <c r="E1234" s="23" t="s">
        <v>501</v>
      </c>
      <c r="F1234" s="23" t="s">
        <v>20</v>
      </c>
      <c r="G1234" s="24" t="n">
        <v>1</v>
      </c>
      <c r="H1234" s="25" t="n">
        <v>1</v>
      </c>
      <c r="I1234" s="25" t="n">
        <v>27</v>
      </c>
      <c r="J1234" s="25" t="n">
        <v>0</v>
      </c>
      <c r="K1234" s="25" t="n">
        <v>0</v>
      </c>
      <c r="L1234" s="25" t="n">
        <v>0</v>
      </c>
      <c r="M1234" s="6" t="s">
        <f>=I1234+J1234+K1234+L1234</f>
      </c>
      <c r="N1234" s="23"/>
      <c r="O1234" s="23" t="s">
        <v>624</v>
      </c>
    </row>
    <row collapsed="false" customFormat="false" customHeight="false" hidden="false" ht="12.1" outlineLevel="0" r="1235">
      <c r="A1235" s="22" t="n">
        <v>45836.621354167</v>
      </c>
      <c r="B1235" s="23" t="s">
        <v>501</v>
      </c>
      <c r="C1235" s="23" t="s">
        <v>209</v>
      </c>
      <c r="D1235" s="23" t="s">
        <v>501</v>
      </c>
      <c r="E1235" s="23" t="s">
        <v>501</v>
      </c>
      <c r="F1235" s="23" t="s">
        <v>20</v>
      </c>
      <c r="G1235" s="24" t="n">
        <v>1</v>
      </c>
      <c r="H1235" s="25" t="n">
        <v>1</v>
      </c>
      <c r="I1235" s="25" t="n">
        <v>1</v>
      </c>
      <c r="J1235" s="25" t="n">
        <v>0</v>
      </c>
      <c r="K1235" s="25" t="n">
        <v>0</v>
      </c>
      <c r="L1235" s="25" t="n">
        <v>0</v>
      </c>
      <c r="M1235" s="6" t="s">
        <f>=I1235+J1235+K1235+L1235</f>
      </c>
      <c r="N1235" s="23"/>
      <c r="O1235" s="23" t="s">
        <v>624</v>
      </c>
    </row>
    <row collapsed="false" customFormat="false" customHeight="false" hidden="false" ht="12.1" outlineLevel="0" r="1236">
      <c r="A1236" s="22" t="n">
        <v>45836.737407407</v>
      </c>
      <c r="B1236" s="23" t="s">
        <v>501</v>
      </c>
      <c r="C1236" s="23" t="s">
        <v>209</v>
      </c>
      <c r="D1236" s="23" t="s">
        <v>501</v>
      </c>
      <c r="E1236" s="23" t="s">
        <v>501</v>
      </c>
      <c r="F1236" s="23" t="s">
        <v>20</v>
      </c>
      <c r="G1236" s="24" t="n">
        <v>1</v>
      </c>
      <c r="H1236" s="25" t="n">
        <v>1</v>
      </c>
      <c r="I1236" s="25" t="n">
        <v>18.17</v>
      </c>
      <c r="J1236" s="25" t="n">
        <v>0</v>
      </c>
      <c r="K1236" s="25" t="n">
        <v>0</v>
      </c>
      <c r="L1236" s="25" t="n">
        <v>0</v>
      </c>
      <c r="M1236" s="6" t="s">
        <f>=I1236+J1236+K1236+L1236</f>
      </c>
      <c r="N1236" s="23"/>
      <c r="O1236" s="23" t="s">
        <v>624</v>
      </c>
    </row>
    <row collapsed="false" customFormat="false" customHeight="false" hidden="false" ht="12.1" outlineLevel="0" r="1237">
      <c r="A1237" s="34" t="n">
        <v>45838.610787037</v>
      </c>
      <c r="B1237" s="35" t="s">
        <v>129</v>
      </c>
      <c r="C1237" s="35" t="s">
        <v>629</v>
      </c>
      <c r="D1237" s="35" t="s">
        <v>331</v>
      </c>
      <c r="E1237" s="35" t="s">
        <v>126</v>
      </c>
      <c r="F1237" s="35" t="s">
        <v>20</v>
      </c>
      <c r="G1237" s="36" t="n">
        <v>-8</v>
      </c>
      <c r="H1237" s="37" t="n">
        <v>137.92</v>
      </c>
      <c r="I1237" s="37" t="n">
        <v>1103.36</v>
      </c>
      <c r="J1237" s="37" t="n">
        <v>0</v>
      </c>
      <c r="K1237" s="37" t="n">
        <v>0</v>
      </c>
      <c r="L1237" s="37" t="n">
        <v>0</v>
      </c>
      <c r="M1237" s="6" t="s">
        <f>=I1237+J1237+K1237+L1237</f>
      </c>
      <c r="N1237" s="35"/>
      <c r="O1237" s="35" t="s">
        <v>502</v>
      </c>
    </row>
    <row collapsed="false" customFormat="false" customHeight="false" hidden="false" ht="12.1" outlineLevel="0" r="1238">
      <c r="A1238" s="21" t="n">
        <v>45838.610983796</v>
      </c>
      <c r="B1238" s="17" t="s">
        <v>93</v>
      </c>
      <c r="C1238" s="17" t="s">
        <v>689</v>
      </c>
      <c r="D1238" s="17" t="s">
        <v>277</v>
      </c>
      <c r="E1238" s="17" t="s">
        <v>18</v>
      </c>
      <c r="F1238" s="17" t="s">
        <v>20</v>
      </c>
      <c r="G1238" s="7" t="n">
        <v>2000</v>
      </c>
      <c r="H1238" s="6" t="n">
        <v>0.599</v>
      </c>
      <c r="I1238" s="6" t="n">
        <v>-1198</v>
      </c>
      <c r="J1238" s="6" t="n">
        <v>0</v>
      </c>
      <c r="K1238" s="6" t="n">
        <v>-3.59</v>
      </c>
      <c r="L1238" s="6" t="n">
        <v>0</v>
      </c>
      <c r="M1238" s="6" t="s">
        <f>=I1238+J1238+K1238+L1238</f>
      </c>
      <c r="N1238" s="17"/>
      <c r="O1238" s="17" t="s">
        <v>502</v>
      </c>
    </row>
    <row collapsed="false" customFormat="false" customHeight="false" hidden="false" ht="12.1" outlineLevel="0" r="1239">
      <c r="A1239" s="22" t="n">
        <v>45838.618460648</v>
      </c>
      <c r="B1239" s="23" t="s">
        <v>501</v>
      </c>
      <c r="C1239" s="23" t="s">
        <v>256</v>
      </c>
      <c r="D1239" s="23" t="s">
        <v>501</v>
      </c>
      <c r="E1239" s="23" t="s">
        <v>501</v>
      </c>
      <c r="F1239" s="23" t="s">
        <v>20</v>
      </c>
      <c r="G1239" s="24" t="n">
        <v>1</v>
      </c>
      <c r="H1239" s="25" t="n">
        <v>1</v>
      </c>
      <c r="I1239" s="25" t="n">
        <v>2758.53</v>
      </c>
      <c r="J1239" s="25" t="n">
        <v>0</v>
      </c>
      <c r="K1239" s="25" t="n">
        <v>0</v>
      </c>
      <c r="L1239" s="25" t="n">
        <v>0</v>
      </c>
      <c r="M1239" s="6" t="s">
        <f>=I1239+J1239+K1239+L1239</f>
      </c>
      <c r="N1239" s="23"/>
      <c r="O1239" s="23" t="s">
        <v>502</v>
      </c>
    </row>
    <row collapsed="false" customFormat="false" customHeight="false" hidden="false" ht="12.1" outlineLevel="0" r="1240">
      <c r="A1240" s="26" t="n">
        <v>45838.618460648</v>
      </c>
      <c r="B1240" s="27" t="s">
        <v>512</v>
      </c>
      <c r="C1240" s="27" t="s">
        <v>255</v>
      </c>
      <c r="D1240" s="27" t="s">
        <v>512</v>
      </c>
      <c r="E1240" s="27" t="s">
        <v>512</v>
      </c>
      <c r="F1240" s="27" t="s">
        <v>20</v>
      </c>
      <c r="G1240" s="28" t="n">
        <v>1</v>
      </c>
      <c r="H1240" s="29" t="n">
        <v>-1</v>
      </c>
      <c r="I1240" s="29" t="n">
        <v>-2758.53</v>
      </c>
      <c r="J1240" s="29" t="n">
        <v>0</v>
      </c>
      <c r="K1240" s="29" t="n">
        <v>0</v>
      </c>
      <c r="L1240" s="29" t="n">
        <v>0</v>
      </c>
      <c r="M1240" s="6" t="s">
        <f>=I1240+J1240+K1240+L1240</f>
      </c>
      <c r="N1240" s="27"/>
      <c r="O1240" s="27" t="s">
        <v>624</v>
      </c>
    </row>
    <row collapsed="false" customFormat="false" customHeight="false" hidden="false" ht="12.1" outlineLevel="0" r="1241">
      <c r="A1241" s="34" t="n">
        <v>45838.618460648</v>
      </c>
      <c r="B1241" s="35" t="s">
        <v>129</v>
      </c>
      <c r="C1241" s="35" t="s">
        <v>629</v>
      </c>
      <c r="D1241" s="35" t="s">
        <v>331</v>
      </c>
      <c r="E1241" s="35" t="s">
        <v>126</v>
      </c>
      <c r="F1241" s="35" t="s">
        <v>20</v>
      </c>
      <c r="G1241" s="36" t="n">
        <v>-20</v>
      </c>
      <c r="H1241" s="37" t="n">
        <v>137.926698</v>
      </c>
      <c r="I1241" s="37" t="n">
        <v>2758.53</v>
      </c>
      <c r="J1241" s="37" t="n">
        <v>0</v>
      </c>
      <c r="K1241" s="37" t="n">
        <v>0</v>
      </c>
      <c r="L1241" s="37" t="n">
        <v>0</v>
      </c>
      <c r="M1241" s="6" t="s">
        <f>=I1241+J1241+K1241+L1241</f>
      </c>
      <c r="N1241" s="35"/>
      <c r="O1241" s="35" t="s">
        <v>624</v>
      </c>
    </row>
    <row collapsed="false" customFormat="false" customHeight="false" hidden="false" ht="12.1" outlineLevel="0" r="1242">
      <c r="A1242" s="22" t="n">
        <v>45838.61869213</v>
      </c>
      <c r="B1242" s="23" t="s">
        <v>501</v>
      </c>
      <c r="C1242" s="23" t="s">
        <v>256</v>
      </c>
      <c r="D1242" s="23" t="s">
        <v>501</v>
      </c>
      <c r="E1242" s="23" t="s">
        <v>501</v>
      </c>
      <c r="F1242" s="23" t="s">
        <v>20</v>
      </c>
      <c r="G1242" s="24" t="n">
        <v>1</v>
      </c>
      <c r="H1242" s="25" t="n">
        <v>1</v>
      </c>
      <c r="I1242" s="25" t="n">
        <v>74.95</v>
      </c>
      <c r="J1242" s="25" t="n">
        <v>0</v>
      </c>
      <c r="K1242" s="25" t="n">
        <v>0</v>
      </c>
      <c r="L1242" s="25" t="n">
        <v>0</v>
      </c>
      <c r="M1242" s="6" t="s">
        <f>=I1242+J1242+K1242+L1242</f>
      </c>
      <c r="N1242" s="23"/>
      <c r="O1242" s="23" t="s">
        <v>502</v>
      </c>
    </row>
    <row collapsed="false" customFormat="false" customHeight="false" hidden="false" ht="12.1" outlineLevel="0" r="1243">
      <c r="A1243" s="26" t="n">
        <v>45838.61869213</v>
      </c>
      <c r="B1243" s="27" t="s">
        <v>512</v>
      </c>
      <c r="C1243" s="27" t="s">
        <v>255</v>
      </c>
      <c r="D1243" s="27" t="s">
        <v>512</v>
      </c>
      <c r="E1243" s="27" t="s">
        <v>512</v>
      </c>
      <c r="F1243" s="27" t="s">
        <v>20</v>
      </c>
      <c r="G1243" s="28" t="n">
        <v>1</v>
      </c>
      <c r="H1243" s="29" t="n">
        <v>-1</v>
      </c>
      <c r="I1243" s="29" t="n">
        <v>-74.95</v>
      </c>
      <c r="J1243" s="29" t="n">
        <v>0</v>
      </c>
      <c r="K1243" s="29" t="n">
        <v>0</v>
      </c>
      <c r="L1243" s="29" t="n">
        <v>0</v>
      </c>
      <c r="M1243" s="6" t="s">
        <f>=I1243+J1243+K1243+L1243</f>
      </c>
      <c r="N1243" s="27"/>
      <c r="O1243" s="27" t="s">
        <v>624</v>
      </c>
    </row>
    <row collapsed="false" customFormat="false" customHeight="false" hidden="false" ht="12.1" outlineLevel="0" r="1244">
      <c r="A1244" s="21" t="n">
        <v>45838.61943287</v>
      </c>
      <c r="B1244" s="17" t="s">
        <v>129</v>
      </c>
      <c r="C1244" s="17" t="s">
        <v>629</v>
      </c>
      <c r="D1244" s="17" t="s">
        <v>277</v>
      </c>
      <c r="E1244" s="17" t="s">
        <v>126</v>
      </c>
      <c r="F1244" s="17" t="s">
        <v>20</v>
      </c>
      <c r="G1244" s="7" t="n">
        <v>20</v>
      </c>
      <c r="H1244" s="6" t="n">
        <v>137.93</v>
      </c>
      <c r="I1244" s="6" t="n">
        <v>-2758.6</v>
      </c>
      <c r="J1244" s="6" t="n">
        <v>0</v>
      </c>
      <c r="K1244" s="6" t="n">
        <v>0</v>
      </c>
      <c r="L1244" s="6" t="n">
        <v>0</v>
      </c>
      <c r="M1244" s="6" t="s">
        <f>=I1244+J1244+K1244+L1244</f>
      </c>
      <c r="N1244" s="17"/>
      <c r="O1244" s="17" t="s">
        <v>502</v>
      </c>
    </row>
    <row collapsed="false" customFormat="false" customHeight="false" hidden="false" ht="12.1" outlineLevel="0" r="1245">
      <c r="A1245" s="22" t="n">
        <v>45838.687418981</v>
      </c>
      <c r="B1245" s="23" t="s">
        <v>501</v>
      </c>
      <c r="C1245" s="23" t="s">
        <v>209</v>
      </c>
      <c r="D1245" s="23" t="s">
        <v>501</v>
      </c>
      <c r="E1245" s="23" t="s">
        <v>501</v>
      </c>
      <c r="F1245" s="23" t="s">
        <v>20</v>
      </c>
      <c r="G1245" s="24" t="n">
        <v>1</v>
      </c>
      <c r="H1245" s="25" t="n">
        <v>1</v>
      </c>
      <c r="I1245" s="25" t="n">
        <v>1</v>
      </c>
      <c r="J1245" s="25" t="n">
        <v>0</v>
      </c>
      <c r="K1245" s="25" t="n">
        <v>0</v>
      </c>
      <c r="L1245" s="25" t="n">
        <v>0</v>
      </c>
      <c r="M1245" s="6" t="s">
        <f>=I1245+J1245+K1245+L1245</f>
      </c>
      <c r="N1245" s="23"/>
      <c r="O1245" s="23" t="s">
        <v>624</v>
      </c>
    </row>
    <row collapsed="false" customFormat="false" customHeight="false" hidden="false" ht="12.1" outlineLevel="0" r="1246">
      <c r="A1246" s="22" t="n">
        <v>45839.491689815</v>
      </c>
      <c r="B1246" s="23" t="s">
        <v>524</v>
      </c>
      <c r="C1246" s="23" t="s">
        <v>593</v>
      </c>
      <c r="D1246" s="23" t="s">
        <v>524</v>
      </c>
      <c r="E1246" s="23" t="s">
        <v>524</v>
      </c>
      <c r="F1246" s="23" t="s">
        <v>20</v>
      </c>
      <c r="G1246" s="24" t="n">
        <v>1</v>
      </c>
      <c r="H1246" s="25" t="n">
        <v>1</v>
      </c>
      <c r="I1246" s="25" t="n">
        <v>56.3</v>
      </c>
      <c r="J1246" s="25" t="n">
        <v>0</v>
      </c>
      <c r="K1246" s="25" t="n">
        <v>0</v>
      </c>
      <c r="L1246" s="25" t="n">
        <v>0</v>
      </c>
      <c r="M1246" s="6" t="s">
        <f>=I1246+J1246+K1246+L1246</f>
      </c>
      <c r="N1246" s="23"/>
      <c r="O1246" s="23" t="s">
        <v>502</v>
      </c>
    </row>
    <row collapsed="false" customFormat="false" customHeight="false" hidden="false" ht="12.1" outlineLevel="0" r="1247">
      <c r="A1247" s="21" t="n">
        <v>45839.552511574</v>
      </c>
      <c r="B1247" s="17" t="s">
        <v>129</v>
      </c>
      <c r="C1247" s="17" t="s">
        <v>629</v>
      </c>
      <c r="D1247" s="17" t="s">
        <v>277</v>
      </c>
      <c r="E1247" s="17" t="s">
        <v>126</v>
      </c>
      <c r="F1247" s="17" t="s">
        <v>20</v>
      </c>
      <c r="G1247" s="7" t="n">
        <v>1</v>
      </c>
      <c r="H1247" s="6" t="n">
        <v>138</v>
      </c>
      <c r="I1247" s="6" t="n">
        <v>-138</v>
      </c>
      <c r="J1247" s="6" t="n">
        <v>0</v>
      </c>
      <c r="K1247" s="6" t="n">
        <v>0</v>
      </c>
      <c r="L1247" s="6" t="n">
        <v>0</v>
      </c>
      <c r="M1247" s="6" t="s">
        <f>=I1247+J1247+K1247+L1247</f>
      </c>
      <c r="N1247" s="17"/>
      <c r="O1247" s="17" t="s">
        <v>502</v>
      </c>
    </row>
    <row collapsed="false" customFormat="false" customHeight="false" hidden="false" ht="12.1" outlineLevel="0" r="1248">
      <c r="A1248" s="22" t="n">
        <v>45839.838101852</v>
      </c>
      <c r="B1248" s="23" t="s">
        <v>501</v>
      </c>
      <c r="C1248" s="23" t="s">
        <v>209</v>
      </c>
      <c r="D1248" s="23" t="s">
        <v>501</v>
      </c>
      <c r="E1248" s="23" t="s">
        <v>501</v>
      </c>
      <c r="F1248" s="23" t="s">
        <v>20</v>
      </c>
      <c r="G1248" s="24" t="n">
        <v>1</v>
      </c>
      <c r="H1248" s="25" t="n">
        <v>1</v>
      </c>
      <c r="I1248" s="25" t="n">
        <v>41.1</v>
      </c>
      <c r="J1248" s="25" t="n">
        <v>0</v>
      </c>
      <c r="K1248" s="25" t="n">
        <v>0</v>
      </c>
      <c r="L1248" s="25" t="n">
        <v>0</v>
      </c>
      <c r="M1248" s="6" t="s">
        <f>=I1248+J1248+K1248+L1248</f>
      </c>
      <c r="N1248" s="23"/>
      <c r="O1248" s="23" t="s">
        <v>624</v>
      </c>
    </row>
    <row collapsed="false" customFormat="false" customHeight="false" hidden="false" ht="12.1" outlineLevel="0" r="1249">
      <c r="A1249" s="22" t="n">
        <v>45840.420081019</v>
      </c>
      <c r="B1249" s="23" t="s">
        <v>524</v>
      </c>
      <c r="C1249" s="23" t="s">
        <v>667</v>
      </c>
      <c r="D1249" s="23" t="s">
        <v>524</v>
      </c>
      <c r="E1249" s="23" t="s">
        <v>524</v>
      </c>
      <c r="F1249" s="23" t="s">
        <v>20</v>
      </c>
      <c r="G1249" s="24" t="n">
        <v>1</v>
      </c>
      <c r="H1249" s="25" t="n">
        <v>1</v>
      </c>
      <c r="I1249" s="25" t="n">
        <v>15.1</v>
      </c>
      <c r="J1249" s="25" t="n">
        <v>0</v>
      </c>
      <c r="K1249" s="25" t="n">
        <v>0</v>
      </c>
      <c r="L1249" s="25" t="n">
        <v>0</v>
      </c>
      <c r="M1249" s="6" t="s">
        <f>=I1249+J1249+K1249+L1249</f>
      </c>
      <c r="N1249" s="23"/>
      <c r="O1249" s="23" t="s">
        <v>502</v>
      </c>
    </row>
    <row collapsed="false" customFormat="false" customHeight="false" hidden="false" ht="12.1" outlineLevel="0" r="1250">
      <c r="A1250" s="22" t="n">
        <v>45840.422199074</v>
      </c>
      <c r="B1250" s="23" t="s">
        <v>559</v>
      </c>
      <c r="C1250" s="23" t="s">
        <v>668</v>
      </c>
      <c r="D1250" s="23" t="s">
        <v>559</v>
      </c>
      <c r="E1250" s="23" t="s">
        <v>559</v>
      </c>
      <c r="F1250" s="23" t="s">
        <v>20</v>
      </c>
      <c r="G1250" s="24" t="n">
        <v>1</v>
      </c>
      <c r="H1250" s="25" t="n">
        <v>1</v>
      </c>
      <c r="I1250" s="25" t="n">
        <v>162.25</v>
      </c>
      <c r="J1250" s="25" t="n">
        <v>0</v>
      </c>
      <c r="K1250" s="25" t="n">
        <v>0</v>
      </c>
      <c r="L1250" s="25" t="n">
        <v>0</v>
      </c>
      <c r="M1250" s="6" t="s">
        <f>=I1250+J1250+K1250+L1250</f>
      </c>
      <c r="N1250" s="23"/>
      <c r="O1250" s="23" t="s">
        <v>502</v>
      </c>
    </row>
    <row collapsed="false" customFormat="false" customHeight="false" hidden="false" ht="12.1" outlineLevel="0" r="1251">
      <c r="A1251" s="21" t="n">
        <v>45840.587280093</v>
      </c>
      <c r="B1251" s="17" t="s">
        <v>129</v>
      </c>
      <c r="C1251" s="17" t="s">
        <v>629</v>
      </c>
      <c r="D1251" s="17" t="s">
        <v>277</v>
      </c>
      <c r="E1251" s="17" t="s">
        <v>126</v>
      </c>
      <c r="F1251" s="17" t="s">
        <v>20</v>
      </c>
      <c r="G1251" s="7" t="n">
        <v>1</v>
      </c>
      <c r="H1251" s="6" t="n">
        <v>138.07</v>
      </c>
      <c r="I1251" s="6" t="n">
        <v>-138.07</v>
      </c>
      <c r="J1251" s="6" t="n">
        <v>0</v>
      </c>
      <c r="K1251" s="6" t="n">
        <v>0</v>
      </c>
      <c r="L1251" s="6" t="n">
        <v>0</v>
      </c>
      <c r="M1251" s="6" t="s">
        <f>=I1251+J1251+K1251+L1251</f>
      </c>
      <c r="N1251" s="17"/>
      <c r="O1251" s="17" t="s">
        <v>502</v>
      </c>
    </row>
    <row collapsed="false" customFormat="false" customHeight="false" hidden="false" ht="12.1" outlineLevel="0" r="1252">
      <c r="A1252" s="22" t="n">
        <v>45841.363240741</v>
      </c>
      <c r="B1252" s="23" t="s">
        <v>501</v>
      </c>
      <c r="C1252" s="23" t="s">
        <v>209</v>
      </c>
      <c r="D1252" s="23" t="s">
        <v>501</v>
      </c>
      <c r="E1252" s="23" t="s">
        <v>501</v>
      </c>
      <c r="F1252" s="23" t="s">
        <v>20</v>
      </c>
      <c r="G1252" s="24" t="n">
        <v>1</v>
      </c>
      <c r="H1252" s="25" t="n">
        <v>1</v>
      </c>
      <c r="I1252" s="25" t="n">
        <v>2.97</v>
      </c>
      <c r="J1252" s="25" t="n">
        <v>0</v>
      </c>
      <c r="K1252" s="25" t="n">
        <v>0</v>
      </c>
      <c r="L1252" s="25" t="n">
        <v>0</v>
      </c>
      <c r="M1252" s="6" t="s">
        <f>=I1252+J1252+K1252+L1252</f>
      </c>
      <c r="N1252" s="23"/>
      <c r="O1252" s="23" t="s">
        <v>624</v>
      </c>
    </row>
    <row collapsed="false" customFormat="false" customHeight="false" hidden="false" ht="12.1" outlineLevel="0" r="1253">
      <c r="A1253" s="22" t="n">
        <v>45841.870104167</v>
      </c>
      <c r="B1253" s="23" t="s">
        <v>501</v>
      </c>
      <c r="C1253" s="23" t="s">
        <v>209</v>
      </c>
      <c r="D1253" s="23" t="s">
        <v>501</v>
      </c>
      <c r="E1253" s="23" t="s">
        <v>501</v>
      </c>
      <c r="F1253" s="23" t="s">
        <v>20</v>
      </c>
      <c r="G1253" s="24" t="n">
        <v>1</v>
      </c>
      <c r="H1253" s="25" t="n">
        <v>1</v>
      </c>
      <c r="I1253" s="25" t="n">
        <v>10.01</v>
      </c>
      <c r="J1253" s="25" t="n">
        <v>0</v>
      </c>
      <c r="K1253" s="25" t="n">
        <v>0</v>
      </c>
      <c r="L1253" s="25" t="n">
        <v>0</v>
      </c>
      <c r="M1253" s="6" t="s">
        <f>=I1253+J1253+K1253+L1253</f>
      </c>
      <c r="N1253" s="23"/>
      <c r="O1253" s="23" t="s">
        <v>624</v>
      </c>
    </row>
    <row collapsed="false" customFormat="false" customHeight="false" hidden="false" ht="12.1" outlineLevel="0" r="1254">
      <c r="A1254" s="22" t="n">
        <v>45842.321168981</v>
      </c>
      <c r="B1254" s="23" t="s">
        <v>501</v>
      </c>
      <c r="C1254" s="23" t="s">
        <v>209</v>
      </c>
      <c r="D1254" s="23" t="s">
        <v>501</v>
      </c>
      <c r="E1254" s="23" t="s">
        <v>501</v>
      </c>
      <c r="F1254" s="23" t="s">
        <v>20</v>
      </c>
      <c r="G1254" s="24" t="n">
        <v>1</v>
      </c>
      <c r="H1254" s="25" t="n">
        <v>1</v>
      </c>
      <c r="I1254" s="25" t="n">
        <v>20.6</v>
      </c>
      <c r="J1254" s="25" t="n">
        <v>0</v>
      </c>
      <c r="K1254" s="25" t="n">
        <v>0</v>
      </c>
      <c r="L1254" s="25" t="n">
        <v>0</v>
      </c>
      <c r="M1254" s="6" t="s">
        <f>=I1254+J1254+K1254+L1254</f>
      </c>
      <c r="N1254" s="23"/>
      <c r="O1254" s="23" t="s">
        <v>624</v>
      </c>
    </row>
    <row collapsed="false" customFormat="false" customHeight="false" hidden="false" ht="12.1" outlineLevel="0" r="1255">
      <c r="A1255" s="22" t="n">
        <v>45842.464282407</v>
      </c>
      <c r="B1255" s="23" t="s">
        <v>559</v>
      </c>
      <c r="C1255" s="23" t="s">
        <v>699</v>
      </c>
      <c r="D1255" s="23" t="s">
        <v>559</v>
      </c>
      <c r="E1255" s="23" t="s">
        <v>559</v>
      </c>
      <c r="F1255" s="23" t="s">
        <v>20</v>
      </c>
      <c r="G1255" s="24" t="n">
        <v>1</v>
      </c>
      <c r="H1255" s="25" t="n">
        <v>1</v>
      </c>
      <c r="I1255" s="25" t="n">
        <v>108.96</v>
      </c>
      <c r="J1255" s="25" t="n">
        <v>0</v>
      </c>
      <c r="K1255" s="25" t="n">
        <v>0</v>
      </c>
      <c r="L1255" s="25" t="n">
        <v>0</v>
      </c>
      <c r="M1255" s="6" t="s">
        <f>=I1255+J1255+K1255+L1255</f>
      </c>
      <c r="N1255" s="23"/>
      <c r="O1255" s="23" t="s">
        <v>502</v>
      </c>
    </row>
    <row collapsed="false" customFormat="false" customHeight="false" hidden="false" ht="12.1" outlineLevel="0" r="1256">
      <c r="A1256" s="22" t="n">
        <v>45842.465578704</v>
      </c>
      <c r="B1256" s="23" t="s">
        <v>524</v>
      </c>
      <c r="C1256" s="23" t="s">
        <v>700</v>
      </c>
      <c r="D1256" s="23" t="s">
        <v>524</v>
      </c>
      <c r="E1256" s="23" t="s">
        <v>524</v>
      </c>
      <c r="F1256" s="23" t="s">
        <v>20</v>
      </c>
      <c r="G1256" s="24" t="n">
        <v>1</v>
      </c>
      <c r="H1256" s="25" t="n">
        <v>1</v>
      </c>
      <c r="I1256" s="25" t="n">
        <v>23.97</v>
      </c>
      <c r="J1256" s="25" t="n">
        <v>0</v>
      </c>
      <c r="K1256" s="25" t="n">
        <v>0</v>
      </c>
      <c r="L1256" s="25" t="n">
        <v>0</v>
      </c>
      <c r="M1256" s="6" t="s">
        <f>=I1256+J1256+K1256+L1256</f>
      </c>
      <c r="N1256" s="23"/>
      <c r="O1256" s="23" t="s">
        <v>502</v>
      </c>
    </row>
    <row collapsed="false" customFormat="false" customHeight="false" hidden="false" ht="12.1" outlineLevel="0" r="1257">
      <c r="A1257" s="21" t="n">
        <v>45842.566064815</v>
      </c>
      <c r="B1257" s="17" t="s">
        <v>129</v>
      </c>
      <c r="C1257" s="17" t="s">
        <v>629</v>
      </c>
      <c r="D1257" s="17" t="s">
        <v>277</v>
      </c>
      <c r="E1257" s="17" t="s">
        <v>126</v>
      </c>
      <c r="F1257" s="17" t="s">
        <v>20</v>
      </c>
      <c r="G1257" s="7" t="n">
        <v>1</v>
      </c>
      <c r="H1257" s="6" t="n">
        <v>138.24</v>
      </c>
      <c r="I1257" s="6" t="n">
        <v>-138.24</v>
      </c>
      <c r="J1257" s="6" t="n">
        <v>0</v>
      </c>
      <c r="K1257" s="6" t="n">
        <v>0</v>
      </c>
      <c r="L1257" s="6" t="n">
        <v>0</v>
      </c>
      <c r="M1257" s="6" t="s">
        <f>=I1257+J1257+K1257+L1257</f>
      </c>
      <c r="N1257" s="17"/>
      <c r="O1257" s="17" t="s">
        <v>502</v>
      </c>
    </row>
    <row collapsed="false" customFormat="false" customHeight="false" hidden="false" ht="12.1" outlineLevel="0" r="1258">
      <c r="A1258" s="22" t="n">
        <v>45842.778587963</v>
      </c>
      <c r="B1258" s="23" t="s">
        <v>501</v>
      </c>
      <c r="C1258" s="23" t="s">
        <v>209</v>
      </c>
      <c r="D1258" s="23" t="s">
        <v>501</v>
      </c>
      <c r="E1258" s="23" t="s">
        <v>501</v>
      </c>
      <c r="F1258" s="23" t="s">
        <v>20</v>
      </c>
      <c r="G1258" s="24" t="n">
        <v>1</v>
      </c>
      <c r="H1258" s="25" t="n">
        <v>1</v>
      </c>
      <c r="I1258" s="25" t="n">
        <v>30</v>
      </c>
      <c r="J1258" s="25" t="n">
        <v>0</v>
      </c>
      <c r="K1258" s="25" t="n">
        <v>0</v>
      </c>
      <c r="L1258" s="25" t="n">
        <v>0</v>
      </c>
      <c r="M1258" s="6" t="s">
        <f>=I1258+J1258+K1258+L1258</f>
      </c>
      <c r="N1258" s="23"/>
      <c r="O1258" s="23" t="s">
        <v>624</v>
      </c>
    </row>
    <row collapsed="false" customFormat="false" customHeight="false" hidden="false" ht="12.1" outlineLevel="0" r="1259">
      <c r="A1259" s="22" t="n">
        <v>45842.948865741</v>
      </c>
      <c r="B1259" s="23" t="s">
        <v>501</v>
      </c>
      <c r="C1259" s="23" t="s">
        <v>209</v>
      </c>
      <c r="D1259" s="23" t="s">
        <v>501</v>
      </c>
      <c r="E1259" s="23" t="s">
        <v>501</v>
      </c>
      <c r="F1259" s="23" t="s">
        <v>20</v>
      </c>
      <c r="G1259" s="24" t="n">
        <v>1</v>
      </c>
      <c r="H1259" s="25" t="n">
        <v>1</v>
      </c>
      <c r="I1259" s="25" t="n">
        <v>448.24</v>
      </c>
      <c r="J1259" s="25" t="n">
        <v>0</v>
      </c>
      <c r="K1259" s="25" t="n">
        <v>0</v>
      </c>
      <c r="L1259" s="25" t="n">
        <v>0</v>
      </c>
      <c r="M1259" s="6" t="s">
        <f>=I1259+J1259+K1259+L1259</f>
      </c>
      <c r="N1259" s="23"/>
      <c r="O1259" s="23" t="s">
        <v>624</v>
      </c>
    </row>
    <row collapsed="false" customFormat="false" customHeight="false" hidden="false" ht="12.1" outlineLevel="0" r="1260">
      <c r="A1260" s="21" t="n">
        <v>45842.948900463</v>
      </c>
      <c r="B1260" s="17" t="s">
        <v>129</v>
      </c>
      <c r="C1260" s="17" t="s">
        <v>629</v>
      </c>
      <c r="D1260" s="17" t="s">
        <v>277</v>
      </c>
      <c r="E1260" s="17" t="s">
        <v>126</v>
      </c>
      <c r="F1260" s="17" t="s">
        <v>20</v>
      </c>
      <c r="G1260" s="7" t="n">
        <v>4</v>
      </c>
      <c r="H1260" s="6" t="n">
        <v>138.20822</v>
      </c>
      <c r="I1260" s="6" t="n">
        <v>-552.83</v>
      </c>
      <c r="J1260" s="6" t="n">
        <v>0</v>
      </c>
      <c r="K1260" s="6" t="n">
        <v>0</v>
      </c>
      <c r="L1260" s="6" t="n">
        <v>0</v>
      </c>
      <c r="M1260" s="6" t="s">
        <f>=I1260+J1260+K1260+L1260</f>
      </c>
      <c r="N1260" s="17"/>
      <c r="O1260" s="17" t="s">
        <v>624</v>
      </c>
    </row>
    <row collapsed="false" customFormat="false" customHeight="false" hidden="false" ht="12.1" outlineLevel="0" r="1261">
      <c r="A1261" s="22" t="n">
        <v>45844.555405093</v>
      </c>
      <c r="B1261" s="23" t="s">
        <v>501</v>
      </c>
      <c r="C1261" s="23" t="s">
        <v>209</v>
      </c>
      <c r="D1261" s="23" t="s">
        <v>501</v>
      </c>
      <c r="E1261" s="23" t="s">
        <v>501</v>
      </c>
      <c r="F1261" s="23" t="s">
        <v>20</v>
      </c>
      <c r="G1261" s="24" t="n">
        <v>1</v>
      </c>
      <c r="H1261" s="25" t="n">
        <v>1</v>
      </c>
      <c r="I1261" s="25" t="n">
        <v>26</v>
      </c>
      <c r="J1261" s="25" t="n">
        <v>0</v>
      </c>
      <c r="K1261" s="25" t="n">
        <v>0</v>
      </c>
      <c r="L1261" s="25" t="n">
        <v>0</v>
      </c>
      <c r="M1261" s="6" t="s">
        <f>=I1261+J1261+K1261+L1261</f>
      </c>
      <c r="N1261" s="23"/>
      <c r="O1261" s="23" t="s">
        <v>624</v>
      </c>
    </row>
    <row collapsed="false" customFormat="false" customHeight="false" hidden="false" ht="12.1" outlineLevel="0" r="1262">
      <c r="A1262" s="22" t="n">
        <v>45846.39775463</v>
      </c>
      <c r="B1262" s="23" t="s">
        <v>559</v>
      </c>
      <c r="C1262" s="23" t="s">
        <v>701</v>
      </c>
      <c r="D1262" s="23" t="s">
        <v>559</v>
      </c>
      <c r="E1262" s="23" t="s">
        <v>559</v>
      </c>
      <c r="F1262" s="23" t="s">
        <v>20</v>
      </c>
      <c r="G1262" s="24" t="n">
        <v>1</v>
      </c>
      <c r="H1262" s="25" t="n">
        <v>1</v>
      </c>
      <c r="I1262" s="25" t="n">
        <v>825</v>
      </c>
      <c r="J1262" s="25" t="n">
        <v>0</v>
      </c>
      <c r="K1262" s="25" t="n">
        <v>0</v>
      </c>
      <c r="L1262" s="25" t="n">
        <v>0</v>
      </c>
      <c r="M1262" s="6" t="s">
        <f>=I1262+J1262+K1262+L1262</f>
      </c>
      <c r="N1262" s="23"/>
      <c r="O1262" s="23" t="s">
        <v>502</v>
      </c>
    </row>
    <row collapsed="false" customFormat="false" customHeight="false" hidden="false" ht="12.1" outlineLevel="0" r="1263">
      <c r="A1263" s="22" t="n">
        <v>45846.398206019</v>
      </c>
      <c r="B1263" s="23" t="s">
        <v>524</v>
      </c>
      <c r="C1263" s="23" t="s">
        <v>651</v>
      </c>
      <c r="D1263" s="23" t="s">
        <v>524</v>
      </c>
      <c r="E1263" s="23" t="s">
        <v>524</v>
      </c>
      <c r="F1263" s="23" t="s">
        <v>20</v>
      </c>
      <c r="G1263" s="24" t="n">
        <v>1</v>
      </c>
      <c r="H1263" s="25" t="n">
        <v>1</v>
      </c>
      <c r="I1263" s="25" t="n">
        <v>55.5</v>
      </c>
      <c r="J1263" s="25" t="n">
        <v>0</v>
      </c>
      <c r="K1263" s="25" t="n">
        <v>0</v>
      </c>
      <c r="L1263" s="25" t="n">
        <v>0</v>
      </c>
      <c r="M1263" s="6" t="s">
        <f>=I1263+J1263+K1263+L1263</f>
      </c>
      <c r="N1263" s="23"/>
      <c r="O1263" s="23" t="s">
        <v>502</v>
      </c>
    </row>
    <row collapsed="false" customFormat="false" customHeight="false" hidden="false" ht="12.1" outlineLevel="0" r="1264">
      <c r="A1264" s="34" t="n">
        <v>45846.41994213</v>
      </c>
      <c r="B1264" s="35" t="s">
        <v>129</v>
      </c>
      <c r="C1264" s="35" t="s">
        <v>629</v>
      </c>
      <c r="D1264" s="35" t="s">
        <v>331</v>
      </c>
      <c r="E1264" s="35" t="s">
        <v>126</v>
      </c>
      <c r="F1264" s="35" t="s">
        <v>20</v>
      </c>
      <c r="G1264" s="36" t="n">
        <v>-9</v>
      </c>
      <c r="H1264" s="37" t="n">
        <v>138.49</v>
      </c>
      <c r="I1264" s="37" t="n">
        <v>1246.41</v>
      </c>
      <c r="J1264" s="37" t="n">
        <v>0</v>
      </c>
      <c r="K1264" s="37" t="n">
        <v>0</v>
      </c>
      <c r="L1264" s="37" t="n">
        <v>0</v>
      </c>
      <c r="M1264" s="6" t="s">
        <f>=I1264+J1264+K1264+L1264</f>
      </c>
      <c r="N1264" s="35"/>
      <c r="O1264" s="35" t="s">
        <v>502</v>
      </c>
    </row>
    <row collapsed="false" customFormat="false" customHeight="false" hidden="false" ht="12.1" outlineLevel="0" r="1265">
      <c r="A1265" s="21" t="n">
        <v>45846.420266204</v>
      </c>
      <c r="B1265" s="17" t="s">
        <v>73</v>
      </c>
      <c r="C1265" s="17" t="s">
        <v>582</v>
      </c>
      <c r="D1265" s="17" t="s">
        <v>277</v>
      </c>
      <c r="E1265" s="17" t="s">
        <v>18</v>
      </c>
      <c r="F1265" s="17" t="s">
        <v>20</v>
      </c>
      <c r="G1265" s="7" t="n">
        <v>10</v>
      </c>
      <c r="H1265" s="6" t="n">
        <v>214.5</v>
      </c>
      <c r="I1265" s="6" t="n">
        <v>-2145</v>
      </c>
      <c r="J1265" s="6" t="n">
        <v>0</v>
      </c>
      <c r="K1265" s="6" t="n">
        <v>-6.44</v>
      </c>
      <c r="L1265" s="6" t="n">
        <v>0</v>
      </c>
      <c r="M1265" s="6" t="s">
        <f>=I1265+J1265+K1265+L1265</f>
      </c>
      <c r="N1265" s="17"/>
      <c r="O1265" s="17" t="s">
        <v>502</v>
      </c>
    </row>
    <row collapsed="false" customFormat="false" customHeight="false" hidden="false" ht="12.1" outlineLevel="0" r="1266">
      <c r="A1266" s="22" t="n">
        <v>45846.444826389</v>
      </c>
      <c r="B1266" s="23" t="s">
        <v>559</v>
      </c>
      <c r="C1266" s="23" t="s">
        <v>681</v>
      </c>
      <c r="D1266" s="23" t="s">
        <v>559</v>
      </c>
      <c r="E1266" s="23" t="s">
        <v>559</v>
      </c>
      <c r="F1266" s="23" t="s">
        <v>20</v>
      </c>
      <c r="G1266" s="24" t="n">
        <v>1</v>
      </c>
      <c r="H1266" s="25" t="n">
        <v>1</v>
      </c>
      <c r="I1266" s="25" t="n">
        <v>30</v>
      </c>
      <c r="J1266" s="25" t="n">
        <v>0</v>
      </c>
      <c r="K1266" s="25" t="n">
        <v>0</v>
      </c>
      <c r="L1266" s="25" t="n">
        <v>0</v>
      </c>
      <c r="M1266" s="6" t="s">
        <f>=I1266+J1266+K1266+L1266</f>
      </c>
      <c r="N1266" s="23"/>
      <c r="O1266" s="23" t="s">
        <v>502</v>
      </c>
    </row>
    <row collapsed="false" customFormat="false" customHeight="false" hidden="false" ht="12.1" outlineLevel="0" r="1267">
      <c r="A1267" s="22" t="n">
        <v>45846.444918981</v>
      </c>
      <c r="B1267" s="23" t="s">
        <v>524</v>
      </c>
      <c r="C1267" s="23" t="s">
        <v>680</v>
      </c>
      <c r="D1267" s="23" t="s">
        <v>524</v>
      </c>
      <c r="E1267" s="23" t="s">
        <v>524</v>
      </c>
      <c r="F1267" s="23" t="s">
        <v>20</v>
      </c>
      <c r="G1267" s="24" t="n">
        <v>1</v>
      </c>
      <c r="H1267" s="25" t="n">
        <v>1</v>
      </c>
      <c r="I1267" s="25" t="n">
        <v>6.93</v>
      </c>
      <c r="J1267" s="25" t="n">
        <v>0</v>
      </c>
      <c r="K1267" s="25" t="n">
        <v>0</v>
      </c>
      <c r="L1267" s="25" t="n">
        <v>0</v>
      </c>
      <c r="M1267" s="6" t="s">
        <f>=I1267+J1267+K1267+L1267</f>
      </c>
      <c r="N1267" s="23"/>
      <c r="O1267" s="23" t="s">
        <v>502</v>
      </c>
    </row>
    <row collapsed="false" customFormat="false" customHeight="false" hidden="false" ht="12.1" outlineLevel="0" r="1268">
      <c r="A1268" s="22" t="n">
        <v>45846.529375</v>
      </c>
      <c r="B1268" s="23" t="s">
        <v>524</v>
      </c>
      <c r="C1268" s="23" t="s">
        <v>702</v>
      </c>
      <c r="D1268" s="23" t="s">
        <v>524</v>
      </c>
      <c r="E1268" s="23" t="s">
        <v>524</v>
      </c>
      <c r="F1268" s="23" t="s">
        <v>20</v>
      </c>
      <c r="G1268" s="24" t="n">
        <v>1</v>
      </c>
      <c r="H1268" s="25" t="n">
        <v>1</v>
      </c>
      <c r="I1268" s="25" t="n">
        <v>270.55</v>
      </c>
      <c r="J1268" s="25" t="n">
        <v>0</v>
      </c>
      <c r="K1268" s="25" t="n">
        <v>0</v>
      </c>
      <c r="L1268" s="25" t="n">
        <v>0</v>
      </c>
      <c r="M1268" s="6" t="s">
        <f>=I1268+J1268+K1268+L1268</f>
      </c>
      <c r="N1268" s="23"/>
      <c r="O1268" s="23" t="s">
        <v>502</v>
      </c>
    </row>
    <row collapsed="false" customFormat="false" customHeight="false" hidden="false" ht="12.1" outlineLevel="0" r="1269">
      <c r="A1269" s="30" t="n">
        <v>45846.529375</v>
      </c>
      <c r="B1269" s="31" t="s">
        <v>515</v>
      </c>
      <c r="C1269" s="31" t="s">
        <v>703</v>
      </c>
      <c r="D1269" s="31" t="s">
        <v>515</v>
      </c>
      <c r="E1269" s="31" t="s">
        <v>515</v>
      </c>
      <c r="F1269" s="31" t="s">
        <v>20</v>
      </c>
      <c r="G1269" s="32" t="n">
        <v>1</v>
      </c>
      <c r="H1269" s="33" t="n">
        <v>-35</v>
      </c>
      <c r="I1269" s="33" t="n">
        <v>-35</v>
      </c>
      <c r="J1269" s="33" t="n">
        <v>0</v>
      </c>
      <c r="K1269" s="33" t="n">
        <v>0</v>
      </c>
      <c r="L1269" s="33" t="n">
        <v>0</v>
      </c>
      <c r="M1269" s="6" t="s">
        <f>=I1269+J1269+K1269+L1269</f>
      </c>
      <c r="N1269" s="31"/>
      <c r="O1269" s="31" t="s">
        <v>502</v>
      </c>
    </row>
    <row collapsed="false" customFormat="false" customHeight="false" hidden="false" ht="12.1" outlineLevel="0" r="1270">
      <c r="A1270" s="21" t="n">
        <v>45846.534756944</v>
      </c>
      <c r="B1270" s="17" t="s">
        <v>129</v>
      </c>
      <c r="C1270" s="17" t="s">
        <v>629</v>
      </c>
      <c r="D1270" s="17" t="s">
        <v>277</v>
      </c>
      <c r="E1270" s="17" t="s">
        <v>126</v>
      </c>
      <c r="F1270" s="17" t="s">
        <v>20</v>
      </c>
      <c r="G1270" s="7" t="n">
        <v>2</v>
      </c>
      <c r="H1270" s="6" t="n">
        <v>138.5</v>
      </c>
      <c r="I1270" s="6" t="n">
        <v>-277</v>
      </c>
      <c r="J1270" s="6" t="n">
        <v>0</v>
      </c>
      <c r="K1270" s="6" t="n">
        <v>0</v>
      </c>
      <c r="L1270" s="6" t="n">
        <v>0</v>
      </c>
      <c r="M1270" s="6" t="s">
        <f>=I1270+J1270+K1270+L1270</f>
      </c>
      <c r="N1270" s="17"/>
      <c r="O1270" s="17" t="s">
        <v>502</v>
      </c>
    </row>
    <row collapsed="false" customFormat="false" customHeight="false" hidden="false" ht="12.1" outlineLevel="0" r="1271">
      <c r="A1271" s="22" t="n">
        <v>45846.797291667</v>
      </c>
      <c r="B1271" s="23" t="s">
        <v>501</v>
      </c>
      <c r="C1271" s="23" t="s">
        <v>209</v>
      </c>
      <c r="D1271" s="23" t="s">
        <v>501</v>
      </c>
      <c r="E1271" s="23" t="s">
        <v>501</v>
      </c>
      <c r="F1271" s="23" t="s">
        <v>20</v>
      </c>
      <c r="G1271" s="24" t="n">
        <v>1</v>
      </c>
      <c r="H1271" s="25" t="n">
        <v>1</v>
      </c>
      <c r="I1271" s="25" t="n">
        <v>18.13</v>
      </c>
      <c r="J1271" s="25" t="n">
        <v>0</v>
      </c>
      <c r="K1271" s="25" t="n">
        <v>0</v>
      </c>
      <c r="L1271" s="25" t="n">
        <v>0</v>
      </c>
      <c r="M1271" s="6" t="s">
        <f>=I1271+J1271+K1271+L1271</f>
      </c>
      <c r="N1271" s="23"/>
      <c r="O1271" s="23" t="s">
        <v>624</v>
      </c>
    </row>
    <row collapsed="false" customFormat="false" customHeight="false" hidden="false" ht="12.1" outlineLevel="0" r="1272">
      <c r="A1272" s="22" t="n">
        <v>45847.421041667</v>
      </c>
      <c r="B1272" s="23" t="s">
        <v>501</v>
      </c>
      <c r="C1272" s="23" t="s">
        <v>209</v>
      </c>
      <c r="D1272" s="23" t="s">
        <v>501</v>
      </c>
      <c r="E1272" s="23" t="s">
        <v>501</v>
      </c>
      <c r="F1272" s="23" t="s">
        <v>20</v>
      </c>
      <c r="G1272" s="24" t="n">
        <v>1</v>
      </c>
      <c r="H1272" s="25" t="n">
        <v>1</v>
      </c>
      <c r="I1272" s="25" t="n">
        <v>21</v>
      </c>
      <c r="J1272" s="25" t="n">
        <v>0</v>
      </c>
      <c r="K1272" s="25" t="n">
        <v>0</v>
      </c>
      <c r="L1272" s="25" t="n">
        <v>0</v>
      </c>
      <c r="M1272" s="6" t="s">
        <f>=I1272+J1272+K1272+L1272</f>
      </c>
      <c r="N1272" s="23"/>
      <c r="O1272" s="23" t="s">
        <v>624</v>
      </c>
    </row>
    <row collapsed="false" customFormat="false" customHeight="false" hidden="false" ht="12.1" outlineLevel="0" r="1273">
      <c r="A1273" s="30" t="n">
        <v>45848.501597222</v>
      </c>
      <c r="B1273" s="31" t="s">
        <v>515</v>
      </c>
      <c r="C1273" s="31" t="s">
        <v>610</v>
      </c>
      <c r="D1273" s="31" t="s">
        <v>515</v>
      </c>
      <c r="E1273" s="31" t="s">
        <v>515</v>
      </c>
      <c r="F1273" s="31" t="s">
        <v>20</v>
      </c>
      <c r="G1273" s="32" t="n">
        <v>1</v>
      </c>
      <c r="H1273" s="33" t="n">
        <v>-9</v>
      </c>
      <c r="I1273" s="33" t="n">
        <v>-9</v>
      </c>
      <c r="J1273" s="33" t="n">
        <v>0</v>
      </c>
      <c r="K1273" s="33" t="n">
        <v>0</v>
      </c>
      <c r="L1273" s="33" t="n">
        <v>0</v>
      </c>
      <c r="M1273" s="6" t="s">
        <f>=I1273+J1273+K1273+L1273</f>
      </c>
      <c r="N1273" s="31"/>
      <c r="O1273" s="31" t="s">
        <v>502</v>
      </c>
    </row>
    <row collapsed="false" customFormat="false" customHeight="false" hidden="false" ht="12.1" outlineLevel="0" r="1274">
      <c r="A1274" s="22" t="n">
        <v>45848.501597222</v>
      </c>
      <c r="B1274" s="23" t="s">
        <v>524</v>
      </c>
      <c r="C1274" s="23" t="s">
        <v>609</v>
      </c>
      <c r="D1274" s="23" t="s">
        <v>524</v>
      </c>
      <c r="E1274" s="23" t="s">
        <v>524</v>
      </c>
      <c r="F1274" s="23" t="s">
        <v>20</v>
      </c>
      <c r="G1274" s="24" t="n">
        <v>1</v>
      </c>
      <c r="H1274" s="25" t="n">
        <v>1</v>
      </c>
      <c r="I1274" s="25" t="n">
        <v>70</v>
      </c>
      <c r="J1274" s="25" t="n">
        <v>0</v>
      </c>
      <c r="K1274" s="25" t="n">
        <v>0</v>
      </c>
      <c r="L1274" s="25" t="n">
        <v>0</v>
      </c>
      <c r="M1274" s="6" t="s">
        <f>=I1274+J1274+K1274+L1274</f>
      </c>
      <c r="N1274" s="23"/>
      <c r="O1274" s="23" t="s">
        <v>502</v>
      </c>
    </row>
    <row collapsed="false" customFormat="false" customHeight="false" hidden="false" ht="12.1" outlineLevel="0" r="1275">
      <c r="A1275" s="34" t="n">
        <v>45848.58224537</v>
      </c>
      <c r="B1275" s="35" t="s">
        <v>129</v>
      </c>
      <c r="C1275" s="35" t="s">
        <v>629</v>
      </c>
      <c r="D1275" s="35" t="s">
        <v>331</v>
      </c>
      <c r="E1275" s="35" t="s">
        <v>126</v>
      </c>
      <c r="F1275" s="35" t="s">
        <v>20</v>
      </c>
      <c r="G1275" s="36" t="n">
        <v>-21</v>
      </c>
      <c r="H1275" s="37" t="n">
        <v>138.62</v>
      </c>
      <c r="I1275" s="37" t="n">
        <v>2911.02</v>
      </c>
      <c r="J1275" s="37" t="n">
        <v>0</v>
      </c>
      <c r="K1275" s="37" t="n">
        <v>0</v>
      </c>
      <c r="L1275" s="37" t="n">
        <v>0</v>
      </c>
      <c r="M1275" s="6" t="s">
        <f>=I1275+J1275+K1275+L1275</f>
      </c>
      <c r="N1275" s="35"/>
      <c r="O1275" s="35" t="s">
        <v>502</v>
      </c>
    </row>
    <row collapsed="false" customFormat="false" customHeight="false" hidden="false" ht="12.1" outlineLevel="0" r="1276">
      <c r="A1276" s="21" t="n">
        <v>45848.582465278</v>
      </c>
      <c r="B1276" s="17" t="s">
        <v>70</v>
      </c>
      <c r="C1276" s="17" t="s">
        <v>659</v>
      </c>
      <c r="D1276" s="17" t="s">
        <v>277</v>
      </c>
      <c r="E1276" s="17" t="s">
        <v>18</v>
      </c>
      <c r="F1276" s="17" t="s">
        <v>20</v>
      </c>
      <c r="G1276" s="7" t="n">
        <v>1</v>
      </c>
      <c r="H1276" s="6" t="n">
        <v>2895.5</v>
      </c>
      <c r="I1276" s="6" t="n">
        <v>-2895.5</v>
      </c>
      <c r="J1276" s="6" t="n">
        <v>0</v>
      </c>
      <c r="K1276" s="6" t="n">
        <v>-8.69</v>
      </c>
      <c r="L1276" s="6" t="n">
        <v>0</v>
      </c>
      <c r="M1276" s="6" t="s">
        <f>=I1276+J1276+K1276+L1276</f>
      </c>
      <c r="N1276" s="17"/>
      <c r="O1276" s="17" t="s">
        <v>502</v>
      </c>
    </row>
    <row collapsed="false" customFormat="false" customHeight="false" hidden="false" ht="12.1" outlineLevel="0" r="1277">
      <c r="A1277" s="22" t="n">
        <v>45848.767384259</v>
      </c>
      <c r="B1277" s="23" t="s">
        <v>501</v>
      </c>
      <c r="C1277" s="23" t="s">
        <v>209</v>
      </c>
      <c r="D1277" s="23" t="s">
        <v>501</v>
      </c>
      <c r="E1277" s="23" t="s">
        <v>501</v>
      </c>
      <c r="F1277" s="23" t="s">
        <v>20</v>
      </c>
      <c r="G1277" s="24" t="n">
        <v>1</v>
      </c>
      <c r="H1277" s="25" t="n">
        <v>1</v>
      </c>
      <c r="I1277" s="25" t="n">
        <v>17.29</v>
      </c>
      <c r="J1277" s="25" t="n">
        <v>0</v>
      </c>
      <c r="K1277" s="25" t="n">
        <v>0</v>
      </c>
      <c r="L1277" s="25" t="n">
        <v>0</v>
      </c>
      <c r="M1277" s="6" t="s">
        <f>=I1277+J1277+K1277+L1277</f>
      </c>
      <c r="N1277" s="23"/>
      <c r="O1277" s="23" t="s">
        <v>624</v>
      </c>
    </row>
    <row collapsed="false" customFormat="false" customHeight="false" hidden="false" ht="12.1" outlineLevel="0" r="1278">
      <c r="A1278" s="22" t="n">
        <v>45848.80787037</v>
      </c>
      <c r="B1278" s="23" t="s">
        <v>501</v>
      </c>
      <c r="C1278" s="23" t="s">
        <v>209</v>
      </c>
      <c r="D1278" s="23" t="s">
        <v>501</v>
      </c>
      <c r="E1278" s="23" t="s">
        <v>501</v>
      </c>
      <c r="F1278" s="23" t="s">
        <v>20</v>
      </c>
      <c r="G1278" s="24" t="n">
        <v>1</v>
      </c>
      <c r="H1278" s="25" t="n">
        <v>1</v>
      </c>
      <c r="I1278" s="25" t="n">
        <v>4</v>
      </c>
      <c r="J1278" s="25" t="n">
        <v>0</v>
      </c>
      <c r="K1278" s="25" t="n">
        <v>0</v>
      </c>
      <c r="L1278" s="25" t="n">
        <v>0</v>
      </c>
      <c r="M1278" s="6" t="s">
        <f>=I1278+J1278+K1278+L1278</f>
      </c>
      <c r="N1278" s="23"/>
      <c r="O1278" s="23" t="s">
        <v>624</v>
      </c>
    </row>
    <row collapsed="false" customFormat="false" customHeight="false" hidden="false" ht="12.1" outlineLevel="0" r="1279">
      <c r="A1279" s="22" t="n">
        <v>45848.824699074</v>
      </c>
      <c r="B1279" s="23" t="s">
        <v>501</v>
      </c>
      <c r="C1279" s="23" t="s">
        <v>209</v>
      </c>
      <c r="D1279" s="23" t="s">
        <v>501</v>
      </c>
      <c r="E1279" s="23" t="s">
        <v>501</v>
      </c>
      <c r="F1279" s="23" t="s">
        <v>20</v>
      </c>
      <c r="G1279" s="24" t="n">
        <v>1</v>
      </c>
      <c r="H1279" s="25" t="n">
        <v>1</v>
      </c>
      <c r="I1279" s="25" t="n">
        <v>46.04</v>
      </c>
      <c r="J1279" s="25" t="n">
        <v>0</v>
      </c>
      <c r="K1279" s="25" t="n">
        <v>0</v>
      </c>
      <c r="L1279" s="25" t="n">
        <v>0</v>
      </c>
      <c r="M1279" s="6" t="s">
        <f>=I1279+J1279+K1279+L1279</f>
      </c>
      <c r="N1279" s="23"/>
      <c r="O1279" s="23" t="s">
        <v>624</v>
      </c>
    </row>
    <row collapsed="false" customFormat="false" customHeight="false" hidden="false" ht="12.1" outlineLevel="0" r="1280">
      <c r="A1280" s="22" t="n">
        <v>45850.402407407</v>
      </c>
      <c r="B1280" s="23" t="s">
        <v>501</v>
      </c>
      <c r="C1280" s="23" t="s">
        <v>209</v>
      </c>
      <c r="D1280" s="23" t="s">
        <v>501</v>
      </c>
      <c r="E1280" s="23" t="s">
        <v>501</v>
      </c>
      <c r="F1280" s="23" t="s">
        <v>20</v>
      </c>
      <c r="G1280" s="24" t="n">
        <v>1</v>
      </c>
      <c r="H1280" s="25" t="n">
        <v>1</v>
      </c>
      <c r="I1280" s="25" t="n">
        <v>26.56</v>
      </c>
      <c r="J1280" s="25" t="n">
        <v>0</v>
      </c>
      <c r="K1280" s="25" t="n">
        <v>0</v>
      </c>
      <c r="L1280" s="25" t="n">
        <v>0</v>
      </c>
      <c r="M1280" s="6" t="s">
        <f>=I1280+J1280+K1280+L1280</f>
      </c>
      <c r="N1280" s="23"/>
      <c r="O1280" s="23" t="s">
        <v>624</v>
      </c>
    </row>
    <row collapsed="false" customFormat="false" customHeight="false" hidden="false" ht="12.1" outlineLevel="0" r="1281">
      <c r="A1281" s="21" t="n">
        <v>45850.402465278</v>
      </c>
      <c r="B1281" s="17" t="s">
        <v>129</v>
      </c>
      <c r="C1281" s="17" t="s">
        <v>629</v>
      </c>
      <c r="D1281" s="17" t="s">
        <v>277</v>
      </c>
      <c r="E1281" s="17" t="s">
        <v>126</v>
      </c>
      <c r="F1281" s="17" t="s">
        <v>20</v>
      </c>
      <c r="G1281" s="7" t="n">
        <v>1</v>
      </c>
      <c r="H1281" s="6" t="n">
        <v>138.762684</v>
      </c>
      <c r="I1281" s="6" t="n">
        <v>-138.76</v>
      </c>
      <c r="J1281" s="6" t="n">
        <v>0</v>
      </c>
      <c r="K1281" s="6" t="n">
        <v>0</v>
      </c>
      <c r="L1281" s="6" t="n">
        <v>0</v>
      </c>
      <c r="M1281" s="6" t="s">
        <f>=I1281+J1281+K1281+L1281</f>
      </c>
      <c r="N1281" s="17"/>
      <c r="O1281" s="17" t="s">
        <v>624</v>
      </c>
    </row>
    <row collapsed="false" customFormat="false" customHeight="false" hidden="false" ht="12.1" outlineLevel="0" r="1282">
      <c r="A1282" s="22" t="n">
        <v>45850.404814815</v>
      </c>
      <c r="B1282" s="23" t="s">
        <v>501</v>
      </c>
      <c r="C1282" s="23" t="s">
        <v>209</v>
      </c>
      <c r="D1282" s="23" t="s">
        <v>501</v>
      </c>
      <c r="E1282" s="23" t="s">
        <v>501</v>
      </c>
      <c r="F1282" s="23" t="s">
        <v>20</v>
      </c>
      <c r="G1282" s="24" t="n">
        <v>1</v>
      </c>
      <c r="H1282" s="25" t="n">
        <v>1</v>
      </c>
      <c r="I1282" s="25" t="n">
        <v>45</v>
      </c>
      <c r="J1282" s="25" t="n">
        <v>0</v>
      </c>
      <c r="K1282" s="25" t="n">
        <v>0</v>
      </c>
      <c r="L1282" s="25" t="n">
        <v>0</v>
      </c>
      <c r="M1282" s="6" t="s">
        <f>=I1282+J1282+K1282+L1282</f>
      </c>
      <c r="N1282" s="23"/>
      <c r="O1282" s="23" t="s">
        <v>624</v>
      </c>
    </row>
    <row collapsed="false" customFormat="false" customHeight="false" hidden="false" ht="12.1" outlineLevel="0" r="1283">
      <c r="A1283" s="22" t="n">
        <v>45850.408645833</v>
      </c>
      <c r="B1283" s="23" t="s">
        <v>501</v>
      </c>
      <c r="C1283" s="23" t="s">
        <v>209</v>
      </c>
      <c r="D1283" s="23" t="s">
        <v>501</v>
      </c>
      <c r="E1283" s="23" t="s">
        <v>501</v>
      </c>
      <c r="F1283" s="23" t="s">
        <v>20</v>
      </c>
      <c r="G1283" s="24" t="n">
        <v>1</v>
      </c>
      <c r="H1283" s="25" t="n">
        <v>1</v>
      </c>
      <c r="I1283" s="25" t="n">
        <v>31.31</v>
      </c>
      <c r="J1283" s="25" t="n">
        <v>0</v>
      </c>
      <c r="K1283" s="25" t="n">
        <v>0</v>
      </c>
      <c r="L1283" s="25" t="n">
        <v>0</v>
      </c>
      <c r="M1283" s="6" t="s">
        <f>=I1283+J1283+K1283+L1283</f>
      </c>
      <c r="N1283" s="23"/>
      <c r="O1283" s="23" t="s">
        <v>624</v>
      </c>
    </row>
    <row collapsed="false" customFormat="false" customHeight="false" hidden="false" ht="12.1" outlineLevel="0" r="1284">
      <c r="A1284" s="22" t="n">
        <v>45850.410138889</v>
      </c>
      <c r="B1284" s="23" t="s">
        <v>501</v>
      </c>
      <c r="C1284" s="23" t="s">
        <v>209</v>
      </c>
      <c r="D1284" s="23" t="s">
        <v>501</v>
      </c>
      <c r="E1284" s="23" t="s">
        <v>501</v>
      </c>
      <c r="F1284" s="23" t="s">
        <v>20</v>
      </c>
      <c r="G1284" s="24" t="n">
        <v>1</v>
      </c>
      <c r="H1284" s="25" t="n">
        <v>1</v>
      </c>
      <c r="I1284" s="25" t="n">
        <v>29.06</v>
      </c>
      <c r="J1284" s="25" t="n">
        <v>0</v>
      </c>
      <c r="K1284" s="25" t="n">
        <v>0</v>
      </c>
      <c r="L1284" s="25" t="n">
        <v>0</v>
      </c>
      <c r="M1284" s="6" t="s">
        <f>=I1284+J1284+K1284+L1284</f>
      </c>
      <c r="N1284" s="23"/>
      <c r="O1284" s="23" t="s">
        <v>624</v>
      </c>
    </row>
    <row collapsed="false" customFormat="false" customHeight="false" hidden="false" ht="12.1" outlineLevel="0" r="1285">
      <c r="A1285" s="22" t="n">
        <v>45852.374976852</v>
      </c>
      <c r="B1285" s="23" t="s">
        <v>501</v>
      </c>
      <c r="C1285" s="23" t="s">
        <v>209</v>
      </c>
      <c r="D1285" s="23" t="s">
        <v>501</v>
      </c>
      <c r="E1285" s="23" t="s">
        <v>501</v>
      </c>
      <c r="F1285" s="23" t="s">
        <v>20</v>
      </c>
      <c r="G1285" s="24" t="n">
        <v>1</v>
      </c>
      <c r="H1285" s="25" t="n">
        <v>1</v>
      </c>
      <c r="I1285" s="25" t="n">
        <v>3275</v>
      </c>
      <c r="J1285" s="25" t="n">
        <v>0</v>
      </c>
      <c r="K1285" s="25" t="n">
        <v>0</v>
      </c>
      <c r="L1285" s="25" t="n">
        <v>0</v>
      </c>
      <c r="M1285" s="6" t="s">
        <f>=I1285+J1285+K1285+L1285</f>
      </c>
      <c r="N1285" s="23"/>
      <c r="O1285" s="23" t="s">
        <v>502</v>
      </c>
    </row>
    <row collapsed="false" customFormat="false" customHeight="false" hidden="false" ht="12.1" outlineLevel="0" r="1286">
      <c r="A1286" s="21" t="n">
        <v>45852.475185185</v>
      </c>
      <c r="B1286" s="17" t="s">
        <v>129</v>
      </c>
      <c r="C1286" s="17" t="s">
        <v>629</v>
      </c>
      <c r="D1286" s="17" t="s">
        <v>277</v>
      </c>
      <c r="E1286" s="17" t="s">
        <v>126</v>
      </c>
      <c r="F1286" s="17" t="s">
        <v>20</v>
      </c>
      <c r="G1286" s="7" t="n">
        <v>24</v>
      </c>
      <c r="H1286" s="6" t="n">
        <v>138.9</v>
      </c>
      <c r="I1286" s="6" t="n">
        <v>-3333.6</v>
      </c>
      <c r="J1286" s="6" t="n">
        <v>0</v>
      </c>
      <c r="K1286" s="6" t="n">
        <v>0</v>
      </c>
      <c r="L1286" s="6" t="n">
        <v>0</v>
      </c>
      <c r="M1286" s="6" t="s">
        <f>=I1286+J1286+K1286+L1286</f>
      </c>
      <c r="N1286" s="17"/>
      <c r="O1286" s="17" t="s">
        <v>502</v>
      </c>
    </row>
    <row collapsed="false" customFormat="false" customHeight="false" hidden="false" ht="12.1" outlineLevel="0" r="1287">
      <c r="A1287" s="22" t="n">
        <v>45852.500717593</v>
      </c>
      <c r="B1287" s="23" t="s">
        <v>501</v>
      </c>
      <c r="C1287" s="23" t="s">
        <v>209</v>
      </c>
      <c r="D1287" s="23" t="s">
        <v>501</v>
      </c>
      <c r="E1287" s="23" t="s">
        <v>501</v>
      </c>
      <c r="F1287" s="23" t="s">
        <v>20</v>
      </c>
      <c r="G1287" s="24" t="n">
        <v>1</v>
      </c>
      <c r="H1287" s="25" t="n">
        <v>1</v>
      </c>
      <c r="I1287" s="25" t="n">
        <v>45</v>
      </c>
      <c r="J1287" s="25" t="n">
        <v>0</v>
      </c>
      <c r="K1287" s="25" t="n">
        <v>0</v>
      </c>
      <c r="L1287" s="25" t="n">
        <v>0</v>
      </c>
      <c r="M1287" s="6" t="s">
        <f>=I1287+J1287+K1287+L1287</f>
      </c>
      <c r="N1287" s="23"/>
      <c r="O1287" s="23" t="s">
        <v>624</v>
      </c>
    </row>
    <row collapsed="false" customFormat="false" customHeight="false" hidden="false" ht="12.1" outlineLevel="0" r="1288">
      <c r="A1288" s="21" t="n">
        <v>45852.500787037</v>
      </c>
      <c r="B1288" s="17" t="s">
        <v>129</v>
      </c>
      <c r="C1288" s="17" t="s">
        <v>629</v>
      </c>
      <c r="D1288" s="17" t="s">
        <v>277</v>
      </c>
      <c r="E1288" s="17" t="s">
        <v>126</v>
      </c>
      <c r="F1288" s="17" t="s">
        <v>20</v>
      </c>
      <c r="G1288" s="7" t="n">
        <v>1</v>
      </c>
      <c r="H1288" s="6" t="n">
        <v>138.898642</v>
      </c>
      <c r="I1288" s="6" t="n">
        <v>-138.9</v>
      </c>
      <c r="J1288" s="6" t="n">
        <v>0</v>
      </c>
      <c r="K1288" s="6" t="n">
        <v>0</v>
      </c>
      <c r="L1288" s="6" t="n">
        <v>0</v>
      </c>
      <c r="M1288" s="6" t="s">
        <f>=I1288+J1288+K1288+L1288</f>
      </c>
      <c r="N1288" s="17"/>
      <c r="O1288" s="17" t="s">
        <v>624</v>
      </c>
    </row>
    <row collapsed="false" customFormat="false" customHeight="false" hidden="false" ht="12.1" outlineLevel="0" r="1289">
      <c r="A1289" s="21" t="n">
        <v>45852.635196759</v>
      </c>
      <c r="B1289" s="17" t="s">
        <v>135</v>
      </c>
      <c r="C1289" s="17" t="s">
        <v>652</v>
      </c>
      <c r="D1289" s="17" t="s">
        <v>277</v>
      </c>
      <c r="E1289" s="17" t="s">
        <v>126</v>
      </c>
      <c r="F1289" s="17" t="s">
        <v>20</v>
      </c>
      <c r="G1289" s="7" t="n">
        <v>6</v>
      </c>
      <c r="H1289" s="6" t="n">
        <v>5.99</v>
      </c>
      <c r="I1289" s="6" t="n">
        <v>-35.94</v>
      </c>
      <c r="J1289" s="6" t="n">
        <v>0</v>
      </c>
      <c r="K1289" s="6" t="n">
        <v>0</v>
      </c>
      <c r="L1289" s="6" t="n">
        <v>0</v>
      </c>
      <c r="M1289" s="6" t="s">
        <f>=I1289+J1289+K1289+L1289</f>
      </c>
      <c r="N1289" s="17"/>
      <c r="O1289" s="17" t="s">
        <v>502</v>
      </c>
    </row>
    <row collapsed="false" customFormat="false" customHeight="false" hidden="false" ht="12.1" outlineLevel="0" r="1290">
      <c r="A1290" s="22" t="n">
        <v>45853.437789352</v>
      </c>
      <c r="B1290" s="23" t="s">
        <v>524</v>
      </c>
      <c r="C1290" s="23" t="s">
        <v>674</v>
      </c>
      <c r="D1290" s="23" t="s">
        <v>524</v>
      </c>
      <c r="E1290" s="23" t="s">
        <v>524</v>
      </c>
      <c r="F1290" s="23" t="s">
        <v>20</v>
      </c>
      <c r="G1290" s="24" t="n">
        <v>1</v>
      </c>
      <c r="H1290" s="25" t="n">
        <v>1</v>
      </c>
      <c r="I1290" s="25" t="n">
        <v>35.76</v>
      </c>
      <c r="J1290" s="25" t="n">
        <v>0</v>
      </c>
      <c r="K1290" s="25" t="n">
        <v>0</v>
      </c>
      <c r="L1290" s="25" t="n">
        <v>0</v>
      </c>
      <c r="M1290" s="6" t="s">
        <f>=I1290+J1290+K1290+L1290</f>
      </c>
      <c r="N1290" s="23"/>
      <c r="O1290" s="23" t="s">
        <v>502</v>
      </c>
    </row>
    <row collapsed="false" customFormat="false" customHeight="false" hidden="false" ht="12.1" outlineLevel="0" r="1291">
      <c r="A1291" s="22" t="n">
        <v>45853.513402778</v>
      </c>
      <c r="B1291" s="23" t="s">
        <v>524</v>
      </c>
      <c r="C1291" s="23" t="s">
        <v>673</v>
      </c>
      <c r="D1291" s="23" t="s">
        <v>524</v>
      </c>
      <c r="E1291" s="23" t="s">
        <v>524</v>
      </c>
      <c r="F1291" s="23" t="s">
        <v>20</v>
      </c>
      <c r="G1291" s="24" t="n">
        <v>1</v>
      </c>
      <c r="H1291" s="25" t="n">
        <v>1</v>
      </c>
      <c r="I1291" s="25" t="n">
        <v>40.68</v>
      </c>
      <c r="J1291" s="25" t="n">
        <v>0</v>
      </c>
      <c r="K1291" s="25" t="n">
        <v>0</v>
      </c>
      <c r="L1291" s="25" t="n">
        <v>0</v>
      </c>
      <c r="M1291" s="6" t="s">
        <f>=I1291+J1291+K1291+L1291</f>
      </c>
      <c r="N1291" s="23"/>
      <c r="O1291" s="23" t="s">
        <v>502</v>
      </c>
    </row>
    <row collapsed="false" customFormat="false" customHeight="false" hidden="false" ht="12.1" outlineLevel="0" r="1292">
      <c r="A1292" s="22" t="n">
        <v>45853.556805556</v>
      </c>
      <c r="B1292" s="23" t="s">
        <v>501</v>
      </c>
      <c r="C1292" s="23" t="s">
        <v>209</v>
      </c>
      <c r="D1292" s="23" t="s">
        <v>501</v>
      </c>
      <c r="E1292" s="23" t="s">
        <v>501</v>
      </c>
      <c r="F1292" s="23" t="s">
        <v>20</v>
      </c>
      <c r="G1292" s="24" t="n">
        <v>1</v>
      </c>
      <c r="H1292" s="25" t="n">
        <v>1</v>
      </c>
      <c r="I1292" s="25" t="n">
        <v>10</v>
      </c>
      <c r="J1292" s="25" t="n">
        <v>0</v>
      </c>
      <c r="K1292" s="25" t="n">
        <v>0</v>
      </c>
      <c r="L1292" s="25" t="n">
        <v>0</v>
      </c>
      <c r="M1292" s="6" t="s">
        <f>=I1292+J1292+K1292+L1292</f>
      </c>
      <c r="N1292" s="23"/>
      <c r="O1292" s="23" t="s">
        <v>624</v>
      </c>
    </row>
    <row collapsed="false" customFormat="false" customHeight="false" hidden="false" ht="12.1" outlineLevel="0" r="1293">
      <c r="A1293" s="22" t="n">
        <v>45853.589351852</v>
      </c>
      <c r="B1293" s="23" t="s">
        <v>524</v>
      </c>
      <c r="C1293" s="23" t="s">
        <v>613</v>
      </c>
      <c r="D1293" s="23" t="s">
        <v>524</v>
      </c>
      <c r="E1293" s="23" t="s">
        <v>524</v>
      </c>
      <c r="F1293" s="23" t="s">
        <v>20</v>
      </c>
      <c r="G1293" s="24" t="n">
        <v>1</v>
      </c>
      <c r="H1293" s="25" t="n">
        <v>1</v>
      </c>
      <c r="I1293" s="25" t="n">
        <v>53.51</v>
      </c>
      <c r="J1293" s="25" t="n">
        <v>0</v>
      </c>
      <c r="K1293" s="25" t="n">
        <v>0</v>
      </c>
      <c r="L1293" s="25" t="n">
        <v>0</v>
      </c>
      <c r="M1293" s="6" t="s">
        <f>=I1293+J1293+K1293+L1293</f>
      </c>
      <c r="N1293" s="23"/>
      <c r="O1293" s="23" t="s">
        <v>502</v>
      </c>
    </row>
    <row collapsed="false" customFormat="false" customHeight="false" hidden="false" ht="12.1" outlineLevel="0" r="1294">
      <c r="A1294" s="30" t="n">
        <v>45853.589351852</v>
      </c>
      <c r="B1294" s="31" t="s">
        <v>515</v>
      </c>
      <c r="C1294" s="31" t="s">
        <v>614</v>
      </c>
      <c r="D1294" s="31" t="s">
        <v>515</v>
      </c>
      <c r="E1294" s="31" t="s">
        <v>515</v>
      </c>
      <c r="F1294" s="31" t="s">
        <v>20</v>
      </c>
      <c r="G1294" s="32" t="n">
        <v>1</v>
      </c>
      <c r="H1294" s="33" t="n">
        <v>-7</v>
      </c>
      <c r="I1294" s="33" t="n">
        <v>-7</v>
      </c>
      <c r="J1294" s="33" t="n">
        <v>0</v>
      </c>
      <c r="K1294" s="33" t="n">
        <v>0</v>
      </c>
      <c r="L1294" s="33" t="n">
        <v>0</v>
      </c>
      <c r="M1294" s="6" t="s">
        <f>=I1294+J1294+K1294+L1294</f>
      </c>
      <c r="N1294" s="31"/>
      <c r="O1294" s="31" t="s">
        <v>502</v>
      </c>
    </row>
    <row collapsed="false" customFormat="false" customHeight="false" hidden="false" ht="12.1" outlineLevel="0" r="1295">
      <c r="A1295" s="30" t="n">
        <v>45853.632847222</v>
      </c>
      <c r="B1295" s="31" t="s">
        <v>515</v>
      </c>
      <c r="C1295" s="31" t="s">
        <v>704</v>
      </c>
      <c r="D1295" s="31" t="s">
        <v>515</v>
      </c>
      <c r="E1295" s="31" t="s">
        <v>515</v>
      </c>
      <c r="F1295" s="31" t="s">
        <v>20</v>
      </c>
      <c r="G1295" s="32" t="n">
        <v>1</v>
      </c>
      <c r="H1295" s="33" t="n">
        <v>-84</v>
      </c>
      <c r="I1295" s="33" t="n">
        <v>-84</v>
      </c>
      <c r="J1295" s="33" t="n">
        <v>0</v>
      </c>
      <c r="K1295" s="33" t="n">
        <v>0</v>
      </c>
      <c r="L1295" s="33" t="n">
        <v>0</v>
      </c>
      <c r="M1295" s="6" t="s">
        <f>=I1295+J1295+K1295+L1295</f>
      </c>
      <c r="N1295" s="31"/>
      <c r="O1295" s="31" t="s">
        <v>502</v>
      </c>
    </row>
    <row collapsed="false" customFormat="false" customHeight="false" hidden="false" ht="12.1" outlineLevel="0" r="1296">
      <c r="A1296" s="22" t="n">
        <v>45853.632847222</v>
      </c>
      <c r="B1296" s="23" t="s">
        <v>524</v>
      </c>
      <c r="C1296" s="23" t="s">
        <v>705</v>
      </c>
      <c r="D1296" s="23" t="s">
        <v>524</v>
      </c>
      <c r="E1296" s="23" t="s">
        <v>524</v>
      </c>
      <c r="F1296" s="23" t="s">
        <v>20</v>
      </c>
      <c r="G1296" s="24" t="n">
        <v>1</v>
      </c>
      <c r="H1296" s="25" t="n">
        <v>1</v>
      </c>
      <c r="I1296" s="25" t="n">
        <v>648</v>
      </c>
      <c r="J1296" s="25" t="n">
        <v>0</v>
      </c>
      <c r="K1296" s="25" t="n">
        <v>0</v>
      </c>
      <c r="L1296" s="25" t="n">
        <v>0</v>
      </c>
      <c r="M1296" s="6" t="s">
        <f>=I1296+J1296+K1296+L1296</f>
      </c>
      <c r="N1296" s="23"/>
      <c r="O1296" s="23" t="s">
        <v>502</v>
      </c>
    </row>
    <row collapsed="false" customFormat="false" customHeight="false" hidden="false" ht="12.1" outlineLevel="0" r="1297">
      <c r="A1297" s="21" t="n">
        <v>45853.64568287</v>
      </c>
      <c r="B1297" s="17" t="s">
        <v>129</v>
      </c>
      <c r="C1297" s="17" t="s">
        <v>629</v>
      </c>
      <c r="D1297" s="17" t="s">
        <v>277</v>
      </c>
      <c r="E1297" s="17" t="s">
        <v>126</v>
      </c>
      <c r="F1297" s="17" t="s">
        <v>20</v>
      </c>
      <c r="G1297" s="7" t="n">
        <v>4</v>
      </c>
      <c r="H1297" s="6" t="n">
        <v>138.97</v>
      </c>
      <c r="I1297" s="6" t="n">
        <v>-555.88</v>
      </c>
      <c r="J1297" s="6" t="n">
        <v>0</v>
      </c>
      <c r="K1297" s="6" t="n">
        <v>0</v>
      </c>
      <c r="L1297" s="6" t="n">
        <v>0</v>
      </c>
      <c r="M1297" s="6" t="s">
        <f>=I1297+J1297+K1297+L1297</f>
      </c>
      <c r="N1297" s="17"/>
      <c r="O1297" s="17" t="s">
        <v>502</v>
      </c>
    </row>
    <row collapsed="false" customFormat="false" customHeight="false" hidden="false" ht="12.1" outlineLevel="0" r="1298">
      <c r="A1298" s="22" t="n">
        <v>45853.835497685</v>
      </c>
      <c r="B1298" s="23" t="s">
        <v>501</v>
      </c>
      <c r="C1298" s="23" t="s">
        <v>209</v>
      </c>
      <c r="D1298" s="23" t="s">
        <v>501</v>
      </c>
      <c r="E1298" s="23" t="s">
        <v>501</v>
      </c>
      <c r="F1298" s="23" t="s">
        <v>20</v>
      </c>
      <c r="G1298" s="24" t="n">
        <v>1</v>
      </c>
      <c r="H1298" s="25" t="n">
        <v>1</v>
      </c>
      <c r="I1298" s="25" t="n">
        <v>16.01</v>
      </c>
      <c r="J1298" s="25" t="n">
        <v>0</v>
      </c>
      <c r="K1298" s="25" t="n">
        <v>0</v>
      </c>
      <c r="L1298" s="25" t="n">
        <v>0</v>
      </c>
      <c r="M1298" s="6" t="s">
        <f>=I1298+J1298+K1298+L1298</f>
      </c>
      <c r="N1298" s="23"/>
      <c r="O1298" s="23" t="s">
        <v>624</v>
      </c>
    </row>
    <row collapsed="false" customFormat="false" customHeight="false" hidden="false" ht="12.1" outlineLevel="0" r="1299">
      <c r="A1299" s="22" t="n">
        <v>45854.321331019</v>
      </c>
      <c r="B1299" s="23" t="s">
        <v>501</v>
      </c>
      <c r="C1299" s="23" t="s">
        <v>209</v>
      </c>
      <c r="D1299" s="23" t="s">
        <v>501</v>
      </c>
      <c r="E1299" s="23" t="s">
        <v>501</v>
      </c>
      <c r="F1299" s="23" t="s">
        <v>20</v>
      </c>
      <c r="G1299" s="24" t="n">
        <v>1</v>
      </c>
      <c r="H1299" s="25" t="n">
        <v>1</v>
      </c>
      <c r="I1299" s="25" t="n">
        <v>45.12</v>
      </c>
      <c r="J1299" s="25" t="n">
        <v>0</v>
      </c>
      <c r="K1299" s="25" t="n">
        <v>0</v>
      </c>
      <c r="L1299" s="25" t="n">
        <v>0</v>
      </c>
      <c r="M1299" s="6" t="s">
        <f>=I1299+J1299+K1299+L1299</f>
      </c>
      <c r="N1299" s="23"/>
      <c r="O1299" s="23" t="s">
        <v>624</v>
      </c>
    </row>
    <row collapsed="false" customFormat="false" customHeight="false" hidden="false" ht="12.1" outlineLevel="0" r="1300">
      <c r="A1300" s="34" t="n">
        <v>45854.565972222</v>
      </c>
      <c r="B1300" s="35" t="s">
        <v>129</v>
      </c>
      <c r="C1300" s="35" t="s">
        <v>629</v>
      </c>
      <c r="D1300" s="35" t="s">
        <v>331</v>
      </c>
      <c r="E1300" s="35" t="s">
        <v>126</v>
      </c>
      <c r="F1300" s="35" t="s">
        <v>20</v>
      </c>
      <c r="G1300" s="36" t="n">
        <v>-16</v>
      </c>
      <c r="H1300" s="37" t="n">
        <v>139.03</v>
      </c>
      <c r="I1300" s="37" t="n">
        <v>2224.48</v>
      </c>
      <c r="J1300" s="37" t="n">
        <v>0</v>
      </c>
      <c r="K1300" s="37" t="n">
        <v>0</v>
      </c>
      <c r="L1300" s="37" t="n">
        <v>0</v>
      </c>
      <c r="M1300" s="6" t="s">
        <f>=I1300+J1300+K1300+L1300</f>
      </c>
      <c r="N1300" s="35"/>
      <c r="O1300" s="35" t="s">
        <v>502</v>
      </c>
    </row>
    <row collapsed="false" customFormat="false" customHeight="false" hidden="false" ht="12.1" outlineLevel="0" r="1301">
      <c r="A1301" s="21" t="n">
        <v>45854.566157407</v>
      </c>
      <c r="B1301" s="17" t="s">
        <v>23</v>
      </c>
      <c r="C1301" s="17" t="s">
        <v>513</v>
      </c>
      <c r="D1301" s="17" t="s">
        <v>277</v>
      </c>
      <c r="E1301" s="17" t="s">
        <v>18</v>
      </c>
      <c r="F1301" s="17" t="s">
        <v>20</v>
      </c>
      <c r="G1301" s="7" t="n">
        <v>10</v>
      </c>
      <c r="H1301" s="6" t="n">
        <v>203.45</v>
      </c>
      <c r="I1301" s="6" t="n">
        <v>-2034.5</v>
      </c>
      <c r="J1301" s="6" t="n">
        <v>0</v>
      </c>
      <c r="K1301" s="6" t="n">
        <v>-6.1</v>
      </c>
      <c r="L1301" s="6" t="n">
        <v>0</v>
      </c>
      <c r="M1301" s="6" t="s">
        <f>=I1301+J1301+K1301+L1301</f>
      </c>
      <c r="N1301" s="17"/>
      <c r="O1301" s="17" t="s">
        <v>502</v>
      </c>
    </row>
    <row collapsed="false" customFormat="false" customHeight="false" hidden="false" ht="12.1" outlineLevel="0" r="1302">
      <c r="A1302" s="34" t="n">
        <v>45854.568622685</v>
      </c>
      <c r="B1302" s="35" t="s">
        <v>129</v>
      </c>
      <c r="C1302" s="35" t="s">
        <v>629</v>
      </c>
      <c r="D1302" s="35" t="s">
        <v>331</v>
      </c>
      <c r="E1302" s="35" t="s">
        <v>126</v>
      </c>
      <c r="F1302" s="35" t="s">
        <v>20</v>
      </c>
      <c r="G1302" s="36" t="n">
        <v>-10</v>
      </c>
      <c r="H1302" s="37" t="n">
        <v>139.03</v>
      </c>
      <c r="I1302" s="37" t="n">
        <v>1390.3</v>
      </c>
      <c r="J1302" s="37" t="n">
        <v>0</v>
      </c>
      <c r="K1302" s="37" t="n">
        <v>0</v>
      </c>
      <c r="L1302" s="37" t="n">
        <v>0</v>
      </c>
      <c r="M1302" s="6" t="s">
        <f>=I1302+J1302+K1302+L1302</f>
      </c>
      <c r="N1302" s="35"/>
      <c r="O1302" s="35" t="s">
        <v>502</v>
      </c>
    </row>
    <row collapsed="false" customFormat="false" customHeight="false" hidden="false" ht="12.1" outlineLevel="0" r="1303">
      <c r="A1303" s="21" t="n">
        <v>45854.568865741</v>
      </c>
      <c r="B1303" s="17" t="s">
        <v>41</v>
      </c>
      <c r="C1303" s="17" t="s">
        <v>527</v>
      </c>
      <c r="D1303" s="17" t="s">
        <v>277</v>
      </c>
      <c r="E1303" s="17" t="s">
        <v>18</v>
      </c>
      <c r="F1303" s="17" t="s">
        <v>20</v>
      </c>
      <c r="G1303" s="7" t="n">
        <v>10</v>
      </c>
      <c r="H1303" s="6" t="n">
        <v>111.51</v>
      </c>
      <c r="I1303" s="6" t="n">
        <v>-1115.1</v>
      </c>
      <c r="J1303" s="6" t="n">
        <v>0</v>
      </c>
      <c r="K1303" s="6" t="n">
        <v>0</v>
      </c>
      <c r="L1303" s="6" t="n">
        <v>0</v>
      </c>
      <c r="M1303" s="6" t="s">
        <f>=I1303+J1303+K1303+L1303</f>
      </c>
      <c r="N1303" s="17"/>
      <c r="O1303" s="17" t="s">
        <v>502</v>
      </c>
    </row>
    <row collapsed="false" customFormat="false" customHeight="false" hidden="false" ht="12.1" outlineLevel="0" r="1304">
      <c r="A1304" s="30" t="n">
        <v>45854.568877315</v>
      </c>
      <c r="B1304" s="31" t="s">
        <v>537</v>
      </c>
      <c r="C1304" s="31" t="s">
        <v>547</v>
      </c>
      <c r="D1304" s="31" t="s">
        <v>537</v>
      </c>
      <c r="E1304" s="31" t="s">
        <v>537</v>
      </c>
      <c r="F1304" s="31" t="s">
        <v>20</v>
      </c>
      <c r="G1304" s="32" t="n">
        <v>1</v>
      </c>
      <c r="H1304" s="33" t="n">
        <v>-1</v>
      </c>
      <c r="I1304" s="33" t="n">
        <v>-3.35</v>
      </c>
      <c r="J1304" s="33" t="n">
        <v>0</v>
      </c>
      <c r="K1304" s="33" t="n">
        <v>0</v>
      </c>
      <c r="L1304" s="33" t="n">
        <v>0</v>
      </c>
      <c r="M1304" s="6" t="s">
        <f>=I1304+J1304+K1304+L1304</f>
      </c>
      <c r="N1304" s="31"/>
      <c r="O1304" s="31" t="s">
        <v>502</v>
      </c>
    </row>
    <row collapsed="false" customFormat="false" customHeight="false" hidden="false" ht="12.1" outlineLevel="0" r="1305">
      <c r="A1305" s="21" t="n">
        <v>45854.569351852</v>
      </c>
      <c r="B1305" s="17" t="s">
        <v>129</v>
      </c>
      <c r="C1305" s="17" t="s">
        <v>629</v>
      </c>
      <c r="D1305" s="17" t="s">
        <v>277</v>
      </c>
      <c r="E1305" s="17" t="s">
        <v>126</v>
      </c>
      <c r="F1305" s="17" t="s">
        <v>20</v>
      </c>
      <c r="G1305" s="7" t="n">
        <v>4</v>
      </c>
      <c r="H1305" s="6" t="n">
        <v>139.04</v>
      </c>
      <c r="I1305" s="6" t="n">
        <v>-556.16</v>
      </c>
      <c r="J1305" s="6" t="n">
        <v>0</v>
      </c>
      <c r="K1305" s="6" t="n">
        <v>0</v>
      </c>
      <c r="L1305" s="6" t="n">
        <v>0</v>
      </c>
      <c r="M1305" s="6" t="s">
        <f>=I1305+J1305+K1305+L1305</f>
      </c>
      <c r="N1305" s="17"/>
      <c r="O1305" s="17" t="s">
        <v>502</v>
      </c>
    </row>
    <row collapsed="false" customFormat="false" customHeight="false" hidden="false" ht="12.1" outlineLevel="0" r="1306">
      <c r="A1306" s="22" t="n">
        <v>45854.591724537</v>
      </c>
      <c r="B1306" s="23" t="s">
        <v>501</v>
      </c>
      <c r="C1306" s="23" t="s">
        <v>209</v>
      </c>
      <c r="D1306" s="23" t="s">
        <v>501</v>
      </c>
      <c r="E1306" s="23" t="s">
        <v>501</v>
      </c>
      <c r="F1306" s="23" t="s">
        <v>20</v>
      </c>
      <c r="G1306" s="24" t="n">
        <v>1</v>
      </c>
      <c r="H1306" s="25" t="n">
        <v>1</v>
      </c>
      <c r="I1306" s="25" t="n">
        <v>10</v>
      </c>
      <c r="J1306" s="25" t="n">
        <v>0</v>
      </c>
      <c r="K1306" s="25" t="n">
        <v>0</v>
      </c>
      <c r="L1306" s="25" t="n">
        <v>0</v>
      </c>
      <c r="M1306" s="6" t="s">
        <f>=I1306+J1306+K1306+L1306</f>
      </c>
      <c r="N1306" s="23"/>
      <c r="O1306" s="23" t="s">
        <v>624</v>
      </c>
    </row>
    <row collapsed="false" customFormat="false" customHeight="false" hidden="false" ht="12.1" outlineLevel="0" r="1307">
      <c r="A1307" s="22" t="n">
        <v>45855.326469907</v>
      </c>
      <c r="B1307" s="23" t="s">
        <v>501</v>
      </c>
      <c r="C1307" s="23" t="s">
        <v>209</v>
      </c>
      <c r="D1307" s="23" t="s">
        <v>501</v>
      </c>
      <c r="E1307" s="23" t="s">
        <v>501</v>
      </c>
      <c r="F1307" s="23" t="s">
        <v>20</v>
      </c>
      <c r="G1307" s="24" t="n">
        <v>1</v>
      </c>
      <c r="H1307" s="25" t="n">
        <v>1</v>
      </c>
      <c r="I1307" s="25" t="n">
        <v>2.12</v>
      </c>
      <c r="J1307" s="25" t="n">
        <v>0</v>
      </c>
      <c r="K1307" s="25" t="n">
        <v>0</v>
      </c>
      <c r="L1307" s="25" t="n">
        <v>0</v>
      </c>
      <c r="M1307" s="6" t="s">
        <f>=I1307+J1307+K1307+L1307</f>
      </c>
      <c r="N1307" s="23"/>
      <c r="O1307" s="23" t="s">
        <v>624</v>
      </c>
    </row>
    <row collapsed="false" customFormat="false" customHeight="false" hidden="false" ht="12.1" outlineLevel="0" r="1308">
      <c r="A1308" s="22" t="n">
        <v>45856.297638889</v>
      </c>
      <c r="B1308" s="23" t="s">
        <v>501</v>
      </c>
      <c r="C1308" s="23" t="s">
        <v>209</v>
      </c>
      <c r="D1308" s="23" t="s">
        <v>501</v>
      </c>
      <c r="E1308" s="23" t="s">
        <v>501</v>
      </c>
      <c r="F1308" s="23" t="s">
        <v>20</v>
      </c>
      <c r="G1308" s="24" t="n">
        <v>1</v>
      </c>
      <c r="H1308" s="25" t="n">
        <v>1</v>
      </c>
      <c r="I1308" s="25" t="n">
        <v>30.04</v>
      </c>
      <c r="J1308" s="25" t="n">
        <v>0</v>
      </c>
      <c r="K1308" s="25" t="n">
        <v>0</v>
      </c>
      <c r="L1308" s="25" t="n">
        <v>0</v>
      </c>
      <c r="M1308" s="6" t="s">
        <f>=I1308+J1308+K1308+L1308</f>
      </c>
      <c r="N1308" s="23"/>
      <c r="O1308" s="23" t="s">
        <v>624</v>
      </c>
    </row>
    <row collapsed="false" customFormat="false" customHeight="false" hidden="false" ht="12.1" outlineLevel="0" r="1309">
      <c r="A1309" s="22" t="n">
        <v>45856.298958333</v>
      </c>
      <c r="B1309" s="23" t="s">
        <v>501</v>
      </c>
      <c r="C1309" s="23" t="s">
        <v>209</v>
      </c>
      <c r="D1309" s="23" t="s">
        <v>501</v>
      </c>
      <c r="E1309" s="23" t="s">
        <v>501</v>
      </c>
      <c r="F1309" s="23" t="s">
        <v>20</v>
      </c>
      <c r="G1309" s="24" t="n">
        <v>1</v>
      </c>
      <c r="H1309" s="25" t="n">
        <v>1</v>
      </c>
      <c r="I1309" s="25" t="n">
        <v>15.02</v>
      </c>
      <c r="J1309" s="25" t="n">
        <v>0</v>
      </c>
      <c r="K1309" s="25" t="n">
        <v>0</v>
      </c>
      <c r="L1309" s="25" t="n">
        <v>0</v>
      </c>
      <c r="M1309" s="6" t="s">
        <f>=I1309+J1309+K1309+L1309</f>
      </c>
      <c r="N1309" s="23"/>
      <c r="O1309" s="23" t="s">
        <v>624</v>
      </c>
    </row>
    <row collapsed="false" customFormat="false" customHeight="false" hidden="false" ht="12.1" outlineLevel="0" r="1310">
      <c r="A1310" s="21" t="n">
        <v>45856.338865741</v>
      </c>
      <c r="B1310" s="17" t="s">
        <v>129</v>
      </c>
      <c r="C1310" s="17" t="s">
        <v>629</v>
      </c>
      <c r="D1310" s="17" t="s">
        <v>277</v>
      </c>
      <c r="E1310" s="17" t="s">
        <v>126</v>
      </c>
      <c r="F1310" s="17" t="s">
        <v>20</v>
      </c>
      <c r="G1310" s="7" t="n">
        <v>1</v>
      </c>
      <c r="H1310" s="6" t="n">
        <v>139.170499</v>
      </c>
      <c r="I1310" s="6" t="n">
        <v>-139.17</v>
      </c>
      <c r="J1310" s="6" t="n">
        <v>0</v>
      </c>
      <c r="K1310" s="6" t="n">
        <v>0</v>
      </c>
      <c r="L1310" s="6" t="n">
        <v>0</v>
      </c>
      <c r="M1310" s="6" t="s">
        <f>=I1310+J1310+K1310+L1310</f>
      </c>
      <c r="N1310" s="17"/>
      <c r="O1310" s="17" t="s">
        <v>624</v>
      </c>
    </row>
    <row collapsed="false" customFormat="false" customHeight="false" hidden="false" ht="12.1" outlineLevel="0" r="1311">
      <c r="A1311" s="34" t="n">
        <v>45856.443842593</v>
      </c>
      <c r="B1311" s="35" t="s">
        <v>129</v>
      </c>
      <c r="C1311" s="35" t="s">
        <v>629</v>
      </c>
      <c r="D1311" s="35" t="s">
        <v>331</v>
      </c>
      <c r="E1311" s="35" t="s">
        <v>126</v>
      </c>
      <c r="F1311" s="35" t="s">
        <v>20</v>
      </c>
      <c r="G1311" s="36" t="n">
        <v>-9</v>
      </c>
      <c r="H1311" s="37" t="n">
        <v>139.21</v>
      </c>
      <c r="I1311" s="37" t="n">
        <v>1252.89</v>
      </c>
      <c r="J1311" s="37" t="n">
        <v>0</v>
      </c>
      <c r="K1311" s="37" t="n">
        <v>0</v>
      </c>
      <c r="L1311" s="37" t="n">
        <v>0</v>
      </c>
      <c r="M1311" s="6" t="s">
        <f>=I1311+J1311+K1311+L1311</f>
      </c>
      <c r="N1311" s="35"/>
      <c r="O1311" s="35" t="s">
        <v>502</v>
      </c>
    </row>
    <row collapsed="false" customFormat="false" customHeight="false" hidden="false" ht="12.1" outlineLevel="0" r="1312">
      <c r="A1312" s="21" t="n">
        <v>45856.444097222</v>
      </c>
      <c r="B1312" s="17" t="s">
        <v>110</v>
      </c>
      <c r="C1312" s="17" t="s">
        <v>572</v>
      </c>
      <c r="D1312" s="17" t="s">
        <v>277</v>
      </c>
      <c r="E1312" s="17" t="s">
        <v>18</v>
      </c>
      <c r="F1312" s="17" t="s">
        <v>20</v>
      </c>
      <c r="G1312" s="7" t="n">
        <v>20</v>
      </c>
      <c r="H1312" s="6" t="n">
        <v>57.96</v>
      </c>
      <c r="I1312" s="6" t="n">
        <v>-1159.2</v>
      </c>
      <c r="J1312" s="6" t="n">
        <v>0</v>
      </c>
      <c r="K1312" s="6" t="n">
        <v>-3.48</v>
      </c>
      <c r="L1312" s="6" t="n">
        <v>0</v>
      </c>
      <c r="M1312" s="6" t="s">
        <f>=I1312+J1312+K1312+L1312</f>
      </c>
      <c r="N1312" s="17"/>
      <c r="O1312" s="17" t="s">
        <v>502</v>
      </c>
    </row>
    <row collapsed="false" customFormat="false" customHeight="false" hidden="false" ht="12.1" outlineLevel="0" r="1313">
      <c r="A1313" s="22" t="n">
        <v>45856.567291667</v>
      </c>
      <c r="B1313" s="23" t="s">
        <v>524</v>
      </c>
      <c r="C1313" s="23" t="s">
        <v>611</v>
      </c>
      <c r="D1313" s="23" t="s">
        <v>524</v>
      </c>
      <c r="E1313" s="23" t="s">
        <v>524</v>
      </c>
      <c r="F1313" s="23" t="s">
        <v>20</v>
      </c>
      <c r="G1313" s="24" t="n">
        <v>1</v>
      </c>
      <c r="H1313" s="25" t="n">
        <v>1</v>
      </c>
      <c r="I1313" s="25" t="n">
        <v>259.52</v>
      </c>
      <c r="J1313" s="25" t="n">
        <v>0</v>
      </c>
      <c r="K1313" s="25" t="n">
        <v>0</v>
      </c>
      <c r="L1313" s="25" t="n">
        <v>0</v>
      </c>
      <c r="M1313" s="6" t="s">
        <f>=I1313+J1313+K1313+L1313</f>
      </c>
      <c r="N1313" s="23"/>
      <c r="O1313" s="23" t="s">
        <v>502</v>
      </c>
    </row>
    <row collapsed="false" customFormat="false" customHeight="false" hidden="false" ht="12.1" outlineLevel="0" r="1314">
      <c r="A1314" s="30" t="n">
        <v>45856.567291667</v>
      </c>
      <c r="B1314" s="31" t="s">
        <v>515</v>
      </c>
      <c r="C1314" s="31" t="s">
        <v>612</v>
      </c>
      <c r="D1314" s="31" t="s">
        <v>515</v>
      </c>
      <c r="E1314" s="31" t="s">
        <v>515</v>
      </c>
      <c r="F1314" s="31" t="s">
        <v>20</v>
      </c>
      <c r="G1314" s="32" t="n">
        <v>1</v>
      </c>
      <c r="H1314" s="33" t="n">
        <v>-34</v>
      </c>
      <c r="I1314" s="33" t="n">
        <v>-34</v>
      </c>
      <c r="J1314" s="33" t="n">
        <v>0</v>
      </c>
      <c r="K1314" s="33" t="n">
        <v>0</v>
      </c>
      <c r="L1314" s="33" t="n">
        <v>0</v>
      </c>
      <c r="M1314" s="6" t="s">
        <f>=I1314+J1314+K1314+L1314</f>
      </c>
      <c r="N1314" s="31"/>
      <c r="O1314" s="31" t="s">
        <v>502</v>
      </c>
    </row>
    <row collapsed="false" customFormat="false" customHeight="false" hidden="false" ht="12.1" outlineLevel="0" r="1315">
      <c r="A1315" s="22" t="n">
        <v>45856.590300926</v>
      </c>
      <c r="B1315" s="23" t="s">
        <v>501</v>
      </c>
      <c r="C1315" s="23" t="s">
        <v>209</v>
      </c>
      <c r="D1315" s="23" t="s">
        <v>501</v>
      </c>
      <c r="E1315" s="23" t="s">
        <v>501</v>
      </c>
      <c r="F1315" s="23" t="s">
        <v>20</v>
      </c>
      <c r="G1315" s="24" t="n">
        <v>1</v>
      </c>
      <c r="H1315" s="25" t="n">
        <v>1</v>
      </c>
      <c r="I1315" s="25" t="n">
        <v>10</v>
      </c>
      <c r="J1315" s="25" t="n">
        <v>0</v>
      </c>
      <c r="K1315" s="25" t="n">
        <v>0</v>
      </c>
      <c r="L1315" s="25" t="n">
        <v>0</v>
      </c>
      <c r="M1315" s="6" t="s">
        <f>=I1315+J1315+K1315+L1315</f>
      </c>
      <c r="N1315" s="23"/>
      <c r="O1315" s="23" t="s">
        <v>624</v>
      </c>
    </row>
    <row collapsed="false" customFormat="false" customHeight="false" hidden="false" ht="12.1" outlineLevel="0" r="1316">
      <c r="A1316" s="21" t="n">
        <v>45856.647881944</v>
      </c>
      <c r="B1316" s="17" t="s">
        <v>129</v>
      </c>
      <c r="C1316" s="17" t="s">
        <v>629</v>
      </c>
      <c r="D1316" s="17" t="s">
        <v>277</v>
      </c>
      <c r="E1316" s="17" t="s">
        <v>126</v>
      </c>
      <c r="F1316" s="17" t="s">
        <v>20</v>
      </c>
      <c r="G1316" s="7" t="n">
        <v>2</v>
      </c>
      <c r="H1316" s="6" t="n">
        <v>139.25</v>
      </c>
      <c r="I1316" s="6" t="n">
        <v>-278.5</v>
      </c>
      <c r="J1316" s="6" t="n">
        <v>0</v>
      </c>
      <c r="K1316" s="6" t="n">
        <v>0</v>
      </c>
      <c r="L1316" s="6" t="n">
        <v>0</v>
      </c>
      <c r="M1316" s="6" t="s">
        <f>=I1316+J1316+K1316+L1316</f>
      </c>
      <c r="N1316" s="17"/>
      <c r="O1316" s="17" t="s">
        <v>502</v>
      </c>
    </row>
    <row collapsed="false" customFormat="false" customHeight="false" hidden="false" ht="12.1" outlineLevel="0" r="1317">
      <c r="A1317" s="22" t="n">
        <v>45857.318530093</v>
      </c>
      <c r="B1317" s="23" t="s">
        <v>501</v>
      </c>
      <c r="C1317" s="23" t="s">
        <v>209</v>
      </c>
      <c r="D1317" s="23" t="s">
        <v>501</v>
      </c>
      <c r="E1317" s="23" t="s">
        <v>501</v>
      </c>
      <c r="F1317" s="23" t="s">
        <v>20</v>
      </c>
      <c r="G1317" s="24" t="n">
        <v>1</v>
      </c>
      <c r="H1317" s="25" t="n">
        <v>1</v>
      </c>
      <c r="I1317" s="25" t="n">
        <v>42.32</v>
      </c>
      <c r="J1317" s="25" t="n">
        <v>0</v>
      </c>
      <c r="K1317" s="25" t="n">
        <v>0</v>
      </c>
      <c r="L1317" s="25" t="n">
        <v>0</v>
      </c>
      <c r="M1317" s="6" t="s">
        <f>=I1317+J1317+K1317+L1317</f>
      </c>
      <c r="N1317" s="23"/>
      <c r="O1317" s="23" t="s">
        <v>624</v>
      </c>
    </row>
    <row collapsed="false" customFormat="false" customHeight="false" hidden="false" ht="12.1" outlineLevel="0" r="1318">
      <c r="A1318" s="22" t="n">
        <v>45857.675173611</v>
      </c>
      <c r="B1318" s="23" t="s">
        <v>501</v>
      </c>
      <c r="C1318" s="23" t="s">
        <v>209</v>
      </c>
      <c r="D1318" s="23" t="s">
        <v>501</v>
      </c>
      <c r="E1318" s="23" t="s">
        <v>501</v>
      </c>
      <c r="F1318" s="23" t="s">
        <v>20</v>
      </c>
      <c r="G1318" s="24" t="n">
        <v>1</v>
      </c>
      <c r="H1318" s="25" t="n">
        <v>1</v>
      </c>
      <c r="I1318" s="25" t="n">
        <v>11.03</v>
      </c>
      <c r="J1318" s="25" t="n">
        <v>0</v>
      </c>
      <c r="K1318" s="25" t="n">
        <v>0</v>
      </c>
      <c r="L1318" s="25" t="n">
        <v>0</v>
      </c>
      <c r="M1318" s="6" t="s">
        <f>=I1318+J1318+K1318+L1318</f>
      </c>
      <c r="N1318" s="23"/>
      <c r="O1318" s="23" t="s">
        <v>624</v>
      </c>
    </row>
    <row collapsed="false" customFormat="false" customHeight="false" hidden="false" ht="12.1" outlineLevel="0" r="1319">
      <c r="A1319" s="22" t="n">
        <v>45857.845925926</v>
      </c>
      <c r="B1319" s="23" t="s">
        <v>501</v>
      </c>
      <c r="C1319" s="23" t="s">
        <v>209</v>
      </c>
      <c r="D1319" s="23" t="s">
        <v>501</v>
      </c>
      <c r="E1319" s="23" t="s">
        <v>501</v>
      </c>
      <c r="F1319" s="23" t="s">
        <v>20</v>
      </c>
      <c r="G1319" s="24" t="n">
        <v>1</v>
      </c>
      <c r="H1319" s="25" t="n">
        <v>1</v>
      </c>
      <c r="I1319" s="25" t="n">
        <v>18.02</v>
      </c>
      <c r="J1319" s="25" t="n">
        <v>0</v>
      </c>
      <c r="K1319" s="25" t="n">
        <v>0</v>
      </c>
      <c r="L1319" s="25" t="n">
        <v>0</v>
      </c>
      <c r="M1319" s="6" t="s">
        <f>=I1319+J1319+K1319+L1319</f>
      </c>
      <c r="N1319" s="23"/>
      <c r="O1319" s="23" t="s">
        <v>624</v>
      </c>
    </row>
    <row collapsed="false" customFormat="false" customHeight="false" hidden="false" ht="12.1" outlineLevel="0" r="1320">
      <c r="A1320" s="22" t="n">
        <v>45857.856574074</v>
      </c>
      <c r="B1320" s="23" t="s">
        <v>501</v>
      </c>
      <c r="C1320" s="23" t="s">
        <v>209</v>
      </c>
      <c r="D1320" s="23" t="s">
        <v>501</v>
      </c>
      <c r="E1320" s="23" t="s">
        <v>501</v>
      </c>
      <c r="F1320" s="23" t="s">
        <v>20</v>
      </c>
      <c r="G1320" s="24" t="n">
        <v>1</v>
      </c>
      <c r="H1320" s="25" t="n">
        <v>1</v>
      </c>
      <c r="I1320" s="25" t="n">
        <v>43.01</v>
      </c>
      <c r="J1320" s="25" t="n">
        <v>0</v>
      </c>
      <c r="K1320" s="25" t="n">
        <v>0</v>
      </c>
      <c r="L1320" s="25" t="n">
        <v>0</v>
      </c>
      <c r="M1320" s="6" t="s">
        <f>=I1320+J1320+K1320+L1320</f>
      </c>
      <c r="N1320" s="23"/>
      <c r="O1320" s="23" t="s">
        <v>624</v>
      </c>
    </row>
    <row collapsed="false" customFormat="false" customHeight="false" hidden="false" ht="12.1" outlineLevel="0" r="1321">
      <c r="A1321" s="21" t="n">
        <v>45857.856655093</v>
      </c>
      <c r="B1321" s="17" t="s">
        <v>129</v>
      </c>
      <c r="C1321" s="17" t="s">
        <v>629</v>
      </c>
      <c r="D1321" s="17" t="s">
        <v>277</v>
      </c>
      <c r="E1321" s="17" t="s">
        <v>126</v>
      </c>
      <c r="F1321" s="17" t="s">
        <v>20</v>
      </c>
      <c r="G1321" s="7" t="n">
        <v>1</v>
      </c>
      <c r="H1321" s="6" t="n">
        <v>139.238692</v>
      </c>
      <c r="I1321" s="6" t="n">
        <v>-139.24</v>
      </c>
      <c r="J1321" s="6" t="n">
        <v>0</v>
      </c>
      <c r="K1321" s="6" t="n">
        <v>0</v>
      </c>
      <c r="L1321" s="6" t="n">
        <v>0</v>
      </c>
      <c r="M1321" s="6" t="s">
        <f>=I1321+J1321+K1321+L1321</f>
      </c>
      <c r="N1321" s="17"/>
      <c r="O1321" s="17" t="s">
        <v>624</v>
      </c>
    </row>
    <row collapsed="false" customFormat="false" customHeight="false" hidden="false" ht="12.1" outlineLevel="0" r="1322">
      <c r="A1322" s="22" t="n">
        <v>45859.316805556</v>
      </c>
      <c r="B1322" s="23" t="s">
        <v>501</v>
      </c>
      <c r="C1322" s="23" t="s">
        <v>209</v>
      </c>
      <c r="D1322" s="23" t="s">
        <v>501</v>
      </c>
      <c r="E1322" s="23" t="s">
        <v>501</v>
      </c>
      <c r="F1322" s="23" t="s">
        <v>20</v>
      </c>
      <c r="G1322" s="24" t="n">
        <v>1</v>
      </c>
      <c r="H1322" s="25" t="n">
        <v>1</v>
      </c>
      <c r="I1322" s="25" t="n">
        <v>30.22</v>
      </c>
      <c r="J1322" s="25" t="n">
        <v>0</v>
      </c>
      <c r="K1322" s="25" t="n">
        <v>0</v>
      </c>
      <c r="L1322" s="25" t="n">
        <v>0</v>
      </c>
      <c r="M1322" s="6" t="s">
        <f>=I1322+J1322+K1322+L1322</f>
      </c>
      <c r="N1322" s="23"/>
      <c r="O1322" s="23" t="s">
        <v>624</v>
      </c>
    </row>
    <row collapsed="false" customFormat="false" customHeight="false" hidden="false" ht="12.1" outlineLevel="0" r="1323">
      <c r="A1323" s="22" t="n">
        <v>45860.667060185</v>
      </c>
      <c r="B1323" s="23" t="s">
        <v>524</v>
      </c>
      <c r="C1323" s="23" t="s">
        <v>622</v>
      </c>
      <c r="D1323" s="23" t="s">
        <v>524</v>
      </c>
      <c r="E1323" s="23" t="s">
        <v>524</v>
      </c>
      <c r="F1323" s="23" t="s">
        <v>20</v>
      </c>
      <c r="G1323" s="24" t="n">
        <v>1</v>
      </c>
      <c r="H1323" s="25" t="n">
        <v>1</v>
      </c>
      <c r="I1323" s="25" t="n">
        <v>1400</v>
      </c>
      <c r="J1323" s="25" t="n">
        <v>0</v>
      </c>
      <c r="K1323" s="25" t="n">
        <v>0</v>
      </c>
      <c r="L1323" s="25" t="n">
        <v>0</v>
      </c>
      <c r="M1323" s="6" t="s">
        <f>=I1323+J1323+K1323+L1323</f>
      </c>
      <c r="N1323" s="23"/>
      <c r="O1323" s="23" t="s">
        <v>502</v>
      </c>
    </row>
    <row collapsed="false" customFormat="false" customHeight="false" hidden="false" ht="12.1" outlineLevel="0" r="1324">
      <c r="A1324" s="30" t="n">
        <v>45860.667060185</v>
      </c>
      <c r="B1324" s="31" t="s">
        <v>515</v>
      </c>
      <c r="C1324" s="31" t="s">
        <v>621</v>
      </c>
      <c r="D1324" s="31" t="s">
        <v>515</v>
      </c>
      <c r="E1324" s="31" t="s">
        <v>515</v>
      </c>
      <c r="F1324" s="31" t="s">
        <v>20</v>
      </c>
      <c r="G1324" s="32" t="n">
        <v>1</v>
      </c>
      <c r="H1324" s="33" t="n">
        <v>-168</v>
      </c>
      <c r="I1324" s="33" t="n">
        <v>-168</v>
      </c>
      <c r="J1324" s="33" t="n">
        <v>0</v>
      </c>
      <c r="K1324" s="33" t="n">
        <v>0</v>
      </c>
      <c r="L1324" s="33" t="n">
        <v>0</v>
      </c>
      <c r="M1324" s="6" t="s">
        <f>=I1324+J1324+K1324+L1324</f>
      </c>
      <c r="N1324" s="31"/>
      <c r="O1324" s="31" t="s">
        <v>502</v>
      </c>
    </row>
    <row collapsed="false" customFormat="false" customHeight="false" hidden="false" ht="12.1" outlineLevel="0" r="1325">
      <c r="A1325" s="21" t="n">
        <v>45860.739583333</v>
      </c>
      <c r="B1325" s="17" t="s">
        <v>129</v>
      </c>
      <c r="C1325" s="17" t="s">
        <v>629</v>
      </c>
      <c r="D1325" s="17" t="s">
        <v>277</v>
      </c>
      <c r="E1325" s="17" t="s">
        <v>126</v>
      </c>
      <c r="F1325" s="17" t="s">
        <v>20</v>
      </c>
      <c r="G1325" s="7" t="n">
        <v>9</v>
      </c>
      <c r="H1325" s="6" t="n">
        <v>139.45</v>
      </c>
      <c r="I1325" s="6" t="n">
        <v>-1255.05</v>
      </c>
      <c r="J1325" s="6" t="n">
        <v>0</v>
      </c>
      <c r="K1325" s="6" t="n">
        <v>0</v>
      </c>
      <c r="L1325" s="6" t="n">
        <v>0</v>
      </c>
      <c r="M1325" s="6" t="s">
        <f>=I1325+J1325+K1325+L1325</f>
      </c>
      <c r="N1325" s="17"/>
      <c r="O1325" s="17" t="s">
        <v>502</v>
      </c>
    </row>
    <row collapsed="false" customFormat="false" customHeight="false" hidden="false" ht="12.1" outlineLevel="0" r="1326">
      <c r="A1326" s="22" t="n">
        <v>45860.768958333</v>
      </c>
      <c r="B1326" s="23" t="s">
        <v>501</v>
      </c>
      <c r="C1326" s="23" t="s">
        <v>209</v>
      </c>
      <c r="D1326" s="23" t="s">
        <v>501</v>
      </c>
      <c r="E1326" s="23" t="s">
        <v>501</v>
      </c>
      <c r="F1326" s="23" t="s">
        <v>20</v>
      </c>
      <c r="G1326" s="24" t="n">
        <v>1</v>
      </c>
      <c r="H1326" s="25" t="n">
        <v>1</v>
      </c>
      <c r="I1326" s="25" t="n">
        <v>45.03</v>
      </c>
      <c r="J1326" s="25" t="n">
        <v>0</v>
      </c>
      <c r="K1326" s="25" t="n">
        <v>0</v>
      </c>
      <c r="L1326" s="25" t="n">
        <v>0</v>
      </c>
      <c r="M1326" s="6" t="s">
        <f>=I1326+J1326+K1326+L1326</f>
      </c>
      <c r="N1326" s="23"/>
      <c r="O1326" s="23" t="s">
        <v>624</v>
      </c>
    </row>
    <row collapsed="false" customFormat="false" customHeight="false" hidden="false" ht="12.1" outlineLevel="0" r="1327">
      <c r="A1327" s="22" t="n">
        <v>45861.826701389</v>
      </c>
      <c r="B1327" s="23" t="s">
        <v>501</v>
      </c>
      <c r="C1327" s="23" t="s">
        <v>209</v>
      </c>
      <c r="D1327" s="23" t="s">
        <v>501</v>
      </c>
      <c r="E1327" s="23" t="s">
        <v>501</v>
      </c>
      <c r="F1327" s="23" t="s">
        <v>20</v>
      </c>
      <c r="G1327" s="24" t="n">
        <v>1</v>
      </c>
      <c r="H1327" s="25" t="n">
        <v>1</v>
      </c>
      <c r="I1327" s="25" t="n">
        <v>1</v>
      </c>
      <c r="J1327" s="25" t="n">
        <v>0</v>
      </c>
      <c r="K1327" s="25" t="n">
        <v>0</v>
      </c>
      <c r="L1327" s="25" t="n">
        <v>0</v>
      </c>
      <c r="M1327" s="6" t="s">
        <f>=I1327+J1327+K1327+L1327</f>
      </c>
      <c r="N1327" s="23"/>
      <c r="O1327" s="23" t="s">
        <v>624</v>
      </c>
    </row>
    <row collapsed="false" customFormat="false" customHeight="false" hidden="false" ht="12.1" outlineLevel="0" r="1328">
      <c r="A1328" s="22" t="n">
        <v>45862.508287037</v>
      </c>
      <c r="B1328" s="23" t="s">
        <v>524</v>
      </c>
      <c r="C1328" s="23" t="s">
        <v>663</v>
      </c>
      <c r="D1328" s="23" t="s">
        <v>524</v>
      </c>
      <c r="E1328" s="23" t="s">
        <v>524</v>
      </c>
      <c r="F1328" s="23" t="s">
        <v>20</v>
      </c>
      <c r="G1328" s="24" t="n">
        <v>1</v>
      </c>
      <c r="H1328" s="25" t="n">
        <v>1</v>
      </c>
      <c r="I1328" s="25" t="n">
        <v>43.38</v>
      </c>
      <c r="J1328" s="25" t="n">
        <v>0</v>
      </c>
      <c r="K1328" s="25" t="n">
        <v>0</v>
      </c>
      <c r="L1328" s="25" t="n">
        <v>0</v>
      </c>
      <c r="M1328" s="6" t="s">
        <f>=I1328+J1328+K1328+L1328</f>
      </c>
      <c r="N1328" s="23"/>
      <c r="O1328" s="23" t="s">
        <v>502</v>
      </c>
    </row>
    <row collapsed="false" customFormat="false" customHeight="false" hidden="false" ht="12.1" outlineLevel="0" r="1329">
      <c r="A1329" s="22" t="n">
        <v>45863.408043981</v>
      </c>
      <c r="B1329" s="23" t="s">
        <v>501</v>
      </c>
      <c r="C1329" s="23" t="s">
        <v>209</v>
      </c>
      <c r="D1329" s="23" t="s">
        <v>501</v>
      </c>
      <c r="E1329" s="23" t="s">
        <v>501</v>
      </c>
      <c r="F1329" s="23" t="s">
        <v>20</v>
      </c>
      <c r="G1329" s="24" t="n">
        <v>1</v>
      </c>
      <c r="H1329" s="25" t="n">
        <v>1</v>
      </c>
      <c r="I1329" s="25" t="n">
        <v>10.01</v>
      </c>
      <c r="J1329" s="25" t="n">
        <v>0</v>
      </c>
      <c r="K1329" s="25" t="n">
        <v>0</v>
      </c>
      <c r="L1329" s="25" t="n">
        <v>0</v>
      </c>
      <c r="M1329" s="6" t="s">
        <f>=I1329+J1329+K1329+L1329</f>
      </c>
      <c r="N1329" s="23"/>
      <c r="O1329" s="23" t="s">
        <v>624</v>
      </c>
    </row>
    <row collapsed="false" customFormat="false" customHeight="false" hidden="false" ht="12.1" outlineLevel="0" r="1330">
      <c r="A1330" s="22" t="n">
        <v>45863.649236111</v>
      </c>
      <c r="B1330" s="23" t="s">
        <v>524</v>
      </c>
      <c r="C1330" s="23" t="s">
        <v>607</v>
      </c>
      <c r="D1330" s="23" t="s">
        <v>524</v>
      </c>
      <c r="E1330" s="23" t="s">
        <v>524</v>
      </c>
      <c r="F1330" s="23" t="s">
        <v>20</v>
      </c>
      <c r="G1330" s="24" t="n">
        <v>1</v>
      </c>
      <c r="H1330" s="25" t="n">
        <v>1</v>
      </c>
      <c r="I1330" s="25" t="n">
        <v>783.3</v>
      </c>
      <c r="J1330" s="25" t="n">
        <v>0</v>
      </c>
      <c r="K1330" s="25" t="n">
        <v>0</v>
      </c>
      <c r="L1330" s="25" t="n">
        <v>0</v>
      </c>
      <c r="M1330" s="6" t="s">
        <f>=I1330+J1330+K1330+L1330</f>
      </c>
      <c r="N1330" s="23"/>
      <c r="O1330" s="23" t="s">
        <v>502</v>
      </c>
    </row>
    <row collapsed="false" customFormat="false" customHeight="false" hidden="false" ht="12.1" outlineLevel="0" r="1331">
      <c r="A1331" s="30" t="n">
        <v>45863.649236111</v>
      </c>
      <c r="B1331" s="31" t="s">
        <v>515</v>
      </c>
      <c r="C1331" s="31" t="s">
        <v>608</v>
      </c>
      <c r="D1331" s="31" t="s">
        <v>515</v>
      </c>
      <c r="E1331" s="31" t="s">
        <v>515</v>
      </c>
      <c r="F1331" s="31" t="s">
        <v>20</v>
      </c>
      <c r="G1331" s="32" t="n">
        <v>1</v>
      </c>
      <c r="H1331" s="33" t="n">
        <v>-102</v>
      </c>
      <c r="I1331" s="33" t="n">
        <v>-102</v>
      </c>
      <c r="J1331" s="33" t="n">
        <v>0</v>
      </c>
      <c r="K1331" s="33" t="n">
        <v>0</v>
      </c>
      <c r="L1331" s="33" t="n">
        <v>0</v>
      </c>
      <c r="M1331" s="6" t="s">
        <f>=I1331+J1331+K1331+L1331</f>
      </c>
      <c r="N1331" s="31"/>
      <c r="O1331" s="31" t="s">
        <v>502</v>
      </c>
    </row>
    <row collapsed="false" customFormat="false" customHeight="false" hidden="false" ht="12.1" outlineLevel="0" r="1332">
      <c r="A1332" s="21" t="n">
        <v>45863.732476852</v>
      </c>
      <c r="B1332" s="17" t="s">
        <v>129</v>
      </c>
      <c r="C1332" s="17" t="s">
        <v>629</v>
      </c>
      <c r="D1332" s="17" t="s">
        <v>277</v>
      </c>
      <c r="E1332" s="17" t="s">
        <v>126</v>
      </c>
      <c r="F1332" s="17" t="s">
        <v>20</v>
      </c>
      <c r="G1332" s="7" t="n">
        <v>5</v>
      </c>
      <c r="H1332" s="6" t="n">
        <v>139.73</v>
      </c>
      <c r="I1332" s="6" t="n">
        <v>-698.65</v>
      </c>
      <c r="J1332" s="6" t="n">
        <v>0</v>
      </c>
      <c r="K1332" s="6" t="n">
        <v>0</v>
      </c>
      <c r="L1332" s="6" t="n">
        <v>0</v>
      </c>
      <c r="M1332" s="6" t="s">
        <f>=I1332+J1332+K1332+L1332</f>
      </c>
      <c r="N1332" s="17"/>
      <c r="O1332" s="17" t="s">
        <v>502</v>
      </c>
    </row>
    <row collapsed="false" customFormat="false" customHeight="false" hidden="false" ht="12.1" outlineLevel="0" r="1333">
      <c r="A1333" s="22" t="n">
        <v>45864.466550926</v>
      </c>
      <c r="B1333" s="23" t="s">
        <v>501</v>
      </c>
      <c r="C1333" s="23" t="s">
        <v>209</v>
      </c>
      <c r="D1333" s="23" t="s">
        <v>501</v>
      </c>
      <c r="E1333" s="23" t="s">
        <v>501</v>
      </c>
      <c r="F1333" s="23" t="s">
        <v>20</v>
      </c>
      <c r="G1333" s="24" t="n">
        <v>1</v>
      </c>
      <c r="H1333" s="25" t="n">
        <v>1</v>
      </c>
      <c r="I1333" s="25" t="n">
        <v>15.16</v>
      </c>
      <c r="J1333" s="25" t="n">
        <v>0</v>
      </c>
      <c r="K1333" s="25" t="n">
        <v>0</v>
      </c>
      <c r="L1333" s="25" t="n">
        <v>0</v>
      </c>
      <c r="M1333" s="6" t="s">
        <f>=I1333+J1333+K1333+L1333</f>
      </c>
      <c r="N1333" s="23"/>
      <c r="O1333" s="23" t="s">
        <v>624</v>
      </c>
    </row>
    <row collapsed="false" customFormat="false" customHeight="false" hidden="false" ht="12.1" outlineLevel="0" r="1334">
      <c r="A1334" s="22" t="n">
        <v>45865.560358796</v>
      </c>
      <c r="B1334" s="23" t="s">
        <v>501</v>
      </c>
      <c r="C1334" s="23" t="s">
        <v>209</v>
      </c>
      <c r="D1334" s="23" t="s">
        <v>501</v>
      </c>
      <c r="E1334" s="23" t="s">
        <v>501</v>
      </c>
      <c r="F1334" s="23" t="s">
        <v>20</v>
      </c>
      <c r="G1334" s="24" t="n">
        <v>1</v>
      </c>
      <c r="H1334" s="25" t="n">
        <v>1</v>
      </c>
      <c r="I1334" s="25" t="n">
        <v>6.14</v>
      </c>
      <c r="J1334" s="25" t="n">
        <v>0</v>
      </c>
      <c r="K1334" s="25" t="n">
        <v>0</v>
      </c>
      <c r="L1334" s="25" t="n">
        <v>0</v>
      </c>
      <c r="M1334" s="6" t="s">
        <f>=I1334+J1334+K1334+L1334</f>
      </c>
      <c r="N1334" s="23"/>
      <c r="O1334" s="23" t="s">
        <v>624</v>
      </c>
    </row>
    <row collapsed="false" customFormat="false" customHeight="false" hidden="false" ht="12.1" outlineLevel="0" r="1335">
      <c r="A1335" s="22" t="n">
        <v>45866.392465278</v>
      </c>
      <c r="B1335" s="23" t="s">
        <v>501</v>
      </c>
      <c r="C1335" s="23" t="s">
        <v>209</v>
      </c>
      <c r="D1335" s="23" t="s">
        <v>501</v>
      </c>
      <c r="E1335" s="23" t="s">
        <v>501</v>
      </c>
      <c r="F1335" s="23" t="s">
        <v>20</v>
      </c>
      <c r="G1335" s="24" t="n">
        <v>1</v>
      </c>
      <c r="H1335" s="25" t="n">
        <v>1</v>
      </c>
      <c r="I1335" s="25" t="n">
        <v>20.02</v>
      </c>
      <c r="J1335" s="25" t="n">
        <v>0</v>
      </c>
      <c r="K1335" s="25" t="n">
        <v>0</v>
      </c>
      <c r="L1335" s="25" t="n">
        <v>0</v>
      </c>
      <c r="M1335" s="6" t="s">
        <f>=I1335+J1335+K1335+L1335</f>
      </c>
      <c r="N1335" s="23"/>
      <c r="O1335" s="23" t="s">
        <v>624</v>
      </c>
    </row>
    <row collapsed="false" customFormat="false" customHeight="false" hidden="false" ht="12.1" outlineLevel="0" r="1336">
      <c r="A1336" s="22" t="n">
        <v>45866.476770833</v>
      </c>
      <c r="B1336" s="23" t="s">
        <v>524</v>
      </c>
      <c r="C1336" s="23" t="s">
        <v>666</v>
      </c>
      <c r="D1336" s="23" t="s">
        <v>524</v>
      </c>
      <c r="E1336" s="23" t="s">
        <v>524</v>
      </c>
      <c r="F1336" s="23" t="s">
        <v>20</v>
      </c>
      <c r="G1336" s="24" t="n">
        <v>1</v>
      </c>
      <c r="H1336" s="25" t="n">
        <v>1</v>
      </c>
      <c r="I1336" s="25" t="n">
        <v>52.86</v>
      </c>
      <c r="J1336" s="25" t="n">
        <v>0</v>
      </c>
      <c r="K1336" s="25" t="n">
        <v>0</v>
      </c>
      <c r="L1336" s="25" t="n">
        <v>0</v>
      </c>
      <c r="M1336" s="6" t="s">
        <f>=I1336+J1336+K1336+L1336</f>
      </c>
      <c r="N1336" s="23"/>
      <c r="O1336" s="23" t="s">
        <v>502</v>
      </c>
    </row>
    <row collapsed="false" customFormat="false" customHeight="false" hidden="false" ht="12.1" outlineLevel="0" r="1337">
      <c r="A1337" s="22" t="n">
        <v>45866.825231481</v>
      </c>
      <c r="B1337" s="23" t="s">
        <v>501</v>
      </c>
      <c r="C1337" s="23" t="s">
        <v>209</v>
      </c>
      <c r="D1337" s="23" t="s">
        <v>501</v>
      </c>
      <c r="E1337" s="23" t="s">
        <v>501</v>
      </c>
      <c r="F1337" s="23" t="s">
        <v>20</v>
      </c>
      <c r="G1337" s="24" t="n">
        <v>1</v>
      </c>
      <c r="H1337" s="25" t="n">
        <v>1</v>
      </c>
      <c r="I1337" s="25" t="n">
        <v>10.06</v>
      </c>
      <c r="J1337" s="25" t="n">
        <v>0</v>
      </c>
      <c r="K1337" s="25" t="n">
        <v>0</v>
      </c>
      <c r="L1337" s="25" t="n">
        <v>0</v>
      </c>
      <c r="M1337" s="6" t="s">
        <f>=I1337+J1337+K1337+L1337</f>
      </c>
      <c r="N1337" s="23"/>
      <c r="O1337" s="23" t="s">
        <v>624</v>
      </c>
    </row>
    <row collapsed="false" customFormat="false" customHeight="false" hidden="false" ht="12.1" outlineLevel="0" r="1338">
      <c r="A1338" s="21" t="n">
        <v>45866.825289352</v>
      </c>
      <c r="B1338" s="17" t="s">
        <v>129</v>
      </c>
      <c r="C1338" s="17" t="s">
        <v>629</v>
      </c>
      <c r="D1338" s="17" t="s">
        <v>277</v>
      </c>
      <c r="E1338" s="17" t="s">
        <v>126</v>
      </c>
      <c r="F1338" s="17" t="s">
        <v>20</v>
      </c>
      <c r="G1338" s="7" t="n">
        <v>1</v>
      </c>
      <c r="H1338" s="6" t="n">
        <v>139.847219</v>
      </c>
      <c r="I1338" s="6" t="n">
        <v>-139.85</v>
      </c>
      <c r="J1338" s="6" t="n">
        <v>0</v>
      </c>
      <c r="K1338" s="6" t="n">
        <v>0</v>
      </c>
      <c r="L1338" s="6" t="n">
        <v>0</v>
      </c>
      <c r="M1338" s="6" t="s">
        <f>=I1338+J1338+K1338+L1338</f>
      </c>
      <c r="N1338" s="17"/>
      <c r="O1338" s="17" t="s">
        <v>624</v>
      </c>
    </row>
    <row collapsed="false" customFormat="false" customHeight="false" hidden="false" ht="12.1" outlineLevel="0" r="1339">
      <c r="A1339" s="22" t="n">
        <v>45867.527800926</v>
      </c>
      <c r="B1339" s="23" t="s">
        <v>559</v>
      </c>
      <c r="C1339" s="23" t="s">
        <v>698</v>
      </c>
      <c r="D1339" s="23" t="s">
        <v>559</v>
      </c>
      <c r="E1339" s="23" t="s">
        <v>559</v>
      </c>
      <c r="F1339" s="23" t="s">
        <v>20</v>
      </c>
      <c r="G1339" s="24" t="n">
        <v>1</v>
      </c>
      <c r="H1339" s="25" t="n">
        <v>1</v>
      </c>
      <c r="I1339" s="25" t="n">
        <v>224.22</v>
      </c>
      <c r="J1339" s="25" t="n">
        <v>0</v>
      </c>
      <c r="K1339" s="25" t="n">
        <v>0</v>
      </c>
      <c r="L1339" s="25" t="n">
        <v>0</v>
      </c>
      <c r="M1339" s="6" t="s">
        <f>=I1339+J1339+K1339+L1339</f>
      </c>
      <c r="N1339" s="23"/>
      <c r="O1339" s="23" t="s">
        <v>502</v>
      </c>
    </row>
    <row collapsed="false" customFormat="false" customHeight="false" hidden="false" ht="12.1" outlineLevel="0" r="1340">
      <c r="A1340" s="22" t="n">
        <v>45867.529398148</v>
      </c>
      <c r="B1340" s="23" t="s">
        <v>524</v>
      </c>
      <c r="C1340" s="23" t="s">
        <v>697</v>
      </c>
      <c r="D1340" s="23" t="s">
        <v>524</v>
      </c>
      <c r="E1340" s="23" t="s">
        <v>524</v>
      </c>
      <c r="F1340" s="23" t="s">
        <v>20</v>
      </c>
      <c r="G1340" s="24" t="n">
        <v>1</v>
      </c>
      <c r="H1340" s="25" t="n">
        <v>1</v>
      </c>
      <c r="I1340" s="25" t="n">
        <v>62.64</v>
      </c>
      <c r="J1340" s="25" t="n">
        <v>0</v>
      </c>
      <c r="K1340" s="25" t="n">
        <v>0</v>
      </c>
      <c r="L1340" s="25" t="n">
        <v>0</v>
      </c>
      <c r="M1340" s="6" t="s">
        <f>=I1340+J1340+K1340+L1340</f>
      </c>
      <c r="N1340" s="23"/>
      <c r="O1340" s="23" t="s">
        <v>502</v>
      </c>
    </row>
    <row collapsed="false" customFormat="false" customHeight="false" hidden="false" ht="12.1" outlineLevel="0" r="1341">
      <c r="A1341" s="21" t="n">
        <v>45867.590590278</v>
      </c>
      <c r="B1341" s="17" t="s">
        <v>129</v>
      </c>
      <c r="C1341" s="17" t="s">
        <v>629</v>
      </c>
      <c r="D1341" s="17" t="s">
        <v>277</v>
      </c>
      <c r="E1341" s="17" t="s">
        <v>126</v>
      </c>
      <c r="F1341" s="17" t="s">
        <v>20</v>
      </c>
      <c r="G1341" s="7" t="n">
        <v>2</v>
      </c>
      <c r="H1341" s="6" t="n">
        <v>139.92</v>
      </c>
      <c r="I1341" s="6" t="n">
        <v>-279.84</v>
      </c>
      <c r="J1341" s="6" t="n">
        <v>0</v>
      </c>
      <c r="K1341" s="6" t="n">
        <v>0</v>
      </c>
      <c r="L1341" s="6" t="n">
        <v>0</v>
      </c>
      <c r="M1341" s="6" t="s">
        <f>=I1341+J1341+K1341+L1341</f>
      </c>
      <c r="N1341" s="17"/>
      <c r="O1341" s="17" t="s">
        <v>502</v>
      </c>
    </row>
    <row collapsed="false" customFormat="false" customHeight="false" hidden="false" ht="12.1" outlineLevel="0" r="1342">
      <c r="A1342" s="22" t="n">
        <v>45867.821469907</v>
      </c>
      <c r="B1342" s="23" t="s">
        <v>501</v>
      </c>
      <c r="C1342" s="23" t="s">
        <v>209</v>
      </c>
      <c r="D1342" s="23" t="s">
        <v>501</v>
      </c>
      <c r="E1342" s="23" t="s">
        <v>501</v>
      </c>
      <c r="F1342" s="23" t="s">
        <v>20</v>
      </c>
      <c r="G1342" s="24" t="n">
        <v>1</v>
      </c>
      <c r="H1342" s="25" t="n">
        <v>1</v>
      </c>
      <c r="I1342" s="25" t="n">
        <v>10</v>
      </c>
      <c r="J1342" s="25" t="n">
        <v>0</v>
      </c>
      <c r="K1342" s="25" t="n">
        <v>0</v>
      </c>
      <c r="L1342" s="25" t="n">
        <v>0</v>
      </c>
      <c r="M1342" s="6" t="s">
        <f>=I1342+J1342+K1342+L1342</f>
      </c>
      <c r="N1342" s="23"/>
      <c r="O1342" s="23" t="s">
        <v>624</v>
      </c>
    </row>
    <row collapsed="false" customFormat="false" customHeight="false" hidden="false" ht="12.1" outlineLevel="0" r="1343">
      <c r="A1343" s="22" t="n">
        <v>45868.464895833</v>
      </c>
      <c r="B1343" s="23" t="s">
        <v>524</v>
      </c>
      <c r="C1343" s="23" t="s">
        <v>593</v>
      </c>
      <c r="D1343" s="23" t="s">
        <v>524</v>
      </c>
      <c r="E1343" s="23" t="s">
        <v>524</v>
      </c>
      <c r="F1343" s="23" t="s">
        <v>20</v>
      </c>
      <c r="G1343" s="24" t="n">
        <v>1</v>
      </c>
      <c r="H1343" s="25" t="n">
        <v>1</v>
      </c>
      <c r="I1343" s="25" t="n">
        <v>56.3</v>
      </c>
      <c r="J1343" s="25" t="n">
        <v>0</v>
      </c>
      <c r="K1343" s="25" t="n">
        <v>0</v>
      </c>
      <c r="L1343" s="25" t="n">
        <v>0</v>
      </c>
      <c r="M1343" s="6" t="s">
        <f>=I1343+J1343+K1343+L1343</f>
      </c>
      <c r="N1343" s="23"/>
      <c r="O1343" s="23" t="s">
        <v>502</v>
      </c>
    </row>
    <row collapsed="false" customFormat="false" customHeight="false" hidden="false" ht="12.1" outlineLevel="0" r="1344">
      <c r="A1344" s="21" t="n">
        <v>45868.506226852</v>
      </c>
      <c r="B1344" s="17" t="s">
        <v>129</v>
      </c>
      <c r="C1344" s="17" t="s">
        <v>629</v>
      </c>
      <c r="D1344" s="17" t="s">
        <v>277</v>
      </c>
      <c r="E1344" s="17" t="s">
        <v>126</v>
      </c>
      <c r="F1344" s="17" t="s">
        <v>20</v>
      </c>
      <c r="G1344" s="7" t="n">
        <v>1</v>
      </c>
      <c r="H1344" s="6" t="n">
        <v>139.98</v>
      </c>
      <c r="I1344" s="6" t="n">
        <v>-139.98</v>
      </c>
      <c r="J1344" s="6" t="n">
        <v>0</v>
      </c>
      <c r="K1344" s="6" t="n">
        <v>0</v>
      </c>
      <c r="L1344" s="6" t="n">
        <v>0</v>
      </c>
      <c r="M1344" s="6" t="s">
        <f>=I1344+J1344+K1344+L1344</f>
      </c>
      <c r="N1344" s="17"/>
      <c r="O1344" s="17" t="s">
        <v>502</v>
      </c>
    </row>
    <row collapsed="false" customFormat="false" customHeight="false" hidden="false" ht="12.1" outlineLevel="0" r="1345">
      <c r="A1345" s="22" t="n">
        <v>45868.563587963</v>
      </c>
      <c r="B1345" s="23" t="s">
        <v>501</v>
      </c>
      <c r="C1345" s="23" t="s">
        <v>209</v>
      </c>
      <c r="D1345" s="23" t="s">
        <v>501</v>
      </c>
      <c r="E1345" s="23" t="s">
        <v>501</v>
      </c>
      <c r="F1345" s="23" t="s">
        <v>20</v>
      </c>
      <c r="G1345" s="24" t="n">
        <v>1</v>
      </c>
      <c r="H1345" s="25" t="n">
        <v>1</v>
      </c>
      <c r="I1345" s="25" t="n">
        <v>20</v>
      </c>
      <c r="J1345" s="25" t="n">
        <v>0</v>
      </c>
      <c r="K1345" s="25" t="n">
        <v>0</v>
      </c>
      <c r="L1345" s="25" t="n">
        <v>0</v>
      </c>
      <c r="M1345" s="6" t="s">
        <f>=I1345+J1345+K1345+L1345</f>
      </c>
      <c r="N1345" s="23"/>
      <c r="O1345" s="23" t="s">
        <v>624</v>
      </c>
    </row>
    <row collapsed="false" customFormat="false" customHeight="false" hidden="false" ht="12.1" outlineLevel="0" r="1346">
      <c r="A1346" s="22" t="n">
        <v>45868.750925926</v>
      </c>
      <c r="B1346" s="23" t="s">
        <v>501</v>
      </c>
      <c r="C1346" s="23" t="s">
        <v>209</v>
      </c>
      <c r="D1346" s="23" t="s">
        <v>501</v>
      </c>
      <c r="E1346" s="23" t="s">
        <v>501</v>
      </c>
      <c r="F1346" s="23" t="s">
        <v>20</v>
      </c>
      <c r="G1346" s="24" t="n">
        <v>1</v>
      </c>
      <c r="H1346" s="25" t="n">
        <v>1</v>
      </c>
      <c r="I1346" s="25" t="n">
        <v>44.43</v>
      </c>
      <c r="J1346" s="25" t="n">
        <v>0</v>
      </c>
      <c r="K1346" s="25" t="n">
        <v>0</v>
      </c>
      <c r="L1346" s="25" t="n">
        <v>0</v>
      </c>
      <c r="M1346" s="6" t="s">
        <f>=I1346+J1346+K1346+L1346</f>
      </c>
      <c r="N1346" s="23"/>
      <c r="O1346" s="23" t="s">
        <v>624</v>
      </c>
    </row>
    <row collapsed="false" customFormat="false" customHeight="false" hidden="false" ht="12.1" outlineLevel="0" r="1347">
      <c r="A1347" s="22" t="n">
        <v>45868.786793981</v>
      </c>
      <c r="B1347" s="23" t="s">
        <v>501</v>
      </c>
      <c r="C1347" s="23" t="s">
        <v>209</v>
      </c>
      <c r="D1347" s="23" t="s">
        <v>501</v>
      </c>
      <c r="E1347" s="23" t="s">
        <v>501</v>
      </c>
      <c r="F1347" s="23" t="s">
        <v>20</v>
      </c>
      <c r="G1347" s="24" t="n">
        <v>1</v>
      </c>
      <c r="H1347" s="25" t="n">
        <v>1</v>
      </c>
      <c r="I1347" s="25" t="n">
        <v>14.02</v>
      </c>
      <c r="J1347" s="25" t="n">
        <v>0</v>
      </c>
      <c r="K1347" s="25" t="n">
        <v>0</v>
      </c>
      <c r="L1347" s="25" t="n">
        <v>0</v>
      </c>
      <c r="M1347" s="6" t="s">
        <f>=I1347+J1347+K1347+L1347</f>
      </c>
      <c r="N1347" s="23"/>
      <c r="O1347" s="23" t="s">
        <v>624</v>
      </c>
    </row>
    <row collapsed="false" customFormat="false" customHeight="false" hidden="false" ht="12.1" outlineLevel="0" r="1348">
      <c r="A1348" s="22" t="n">
        <v>45869.56224537</v>
      </c>
      <c r="B1348" s="23" t="s">
        <v>501</v>
      </c>
      <c r="C1348" s="23" t="s">
        <v>209</v>
      </c>
      <c r="D1348" s="23" t="s">
        <v>501</v>
      </c>
      <c r="E1348" s="23" t="s">
        <v>501</v>
      </c>
      <c r="F1348" s="23" t="s">
        <v>20</v>
      </c>
      <c r="G1348" s="24" t="n">
        <v>1</v>
      </c>
      <c r="H1348" s="25" t="n">
        <v>1</v>
      </c>
      <c r="I1348" s="25" t="n">
        <v>20</v>
      </c>
      <c r="J1348" s="25" t="n">
        <v>0</v>
      </c>
      <c r="K1348" s="25" t="n">
        <v>0</v>
      </c>
      <c r="L1348" s="25" t="n">
        <v>0</v>
      </c>
      <c r="M1348" s="6" t="s">
        <f>=I1348+J1348+K1348+L1348</f>
      </c>
      <c r="N1348" s="23"/>
      <c r="O1348" s="23" t="s">
        <v>624</v>
      </c>
    </row>
    <row collapsed="false" customFormat="false" customHeight="false" hidden="false" ht="12.1" outlineLevel="0" r="1349">
      <c r="A1349" s="30" t="n">
        <v>45869.591944444</v>
      </c>
      <c r="B1349" s="31" t="s">
        <v>515</v>
      </c>
      <c r="C1349" s="31" t="s">
        <v>706</v>
      </c>
      <c r="D1349" s="31" t="s">
        <v>515</v>
      </c>
      <c r="E1349" s="31" t="s">
        <v>515</v>
      </c>
      <c r="F1349" s="31" t="s">
        <v>20</v>
      </c>
      <c r="G1349" s="32" t="n">
        <v>1</v>
      </c>
      <c r="H1349" s="33" t="n">
        <v>-31</v>
      </c>
      <c r="I1349" s="33" t="n">
        <v>-31</v>
      </c>
      <c r="J1349" s="33" t="n">
        <v>0</v>
      </c>
      <c r="K1349" s="33" t="n">
        <v>0</v>
      </c>
      <c r="L1349" s="33" t="n">
        <v>0</v>
      </c>
      <c r="M1349" s="6" t="s">
        <f>=I1349+J1349+K1349+L1349</f>
      </c>
      <c r="N1349" s="31"/>
      <c r="O1349" s="31" t="s">
        <v>502</v>
      </c>
    </row>
    <row collapsed="false" customFormat="false" customHeight="false" hidden="false" ht="12.1" outlineLevel="0" r="1350">
      <c r="A1350" s="22" t="n">
        <v>45869.591944444</v>
      </c>
      <c r="B1350" s="23" t="s">
        <v>524</v>
      </c>
      <c r="C1350" s="23" t="s">
        <v>707</v>
      </c>
      <c r="D1350" s="23" t="s">
        <v>524</v>
      </c>
      <c r="E1350" s="23" t="s">
        <v>524</v>
      </c>
      <c r="F1350" s="23" t="s">
        <v>20</v>
      </c>
      <c r="G1350" s="24" t="n">
        <v>1</v>
      </c>
      <c r="H1350" s="25" t="n">
        <v>1</v>
      </c>
      <c r="I1350" s="25" t="n">
        <v>263.5</v>
      </c>
      <c r="J1350" s="25" t="n">
        <v>0</v>
      </c>
      <c r="K1350" s="25" t="n">
        <v>0</v>
      </c>
      <c r="L1350" s="25" t="n">
        <v>0</v>
      </c>
      <c r="M1350" s="6" t="s">
        <f>=I1350+J1350+K1350+L1350</f>
      </c>
      <c r="N1350" s="23"/>
      <c r="O1350" s="23" t="s">
        <v>502</v>
      </c>
    </row>
    <row collapsed="false" customFormat="false" customHeight="false" hidden="false" ht="12.1" outlineLevel="0" r="1351">
      <c r="A1351" s="21" t="n">
        <v>45869.597615741</v>
      </c>
      <c r="B1351" s="17" t="s">
        <v>129</v>
      </c>
      <c r="C1351" s="17" t="s">
        <v>629</v>
      </c>
      <c r="D1351" s="17" t="s">
        <v>277</v>
      </c>
      <c r="E1351" s="17" t="s">
        <v>126</v>
      </c>
      <c r="F1351" s="17" t="s">
        <v>20</v>
      </c>
      <c r="G1351" s="7" t="n">
        <v>2</v>
      </c>
      <c r="H1351" s="6" t="n">
        <v>140.05</v>
      </c>
      <c r="I1351" s="6" t="n">
        <v>-280.1</v>
      </c>
      <c r="J1351" s="6" t="n">
        <v>0</v>
      </c>
      <c r="K1351" s="6" t="n">
        <v>0</v>
      </c>
      <c r="L1351" s="6" t="n">
        <v>0</v>
      </c>
      <c r="M1351" s="6" t="s">
        <f>=I1351+J1351+K1351+L1351</f>
      </c>
      <c r="N1351" s="17"/>
      <c r="O1351" s="17" t="s">
        <v>502</v>
      </c>
    </row>
    <row collapsed="false" customFormat="false" customHeight="false" hidden="false" ht="12.1" outlineLevel="0" r="1352">
      <c r="A1352" s="22" t="n">
        <v>45870.325555556</v>
      </c>
      <c r="B1352" s="23" t="s">
        <v>501</v>
      </c>
      <c r="C1352" s="23" t="s">
        <v>209</v>
      </c>
      <c r="D1352" s="23" t="s">
        <v>501</v>
      </c>
      <c r="E1352" s="23" t="s">
        <v>501</v>
      </c>
      <c r="F1352" s="23" t="s">
        <v>20</v>
      </c>
      <c r="G1352" s="24" t="n">
        <v>1</v>
      </c>
      <c r="H1352" s="25" t="n">
        <v>1</v>
      </c>
      <c r="I1352" s="25" t="n">
        <v>20.2</v>
      </c>
      <c r="J1352" s="25" t="n">
        <v>0</v>
      </c>
      <c r="K1352" s="25" t="n">
        <v>0</v>
      </c>
      <c r="L1352" s="25" t="n">
        <v>0</v>
      </c>
      <c r="M1352" s="6" t="s">
        <f>=I1352+J1352+K1352+L1352</f>
      </c>
      <c r="N1352" s="23"/>
      <c r="O1352" s="23" t="s">
        <v>624</v>
      </c>
    </row>
    <row collapsed="false" customFormat="false" customHeight="false" hidden="false" ht="12.1" outlineLevel="0" r="1353">
      <c r="A1353" s="30" t="n">
        <v>45870.537349537</v>
      </c>
      <c r="B1353" s="31" t="s">
        <v>515</v>
      </c>
      <c r="C1353" s="31" t="s">
        <v>627</v>
      </c>
      <c r="D1353" s="31" t="s">
        <v>515</v>
      </c>
      <c r="E1353" s="31" t="s">
        <v>515</v>
      </c>
      <c r="F1353" s="31" t="s">
        <v>20</v>
      </c>
      <c r="G1353" s="32" t="n">
        <v>1</v>
      </c>
      <c r="H1353" s="33" t="n">
        <v>-151</v>
      </c>
      <c r="I1353" s="33" t="n">
        <v>-151</v>
      </c>
      <c r="J1353" s="33" t="n">
        <v>0</v>
      </c>
      <c r="K1353" s="33" t="n">
        <v>0</v>
      </c>
      <c r="L1353" s="33" t="n">
        <v>0</v>
      </c>
      <c r="M1353" s="6" t="s">
        <f>=I1353+J1353+K1353+L1353</f>
      </c>
      <c r="N1353" s="31"/>
      <c r="O1353" s="31" t="s">
        <v>502</v>
      </c>
    </row>
    <row collapsed="false" customFormat="false" customHeight="false" hidden="false" ht="12.1" outlineLevel="0" r="1354">
      <c r="A1354" s="22" t="n">
        <v>45870.537349537</v>
      </c>
      <c r="B1354" s="23" t="s">
        <v>524</v>
      </c>
      <c r="C1354" s="23" t="s">
        <v>628</v>
      </c>
      <c r="D1354" s="23" t="s">
        <v>524</v>
      </c>
      <c r="E1354" s="23" t="s">
        <v>524</v>
      </c>
      <c r="F1354" s="23" t="s">
        <v>20</v>
      </c>
      <c r="G1354" s="24" t="n">
        <v>1</v>
      </c>
      <c r="H1354" s="25" t="n">
        <v>1</v>
      </c>
      <c r="I1354" s="25" t="n">
        <v>1189.5</v>
      </c>
      <c r="J1354" s="25" t="n">
        <v>0</v>
      </c>
      <c r="K1354" s="25" t="n">
        <v>0</v>
      </c>
      <c r="L1354" s="25" t="n">
        <v>0</v>
      </c>
      <c r="M1354" s="6" t="s">
        <f>=I1354+J1354+K1354+L1354</f>
      </c>
      <c r="N1354" s="23"/>
      <c r="O1354" s="23" t="s">
        <v>502</v>
      </c>
    </row>
    <row collapsed="false" customFormat="false" customHeight="false" hidden="false" ht="12.1" outlineLevel="0" r="1355">
      <c r="A1355" s="21" t="n">
        <v>45870.539965278</v>
      </c>
      <c r="B1355" s="17" t="s">
        <v>129</v>
      </c>
      <c r="C1355" s="17" t="s">
        <v>629</v>
      </c>
      <c r="D1355" s="17" t="s">
        <v>277</v>
      </c>
      <c r="E1355" s="17" t="s">
        <v>126</v>
      </c>
      <c r="F1355" s="17" t="s">
        <v>20</v>
      </c>
      <c r="G1355" s="7" t="n">
        <v>7</v>
      </c>
      <c r="H1355" s="6" t="n">
        <v>140.18</v>
      </c>
      <c r="I1355" s="6" t="n">
        <v>-981.26</v>
      </c>
      <c r="J1355" s="6" t="n">
        <v>0</v>
      </c>
      <c r="K1355" s="6" t="n">
        <v>0</v>
      </c>
      <c r="L1355" s="6" t="n">
        <v>0</v>
      </c>
      <c r="M1355" s="6" t="s">
        <f>=I1355+J1355+K1355+L1355</f>
      </c>
      <c r="N1355" s="17"/>
      <c r="O1355" s="17" t="s">
        <v>502</v>
      </c>
    </row>
    <row collapsed="false" customFormat="false" customHeight="false" hidden="false" ht="12.1" outlineLevel="0" r="1356">
      <c r="A1356" s="22" t="n">
        <v>45870.618090278</v>
      </c>
      <c r="B1356" s="23" t="s">
        <v>501</v>
      </c>
      <c r="C1356" s="23" t="s">
        <v>209</v>
      </c>
      <c r="D1356" s="23" t="s">
        <v>501</v>
      </c>
      <c r="E1356" s="23" t="s">
        <v>501</v>
      </c>
      <c r="F1356" s="23" t="s">
        <v>20</v>
      </c>
      <c r="G1356" s="24" t="n">
        <v>1</v>
      </c>
      <c r="H1356" s="25" t="n">
        <v>1</v>
      </c>
      <c r="I1356" s="25" t="n">
        <v>45</v>
      </c>
      <c r="J1356" s="25" t="n">
        <v>0</v>
      </c>
      <c r="K1356" s="25" t="n">
        <v>0</v>
      </c>
      <c r="L1356" s="25" t="n">
        <v>0</v>
      </c>
      <c r="M1356" s="6" t="s">
        <f>=I1356+J1356+K1356+L1356</f>
      </c>
      <c r="N1356" s="23"/>
      <c r="O1356" s="23" t="s">
        <v>624</v>
      </c>
    </row>
    <row collapsed="false" customFormat="false" customHeight="false" hidden="false" ht="12.1" outlineLevel="0" r="1357">
      <c r="A1357" s="21" t="n">
        <v>45870.618101852</v>
      </c>
      <c r="B1357" s="17" t="s">
        <v>129</v>
      </c>
      <c r="C1357" s="17" t="s">
        <v>629</v>
      </c>
      <c r="D1357" s="17" t="s">
        <v>277</v>
      </c>
      <c r="E1357" s="17" t="s">
        <v>126</v>
      </c>
      <c r="F1357" s="17" t="s">
        <v>20</v>
      </c>
      <c r="G1357" s="7" t="n">
        <v>1</v>
      </c>
      <c r="H1357" s="6" t="n">
        <v>140.107516</v>
      </c>
      <c r="I1357" s="6" t="n">
        <v>-140.11</v>
      </c>
      <c r="J1357" s="6" t="n">
        <v>0</v>
      </c>
      <c r="K1357" s="6" t="n">
        <v>0</v>
      </c>
      <c r="L1357" s="6" t="n">
        <v>0</v>
      </c>
      <c r="M1357" s="6" t="s">
        <f>=I1357+J1357+K1357+L1357</f>
      </c>
      <c r="N1357" s="17"/>
      <c r="O1357" s="17" t="s">
        <v>624</v>
      </c>
    </row>
    <row collapsed="false" customFormat="false" customHeight="false" hidden="false" ht="12.1" outlineLevel="0" r="1358">
      <c r="A1358" s="22" t="n">
        <v>45870.747766204</v>
      </c>
      <c r="B1358" s="23" t="s">
        <v>501</v>
      </c>
      <c r="C1358" s="23" t="s">
        <v>209</v>
      </c>
      <c r="D1358" s="23" t="s">
        <v>501</v>
      </c>
      <c r="E1358" s="23" t="s">
        <v>501</v>
      </c>
      <c r="F1358" s="23" t="s">
        <v>20</v>
      </c>
      <c r="G1358" s="24" t="n">
        <v>1</v>
      </c>
      <c r="H1358" s="25" t="n">
        <v>1</v>
      </c>
      <c r="I1358" s="25" t="n">
        <v>32.01</v>
      </c>
      <c r="J1358" s="25" t="n">
        <v>0</v>
      </c>
      <c r="K1358" s="25" t="n">
        <v>0</v>
      </c>
      <c r="L1358" s="25" t="n">
        <v>0</v>
      </c>
      <c r="M1358" s="6" t="s">
        <f>=I1358+J1358+K1358+L1358</f>
      </c>
      <c r="N1358" s="23"/>
      <c r="O1358" s="23" t="s">
        <v>624</v>
      </c>
    </row>
    <row collapsed="false" customFormat="false" customHeight="false" hidden="false" ht="12.1" outlineLevel="0" r="1359">
      <c r="A1359" s="22" t="n">
        <v>45870.755219907</v>
      </c>
      <c r="B1359" s="23" t="s">
        <v>501</v>
      </c>
      <c r="C1359" s="23" t="s">
        <v>209</v>
      </c>
      <c r="D1359" s="23" t="s">
        <v>501</v>
      </c>
      <c r="E1359" s="23" t="s">
        <v>501</v>
      </c>
      <c r="F1359" s="23" t="s">
        <v>20</v>
      </c>
      <c r="G1359" s="24" t="n">
        <v>1</v>
      </c>
      <c r="H1359" s="25" t="n">
        <v>1</v>
      </c>
      <c r="I1359" s="25" t="n">
        <v>15</v>
      </c>
      <c r="J1359" s="25" t="n">
        <v>0</v>
      </c>
      <c r="K1359" s="25" t="n">
        <v>0</v>
      </c>
      <c r="L1359" s="25" t="n">
        <v>0</v>
      </c>
      <c r="M1359" s="6" t="s">
        <f>=I1359+J1359+K1359+L1359</f>
      </c>
      <c r="N1359" s="23"/>
      <c r="O1359" s="23" t="s">
        <v>624</v>
      </c>
    </row>
    <row collapsed="false" customFormat="false" customHeight="false" hidden="false" ht="12.1" outlineLevel="0" r="1360">
      <c r="A1360" s="22" t="n">
        <v>45873.384699074</v>
      </c>
      <c r="B1360" s="23" t="s">
        <v>559</v>
      </c>
      <c r="C1360" s="23" t="s">
        <v>668</v>
      </c>
      <c r="D1360" s="23" t="s">
        <v>559</v>
      </c>
      <c r="E1360" s="23" t="s">
        <v>559</v>
      </c>
      <c r="F1360" s="23" t="s">
        <v>20</v>
      </c>
      <c r="G1360" s="24" t="n">
        <v>1</v>
      </c>
      <c r="H1360" s="25" t="n">
        <v>1</v>
      </c>
      <c r="I1360" s="25" t="n">
        <v>164</v>
      </c>
      <c r="J1360" s="25" t="n">
        <v>0</v>
      </c>
      <c r="K1360" s="25" t="n">
        <v>0</v>
      </c>
      <c r="L1360" s="25" t="n">
        <v>0</v>
      </c>
      <c r="M1360" s="6" t="s">
        <f>=I1360+J1360+K1360+L1360</f>
      </c>
      <c r="N1360" s="23"/>
      <c r="O1360" s="23" t="s">
        <v>502</v>
      </c>
    </row>
    <row collapsed="false" customFormat="false" customHeight="false" hidden="false" ht="12.1" outlineLevel="0" r="1361">
      <c r="A1361" s="22" t="n">
        <v>45873.38662037</v>
      </c>
      <c r="B1361" s="23" t="s">
        <v>524</v>
      </c>
      <c r="C1361" s="23" t="s">
        <v>667</v>
      </c>
      <c r="D1361" s="23" t="s">
        <v>524</v>
      </c>
      <c r="E1361" s="23" t="s">
        <v>524</v>
      </c>
      <c r="F1361" s="23" t="s">
        <v>20</v>
      </c>
      <c r="G1361" s="24" t="n">
        <v>1</v>
      </c>
      <c r="H1361" s="25" t="n">
        <v>1</v>
      </c>
      <c r="I1361" s="25" t="n">
        <v>14.5</v>
      </c>
      <c r="J1361" s="25" t="n">
        <v>0</v>
      </c>
      <c r="K1361" s="25" t="n">
        <v>0</v>
      </c>
      <c r="L1361" s="25" t="n">
        <v>0</v>
      </c>
      <c r="M1361" s="6" t="s">
        <f>=I1361+J1361+K1361+L1361</f>
      </c>
      <c r="N1361" s="23"/>
      <c r="O1361" s="23" t="s">
        <v>502</v>
      </c>
    </row>
    <row collapsed="false" customFormat="false" customHeight="false" hidden="false" ht="12.1" outlineLevel="0" r="1362">
      <c r="A1362" s="22" t="n">
        <v>45873.551365741</v>
      </c>
      <c r="B1362" s="23" t="s">
        <v>501</v>
      </c>
      <c r="C1362" s="23" t="s">
        <v>209</v>
      </c>
      <c r="D1362" s="23" t="s">
        <v>501</v>
      </c>
      <c r="E1362" s="23" t="s">
        <v>501</v>
      </c>
      <c r="F1362" s="23" t="s">
        <v>20</v>
      </c>
      <c r="G1362" s="24" t="n">
        <v>1</v>
      </c>
      <c r="H1362" s="25" t="n">
        <v>1</v>
      </c>
      <c r="I1362" s="25" t="n">
        <v>22</v>
      </c>
      <c r="J1362" s="25" t="n">
        <v>0</v>
      </c>
      <c r="K1362" s="25" t="n">
        <v>0</v>
      </c>
      <c r="L1362" s="25" t="n">
        <v>0</v>
      </c>
      <c r="M1362" s="6" t="s">
        <f>=I1362+J1362+K1362+L1362</f>
      </c>
      <c r="N1362" s="23"/>
      <c r="O1362" s="23" t="s">
        <v>624</v>
      </c>
    </row>
    <row collapsed="false" customFormat="false" customHeight="false" hidden="false" ht="12.1" outlineLevel="0" r="1363">
      <c r="A1363" s="22" t="n">
        <v>45873.608506944</v>
      </c>
      <c r="B1363" s="23" t="s">
        <v>524</v>
      </c>
      <c r="C1363" s="23" t="s">
        <v>618</v>
      </c>
      <c r="D1363" s="23" t="s">
        <v>524</v>
      </c>
      <c r="E1363" s="23" t="s">
        <v>524</v>
      </c>
      <c r="F1363" s="23" t="s">
        <v>20</v>
      </c>
      <c r="G1363" s="24" t="n">
        <v>1</v>
      </c>
      <c r="H1363" s="25" t="n">
        <v>1</v>
      </c>
      <c r="I1363" s="25" t="n">
        <v>696.8</v>
      </c>
      <c r="J1363" s="25" t="n">
        <v>0</v>
      </c>
      <c r="K1363" s="25" t="n">
        <v>0</v>
      </c>
      <c r="L1363" s="25" t="n">
        <v>0</v>
      </c>
      <c r="M1363" s="6" t="s">
        <f>=I1363+J1363+K1363+L1363</f>
      </c>
      <c r="N1363" s="23"/>
      <c r="O1363" s="23" t="s">
        <v>502</v>
      </c>
    </row>
    <row collapsed="false" customFormat="false" customHeight="false" hidden="false" ht="12.1" outlineLevel="0" r="1364">
      <c r="A1364" s="30" t="n">
        <v>45873.608506944</v>
      </c>
      <c r="B1364" s="31" t="s">
        <v>515</v>
      </c>
      <c r="C1364" s="31" t="s">
        <v>619</v>
      </c>
      <c r="D1364" s="31" t="s">
        <v>515</v>
      </c>
      <c r="E1364" s="31" t="s">
        <v>515</v>
      </c>
      <c r="F1364" s="31" t="s">
        <v>20</v>
      </c>
      <c r="G1364" s="32" t="n">
        <v>1</v>
      </c>
      <c r="H1364" s="33" t="n">
        <v>-90</v>
      </c>
      <c r="I1364" s="33" t="n">
        <v>-90</v>
      </c>
      <c r="J1364" s="33" t="n">
        <v>0</v>
      </c>
      <c r="K1364" s="33" t="n">
        <v>0</v>
      </c>
      <c r="L1364" s="33" t="n">
        <v>0</v>
      </c>
      <c r="M1364" s="6" t="s">
        <f>=I1364+J1364+K1364+L1364</f>
      </c>
      <c r="N1364" s="31"/>
      <c r="O1364" s="31" t="s">
        <v>502</v>
      </c>
    </row>
    <row collapsed="false" customFormat="false" customHeight="false" hidden="false" ht="12.1" outlineLevel="0" r="1365">
      <c r="A1365" s="21" t="n">
        <v>45873.632534722</v>
      </c>
      <c r="B1365" s="17" t="s">
        <v>129</v>
      </c>
      <c r="C1365" s="17" t="s">
        <v>629</v>
      </c>
      <c r="D1365" s="17" t="s">
        <v>277</v>
      </c>
      <c r="E1365" s="17" t="s">
        <v>126</v>
      </c>
      <c r="F1365" s="17" t="s">
        <v>20</v>
      </c>
      <c r="G1365" s="7" t="n">
        <v>6</v>
      </c>
      <c r="H1365" s="6" t="n">
        <v>140.31</v>
      </c>
      <c r="I1365" s="6" t="n">
        <v>-841.86</v>
      </c>
      <c r="J1365" s="6" t="n">
        <v>0</v>
      </c>
      <c r="K1365" s="6" t="n">
        <v>0</v>
      </c>
      <c r="L1365" s="6" t="n">
        <v>0</v>
      </c>
      <c r="M1365" s="6" t="s">
        <f>=I1365+J1365+K1365+L1365</f>
      </c>
      <c r="N1365" s="17"/>
      <c r="O1365" s="17" t="s">
        <v>502</v>
      </c>
    </row>
    <row collapsed="false" customFormat="false" customHeight="false" hidden="false" ht="12.1" outlineLevel="0" r="1366">
      <c r="A1366" s="22" t="n">
        <v>45873.65625</v>
      </c>
      <c r="B1366" s="23" t="s">
        <v>501</v>
      </c>
      <c r="C1366" s="23" t="s">
        <v>209</v>
      </c>
      <c r="D1366" s="23" t="s">
        <v>501</v>
      </c>
      <c r="E1366" s="23" t="s">
        <v>501</v>
      </c>
      <c r="F1366" s="23" t="s">
        <v>20</v>
      </c>
      <c r="G1366" s="24" t="n">
        <v>1</v>
      </c>
      <c r="H1366" s="25" t="n">
        <v>1</v>
      </c>
      <c r="I1366" s="25" t="n">
        <v>45</v>
      </c>
      <c r="J1366" s="25" t="n">
        <v>0</v>
      </c>
      <c r="K1366" s="25" t="n">
        <v>0</v>
      </c>
      <c r="L1366" s="25" t="n">
        <v>0</v>
      </c>
      <c r="M1366" s="6" t="s">
        <f>=I1366+J1366+K1366+L1366</f>
      </c>
      <c r="N1366" s="23"/>
      <c r="O1366" s="23" t="s">
        <v>624</v>
      </c>
    </row>
    <row collapsed="false" customFormat="false" customHeight="false" hidden="false" ht="12.1" outlineLevel="0" r="1367">
      <c r="A1367" s="21" t="n">
        <v>45873.656284722</v>
      </c>
      <c r="B1367" s="17" t="s">
        <v>129</v>
      </c>
      <c r="C1367" s="17" t="s">
        <v>629</v>
      </c>
      <c r="D1367" s="17" t="s">
        <v>277</v>
      </c>
      <c r="E1367" s="17" t="s">
        <v>126</v>
      </c>
      <c r="F1367" s="17" t="s">
        <v>20</v>
      </c>
      <c r="G1367" s="7" t="n">
        <v>1</v>
      </c>
      <c r="H1367" s="6" t="n">
        <v>140.302927</v>
      </c>
      <c r="I1367" s="6" t="n">
        <v>-140.3</v>
      </c>
      <c r="J1367" s="6" t="n">
        <v>0</v>
      </c>
      <c r="K1367" s="6" t="n">
        <v>0</v>
      </c>
      <c r="L1367" s="6" t="n">
        <v>0</v>
      </c>
      <c r="M1367" s="6" t="s">
        <f>=I1367+J1367+K1367+L1367</f>
      </c>
      <c r="N1367" s="17"/>
      <c r="O1367" s="17" t="s">
        <v>624</v>
      </c>
    </row>
    <row collapsed="false" customFormat="false" customHeight="false" hidden="false" ht="12.1" outlineLevel="0" r="1368">
      <c r="A1368" s="22" t="n">
        <v>45873.709675926</v>
      </c>
      <c r="B1368" s="23" t="s">
        <v>524</v>
      </c>
      <c r="C1368" s="23" t="s">
        <v>567</v>
      </c>
      <c r="D1368" s="23" t="s">
        <v>524</v>
      </c>
      <c r="E1368" s="23" t="s">
        <v>524</v>
      </c>
      <c r="F1368" s="23" t="s">
        <v>20</v>
      </c>
      <c r="G1368" s="24" t="n">
        <v>1</v>
      </c>
      <c r="H1368" s="25" t="n">
        <v>1</v>
      </c>
      <c r="I1368" s="25" t="n">
        <v>220.2</v>
      </c>
      <c r="J1368" s="25" t="n">
        <v>0</v>
      </c>
      <c r="K1368" s="25" t="n">
        <v>0</v>
      </c>
      <c r="L1368" s="25" t="n">
        <v>0</v>
      </c>
      <c r="M1368" s="6" t="s">
        <f>=I1368+J1368+K1368+L1368</f>
      </c>
      <c r="N1368" s="23"/>
      <c r="O1368" s="23" t="s">
        <v>502</v>
      </c>
    </row>
    <row collapsed="false" customFormat="false" customHeight="false" hidden="false" ht="12.1" outlineLevel="0" r="1369">
      <c r="A1369" s="30" t="n">
        <v>45873.709675926</v>
      </c>
      <c r="B1369" s="31" t="s">
        <v>515</v>
      </c>
      <c r="C1369" s="31" t="s">
        <v>566</v>
      </c>
      <c r="D1369" s="31" t="s">
        <v>515</v>
      </c>
      <c r="E1369" s="31" t="s">
        <v>515</v>
      </c>
      <c r="F1369" s="31" t="s">
        <v>20</v>
      </c>
      <c r="G1369" s="32" t="n">
        <v>1</v>
      </c>
      <c r="H1369" s="33" t="n">
        <v>-29</v>
      </c>
      <c r="I1369" s="33" t="n">
        <v>-29</v>
      </c>
      <c r="J1369" s="33" t="n">
        <v>0</v>
      </c>
      <c r="K1369" s="33" t="n">
        <v>0</v>
      </c>
      <c r="L1369" s="33" t="n">
        <v>0</v>
      </c>
      <c r="M1369" s="6" t="s">
        <f>=I1369+J1369+K1369+L1369</f>
      </c>
      <c r="N1369" s="31"/>
      <c r="O1369" s="31" t="s">
        <v>502</v>
      </c>
    </row>
    <row collapsed="false" customFormat="false" customHeight="false" hidden="false" ht="12.1" outlineLevel="0" r="1370">
      <c r="A1370" s="21" t="n">
        <v>45873.768402778</v>
      </c>
      <c r="B1370" s="17" t="s">
        <v>129</v>
      </c>
      <c r="C1370" s="17" t="s">
        <v>629</v>
      </c>
      <c r="D1370" s="17" t="s">
        <v>277</v>
      </c>
      <c r="E1370" s="17" t="s">
        <v>126</v>
      </c>
      <c r="F1370" s="17" t="s">
        <v>20</v>
      </c>
      <c r="G1370" s="7" t="n">
        <v>1</v>
      </c>
      <c r="H1370" s="6" t="n">
        <v>140.31</v>
      </c>
      <c r="I1370" s="6" t="n">
        <v>-140.31</v>
      </c>
      <c r="J1370" s="6" t="n">
        <v>0</v>
      </c>
      <c r="K1370" s="6" t="n">
        <v>0</v>
      </c>
      <c r="L1370" s="6" t="n">
        <v>0</v>
      </c>
      <c r="M1370" s="6" t="s">
        <f>=I1370+J1370+K1370+L1370</f>
      </c>
      <c r="N1370" s="17"/>
      <c r="O1370" s="17" t="s">
        <v>502</v>
      </c>
    </row>
    <row collapsed="false" customFormat="false" customHeight="false" hidden="false" ht="12.1" outlineLevel="0" r="1371">
      <c r="A1371" s="22" t="n">
        <v>45873.778668981</v>
      </c>
      <c r="B1371" s="23" t="s">
        <v>501</v>
      </c>
      <c r="C1371" s="23" t="s">
        <v>209</v>
      </c>
      <c r="D1371" s="23" t="s">
        <v>501</v>
      </c>
      <c r="E1371" s="23" t="s">
        <v>501</v>
      </c>
      <c r="F1371" s="23" t="s">
        <v>20</v>
      </c>
      <c r="G1371" s="24" t="n">
        <v>1</v>
      </c>
      <c r="H1371" s="25" t="n">
        <v>1</v>
      </c>
      <c r="I1371" s="25" t="n">
        <v>46.03</v>
      </c>
      <c r="J1371" s="25" t="n">
        <v>0</v>
      </c>
      <c r="K1371" s="25" t="n">
        <v>0</v>
      </c>
      <c r="L1371" s="25" t="n">
        <v>0</v>
      </c>
      <c r="M1371" s="6" t="s">
        <f>=I1371+J1371+K1371+L1371</f>
      </c>
      <c r="N1371" s="23"/>
      <c r="O1371" s="23" t="s">
        <v>624</v>
      </c>
    </row>
    <row collapsed="false" customFormat="false" customHeight="false" hidden="false" ht="12.1" outlineLevel="0" r="1372">
      <c r="A1372" s="22" t="n">
        <v>45873.96087963</v>
      </c>
      <c r="B1372" s="23" t="s">
        <v>501</v>
      </c>
      <c r="C1372" s="23" t="s">
        <v>209</v>
      </c>
      <c r="D1372" s="23" t="s">
        <v>501</v>
      </c>
      <c r="E1372" s="23" t="s">
        <v>501</v>
      </c>
      <c r="F1372" s="23" t="s">
        <v>20</v>
      </c>
      <c r="G1372" s="24" t="n">
        <v>1</v>
      </c>
      <c r="H1372" s="25" t="n">
        <v>1</v>
      </c>
      <c r="I1372" s="25" t="n">
        <v>1003.69</v>
      </c>
      <c r="J1372" s="25" t="n">
        <v>0</v>
      </c>
      <c r="K1372" s="25" t="n">
        <v>0</v>
      </c>
      <c r="L1372" s="25" t="n">
        <v>0</v>
      </c>
      <c r="M1372" s="6" t="s">
        <f>=I1372+J1372+K1372+L1372</f>
      </c>
      <c r="N1372" s="23"/>
      <c r="O1372" s="23" t="s">
        <v>624</v>
      </c>
    </row>
    <row collapsed="false" customFormat="false" customHeight="false" hidden="false" ht="12.1" outlineLevel="0" r="1373">
      <c r="A1373" s="21" t="n">
        <v>45873.9609375</v>
      </c>
      <c r="B1373" s="17" t="s">
        <v>129</v>
      </c>
      <c r="C1373" s="17" t="s">
        <v>629</v>
      </c>
      <c r="D1373" s="17" t="s">
        <v>277</v>
      </c>
      <c r="E1373" s="17" t="s">
        <v>126</v>
      </c>
      <c r="F1373" s="17" t="s">
        <v>20</v>
      </c>
      <c r="G1373" s="7" t="n">
        <v>7</v>
      </c>
      <c r="H1373" s="6" t="n">
        <v>140.302927</v>
      </c>
      <c r="I1373" s="6" t="n">
        <v>-982.12</v>
      </c>
      <c r="J1373" s="6" t="n">
        <v>0</v>
      </c>
      <c r="K1373" s="6" t="n">
        <v>0</v>
      </c>
      <c r="L1373" s="6" t="n">
        <v>0</v>
      </c>
      <c r="M1373" s="6" t="s">
        <f>=I1373+J1373+K1373+L1373</f>
      </c>
      <c r="N1373" s="17"/>
      <c r="O1373" s="17" t="s">
        <v>624</v>
      </c>
    </row>
    <row collapsed="false" customFormat="false" customHeight="false" hidden="false" ht="12.1" outlineLevel="0" r="1374">
      <c r="A1374" s="22" t="n">
        <v>45874.444490741</v>
      </c>
      <c r="B1374" s="23" t="s">
        <v>524</v>
      </c>
      <c r="C1374" s="23" t="s">
        <v>700</v>
      </c>
      <c r="D1374" s="23" t="s">
        <v>524</v>
      </c>
      <c r="E1374" s="23" t="s">
        <v>524</v>
      </c>
      <c r="F1374" s="23" t="s">
        <v>20</v>
      </c>
      <c r="G1374" s="24" t="n">
        <v>1</v>
      </c>
      <c r="H1374" s="25" t="n">
        <v>1</v>
      </c>
      <c r="I1374" s="25" t="n">
        <v>23.52</v>
      </c>
      <c r="J1374" s="25" t="n">
        <v>0</v>
      </c>
      <c r="K1374" s="25" t="n">
        <v>0</v>
      </c>
      <c r="L1374" s="25" t="n">
        <v>0</v>
      </c>
      <c r="M1374" s="6" t="s">
        <f>=I1374+J1374+K1374+L1374</f>
      </c>
      <c r="N1374" s="23"/>
      <c r="O1374" s="23" t="s">
        <v>502</v>
      </c>
    </row>
    <row collapsed="false" customFormat="false" customHeight="false" hidden="false" ht="12.1" outlineLevel="0" r="1375">
      <c r="A1375" s="22" t="n">
        <v>45874.445081019</v>
      </c>
      <c r="B1375" s="23" t="s">
        <v>559</v>
      </c>
      <c r="C1375" s="23" t="s">
        <v>699</v>
      </c>
      <c r="D1375" s="23" t="s">
        <v>559</v>
      </c>
      <c r="E1375" s="23" t="s">
        <v>559</v>
      </c>
      <c r="F1375" s="23" t="s">
        <v>20</v>
      </c>
      <c r="G1375" s="24" t="n">
        <v>1</v>
      </c>
      <c r="H1375" s="25" t="n">
        <v>1</v>
      </c>
      <c r="I1375" s="25" t="n">
        <v>107.01</v>
      </c>
      <c r="J1375" s="25" t="n">
        <v>0</v>
      </c>
      <c r="K1375" s="25" t="n">
        <v>0</v>
      </c>
      <c r="L1375" s="25" t="n">
        <v>0</v>
      </c>
      <c r="M1375" s="6" t="s">
        <f>=I1375+J1375+K1375+L1375</f>
      </c>
      <c r="N1375" s="23"/>
      <c r="O1375" s="23" t="s">
        <v>502</v>
      </c>
    </row>
    <row collapsed="false" customFormat="false" customHeight="false" hidden="false" ht="12.1" outlineLevel="0" r="1376">
      <c r="A1376" s="22" t="n">
        <v>45874.453796296</v>
      </c>
      <c r="B1376" s="23" t="s">
        <v>501</v>
      </c>
      <c r="C1376" s="23" t="s">
        <v>209</v>
      </c>
      <c r="D1376" s="23" t="s">
        <v>501</v>
      </c>
      <c r="E1376" s="23" t="s">
        <v>501</v>
      </c>
      <c r="F1376" s="23" t="s">
        <v>20</v>
      </c>
      <c r="G1376" s="24" t="n">
        <v>1</v>
      </c>
      <c r="H1376" s="25" t="n">
        <v>1</v>
      </c>
      <c r="I1376" s="25" t="n">
        <v>30.03</v>
      </c>
      <c r="J1376" s="25" t="n">
        <v>0</v>
      </c>
      <c r="K1376" s="25" t="n">
        <v>0</v>
      </c>
      <c r="L1376" s="25" t="n">
        <v>0</v>
      </c>
      <c r="M1376" s="6" t="s">
        <f>=I1376+J1376+K1376+L1376</f>
      </c>
      <c r="N1376" s="23"/>
      <c r="O1376" s="23" t="s">
        <v>624</v>
      </c>
    </row>
    <row collapsed="false" customFormat="false" customHeight="false" hidden="false" ht="12.1" outlineLevel="0" r="1377">
      <c r="A1377" s="21" t="n">
        <v>45874.547222222</v>
      </c>
      <c r="B1377" s="17" t="s">
        <v>129</v>
      </c>
      <c r="C1377" s="17" t="s">
        <v>629</v>
      </c>
      <c r="D1377" s="17" t="s">
        <v>277</v>
      </c>
      <c r="E1377" s="17" t="s">
        <v>126</v>
      </c>
      <c r="F1377" s="17" t="s">
        <v>20</v>
      </c>
      <c r="G1377" s="7" t="n">
        <v>1</v>
      </c>
      <c r="H1377" s="6" t="n">
        <v>140.37</v>
      </c>
      <c r="I1377" s="6" t="n">
        <v>-140.37</v>
      </c>
      <c r="J1377" s="6" t="n">
        <v>0</v>
      </c>
      <c r="K1377" s="6" t="n">
        <v>0</v>
      </c>
      <c r="L1377" s="6" t="n">
        <v>0</v>
      </c>
      <c r="M1377" s="6" t="s">
        <f>=I1377+J1377+K1377+L1377</f>
      </c>
      <c r="N1377" s="17"/>
      <c r="O1377" s="17" t="s">
        <v>502</v>
      </c>
    </row>
    <row collapsed="false" customFormat="false" customHeight="false" hidden="false" ht="12.1" outlineLevel="0" r="1378">
      <c r="A1378" s="22" t="n">
        <v>45874.798935185</v>
      </c>
      <c r="B1378" s="23" t="s">
        <v>501</v>
      </c>
      <c r="C1378" s="23" t="s">
        <v>209</v>
      </c>
      <c r="D1378" s="23" t="s">
        <v>501</v>
      </c>
      <c r="E1378" s="23" t="s">
        <v>501</v>
      </c>
      <c r="F1378" s="23" t="s">
        <v>20</v>
      </c>
      <c r="G1378" s="24" t="n">
        <v>1</v>
      </c>
      <c r="H1378" s="25" t="n">
        <v>1</v>
      </c>
      <c r="I1378" s="25" t="n">
        <v>37.18</v>
      </c>
      <c r="J1378" s="25" t="n">
        <v>0</v>
      </c>
      <c r="K1378" s="25" t="n">
        <v>0</v>
      </c>
      <c r="L1378" s="25" t="n">
        <v>0</v>
      </c>
      <c r="M1378" s="6" t="s">
        <f>=I1378+J1378+K1378+L1378</f>
      </c>
      <c r="N1378" s="23"/>
      <c r="O1378" s="23" t="s">
        <v>624</v>
      </c>
    </row>
    <row collapsed="false" customFormat="false" customHeight="false" hidden="false" ht="12.1" outlineLevel="0" r="1379">
      <c r="A1379" s="21" t="n">
        <v>45874.799039352</v>
      </c>
      <c r="B1379" s="17" t="s">
        <v>129</v>
      </c>
      <c r="C1379" s="17" t="s">
        <v>629</v>
      </c>
      <c r="D1379" s="17" t="s">
        <v>277</v>
      </c>
      <c r="E1379" s="17" t="s">
        <v>126</v>
      </c>
      <c r="F1379" s="17" t="s">
        <v>20</v>
      </c>
      <c r="G1379" s="7" t="n">
        <v>1</v>
      </c>
      <c r="H1379" s="6" t="n">
        <v>140.365964</v>
      </c>
      <c r="I1379" s="6" t="n">
        <v>-140.37</v>
      </c>
      <c r="J1379" s="6" t="n">
        <v>0</v>
      </c>
      <c r="K1379" s="6" t="n">
        <v>0</v>
      </c>
      <c r="L1379" s="6" t="n">
        <v>0</v>
      </c>
      <c r="M1379" s="6" t="s">
        <f>=I1379+J1379+K1379+L1379</f>
      </c>
      <c r="N1379" s="17"/>
      <c r="O1379" s="17" t="s">
        <v>624</v>
      </c>
    </row>
    <row collapsed="false" customFormat="false" customHeight="false" hidden="false" ht="12.1" outlineLevel="0" r="1380">
      <c r="A1380" s="22" t="n">
        <v>45876.454502315</v>
      </c>
      <c r="B1380" s="23" t="s">
        <v>524</v>
      </c>
      <c r="C1380" s="23" t="s">
        <v>651</v>
      </c>
      <c r="D1380" s="23" t="s">
        <v>524</v>
      </c>
      <c r="E1380" s="23" t="s">
        <v>524</v>
      </c>
      <c r="F1380" s="23" t="s">
        <v>20</v>
      </c>
      <c r="G1380" s="24" t="n">
        <v>1</v>
      </c>
      <c r="H1380" s="25" t="n">
        <v>1</v>
      </c>
      <c r="I1380" s="25" t="n">
        <v>46.35</v>
      </c>
      <c r="J1380" s="25" t="n">
        <v>0</v>
      </c>
      <c r="K1380" s="25" t="n">
        <v>0</v>
      </c>
      <c r="L1380" s="25" t="n">
        <v>0</v>
      </c>
      <c r="M1380" s="6" t="s">
        <f>=I1380+J1380+K1380+L1380</f>
      </c>
      <c r="N1380" s="23"/>
      <c r="O1380" s="23" t="s">
        <v>502</v>
      </c>
    </row>
    <row collapsed="false" customFormat="false" customHeight="false" hidden="false" ht="12.1" outlineLevel="0" r="1381">
      <c r="A1381" s="22" t="n">
        <v>45876.509490741</v>
      </c>
      <c r="B1381" s="23" t="s">
        <v>501</v>
      </c>
      <c r="C1381" s="23" t="s">
        <v>209</v>
      </c>
      <c r="D1381" s="23" t="s">
        <v>501</v>
      </c>
      <c r="E1381" s="23" t="s">
        <v>501</v>
      </c>
      <c r="F1381" s="23" t="s">
        <v>20</v>
      </c>
      <c r="G1381" s="24" t="n">
        <v>1</v>
      </c>
      <c r="H1381" s="25" t="n">
        <v>1</v>
      </c>
      <c r="I1381" s="25" t="n">
        <v>0.04</v>
      </c>
      <c r="J1381" s="25" t="n">
        <v>0</v>
      </c>
      <c r="K1381" s="25" t="n">
        <v>0</v>
      </c>
      <c r="L1381" s="25" t="n">
        <v>0</v>
      </c>
      <c r="M1381" s="6" t="s">
        <f>=I1381+J1381+K1381+L1381</f>
      </c>
      <c r="N1381" s="23"/>
      <c r="O1381" s="23" t="s">
        <v>624</v>
      </c>
    </row>
    <row collapsed="false" customFormat="false" customHeight="false" hidden="false" ht="12.1" outlineLevel="0" r="1382">
      <c r="A1382" s="22" t="n">
        <v>45876.565405093</v>
      </c>
      <c r="B1382" s="23" t="s">
        <v>524</v>
      </c>
      <c r="C1382" s="23" t="s">
        <v>680</v>
      </c>
      <c r="D1382" s="23" t="s">
        <v>524</v>
      </c>
      <c r="E1382" s="23" t="s">
        <v>524</v>
      </c>
      <c r="F1382" s="23" t="s">
        <v>20</v>
      </c>
      <c r="G1382" s="24" t="n">
        <v>1</v>
      </c>
      <c r="H1382" s="25" t="n">
        <v>1</v>
      </c>
      <c r="I1382" s="25" t="n">
        <v>6.53</v>
      </c>
      <c r="J1382" s="25" t="n">
        <v>0</v>
      </c>
      <c r="K1382" s="25" t="n">
        <v>0</v>
      </c>
      <c r="L1382" s="25" t="n">
        <v>0</v>
      </c>
      <c r="M1382" s="6" t="s">
        <f>=I1382+J1382+K1382+L1382</f>
      </c>
      <c r="N1382" s="23"/>
      <c r="O1382" s="23" t="s">
        <v>502</v>
      </c>
    </row>
    <row collapsed="false" customFormat="false" customHeight="false" hidden="false" ht="12.1" outlineLevel="0" r="1383">
      <c r="A1383" s="22" t="n">
        <v>45876.565625</v>
      </c>
      <c r="B1383" s="23" t="s">
        <v>559</v>
      </c>
      <c r="C1383" s="23" t="s">
        <v>681</v>
      </c>
      <c r="D1383" s="23" t="s">
        <v>559</v>
      </c>
      <c r="E1383" s="23" t="s">
        <v>559</v>
      </c>
      <c r="F1383" s="23" t="s">
        <v>20</v>
      </c>
      <c r="G1383" s="24" t="n">
        <v>1</v>
      </c>
      <c r="H1383" s="25" t="n">
        <v>1</v>
      </c>
      <c r="I1383" s="25" t="n">
        <v>30</v>
      </c>
      <c r="J1383" s="25" t="n">
        <v>0</v>
      </c>
      <c r="K1383" s="25" t="n">
        <v>0</v>
      </c>
      <c r="L1383" s="25" t="n">
        <v>0</v>
      </c>
      <c r="M1383" s="6" t="s">
        <f>=I1383+J1383+K1383+L1383</f>
      </c>
      <c r="N1383" s="23"/>
      <c r="O1383" s="23" t="s">
        <v>502</v>
      </c>
    </row>
    <row collapsed="false" customFormat="false" customHeight="false" hidden="false" ht="12.1" outlineLevel="0" r="1384">
      <c r="A1384" s="22" t="n">
        <v>45876.7796875</v>
      </c>
      <c r="B1384" s="23" t="s">
        <v>501</v>
      </c>
      <c r="C1384" s="23" t="s">
        <v>209</v>
      </c>
      <c r="D1384" s="23" t="s">
        <v>501</v>
      </c>
      <c r="E1384" s="23" t="s">
        <v>501</v>
      </c>
      <c r="F1384" s="23" t="s">
        <v>20</v>
      </c>
      <c r="G1384" s="24" t="n">
        <v>1</v>
      </c>
      <c r="H1384" s="25" t="n">
        <v>1</v>
      </c>
      <c r="I1384" s="25" t="n">
        <v>46.03</v>
      </c>
      <c r="J1384" s="25" t="n">
        <v>0</v>
      </c>
      <c r="K1384" s="25" t="n">
        <v>0</v>
      </c>
      <c r="L1384" s="25" t="n">
        <v>0</v>
      </c>
      <c r="M1384" s="6" t="s">
        <f>=I1384+J1384+K1384+L1384</f>
      </c>
      <c r="N1384" s="23"/>
      <c r="O1384" s="23" t="s">
        <v>624</v>
      </c>
    </row>
    <row collapsed="false" customFormat="false" customHeight="false" hidden="false" ht="12.1" outlineLevel="0" r="1385">
      <c r="A1385" s="22" t="n">
        <v>45877.60244213</v>
      </c>
      <c r="B1385" s="23" t="s">
        <v>501</v>
      </c>
      <c r="C1385" s="23" t="s">
        <v>209</v>
      </c>
      <c r="D1385" s="23" t="s">
        <v>501</v>
      </c>
      <c r="E1385" s="23" t="s">
        <v>501</v>
      </c>
      <c r="F1385" s="23" t="s">
        <v>20</v>
      </c>
      <c r="G1385" s="24" t="n">
        <v>1</v>
      </c>
      <c r="H1385" s="25" t="n">
        <v>1</v>
      </c>
      <c r="I1385" s="25" t="n">
        <v>45</v>
      </c>
      <c r="J1385" s="25" t="n">
        <v>0</v>
      </c>
      <c r="K1385" s="25" t="n">
        <v>0</v>
      </c>
      <c r="L1385" s="25" t="n">
        <v>0</v>
      </c>
      <c r="M1385" s="6" t="s">
        <f>=I1385+J1385+K1385+L1385</f>
      </c>
      <c r="N1385" s="23"/>
      <c r="O1385" s="23" t="s">
        <v>624</v>
      </c>
    </row>
    <row collapsed="false" customFormat="false" customHeight="false" hidden="false" ht="12.1" outlineLevel="0" r="1386">
      <c r="A1386" s="22" t="n">
        <v>45877.717048611</v>
      </c>
      <c r="B1386" s="23" t="s">
        <v>501</v>
      </c>
      <c r="C1386" s="23" t="s">
        <v>209</v>
      </c>
      <c r="D1386" s="23" t="s">
        <v>501</v>
      </c>
      <c r="E1386" s="23" t="s">
        <v>501</v>
      </c>
      <c r="F1386" s="23" t="s">
        <v>20</v>
      </c>
      <c r="G1386" s="24" t="n">
        <v>1</v>
      </c>
      <c r="H1386" s="25" t="n">
        <v>1</v>
      </c>
      <c r="I1386" s="25" t="n">
        <v>31.11</v>
      </c>
      <c r="J1386" s="25" t="n">
        <v>0</v>
      </c>
      <c r="K1386" s="25" t="n">
        <v>0</v>
      </c>
      <c r="L1386" s="25" t="n">
        <v>0</v>
      </c>
      <c r="M1386" s="6" t="s">
        <f>=I1386+J1386+K1386+L1386</f>
      </c>
      <c r="N1386" s="23"/>
      <c r="O1386" s="23" t="s">
        <v>624</v>
      </c>
    </row>
    <row collapsed="false" customFormat="false" customHeight="false" hidden="false" ht="12.1" outlineLevel="0" r="1387">
      <c r="A1387" s="22" t="n">
        <v>45878.548888889</v>
      </c>
      <c r="B1387" s="23" t="s">
        <v>501</v>
      </c>
      <c r="C1387" s="23" t="s">
        <v>209</v>
      </c>
      <c r="D1387" s="23" t="s">
        <v>501</v>
      </c>
      <c r="E1387" s="23" t="s">
        <v>501</v>
      </c>
      <c r="F1387" s="23" t="s">
        <v>20</v>
      </c>
      <c r="G1387" s="24" t="n">
        <v>1</v>
      </c>
      <c r="H1387" s="25" t="n">
        <v>1</v>
      </c>
      <c r="I1387" s="25" t="n">
        <v>46</v>
      </c>
      <c r="J1387" s="25" t="n">
        <v>0</v>
      </c>
      <c r="K1387" s="25" t="n">
        <v>0</v>
      </c>
      <c r="L1387" s="25" t="n">
        <v>0</v>
      </c>
      <c r="M1387" s="6" t="s">
        <f>=I1387+J1387+K1387+L1387</f>
      </c>
      <c r="N1387" s="23"/>
      <c r="O1387" s="23" t="s">
        <v>624</v>
      </c>
    </row>
    <row collapsed="false" customFormat="false" customHeight="false" hidden="false" ht="12.1" outlineLevel="0" r="1388">
      <c r="A1388" s="21" t="n">
        <v>45878.548935185</v>
      </c>
      <c r="B1388" s="17" t="s">
        <v>129</v>
      </c>
      <c r="C1388" s="17" t="s">
        <v>629</v>
      </c>
      <c r="D1388" s="17" t="s">
        <v>277</v>
      </c>
      <c r="E1388" s="17" t="s">
        <v>126</v>
      </c>
      <c r="F1388" s="17" t="s">
        <v>20</v>
      </c>
      <c r="G1388" s="7" t="n">
        <v>1</v>
      </c>
      <c r="H1388" s="6" t="n">
        <v>140.618833</v>
      </c>
      <c r="I1388" s="6" t="n">
        <v>-140.62</v>
      </c>
      <c r="J1388" s="6" t="n">
        <v>0</v>
      </c>
      <c r="K1388" s="6" t="n">
        <v>0</v>
      </c>
      <c r="L1388" s="6" t="n">
        <v>0</v>
      </c>
      <c r="M1388" s="6" t="s">
        <f>=I1388+J1388+K1388+L1388</f>
      </c>
      <c r="N1388" s="17"/>
      <c r="O1388" s="17" t="s">
        <v>624</v>
      </c>
    </row>
    <row collapsed="false" customFormat="false" customHeight="false" hidden="false" ht="12.1" outlineLevel="0" r="1389">
      <c r="A1389" s="22" t="n">
        <v>45878.607256944</v>
      </c>
      <c r="B1389" s="23" t="s">
        <v>501</v>
      </c>
      <c r="C1389" s="23" t="s">
        <v>209</v>
      </c>
      <c r="D1389" s="23" t="s">
        <v>501</v>
      </c>
      <c r="E1389" s="23" t="s">
        <v>501</v>
      </c>
      <c r="F1389" s="23" t="s">
        <v>20</v>
      </c>
      <c r="G1389" s="24" t="n">
        <v>1</v>
      </c>
      <c r="H1389" s="25" t="n">
        <v>1</v>
      </c>
      <c r="I1389" s="25" t="n">
        <v>2.02</v>
      </c>
      <c r="J1389" s="25" t="n">
        <v>0</v>
      </c>
      <c r="K1389" s="25" t="n">
        <v>0</v>
      </c>
      <c r="L1389" s="25" t="n">
        <v>0</v>
      </c>
      <c r="M1389" s="6" t="s">
        <f>=I1389+J1389+K1389+L1389</f>
      </c>
      <c r="N1389" s="23"/>
      <c r="O1389" s="23" t="s">
        <v>624</v>
      </c>
    </row>
    <row collapsed="false" customFormat="false" customHeight="false" hidden="false" ht="12.1" outlineLevel="0" r="1390">
      <c r="A1390" s="22" t="n">
        <v>45878.693171296</v>
      </c>
      <c r="B1390" s="23" t="s">
        <v>501</v>
      </c>
      <c r="C1390" s="23" t="s">
        <v>209</v>
      </c>
      <c r="D1390" s="23" t="s">
        <v>501</v>
      </c>
      <c r="E1390" s="23" t="s">
        <v>501</v>
      </c>
      <c r="F1390" s="23" t="s">
        <v>20</v>
      </c>
      <c r="G1390" s="24" t="n">
        <v>1</v>
      </c>
      <c r="H1390" s="25" t="n">
        <v>1</v>
      </c>
      <c r="I1390" s="25" t="n">
        <v>13</v>
      </c>
      <c r="J1390" s="25" t="n">
        <v>0</v>
      </c>
      <c r="K1390" s="25" t="n">
        <v>0</v>
      </c>
      <c r="L1390" s="25" t="n">
        <v>0</v>
      </c>
      <c r="M1390" s="6" t="s">
        <f>=I1390+J1390+K1390+L1390</f>
      </c>
      <c r="N1390" s="23"/>
      <c r="O1390" s="23" t="s">
        <v>624</v>
      </c>
    </row>
    <row collapsed="false" customFormat="false" customHeight="false" hidden="false" ht="12.1" outlineLevel="0" r="1391">
      <c r="A1391" s="22" t="n">
        <v>45879.682175926</v>
      </c>
      <c r="B1391" s="23" t="s">
        <v>501</v>
      </c>
      <c r="C1391" s="23" t="s">
        <v>209</v>
      </c>
      <c r="D1391" s="23" t="s">
        <v>501</v>
      </c>
      <c r="E1391" s="23" t="s">
        <v>501</v>
      </c>
      <c r="F1391" s="23" t="s">
        <v>20</v>
      </c>
      <c r="G1391" s="24" t="n">
        <v>1</v>
      </c>
      <c r="H1391" s="25" t="n">
        <v>1</v>
      </c>
      <c r="I1391" s="25" t="n">
        <v>28.18</v>
      </c>
      <c r="J1391" s="25" t="n">
        <v>0</v>
      </c>
      <c r="K1391" s="25" t="n">
        <v>0</v>
      </c>
      <c r="L1391" s="25" t="n">
        <v>0</v>
      </c>
      <c r="M1391" s="6" t="s">
        <f>=I1391+J1391+K1391+L1391</f>
      </c>
      <c r="N1391" s="23"/>
      <c r="O1391" s="23" t="s">
        <v>624</v>
      </c>
    </row>
    <row collapsed="false" customFormat="false" customHeight="false" hidden="false" ht="12.1" outlineLevel="0" r="1392">
      <c r="A1392" s="22" t="n">
        <v>45880.022835648</v>
      </c>
      <c r="B1392" s="23" t="s">
        <v>501</v>
      </c>
      <c r="C1392" s="23" t="s">
        <v>209</v>
      </c>
      <c r="D1392" s="23" t="s">
        <v>501</v>
      </c>
      <c r="E1392" s="23" t="s">
        <v>501</v>
      </c>
      <c r="F1392" s="23" t="s">
        <v>20</v>
      </c>
      <c r="G1392" s="24" t="n">
        <v>1</v>
      </c>
      <c r="H1392" s="25" t="n">
        <v>1</v>
      </c>
      <c r="I1392" s="25" t="n">
        <v>2723</v>
      </c>
      <c r="J1392" s="25" t="n">
        <v>0</v>
      </c>
      <c r="K1392" s="25" t="n">
        <v>0</v>
      </c>
      <c r="L1392" s="25" t="n">
        <v>0</v>
      </c>
      <c r="M1392" s="6" t="s">
        <f>=I1392+J1392+K1392+L1392</f>
      </c>
      <c r="N1392" s="23"/>
      <c r="O1392" s="23" t="s">
        <v>502</v>
      </c>
    </row>
    <row collapsed="false" customFormat="false" customHeight="false" hidden="false" ht="12.1" outlineLevel="0" r="1393">
      <c r="A1393" s="22" t="n">
        <v>45880.299803241</v>
      </c>
      <c r="B1393" s="23" t="s">
        <v>501</v>
      </c>
      <c r="C1393" s="23" t="s">
        <v>209</v>
      </c>
      <c r="D1393" s="23" t="s">
        <v>501</v>
      </c>
      <c r="E1393" s="23" t="s">
        <v>501</v>
      </c>
      <c r="F1393" s="23" t="s">
        <v>20</v>
      </c>
      <c r="G1393" s="24" t="n">
        <v>1</v>
      </c>
      <c r="H1393" s="25" t="n">
        <v>1</v>
      </c>
      <c r="I1393" s="25" t="n">
        <v>10</v>
      </c>
      <c r="J1393" s="25" t="n">
        <v>0</v>
      </c>
      <c r="K1393" s="25" t="n">
        <v>0</v>
      </c>
      <c r="L1393" s="25" t="n">
        <v>0</v>
      </c>
      <c r="M1393" s="6" t="s">
        <f>=I1393+J1393+K1393+L1393</f>
      </c>
      <c r="N1393" s="23"/>
      <c r="O1393" s="23" t="s">
        <v>624</v>
      </c>
    </row>
    <row collapsed="false" customFormat="false" customHeight="false" hidden="false" ht="12.1" outlineLevel="0" r="1394">
      <c r="A1394" s="21" t="n">
        <v>45880.508854167</v>
      </c>
      <c r="B1394" s="17" t="s">
        <v>129</v>
      </c>
      <c r="C1394" s="17" t="s">
        <v>629</v>
      </c>
      <c r="D1394" s="17" t="s">
        <v>277</v>
      </c>
      <c r="E1394" s="17" t="s">
        <v>126</v>
      </c>
      <c r="F1394" s="17" t="s">
        <v>20</v>
      </c>
      <c r="G1394" s="7" t="n">
        <v>20</v>
      </c>
      <c r="H1394" s="6" t="n">
        <v>140.75</v>
      </c>
      <c r="I1394" s="6" t="n">
        <v>-2815</v>
      </c>
      <c r="J1394" s="6" t="n">
        <v>0</v>
      </c>
      <c r="K1394" s="6" t="n">
        <v>0</v>
      </c>
      <c r="L1394" s="6" t="n">
        <v>0</v>
      </c>
      <c r="M1394" s="6" t="s">
        <f>=I1394+J1394+K1394+L1394</f>
      </c>
      <c r="N1394" s="17"/>
      <c r="O1394" s="17" t="s">
        <v>502</v>
      </c>
    </row>
    <row collapsed="false" customFormat="false" customHeight="false" hidden="false" ht="12.1" outlineLevel="0" r="1395">
      <c r="A1395" s="22" t="n">
        <v>45880.769351852</v>
      </c>
      <c r="B1395" s="23" t="s">
        <v>501</v>
      </c>
      <c r="C1395" s="23" t="s">
        <v>209</v>
      </c>
      <c r="D1395" s="23" t="s">
        <v>501</v>
      </c>
      <c r="E1395" s="23" t="s">
        <v>501</v>
      </c>
      <c r="F1395" s="23" t="s">
        <v>20</v>
      </c>
      <c r="G1395" s="24" t="n">
        <v>1</v>
      </c>
      <c r="H1395" s="25" t="n">
        <v>1</v>
      </c>
      <c r="I1395" s="25" t="n">
        <v>1.14</v>
      </c>
      <c r="J1395" s="25" t="n">
        <v>0</v>
      </c>
      <c r="K1395" s="25" t="n">
        <v>0</v>
      </c>
      <c r="L1395" s="25" t="n">
        <v>0</v>
      </c>
      <c r="M1395" s="6" t="s">
        <f>=I1395+J1395+K1395+L1395</f>
      </c>
      <c r="N1395" s="23"/>
      <c r="O1395" s="23" t="s">
        <v>624</v>
      </c>
    </row>
    <row collapsed="false" customFormat="false" customHeight="false" hidden="false" ht="12.1" outlineLevel="0" r="1396">
      <c r="A1396" s="22" t="n">
        <v>45881.444618056</v>
      </c>
      <c r="B1396" s="23" t="s">
        <v>501</v>
      </c>
      <c r="C1396" s="23" t="s">
        <v>209</v>
      </c>
      <c r="D1396" s="23" t="s">
        <v>501</v>
      </c>
      <c r="E1396" s="23" t="s">
        <v>501</v>
      </c>
      <c r="F1396" s="23" t="s">
        <v>20</v>
      </c>
      <c r="G1396" s="24" t="n">
        <v>1</v>
      </c>
      <c r="H1396" s="25" t="n">
        <v>1</v>
      </c>
      <c r="I1396" s="25" t="n">
        <v>30</v>
      </c>
      <c r="J1396" s="25" t="n">
        <v>0</v>
      </c>
      <c r="K1396" s="25" t="n">
        <v>0</v>
      </c>
      <c r="L1396" s="25" t="n">
        <v>0</v>
      </c>
      <c r="M1396" s="6" t="s">
        <f>=I1396+J1396+K1396+L1396</f>
      </c>
      <c r="N1396" s="23"/>
      <c r="O1396" s="23" t="s">
        <v>624</v>
      </c>
    </row>
    <row collapsed="false" customFormat="false" customHeight="false" hidden="false" ht="12.1" outlineLevel="0" r="1397">
      <c r="A1397" s="22" t="n">
        <v>45881.463391204</v>
      </c>
      <c r="B1397" s="23" t="s">
        <v>524</v>
      </c>
      <c r="C1397" s="23" t="s">
        <v>673</v>
      </c>
      <c r="D1397" s="23" t="s">
        <v>524</v>
      </c>
      <c r="E1397" s="23" t="s">
        <v>524</v>
      </c>
      <c r="F1397" s="23" t="s">
        <v>20</v>
      </c>
      <c r="G1397" s="24" t="n">
        <v>1</v>
      </c>
      <c r="H1397" s="25" t="n">
        <v>1</v>
      </c>
      <c r="I1397" s="25" t="n">
        <v>40.68</v>
      </c>
      <c r="J1397" s="25" t="n">
        <v>0</v>
      </c>
      <c r="K1397" s="25" t="n">
        <v>0</v>
      </c>
      <c r="L1397" s="25" t="n">
        <v>0</v>
      </c>
      <c r="M1397" s="6" t="s">
        <f>=I1397+J1397+K1397+L1397</f>
      </c>
      <c r="N1397" s="23"/>
      <c r="O1397" s="23" t="s">
        <v>502</v>
      </c>
    </row>
    <row collapsed="false" customFormat="false" customHeight="false" hidden="false" ht="12.1" outlineLevel="0" r="1398">
      <c r="A1398" s="22" t="n">
        <v>45881.766597222</v>
      </c>
      <c r="B1398" s="23" t="s">
        <v>501</v>
      </c>
      <c r="C1398" s="23" t="s">
        <v>209</v>
      </c>
      <c r="D1398" s="23" t="s">
        <v>501</v>
      </c>
      <c r="E1398" s="23" t="s">
        <v>501</v>
      </c>
      <c r="F1398" s="23" t="s">
        <v>20</v>
      </c>
      <c r="G1398" s="24" t="n">
        <v>1</v>
      </c>
      <c r="H1398" s="25" t="n">
        <v>1</v>
      </c>
      <c r="I1398" s="25" t="n">
        <v>10.76</v>
      </c>
      <c r="J1398" s="25" t="n">
        <v>0</v>
      </c>
      <c r="K1398" s="25" t="n">
        <v>0</v>
      </c>
      <c r="L1398" s="25" t="n">
        <v>0</v>
      </c>
      <c r="M1398" s="6" t="s">
        <f>=I1398+J1398+K1398+L1398</f>
      </c>
      <c r="N1398" s="23"/>
      <c r="O1398" s="23" t="s">
        <v>624</v>
      </c>
    </row>
    <row collapsed="false" customFormat="false" customHeight="false" hidden="false" ht="12.1" outlineLevel="0" r="1399">
      <c r="A1399" s="22" t="n">
        <v>45882.310833333</v>
      </c>
      <c r="B1399" s="23" t="s">
        <v>501</v>
      </c>
      <c r="C1399" s="23" t="s">
        <v>209</v>
      </c>
      <c r="D1399" s="23" t="s">
        <v>501</v>
      </c>
      <c r="E1399" s="23" t="s">
        <v>501</v>
      </c>
      <c r="F1399" s="23" t="s">
        <v>20</v>
      </c>
      <c r="G1399" s="24" t="n">
        <v>1</v>
      </c>
      <c r="H1399" s="25" t="n">
        <v>1</v>
      </c>
      <c r="I1399" s="25" t="n">
        <v>10</v>
      </c>
      <c r="J1399" s="25" t="n">
        <v>0</v>
      </c>
      <c r="K1399" s="25" t="n">
        <v>0</v>
      </c>
      <c r="L1399" s="25" t="n">
        <v>0</v>
      </c>
      <c r="M1399" s="6" t="s">
        <f>=I1399+J1399+K1399+L1399</f>
      </c>
      <c r="N1399" s="23"/>
      <c r="O1399" s="23" t="s">
        <v>624</v>
      </c>
    </row>
    <row collapsed="false" customFormat="false" customHeight="false" hidden="false" ht="12.1" outlineLevel="0" r="1400">
      <c r="A1400" s="22" t="n">
        <v>45882.846168981</v>
      </c>
      <c r="B1400" s="23" t="s">
        <v>501</v>
      </c>
      <c r="C1400" s="23" t="s">
        <v>209</v>
      </c>
      <c r="D1400" s="23" t="s">
        <v>501</v>
      </c>
      <c r="E1400" s="23" t="s">
        <v>501</v>
      </c>
      <c r="F1400" s="23" t="s">
        <v>20</v>
      </c>
      <c r="G1400" s="24" t="n">
        <v>1</v>
      </c>
      <c r="H1400" s="25" t="n">
        <v>1</v>
      </c>
      <c r="I1400" s="25" t="n">
        <v>5801.98</v>
      </c>
      <c r="J1400" s="25" t="n">
        <v>0</v>
      </c>
      <c r="K1400" s="25" t="n">
        <v>0</v>
      </c>
      <c r="L1400" s="25" t="n">
        <v>0</v>
      </c>
      <c r="M1400" s="6" t="s">
        <f>=I1400+J1400+K1400+L1400</f>
      </c>
      <c r="N1400" s="23"/>
      <c r="O1400" s="23" t="s">
        <v>502</v>
      </c>
    </row>
    <row collapsed="false" customFormat="false" customHeight="false" hidden="false" ht="12.1" outlineLevel="0" r="1401">
      <c r="A1401" s="22" t="n">
        <v>45882.918634259</v>
      </c>
      <c r="B1401" s="23" t="s">
        <v>501</v>
      </c>
      <c r="C1401" s="23" t="s">
        <v>256</v>
      </c>
      <c r="D1401" s="23" t="s">
        <v>501</v>
      </c>
      <c r="E1401" s="23" t="s">
        <v>501</v>
      </c>
      <c r="F1401" s="23" t="s">
        <v>20</v>
      </c>
      <c r="G1401" s="24" t="n">
        <v>1</v>
      </c>
      <c r="H1401" s="25" t="n">
        <v>1</v>
      </c>
      <c r="I1401" s="25" t="n">
        <v>2817.32</v>
      </c>
      <c r="J1401" s="25" t="n">
        <v>0</v>
      </c>
      <c r="K1401" s="25" t="n">
        <v>0</v>
      </c>
      <c r="L1401" s="25" t="n">
        <v>0</v>
      </c>
      <c r="M1401" s="6" t="s">
        <f>=I1401+J1401+K1401+L1401</f>
      </c>
      <c r="N1401" s="23"/>
      <c r="O1401" s="23" t="s">
        <v>502</v>
      </c>
    </row>
    <row collapsed="false" customFormat="false" customHeight="false" hidden="false" ht="12.1" outlineLevel="0" r="1402">
      <c r="A1402" s="26" t="n">
        <v>45882.918634259</v>
      </c>
      <c r="B1402" s="27" t="s">
        <v>512</v>
      </c>
      <c r="C1402" s="27" t="s">
        <v>255</v>
      </c>
      <c r="D1402" s="27" t="s">
        <v>512</v>
      </c>
      <c r="E1402" s="27" t="s">
        <v>512</v>
      </c>
      <c r="F1402" s="27" t="s">
        <v>20</v>
      </c>
      <c r="G1402" s="28" t="n">
        <v>1</v>
      </c>
      <c r="H1402" s="29" t="n">
        <v>-1</v>
      </c>
      <c r="I1402" s="29" t="n">
        <v>-2817.32</v>
      </c>
      <c r="J1402" s="29" t="n">
        <v>0</v>
      </c>
      <c r="K1402" s="29" t="n">
        <v>0</v>
      </c>
      <c r="L1402" s="29" t="n">
        <v>0</v>
      </c>
      <c r="M1402" s="6" t="s">
        <f>=I1402+J1402+K1402+L1402</f>
      </c>
      <c r="N1402" s="27"/>
      <c r="O1402" s="27" t="s">
        <v>624</v>
      </c>
    </row>
    <row collapsed="false" customFormat="false" customHeight="false" hidden="false" ht="12.1" outlineLevel="0" r="1403">
      <c r="A1403" s="34" t="n">
        <v>45882.918634259</v>
      </c>
      <c r="B1403" s="35" t="s">
        <v>129</v>
      </c>
      <c r="C1403" s="35" t="s">
        <v>629</v>
      </c>
      <c r="D1403" s="35" t="s">
        <v>331</v>
      </c>
      <c r="E1403" s="35" t="s">
        <v>126</v>
      </c>
      <c r="F1403" s="35" t="s">
        <v>20</v>
      </c>
      <c r="G1403" s="36" t="n">
        <v>-20</v>
      </c>
      <c r="H1403" s="37" t="n">
        <v>140.866497</v>
      </c>
      <c r="I1403" s="37" t="n">
        <v>2817.33</v>
      </c>
      <c r="J1403" s="37" t="n">
        <v>0</v>
      </c>
      <c r="K1403" s="37" t="n">
        <v>0</v>
      </c>
      <c r="L1403" s="37" t="n">
        <v>0</v>
      </c>
      <c r="M1403" s="6" t="s">
        <f>=I1403+J1403+K1403+L1403</f>
      </c>
      <c r="N1403" s="35"/>
      <c r="O1403" s="35" t="s">
        <v>624</v>
      </c>
    </row>
    <row collapsed="false" customFormat="false" customHeight="false" hidden="false" ht="12.1" outlineLevel="0" r="1404">
      <c r="A1404" s="21" t="n">
        <v>45882.921805556</v>
      </c>
      <c r="B1404" s="17" t="s">
        <v>125</v>
      </c>
      <c r="C1404" s="17" t="s">
        <v>708</v>
      </c>
      <c r="D1404" s="17" t="s">
        <v>277</v>
      </c>
      <c r="E1404" s="17" t="s">
        <v>126</v>
      </c>
      <c r="F1404" s="17" t="s">
        <v>20</v>
      </c>
      <c r="G1404" s="7" t="n">
        <v>37</v>
      </c>
      <c r="H1404" s="6" t="n">
        <v>101.03</v>
      </c>
      <c r="I1404" s="6" t="n">
        <v>-3738.11</v>
      </c>
      <c r="J1404" s="6" t="n">
        <v>0</v>
      </c>
      <c r="K1404" s="6" t="n">
        <v>0</v>
      </c>
      <c r="L1404" s="6" t="n">
        <v>0</v>
      </c>
      <c r="M1404" s="6" t="s">
        <f>=I1404+J1404+K1404+L1404</f>
      </c>
      <c r="N1404" s="17"/>
      <c r="O1404" s="17" t="s">
        <v>502</v>
      </c>
    </row>
    <row collapsed="false" customFormat="false" customHeight="false" hidden="false" ht="12.1" outlineLevel="0" r="1405">
      <c r="A1405" s="21" t="n">
        <v>45882.924548611</v>
      </c>
      <c r="B1405" s="17" t="s">
        <v>129</v>
      </c>
      <c r="C1405" s="17" t="s">
        <v>629</v>
      </c>
      <c r="D1405" s="17" t="s">
        <v>277</v>
      </c>
      <c r="E1405" s="17" t="s">
        <v>126</v>
      </c>
      <c r="F1405" s="17" t="s">
        <v>20</v>
      </c>
      <c r="G1405" s="7" t="n">
        <v>35</v>
      </c>
      <c r="H1405" s="6" t="n">
        <v>140.87</v>
      </c>
      <c r="I1405" s="6" t="n">
        <v>-4930.45</v>
      </c>
      <c r="J1405" s="6" t="n">
        <v>0</v>
      </c>
      <c r="K1405" s="6" t="n">
        <v>0</v>
      </c>
      <c r="L1405" s="6" t="n">
        <v>0</v>
      </c>
      <c r="M1405" s="6" t="s">
        <f>=I1405+J1405+K1405+L1405</f>
      </c>
      <c r="N1405" s="17"/>
      <c r="O1405" s="17" t="s">
        <v>502</v>
      </c>
    </row>
    <row collapsed="false" customFormat="false" customHeight="false" hidden="false" ht="12.1" outlineLevel="0" r="1406">
      <c r="A1406" s="22" t="n">
        <v>45883.483761574</v>
      </c>
      <c r="B1406" s="23" t="s">
        <v>524</v>
      </c>
      <c r="C1406" s="23" t="s">
        <v>674</v>
      </c>
      <c r="D1406" s="23" t="s">
        <v>524</v>
      </c>
      <c r="E1406" s="23" t="s">
        <v>524</v>
      </c>
      <c r="F1406" s="23" t="s">
        <v>20</v>
      </c>
      <c r="G1406" s="24" t="n">
        <v>1</v>
      </c>
      <c r="H1406" s="25" t="n">
        <v>1</v>
      </c>
      <c r="I1406" s="25" t="n">
        <v>35.76</v>
      </c>
      <c r="J1406" s="25" t="n">
        <v>0</v>
      </c>
      <c r="K1406" s="25" t="n">
        <v>0</v>
      </c>
      <c r="L1406" s="25" t="n">
        <v>0</v>
      </c>
      <c r="M1406" s="6" t="s">
        <f>=I1406+J1406+K1406+L1406</f>
      </c>
      <c r="N1406" s="23"/>
      <c r="O1406" s="23" t="s">
        <v>502</v>
      </c>
    </row>
    <row collapsed="false" customFormat="false" customHeight="false" hidden="false" ht="12.1" outlineLevel="0" r="1407">
      <c r="A1407" s="22" t="n">
        <v>45883.556435185</v>
      </c>
      <c r="B1407" s="23" t="s">
        <v>501</v>
      </c>
      <c r="C1407" s="23" t="s">
        <v>209</v>
      </c>
      <c r="D1407" s="23" t="s">
        <v>501</v>
      </c>
      <c r="E1407" s="23" t="s">
        <v>501</v>
      </c>
      <c r="F1407" s="23" t="s">
        <v>20</v>
      </c>
      <c r="G1407" s="24" t="n">
        <v>1</v>
      </c>
      <c r="H1407" s="25" t="n">
        <v>1</v>
      </c>
      <c r="I1407" s="25" t="n">
        <v>22</v>
      </c>
      <c r="J1407" s="25" t="n">
        <v>0</v>
      </c>
      <c r="K1407" s="25" t="n">
        <v>0</v>
      </c>
      <c r="L1407" s="25" t="n">
        <v>0</v>
      </c>
      <c r="M1407" s="6" t="s">
        <f>=I1407+J1407+K1407+L1407</f>
      </c>
      <c r="N1407" s="23"/>
      <c r="O1407" s="23" t="s">
        <v>624</v>
      </c>
    </row>
    <row collapsed="false" customFormat="false" customHeight="false" hidden="false" ht="12.1" outlineLevel="0" r="1408">
      <c r="A1408" s="21" t="n">
        <v>45883.556469907</v>
      </c>
      <c r="B1408" s="17" t="s">
        <v>129</v>
      </c>
      <c r="C1408" s="17" t="s">
        <v>629</v>
      </c>
      <c r="D1408" s="17" t="s">
        <v>277</v>
      </c>
      <c r="E1408" s="17" t="s">
        <v>126</v>
      </c>
      <c r="F1408" s="17" t="s">
        <v>20</v>
      </c>
      <c r="G1408" s="7" t="n">
        <v>1</v>
      </c>
      <c r="H1408" s="6" t="n">
        <v>140.931981</v>
      </c>
      <c r="I1408" s="6" t="n">
        <v>-140.93</v>
      </c>
      <c r="J1408" s="6" t="n">
        <v>0</v>
      </c>
      <c r="K1408" s="6" t="n">
        <v>0</v>
      </c>
      <c r="L1408" s="6" t="n">
        <v>0</v>
      </c>
      <c r="M1408" s="6" t="s">
        <f>=I1408+J1408+K1408+L1408</f>
      </c>
      <c r="N1408" s="17"/>
      <c r="O1408" s="17" t="s">
        <v>624</v>
      </c>
    </row>
    <row collapsed="false" customFormat="false" customHeight="false" hidden="false" ht="12.1" outlineLevel="0" r="1409">
      <c r="A1409" s="22" t="n">
        <v>45883.798738426</v>
      </c>
      <c r="B1409" s="23" t="s">
        <v>501</v>
      </c>
      <c r="C1409" s="23" t="s">
        <v>209</v>
      </c>
      <c r="D1409" s="23" t="s">
        <v>501</v>
      </c>
      <c r="E1409" s="23" t="s">
        <v>501</v>
      </c>
      <c r="F1409" s="23" t="s">
        <v>20</v>
      </c>
      <c r="G1409" s="24" t="n">
        <v>1</v>
      </c>
      <c r="H1409" s="25" t="n">
        <v>1</v>
      </c>
      <c r="I1409" s="25" t="n">
        <v>36.48</v>
      </c>
      <c r="J1409" s="25" t="n">
        <v>0</v>
      </c>
      <c r="K1409" s="25" t="n">
        <v>0</v>
      </c>
      <c r="L1409" s="25" t="n">
        <v>0</v>
      </c>
      <c r="M1409" s="6" t="s">
        <f>=I1409+J1409+K1409+L1409</f>
      </c>
      <c r="N1409" s="23"/>
      <c r="O1409" s="23" t="s">
        <v>624</v>
      </c>
    </row>
    <row collapsed="false" customFormat="false" customHeight="false" hidden="false" ht="12.1" outlineLevel="0" r="1410">
      <c r="A1410" s="22" t="n">
        <v>45883.802523148</v>
      </c>
      <c r="B1410" s="23" t="s">
        <v>501</v>
      </c>
      <c r="C1410" s="23" t="s">
        <v>209</v>
      </c>
      <c r="D1410" s="23" t="s">
        <v>501</v>
      </c>
      <c r="E1410" s="23" t="s">
        <v>501</v>
      </c>
      <c r="F1410" s="23" t="s">
        <v>20</v>
      </c>
      <c r="G1410" s="24" t="n">
        <v>1</v>
      </c>
      <c r="H1410" s="25" t="n">
        <v>1</v>
      </c>
      <c r="I1410" s="25" t="n">
        <v>45</v>
      </c>
      <c r="J1410" s="25" t="n">
        <v>0</v>
      </c>
      <c r="K1410" s="25" t="n">
        <v>0</v>
      </c>
      <c r="L1410" s="25" t="n">
        <v>0</v>
      </c>
      <c r="M1410" s="6" t="s">
        <f>=I1410+J1410+K1410+L1410</f>
      </c>
      <c r="N1410" s="23"/>
      <c r="O1410" s="23" t="s">
        <v>624</v>
      </c>
    </row>
    <row collapsed="false" customFormat="false" customHeight="false" hidden="false" ht="12.1" outlineLevel="0" r="1411">
      <c r="A1411" s="22" t="n">
        <v>45883.80619213</v>
      </c>
      <c r="B1411" s="23" t="s">
        <v>501</v>
      </c>
      <c r="C1411" s="23" t="s">
        <v>209</v>
      </c>
      <c r="D1411" s="23" t="s">
        <v>501</v>
      </c>
      <c r="E1411" s="23" t="s">
        <v>501</v>
      </c>
      <c r="F1411" s="23" t="s">
        <v>20</v>
      </c>
      <c r="G1411" s="24" t="n">
        <v>1</v>
      </c>
      <c r="H1411" s="25" t="n">
        <v>1</v>
      </c>
      <c r="I1411" s="25" t="n">
        <v>48.7</v>
      </c>
      <c r="J1411" s="25" t="n">
        <v>0</v>
      </c>
      <c r="K1411" s="25" t="n">
        <v>0</v>
      </c>
      <c r="L1411" s="25" t="n">
        <v>0</v>
      </c>
      <c r="M1411" s="6" t="s">
        <f>=I1411+J1411+K1411+L1411</f>
      </c>
      <c r="N1411" s="23"/>
      <c r="O1411" s="23" t="s">
        <v>624</v>
      </c>
    </row>
    <row collapsed="false" customFormat="false" customHeight="false" hidden="false" ht="12.1" outlineLevel="0" r="1412">
      <c r="A1412" s="21" t="n">
        <v>45883.806273148</v>
      </c>
      <c r="B1412" s="17" t="s">
        <v>129</v>
      </c>
      <c r="C1412" s="17" t="s">
        <v>629</v>
      </c>
      <c r="D1412" s="17" t="s">
        <v>277</v>
      </c>
      <c r="E1412" s="17" t="s">
        <v>126</v>
      </c>
      <c r="F1412" s="17" t="s">
        <v>20</v>
      </c>
      <c r="G1412" s="7" t="n">
        <v>1</v>
      </c>
      <c r="H1412" s="6" t="n">
        <v>140.931981</v>
      </c>
      <c r="I1412" s="6" t="n">
        <v>-140.93</v>
      </c>
      <c r="J1412" s="6" t="n">
        <v>0</v>
      </c>
      <c r="K1412" s="6" t="n">
        <v>0</v>
      </c>
      <c r="L1412" s="6" t="n">
        <v>0</v>
      </c>
      <c r="M1412" s="6" t="s">
        <f>=I1412+J1412+K1412+L1412</f>
      </c>
      <c r="N1412" s="17"/>
      <c r="O1412" s="17" t="s">
        <v>624</v>
      </c>
    </row>
    <row collapsed="false" customFormat="false" customHeight="false" hidden="false" ht="12.1" outlineLevel="0" r="1413">
      <c r="A1413" s="22" t="n">
        <v>45883.811956019</v>
      </c>
      <c r="B1413" s="23" t="s">
        <v>501</v>
      </c>
      <c r="C1413" s="23" t="s">
        <v>209</v>
      </c>
      <c r="D1413" s="23" t="s">
        <v>501</v>
      </c>
      <c r="E1413" s="23" t="s">
        <v>501</v>
      </c>
      <c r="F1413" s="23" t="s">
        <v>20</v>
      </c>
      <c r="G1413" s="24" t="n">
        <v>1</v>
      </c>
      <c r="H1413" s="25" t="n">
        <v>1</v>
      </c>
      <c r="I1413" s="25" t="n">
        <v>26.24</v>
      </c>
      <c r="J1413" s="25" t="n">
        <v>0</v>
      </c>
      <c r="K1413" s="25" t="n">
        <v>0</v>
      </c>
      <c r="L1413" s="25" t="n">
        <v>0</v>
      </c>
      <c r="M1413" s="6" t="s">
        <f>=I1413+J1413+K1413+L1413</f>
      </c>
      <c r="N1413" s="23"/>
      <c r="O1413" s="23" t="s">
        <v>624</v>
      </c>
    </row>
    <row collapsed="false" customFormat="false" customHeight="false" hidden="false" ht="12.1" outlineLevel="0" r="1414">
      <c r="A1414" s="22" t="n">
        <v>45884.475081019</v>
      </c>
      <c r="B1414" s="23" t="s">
        <v>501</v>
      </c>
      <c r="C1414" s="23" t="s">
        <v>209</v>
      </c>
      <c r="D1414" s="23" t="s">
        <v>501</v>
      </c>
      <c r="E1414" s="23" t="s">
        <v>501</v>
      </c>
      <c r="F1414" s="23" t="s">
        <v>20</v>
      </c>
      <c r="G1414" s="24" t="n">
        <v>1</v>
      </c>
      <c r="H1414" s="25" t="n">
        <v>1</v>
      </c>
      <c r="I1414" s="25" t="n">
        <v>30</v>
      </c>
      <c r="J1414" s="25" t="n">
        <v>0</v>
      </c>
      <c r="K1414" s="25" t="n">
        <v>0</v>
      </c>
      <c r="L1414" s="25" t="n">
        <v>0</v>
      </c>
      <c r="M1414" s="6" t="s">
        <f>=I1414+J1414+K1414+L1414</f>
      </c>
      <c r="N1414" s="23"/>
      <c r="O1414" s="23" t="s">
        <v>624</v>
      </c>
    </row>
    <row collapsed="false" customFormat="false" customHeight="false" hidden="false" ht="12.1" outlineLevel="0" r="1415">
      <c r="A1415" s="22" t="n">
        <v>45884.717997685</v>
      </c>
      <c r="B1415" s="23" t="s">
        <v>501</v>
      </c>
      <c r="C1415" s="23" t="s">
        <v>209</v>
      </c>
      <c r="D1415" s="23" t="s">
        <v>501</v>
      </c>
      <c r="E1415" s="23" t="s">
        <v>501</v>
      </c>
      <c r="F1415" s="23" t="s">
        <v>20</v>
      </c>
      <c r="G1415" s="24" t="n">
        <v>1</v>
      </c>
      <c r="H1415" s="25" t="n">
        <v>1</v>
      </c>
      <c r="I1415" s="25" t="n">
        <v>14.02</v>
      </c>
      <c r="J1415" s="25" t="n">
        <v>0</v>
      </c>
      <c r="K1415" s="25" t="n">
        <v>0</v>
      </c>
      <c r="L1415" s="25" t="n">
        <v>0</v>
      </c>
      <c r="M1415" s="6" t="s">
        <f>=I1415+J1415+K1415+L1415</f>
      </c>
      <c r="N1415" s="23"/>
      <c r="O1415" s="23" t="s">
        <v>624</v>
      </c>
    </row>
    <row collapsed="false" customFormat="false" customHeight="false" hidden="false" ht="12.1" outlineLevel="0" r="1416">
      <c r="A1416" s="22" t="n">
        <v>45885.557847222</v>
      </c>
      <c r="B1416" s="23" t="s">
        <v>501</v>
      </c>
      <c r="C1416" s="23" t="s">
        <v>209</v>
      </c>
      <c r="D1416" s="23" t="s">
        <v>501</v>
      </c>
      <c r="E1416" s="23" t="s">
        <v>501</v>
      </c>
      <c r="F1416" s="23" t="s">
        <v>20</v>
      </c>
      <c r="G1416" s="24" t="n">
        <v>1</v>
      </c>
      <c r="H1416" s="25" t="n">
        <v>1</v>
      </c>
      <c r="I1416" s="25" t="n">
        <v>5.02</v>
      </c>
      <c r="J1416" s="25" t="n">
        <v>0</v>
      </c>
      <c r="K1416" s="25" t="n">
        <v>0</v>
      </c>
      <c r="L1416" s="25" t="n">
        <v>0</v>
      </c>
      <c r="M1416" s="6" t="s">
        <f>=I1416+J1416+K1416+L1416</f>
      </c>
      <c r="N1416" s="23"/>
      <c r="O1416" s="23" t="s">
        <v>624</v>
      </c>
    </row>
    <row collapsed="false" customFormat="false" customHeight="false" hidden="false" ht="12.1" outlineLevel="0" r="1417">
      <c r="A1417" s="22" t="n">
        <v>45885.560625</v>
      </c>
      <c r="B1417" s="23" t="s">
        <v>501</v>
      </c>
      <c r="C1417" s="23" t="s">
        <v>209</v>
      </c>
      <c r="D1417" s="23" t="s">
        <v>501</v>
      </c>
      <c r="E1417" s="23" t="s">
        <v>501</v>
      </c>
      <c r="F1417" s="23" t="s">
        <v>20</v>
      </c>
      <c r="G1417" s="24" t="n">
        <v>1</v>
      </c>
      <c r="H1417" s="25" t="n">
        <v>1</v>
      </c>
      <c r="I1417" s="25" t="n">
        <v>11.13</v>
      </c>
      <c r="J1417" s="25" t="n">
        <v>0</v>
      </c>
      <c r="K1417" s="25" t="n">
        <v>0</v>
      </c>
      <c r="L1417" s="25" t="n">
        <v>0</v>
      </c>
      <c r="M1417" s="6" t="s">
        <f>=I1417+J1417+K1417+L1417</f>
      </c>
      <c r="N1417" s="23"/>
      <c r="O1417" s="23" t="s">
        <v>624</v>
      </c>
    </row>
    <row collapsed="false" customFormat="false" customHeight="false" hidden="false" ht="12.1" outlineLevel="0" r="1418">
      <c r="A1418" s="22" t="n">
        <v>45887.81099537</v>
      </c>
      <c r="B1418" s="23" t="s">
        <v>501</v>
      </c>
      <c r="C1418" s="23" t="s">
        <v>209</v>
      </c>
      <c r="D1418" s="23" t="s">
        <v>501</v>
      </c>
      <c r="E1418" s="23" t="s">
        <v>501</v>
      </c>
      <c r="F1418" s="23" t="s">
        <v>20</v>
      </c>
      <c r="G1418" s="24" t="n">
        <v>1</v>
      </c>
      <c r="H1418" s="25" t="n">
        <v>1</v>
      </c>
      <c r="I1418" s="25" t="n">
        <v>3.11</v>
      </c>
      <c r="J1418" s="25" t="n">
        <v>0</v>
      </c>
      <c r="K1418" s="25" t="n">
        <v>0</v>
      </c>
      <c r="L1418" s="25" t="n">
        <v>0</v>
      </c>
      <c r="M1418" s="6" t="s">
        <f>=I1418+J1418+K1418+L1418</f>
      </c>
      <c r="N1418" s="23"/>
      <c r="O1418" s="23" t="s">
        <v>624</v>
      </c>
    </row>
    <row collapsed="false" customFormat="false" customHeight="false" hidden="false" ht="12.1" outlineLevel="0" r="1419">
      <c r="A1419" s="22" t="n">
        <v>45887.823055556</v>
      </c>
      <c r="B1419" s="23" t="s">
        <v>501</v>
      </c>
      <c r="C1419" s="23" t="s">
        <v>209</v>
      </c>
      <c r="D1419" s="23" t="s">
        <v>501</v>
      </c>
      <c r="E1419" s="23" t="s">
        <v>501</v>
      </c>
      <c r="F1419" s="23" t="s">
        <v>20</v>
      </c>
      <c r="G1419" s="24" t="n">
        <v>1</v>
      </c>
      <c r="H1419" s="25" t="n">
        <v>1</v>
      </c>
      <c r="I1419" s="25" t="n">
        <v>35.07</v>
      </c>
      <c r="J1419" s="25" t="n">
        <v>0</v>
      </c>
      <c r="K1419" s="25" t="n">
        <v>0</v>
      </c>
      <c r="L1419" s="25" t="n">
        <v>0</v>
      </c>
      <c r="M1419" s="6" t="s">
        <f>=I1419+J1419+K1419+L1419</f>
      </c>
      <c r="N1419" s="23"/>
      <c r="O1419" s="23" t="s">
        <v>624</v>
      </c>
    </row>
    <row collapsed="false" customFormat="false" customHeight="false" hidden="false" ht="12.1" outlineLevel="0" r="1420">
      <c r="A1420" s="22" t="n">
        <v>45889.816481481</v>
      </c>
      <c r="B1420" s="23" t="s">
        <v>501</v>
      </c>
      <c r="C1420" s="23" t="s">
        <v>209</v>
      </c>
      <c r="D1420" s="23" t="s">
        <v>501</v>
      </c>
      <c r="E1420" s="23" t="s">
        <v>501</v>
      </c>
      <c r="F1420" s="23" t="s">
        <v>20</v>
      </c>
      <c r="G1420" s="24" t="n">
        <v>1</v>
      </c>
      <c r="H1420" s="25" t="n">
        <v>1</v>
      </c>
      <c r="I1420" s="25" t="n">
        <v>1</v>
      </c>
      <c r="J1420" s="25" t="n">
        <v>0</v>
      </c>
      <c r="K1420" s="25" t="n">
        <v>0</v>
      </c>
      <c r="L1420" s="25" t="n">
        <v>0</v>
      </c>
      <c r="M1420" s="6" t="s">
        <f>=I1420+J1420+K1420+L1420</f>
      </c>
      <c r="N1420" s="23"/>
      <c r="O1420" s="23" t="s">
        <v>624</v>
      </c>
    </row>
    <row collapsed="false" customFormat="false" customHeight="false" hidden="false" ht="12.1" outlineLevel="0" r="1421">
      <c r="A1421" s="22" t="n">
        <v>45892.604016204</v>
      </c>
      <c r="B1421" s="23" t="s">
        <v>501</v>
      </c>
      <c r="C1421" s="23" t="s">
        <v>209</v>
      </c>
      <c r="D1421" s="23" t="s">
        <v>501</v>
      </c>
      <c r="E1421" s="23" t="s">
        <v>501</v>
      </c>
      <c r="F1421" s="23" t="s">
        <v>20</v>
      </c>
      <c r="G1421" s="24" t="n">
        <v>1</v>
      </c>
      <c r="H1421" s="25" t="n">
        <v>1</v>
      </c>
      <c r="I1421" s="25" t="n">
        <v>28.04</v>
      </c>
      <c r="J1421" s="25" t="n">
        <v>0</v>
      </c>
      <c r="K1421" s="25" t="n">
        <v>0</v>
      </c>
      <c r="L1421" s="25" t="n">
        <v>0</v>
      </c>
      <c r="M1421" s="6" t="s">
        <f>=I1421+J1421+K1421+L1421</f>
      </c>
      <c r="N1421" s="23"/>
      <c r="O1421" s="23" t="s">
        <v>624</v>
      </c>
    </row>
    <row collapsed="false" customFormat="false" customHeight="false" hidden="false" ht="12.1" outlineLevel="0" r="1422">
      <c r="A1422" s="21" t="n">
        <v>45892.604085648</v>
      </c>
      <c r="B1422" s="17" t="s">
        <v>129</v>
      </c>
      <c r="C1422" s="17" t="s">
        <v>629</v>
      </c>
      <c r="D1422" s="17" t="s">
        <v>277</v>
      </c>
      <c r="E1422" s="17" t="s">
        <v>126</v>
      </c>
      <c r="F1422" s="17" t="s">
        <v>20</v>
      </c>
      <c r="G1422" s="7" t="n">
        <v>1</v>
      </c>
      <c r="H1422" s="6" t="n">
        <v>141.505269</v>
      </c>
      <c r="I1422" s="6" t="n">
        <v>-141.51</v>
      </c>
      <c r="J1422" s="6" t="n">
        <v>0</v>
      </c>
      <c r="K1422" s="6" t="n">
        <v>0</v>
      </c>
      <c r="L1422" s="6" t="n">
        <v>0</v>
      </c>
      <c r="M1422" s="6" t="s">
        <f>=I1422+J1422+K1422+L1422</f>
      </c>
      <c r="N1422" s="17"/>
      <c r="O1422" s="17" t="s">
        <v>624</v>
      </c>
    </row>
    <row collapsed="false" customFormat="false" customHeight="false" hidden="false" ht="12.1" outlineLevel="0" r="1423">
      <c r="A1423" s="22" t="n">
        <v>45893.312118056</v>
      </c>
      <c r="B1423" s="23" t="s">
        <v>501</v>
      </c>
      <c r="C1423" s="23" t="s">
        <v>209</v>
      </c>
      <c r="D1423" s="23" t="s">
        <v>501</v>
      </c>
      <c r="E1423" s="23" t="s">
        <v>501</v>
      </c>
      <c r="F1423" s="23" t="s">
        <v>20</v>
      </c>
      <c r="G1423" s="24" t="n">
        <v>1</v>
      </c>
      <c r="H1423" s="25" t="n">
        <v>1</v>
      </c>
      <c r="I1423" s="25" t="n">
        <v>28.54</v>
      </c>
      <c r="J1423" s="25" t="n">
        <v>0</v>
      </c>
      <c r="K1423" s="25" t="n">
        <v>0</v>
      </c>
      <c r="L1423" s="25" t="n">
        <v>0</v>
      </c>
      <c r="M1423" s="6" t="s">
        <f>=I1423+J1423+K1423+L1423</f>
      </c>
      <c r="N1423" s="23"/>
      <c r="O1423" s="23" t="s">
        <v>624</v>
      </c>
    </row>
    <row collapsed="false" customFormat="false" customHeight="false" hidden="false" ht="12.1" outlineLevel="0" r="1424">
      <c r="A1424" s="22" t="n">
        <v>45893.778032407</v>
      </c>
      <c r="B1424" s="23" t="s">
        <v>501</v>
      </c>
      <c r="C1424" s="23" t="s">
        <v>209</v>
      </c>
      <c r="D1424" s="23" t="s">
        <v>501</v>
      </c>
      <c r="E1424" s="23" t="s">
        <v>501</v>
      </c>
      <c r="F1424" s="23" t="s">
        <v>20</v>
      </c>
      <c r="G1424" s="24" t="n">
        <v>1</v>
      </c>
      <c r="H1424" s="25" t="n">
        <v>1</v>
      </c>
      <c r="I1424" s="25" t="n">
        <v>2</v>
      </c>
      <c r="J1424" s="25" t="n">
        <v>0</v>
      </c>
      <c r="K1424" s="25" t="n">
        <v>0</v>
      </c>
      <c r="L1424" s="25" t="n">
        <v>0</v>
      </c>
      <c r="M1424" s="6" t="s">
        <f>=I1424+J1424+K1424+L1424</f>
      </c>
      <c r="N1424" s="23"/>
      <c r="O1424" s="23" t="s">
        <v>624</v>
      </c>
    </row>
    <row collapsed="false" customFormat="false" customHeight="false" hidden="false" ht="12.1" outlineLevel="0" r="1425">
      <c r="A1425" s="22" t="n">
        <v>45894.405925926</v>
      </c>
      <c r="B1425" s="23" t="s">
        <v>524</v>
      </c>
      <c r="C1425" s="23" t="s">
        <v>530</v>
      </c>
      <c r="D1425" s="23" t="s">
        <v>524</v>
      </c>
      <c r="E1425" s="23" t="s">
        <v>524</v>
      </c>
      <c r="F1425" s="23" t="s">
        <v>20</v>
      </c>
      <c r="G1425" s="24" t="n">
        <v>1</v>
      </c>
      <c r="H1425" s="25" t="n">
        <v>1</v>
      </c>
      <c r="I1425" s="25" t="n">
        <v>94.98</v>
      </c>
      <c r="J1425" s="25" t="n">
        <v>0</v>
      </c>
      <c r="K1425" s="25" t="n">
        <v>0</v>
      </c>
      <c r="L1425" s="25" t="n">
        <v>0</v>
      </c>
      <c r="M1425" s="6" t="s">
        <f>=I1425+J1425+K1425+L1425</f>
      </c>
      <c r="N1425" s="23"/>
      <c r="O1425" s="23" t="s">
        <v>502</v>
      </c>
    </row>
    <row collapsed="false" customFormat="false" customHeight="false" hidden="false" ht="12.1" outlineLevel="0" r="1426">
      <c r="A1426" s="21" t="n">
        <v>45894.581805556</v>
      </c>
      <c r="B1426" s="17" t="s">
        <v>129</v>
      </c>
      <c r="C1426" s="17" t="s">
        <v>629</v>
      </c>
      <c r="D1426" s="17" t="s">
        <v>277</v>
      </c>
      <c r="E1426" s="17" t="s">
        <v>126</v>
      </c>
      <c r="F1426" s="17" t="s">
        <v>20</v>
      </c>
      <c r="G1426" s="7" t="n">
        <v>1</v>
      </c>
      <c r="H1426" s="6" t="n">
        <v>141.65</v>
      </c>
      <c r="I1426" s="6" t="n">
        <v>-141.65</v>
      </c>
      <c r="J1426" s="6" t="n">
        <v>0</v>
      </c>
      <c r="K1426" s="6" t="n">
        <v>0</v>
      </c>
      <c r="L1426" s="6" t="n">
        <v>0</v>
      </c>
      <c r="M1426" s="6" t="s">
        <f>=I1426+J1426+K1426+L1426</f>
      </c>
      <c r="N1426" s="17"/>
      <c r="O1426" s="17" t="s">
        <v>502</v>
      </c>
    </row>
    <row collapsed="false" customFormat="false" customHeight="false" hidden="false" ht="12.1" outlineLevel="0" r="1427">
      <c r="A1427" s="22" t="n">
        <v>45895.297048611</v>
      </c>
      <c r="B1427" s="23" t="s">
        <v>501</v>
      </c>
      <c r="C1427" s="23" t="s">
        <v>209</v>
      </c>
      <c r="D1427" s="23" t="s">
        <v>501</v>
      </c>
      <c r="E1427" s="23" t="s">
        <v>501</v>
      </c>
      <c r="F1427" s="23" t="s">
        <v>20</v>
      </c>
      <c r="G1427" s="24" t="n">
        <v>1</v>
      </c>
      <c r="H1427" s="25" t="n">
        <v>1</v>
      </c>
      <c r="I1427" s="25" t="n">
        <v>46.1</v>
      </c>
      <c r="J1427" s="25" t="n">
        <v>0</v>
      </c>
      <c r="K1427" s="25" t="n">
        <v>0</v>
      </c>
      <c r="L1427" s="25" t="n">
        <v>0</v>
      </c>
      <c r="M1427" s="6" t="s">
        <f>=I1427+J1427+K1427+L1427</f>
      </c>
      <c r="N1427" s="23"/>
      <c r="O1427" s="23" t="s">
        <v>624</v>
      </c>
    </row>
    <row collapsed="false" customFormat="false" customHeight="false" hidden="false" ht="12.1" outlineLevel="0" r="1428">
      <c r="A1428" s="22" t="n">
        <v>45895.5984375</v>
      </c>
      <c r="B1428" s="23" t="s">
        <v>559</v>
      </c>
      <c r="C1428" s="23" t="s">
        <v>698</v>
      </c>
      <c r="D1428" s="23" t="s">
        <v>559</v>
      </c>
      <c r="E1428" s="23" t="s">
        <v>559</v>
      </c>
      <c r="F1428" s="23" t="s">
        <v>20</v>
      </c>
      <c r="G1428" s="24" t="n">
        <v>1</v>
      </c>
      <c r="H1428" s="25" t="n">
        <v>1</v>
      </c>
      <c r="I1428" s="25" t="n">
        <v>230.4</v>
      </c>
      <c r="J1428" s="25" t="n">
        <v>0</v>
      </c>
      <c r="K1428" s="25" t="n">
        <v>0</v>
      </c>
      <c r="L1428" s="25" t="n">
        <v>0</v>
      </c>
      <c r="M1428" s="6" t="s">
        <f>=I1428+J1428+K1428+L1428</f>
      </c>
      <c r="N1428" s="23"/>
      <c r="O1428" s="23" t="s">
        <v>502</v>
      </c>
    </row>
    <row collapsed="false" customFormat="false" customHeight="false" hidden="false" ht="12.1" outlineLevel="0" r="1429">
      <c r="A1429" s="22" t="n">
        <v>45895.628599537</v>
      </c>
      <c r="B1429" s="23" t="s">
        <v>524</v>
      </c>
      <c r="C1429" s="23" t="s">
        <v>697</v>
      </c>
      <c r="D1429" s="23" t="s">
        <v>524</v>
      </c>
      <c r="E1429" s="23" t="s">
        <v>524</v>
      </c>
      <c r="F1429" s="23" t="s">
        <v>20</v>
      </c>
      <c r="G1429" s="24" t="n">
        <v>1</v>
      </c>
      <c r="H1429" s="25" t="n">
        <v>1</v>
      </c>
      <c r="I1429" s="25" t="n">
        <v>60.96</v>
      </c>
      <c r="J1429" s="25" t="n">
        <v>0</v>
      </c>
      <c r="K1429" s="25" t="n">
        <v>0</v>
      </c>
      <c r="L1429" s="25" t="n">
        <v>0</v>
      </c>
      <c r="M1429" s="6" t="s">
        <f>=I1429+J1429+K1429+L1429</f>
      </c>
      <c r="N1429" s="23"/>
      <c r="O1429" s="23" t="s">
        <v>502</v>
      </c>
    </row>
    <row collapsed="false" customFormat="false" customHeight="false" hidden="false" ht="12.1" outlineLevel="0" r="1430">
      <c r="A1430" s="21" t="n">
        <v>45895.696319444</v>
      </c>
      <c r="B1430" s="17" t="s">
        <v>129</v>
      </c>
      <c r="C1430" s="17" t="s">
        <v>629</v>
      </c>
      <c r="D1430" s="17" t="s">
        <v>277</v>
      </c>
      <c r="E1430" s="17" t="s">
        <v>126</v>
      </c>
      <c r="F1430" s="17" t="s">
        <v>20</v>
      </c>
      <c r="G1430" s="7" t="n">
        <v>2</v>
      </c>
      <c r="H1430" s="6" t="n">
        <v>141.71</v>
      </c>
      <c r="I1430" s="6" t="n">
        <v>-283.42</v>
      </c>
      <c r="J1430" s="6" t="n">
        <v>0</v>
      </c>
      <c r="K1430" s="6" t="n">
        <v>0</v>
      </c>
      <c r="L1430" s="6" t="n">
        <v>0</v>
      </c>
      <c r="M1430" s="6" t="s">
        <f>=I1430+J1430+K1430+L1430</f>
      </c>
      <c r="N1430" s="17"/>
      <c r="O1430" s="17" t="s">
        <v>502</v>
      </c>
    </row>
    <row collapsed="false" customFormat="false" customHeight="false" hidden="false" ht="12.1" outlineLevel="0" r="1431">
      <c r="A1431" s="34" t="n">
        <v>45897.546747685</v>
      </c>
      <c r="B1431" s="35" t="s">
        <v>129</v>
      </c>
      <c r="C1431" s="35" t="s">
        <v>629</v>
      </c>
      <c r="D1431" s="35" t="s">
        <v>331</v>
      </c>
      <c r="E1431" s="35" t="s">
        <v>126</v>
      </c>
      <c r="F1431" s="35" t="s">
        <v>20</v>
      </c>
      <c r="G1431" s="36" t="n">
        <v>-13</v>
      </c>
      <c r="H1431" s="37" t="n">
        <v>141.83</v>
      </c>
      <c r="I1431" s="37" t="n">
        <v>1843.79</v>
      </c>
      <c r="J1431" s="37" t="n">
        <v>0</v>
      </c>
      <c r="K1431" s="37" t="n">
        <v>0</v>
      </c>
      <c r="L1431" s="37" t="n">
        <v>0</v>
      </c>
      <c r="M1431" s="6" t="s">
        <f>=I1431+J1431+K1431+L1431</f>
      </c>
      <c r="N1431" s="35"/>
      <c r="O1431" s="35" t="s">
        <v>502</v>
      </c>
    </row>
    <row collapsed="false" customFormat="false" customHeight="false" hidden="false" ht="12.1" outlineLevel="0" r="1432">
      <c r="A1432" s="21" t="n">
        <v>45897.547164352</v>
      </c>
      <c r="B1432" s="17" t="s">
        <v>88</v>
      </c>
      <c r="C1432" s="17" t="s">
        <v>709</v>
      </c>
      <c r="D1432" s="17" t="s">
        <v>277</v>
      </c>
      <c r="E1432" s="17" t="s">
        <v>18</v>
      </c>
      <c r="F1432" s="17" t="s">
        <v>20</v>
      </c>
      <c r="G1432" s="7" t="n">
        <v>40</v>
      </c>
      <c r="H1432" s="6" t="n">
        <v>43.95</v>
      </c>
      <c r="I1432" s="6" t="n">
        <v>-1758</v>
      </c>
      <c r="J1432" s="6" t="n">
        <v>0</v>
      </c>
      <c r="K1432" s="6" t="n">
        <v>-5.27</v>
      </c>
      <c r="L1432" s="6" t="n">
        <v>0</v>
      </c>
      <c r="M1432" s="6" t="s">
        <f>=I1432+J1432+K1432+L1432</f>
      </c>
      <c r="N1432" s="17"/>
      <c r="O1432" s="17" t="s">
        <v>502</v>
      </c>
    </row>
    <row collapsed="false" customFormat="false" customHeight="false" hidden="false" ht="12.1" outlineLevel="0" r="1433">
      <c r="A1433" s="22" t="n">
        <v>45897.567939815</v>
      </c>
      <c r="B1433" s="23" t="s">
        <v>501</v>
      </c>
      <c r="C1433" s="23" t="s">
        <v>209</v>
      </c>
      <c r="D1433" s="23" t="s">
        <v>501</v>
      </c>
      <c r="E1433" s="23" t="s">
        <v>501</v>
      </c>
      <c r="F1433" s="23" t="s">
        <v>20</v>
      </c>
      <c r="G1433" s="24" t="n">
        <v>1</v>
      </c>
      <c r="H1433" s="25" t="n">
        <v>1</v>
      </c>
      <c r="I1433" s="25" t="n">
        <v>10</v>
      </c>
      <c r="J1433" s="25" t="n">
        <v>0</v>
      </c>
      <c r="K1433" s="25" t="n">
        <v>0</v>
      </c>
      <c r="L1433" s="25" t="n">
        <v>0</v>
      </c>
      <c r="M1433" s="6" t="s">
        <f>=I1433+J1433+K1433+L1433</f>
      </c>
      <c r="N1433" s="23"/>
      <c r="O1433" s="23" t="s">
        <v>624</v>
      </c>
    </row>
    <row collapsed="false" customFormat="false" customHeight="false" hidden="false" ht="12.1" outlineLevel="0" r="1434">
      <c r="A1434" s="30" t="n">
        <v>45897.608773148</v>
      </c>
      <c r="B1434" s="31" t="s">
        <v>515</v>
      </c>
      <c r="C1434" s="31" t="s">
        <v>551</v>
      </c>
      <c r="D1434" s="31" t="s">
        <v>515</v>
      </c>
      <c r="E1434" s="31" t="s">
        <v>515</v>
      </c>
      <c r="F1434" s="31" t="s">
        <v>20</v>
      </c>
      <c r="G1434" s="32" t="n">
        <v>1</v>
      </c>
      <c r="H1434" s="33" t="n">
        <v>-131</v>
      </c>
      <c r="I1434" s="33" t="n">
        <v>-131</v>
      </c>
      <c r="J1434" s="33" t="n">
        <v>0</v>
      </c>
      <c r="K1434" s="33" t="n">
        <v>0</v>
      </c>
      <c r="L1434" s="33" t="n">
        <v>0</v>
      </c>
      <c r="M1434" s="6" t="s">
        <f>=I1434+J1434+K1434+L1434</f>
      </c>
      <c r="N1434" s="31"/>
      <c r="O1434" s="31" t="s">
        <v>502</v>
      </c>
    </row>
    <row collapsed="false" customFormat="false" customHeight="false" hidden="false" ht="12.1" outlineLevel="0" r="1435">
      <c r="A1435" s="22" t="n">
        <v>45897.608773148</v>
      </c>
      <c r="B1435" s="23" t="s">
        <v>524</v>
      </c>
      <c r="C1435" s="23" t="s">
        <v>550</v>
      </c>
      <c r="D1435" s="23" t="s">
        <v>524</v>
      </c>
      <c r="E1435" s="23" t="s">
        <v>524</v>
      </c>
      <c r="F1435" s="23" t="s">
        <v>20</v>
      </c>
      <c r="G1435" s="24" t="n">
        <v>1</v>
      </c>
      <c r="H1435" s="25" t="n">
        <v>1</v>
      </c>
      <c r="I1435" s="25" t="n">
        <v>1125</v>
      </c>
      <c r="J1435" s="25" t="n">
        <v>0</v>
      </c>
      <c r="K1435" s="25" t="n">
        <v>0</v>
      </c>
      <c r="L1435" s="25" t="n">
        <v>0</v>
      </c>
      <c r="M1435" s="6" t="s">
        <f>=I1435+J1435+K1435+L1435</f>
      </c>
      <c r="N1435" s="23"/>
      <c r="O1435" s="23" t="s">
        <v>502</v>
      </c>
    </row>
    <row collapsed="false" customFormat="false" customHeight="false" hidden="false" ht="12.1" outlineLevel="0" r="1436">
      <c r="A1436" s="22" t="n">
        <v>45897.796574074</v>
      </c>
      <c r="B1436" s="23" t="s">
        <v>501</v>
      </c>
      <c r="C1436" s="23" t="s">
        <v>209</v>
      </c>
      <c r="D1436" s="23" t="s">
        <v>501</v>
      </c>
      <c r="E1436" s="23" t="s">
        <v>501</v>
      </c>
      <c r="F1436" s="23" t="s">
        <v>20</v>
      </c>
      <c r="G1436" s="24" t="n">
        <v>1</v>
      </c>
      <c r="H1436" s="25" t="n">
        <v>1</v>
      </c>
      <c r="I1436" s="25" t="n">
        <v>17.08</v>
      </c>
      <c r="J1436" s="25" t="n">
        <v>0</v>
      </c>
      <c r="K1436" s="25" t="n">
        <v>0</v>
      </c>
      <c r="L1436" s="25" t="n">
        <v>0</v>
      </c>
      <c r="M1436" s="6" t="s">
        <f>=I1436+J1436+K1436+L1436</f>
      </c>
      <c r="N1436" s="23"/>
      <c r="O1436" s="23" t="s">
        <v>624</v>
      </c>
    </row>
    <row collapsed="false" customFormat="false" customHeight="false" hidden="false" ht="12.1" outlineLevel="0" r="1437">
      <c r="A1437" s="22" t="n">
        <v>45898.540185185</v>
      </c>
      <c r="B1437" s="23" t="s">
        <v>524</v>
      </c>
      <c r="C1437" s="23" t="s">
        <v>593</v>
      </c>
      <c r="D1437" s="23" t="s">
        <v>524</v>
      </c>
      <c r="E1437" s="23" t="s">
        <v>524</v>
      </c>
      <c r="F1437" s="23" t="s">
        <v>20</v>
      </c>
      <c r="G1437" s="24" t="n">
        <v>1</v>
      </c>
      <c r="H1437" s="25" t="n">
        <v>1</v>
      </c>
      <c r="I1437" s="25" t="n">
        <v>56.3</v>
      </c>
      <c r="J1437" s="25" t="n">
        <v>0</v>
      </c>
      <c r="K1437" s="25" t="n">
        <v>0</v>
      </c>
      <c r="L1437" s="25" t="n">
        <v>0</v>
      </c>
      <c r="M1437" s="6" t="s">
        <f>=I1437+J1437+K1437+L1437</f>
      </c>
      <c r="N1437" s="23"/>
      <c r="O1437" s="23" t="s">
        <v>502</v>
      </c>
    </row>
    <row collapsed="false" customFormat="false" customHeight="false" hidden="false" ht="12.1" outlineLevel="0" r="1438">
      <c r="A1438" s="21" t="n">
        <v>45898.6025</v>
      </c>
      <c r="B1438" s="17" t="s">
        <v>125</v>
      </c>
      <c r="C1438" s="17" t="s">
        <v>708</v>
      </c>
      <c r="D1438" s="17" t="s">
        <v>277</v>
      </c>
      <c r="E1438" s="17" t="s">
        <v>126</v>
      </c>
      <c r="F1438" s="17" t="s">
        <v>20</v>
      </c>
      <c r="G1438" s="7" t="n">
        <v>11</v>
      </c>
      <c r="H1438" s="6" t="n">
        <v>100.41</v>
      </c>
      <c r="I1438" s="6" t="n">
        <v>-1104.51</v>
      </c>
      <c r="J1438" s="6" t="n">
        <v>0</v>
      </c>
      <c r="K1438" s="6" t="n">
        <v>0</v>
      </c>
      <c r="L1438" s="6" t="n">
        <v>0</v>
      </c>
      <c r="M1438" s="6" t="s">
        <f>=I1438+J1438+K1438+L1438</f>
      </c>
      <c r="N1438" s="17"/>
      <c r="O1438" s="17" t="s">
        <v>502</v>
      </c>
    </row>
    <row collapsed="false" customFormat="false" customHeight="false" hidden="false" ht="12.1" outlineLevel="0" r="1439">
      <c r="A1439" s="34" t="n">
        <v>45898.624513889</v>
      </c>
      <c r="B1439" s="35" t="s">
        <v>405</v>
      </c>
      <c r="C1439" s="35" t="s">
        <v>662</v>
      </c>
      <c r="D1439" s="35" t="s">
        <v>331</v>
      </c>
      <c r="E1439" s="35" t="s">
        <v>126</v>
      </c>
      <c r="F1439" s="35" t="s">
        <v>20</v>
      </c>
      <c r="G1439" s="36" t="n">
        <v>-534</v>
      </c>
      <c r="H1439" s="37" t="n">
        <v>7.39</v>
      </c>
      <c r="I1439" s="37" t="n">
        <v>3946.26</v>
      </c>
      <c r="J1439" s="37" t="n">
        <v>0</v>
      </c>
      <c r="K1439" s="37" t="n">
        <v>0</v>
      </c>
      <c r="L1439" s="37" t="n">
        <v>0</v>
      </c>
      <c r="M1439" s="6" t="s">
        <f>=I1439+J1439+K1439+L1439</f>
      </c>
      <c r="N1439" s="35"/>
      <c r="O1439" s="35" t="s">
        <v>502</v>
      </c>
    </row>
    <row collapsed="false" customFormat="false" customHeight="false" hidden="false" ht="12.1" outlineLevel="0" r="1440">
      <c r="A1440" s="34" t="n">
        <v>45898.624953704</v>
      </c>
      <c r="B1440" s="35" t="s">
        <v>129</v>
      </c>
      <c r="C1440" s="35" t="s">
        <v>629</v>
      </c>
      <c r="D1440" s="35" t="s">
        <v>331</v>
      </c>
      <c r="E1440" s="35" t="s">
        <v>126</v>
      </c>
      <c r="F1440" s="35" t="s">
        <v>20</v>
      </c>
      <c r="G1440" s="36" t="n">
        <v>-9</v>
      </c>
      <c r="H1440" s="37" t="n">
        <v>141.89</v>
      </c>
      <c r="I1440" s="37" t="n">
        <v>1277.01</v>
      </c>
      <c r="J1440" s="37" t="n">
        <v>0</v>
      </c>
      <c r="K1440" s="37" t="n">
        <v>0</v>
      </c>
      <c r="L1440" s="37" t="n">
        <v>0</v>
      </c>
      <c r="M1440" s="6" t="s">
        <f>=I1440+J1440+K1440+L1440</f>
      </c>
      <c r="N1440" s="35"/>
      <c r="O1440" s="35" t="s">
        <v>502</v>
      </c>
    </row>
    <row collapsed="false" customFormat="false" customHeight="false" hidden="false" ht="12.1" outlineLevel="0" r="1441">
      <c r="A1441" s="21" t="n">
        <v>45898.625150463</v>
      </c>
      <c r="B1441" s="17" t="s">
        <v>125</v>
      </c>
      <c r="C1441" s="17" t="s">
        <v>708</v>
      </c>
      <c r="D1441" s="17" t="s">
        <v>277</v>
      </c>
      <c r="E1441" s="17" t="s">
        <v>126</v>
      </c>
      <c r="F1441" s="17" t="s">
        <v>20</v>
      </c>
      <c r="G1441" s="7" t="n">
        <v>52</v>
      </c>
      <c r="H1441" s="6" t="n">
        <v>100.45</v>
      </c>
      <c r="I1441" s="6" t="n">
        <v>-5223.4</v>
      </c>
      <c r="J1441" s="6" t="n">
        <v>0</v>
      </c>
      <c r="K1441" s="6" t="n">
        <v>0</v>
      </c>
      <c r="L1441" s="6" t="n">
        <v>0</v>
      </c>
      <c r="M1441" s="6" t="s">
        <f>=I1441+J1441+K1441+L1441</f>
      </c>
      <c r="N1441" s="17"/>
      <c r="O1441" s="17" t="s">
        <v>502</v>
      </c>
    </row>
    <row collapsed="false" customFormat="false" customHeight="false" hidden="false" ht="12.1" outlineLevel="0" r="1442">
      <c r="A1442" s="22" t="n">
        <v>45899.309537037</v>
      </c>
      <c r="B1442" s="23" t="s">
        <v>501</v>
      </c>
      <c r="C1442" s="23" t="s">
        <v>209</v>
      </c>
      <c r="D1442" s="23" t="s">
        <v>501</v>
      </c>
      <c r="E1442" s="23" t="s">
        <v>501</v>
      </c>
      <c r="F1442" s="23" t="s">
        <v>20</v>
      </c>
      <c r="G1442" s="24" t="n">
        <v>1</v>
      </c>
      <c r="H1442" s="25" t="n">
        <v>1</v>
      </c>
      <c r="I1442" s="25" t="n">
        <v>19.03</v>
      </c>
      <c r="J1442" s="25" t="n">
        <v>0</v>
      </c>
      <c r="K1442" s="25" t="n">
        <v>0</v>
      </c>
      <c r="L1442" s="25" t="n">
        <v>0</v>
      </c>
      <c r="M1442" s="6" t="s">
        <f>=I1442+J1442+K1442+L1442</f>
      </c>
      <c r="N1442" s="23"/>
      <c r="O1442" s="23" t="s">
        <v>624</v>
      </c>
    </row>
    <row collapsed="false" customFormat="false" customHeight="false" hidden="false" ht="12.1" outlineLevel="0" r="1443">
      <c r="A1443" s="21" t="n">
        <v>45899.335960648</v>
      </c>
      <c r="B1443" s="17" t="s">
        <v>129</v>
      </c>
      <c r="C1443" s="17" t="s">
        <v>629</v>
      </c>
      <c r="D1443" s="17" t="s">
        <v>277</v>
      </c>
      <c r="E1443" s="17" t="s">
        <v>126</v>
      </c>
      <c r="F1443" s="17" t="s">
        <v>20</v>
      </c>
      <c r="G1443" s="7" t="n">
        <v>1</v>
      </c>
      <c r="H1443" s="6" t="n">
        <v>141.951476</v>
      </c>
      <c r="I1443" s="6" t="n">
        <v>-141.95</v>
      </c>
      <c r="J1443" s="6" t="n">
        <v>0</v>
      </c>
      <c r="K1443" s="6" t="n">
        <v>0</v>
      </c>
      <c r="L1443" s="6" t="n">
        <v>0</v>
      </c>
      <c r="M1443" s="6" t="s">
        <f>=I1443+J1443+K1443+L1443</f>
      </c>
      <c r="N1443" s="17"/>
      <c r="O1443" s="17" t="s">
        <v>624</v>
      </c>
    </row>
    <row collapsed="false" customFormat="false" customHeight="false" hidden="false" ht="12.1" outlineLevel="0" r="1444">
      <c r="A1444" s="22" t="n">
        <v>45900.301678241</v>
      </c>
      <c r="B1444" s="23" t="s">
        <v>501</v>
      </c>
      <c r="C1444" s="23" t="s">
        <v>209</v>
      </c>
      <c r="D1444" s="23" t="s">
        <v>501</v>
      </c>
      <c r="E1444" s="23" t="s">
        <v>501</v>
      </c>
      <c r="F1444" s="23" t="s">
        <v>20</v>
      </c>
      <c r="G1444" s="24" t="n">
        <v>1</v>
      </c>
      <c r="H1444" s="25" t="n">
        <v>1</v>
      </c>
      <c r="I1444" s="25" t="n">
        <v>4.06</v>
      </c>
      <c r="J1444" s="25" t="n">
        <v>0</v>
      </c>
      <c r="K1444" s="25" t="n">
        <v>0</v>
      </c>
      <c r="L1444" s="25" t="n">
        <v>0</v>
      </c>
      <c r="M1444" s="6" t="s">
        <f>=I1444+J1444+K1444+L1444</f>
      </c>
      <c r="N1444" s="23"/>
      <c r="O1444" s="23" t="s">
        <v>624</v>
      </c>
    </row>
    <row collapsed="false" customFormat="false" customHeight="false" hidden="false" ht="12.1" outlineLevel="0" r="1445">
      <c r="A1445" s="22" t="n">
        <v>45900.313657407</v>
      </c>
      <c r="B1445" s="23" t="s">
        <v>501</v>
      </c>
      <c r="C1445" s="23" t="s">
        <v>209</v>
      </c>
      <c r="D1445" s="23" t="s">
        <v>501</v>
      </c>
      <c r="E1445" s="23" t="s">
        <v>501</v>
      </c>
      <c r="F1445" s="23" t="s">
        <v>20</v>
      </c>
      <c r="G1445" s="24" t="n">
        <v>1</v>
      </c>
      <c r="H1445" s="25" t="n">
        <v>1</v>
      </c>
      <c r="I1445" s="25" t="n">
        <v>25.01</v>
      </c>
      <c r="J1445" s="25" t="n">
        <v>0</v>
      </c>
      <c r="K1445" s="25" t="n">
        <v>0</v>
      </c>
      <c r="L1445" s="25" t="n">
        <v>0</v>
      </c>
      <c r="M1445" s="6" t="s">
        <f>=I1445+J1445+K1445+L1445</f>
      </c>
      <c r="N1445" s="23"/>
      <c r="O1445" s="23" t="s">
        <v>624</v>
      </c>
    </row>
    <row collapsed="false" customFormat="false" customHeight="false" hidden="false" ht="12.1" outlineLevel="0" r="1446">
      <c r="A1446" s="22" t="n">
        <v>45900.58255787</v>
      </c>
      <c r="B1446" s="23" t="s">
        <v>501</v>
      </c>
      <c r="C1446" s="23" t="s">
        <v>209</v>
      </c>
      <c r="D1446" s="23" t="s">
        <v>501</v>
      </c>
      <c r="E1446" s="23" t="s">
        <v>501</v>
      </c>
      <c r="F1446" s="23" t="s">
        <v>20</v>
      </c>
      <c r="G1446" s="24" t="n">
        <v>1</v>
      </c>
      <c r="H1446" s="25" t="n">
        <v>1</v>
      </c>
      <c r="I1446" s="25" t="n">
        <v>14</v>
      </c>
      <c r="J1446" s="25" t="n">
        <v>0</v>
      </c>
      <c r="K1446" s="25" t="n">
        <v>0</v>
      </c>
      <c r="L1446" s="25" t="n">
        <v>0</v>
      </c>
      <c r="M1446" s="6" t="s">
        <f>=I1446+J1446+K1446+L1446</f>
      </c>
      <c r="N1446" s="23"/>
      <c r="O1446" s="23" t="s">
        <v>624</v>
      </c>
    </row>
    <row collapsed="false" customFormat="false" customHeight="false" hidden="false" ht="12.1" outlineLevel="0" r="1447">
      <c r="A1447" s="22" t="n">
        <v>45900.818703704</v>
      </c>
      <c r="B1447" s="23" t="s">
        <v>501</v>
      </c>
      <c r="C1447" s="23" t="s">
        <v>209</v>
      </c>
      <c r="D1447" s="23" t="s">
        <v>501</v>
      </c>
      <c r="E1447" s="23" t="s">
        <v>501</v>
      </c>
      <c r="F1447" s="23" t="s">
        <v>20</v>
      </c>
      <c r="G1447" s="24" t="n">
        <v>1</v>
      </c>
      <c r="H1447" s="25" t="n">
        <v>1</v>
      </c>
      <c r="I1447" s="25" t="n">
        <v>45.11</v>
      </c>
      <c r="J1447" s="25" t="n">
        <v>0</v>
      </c>
      <c r="K1447" s="25" t="n">
        <v>0</v>
      </c>
      <c r="L1447" s="25" t="n">
        <v>0</v>
      </c>
      <c r="M1447" s="6" t="s">
        <f>=I1447+J1447+K1447+L1447</f>
      </c>
      <c r="N1447" s="23"/>
      <c r="O1447" s="23" t="s">
        <v>624</v>
      </c>
    </row>
    <row collapsed="false" customFormat="false" customHeight="false" hidden="false" ht="12.1" outlineLevel="0" r="1448">
      <c r="A1448" s="22" t="n">
        <v>45901.478506944</v>
      </c>
      <c r="B1448" s="23" t="s">
        <v>524</v>
      </c>
      <c r="C1448" s="23" t="s">
        <v>671</v>
      </c>
      <c r="D1448" s="23" t="s">
        <v>524</v>
      </c>
      <c r="E1448" s="23" t="s">
        <v>524</v>
      </c>
      <c r="F1448" s="23" t="s">
        <v>20</v>
      </c>
      <c r="G1448" s="24" t="n">
        <v>1</v>
      </c>
      <c r="H1448" s="25" t="n">
        <v>1</v>
      </c>
      <c r="I1448" s="25" t="n">
        <v>79.78</v>
      </c>
      <c r="J1448" s="25" t="n">
        <v>0</v>
      </c>
      <c r="K1448" s="25" t="n">
        <v>0</v>
      </c>
      <c r="L1448" s="25" t="n">
        <v>0</v>
      </c>
      <c r="M1448" s="6" t="s">
        <f>=I1448+J1448+K1448+L1448</f>
      </c>
      <c r="N1448" s="23"/>
      <c r="O1448" s="23" t="s">
        <v>502</v>
      </c>
    </row>
    <row collapsed="false" customFormat="false" customHeight="false" hidden="false" ht="12.1" outlineLevel="0" r="1449">
      <c r="A1449" s="21" t="n">
        <v>45901.627048611</v>
      </c>
      <c r="B1449" s="17" t="s">
        <v>132</v>
      </c>
      <c r="C1449" s="17" t="s">
        <v>517</v>
      </c>
      <c r="D1449" s="17" t="s">
        <v>277</v>
      </c>
      <c r="E1449" s="17" t="s">
        <v>126</v>
      </c>
      <c r="F1449" s="17" t="s">
        <v>20</v>
      </c>
      <c r="G1449" s="7" t="n">
        <v>11</v>
      </c>
      <c r="H1449" s="6" t="n">
        <v>11.11</v>
      </c>
      <c r="I1449" s="6" t="n">
        <v>-122.21</v>
      </c>
      <c r="J1449" s="6" t="n">
        <v>0</v>
      </c>
      <c r="K1449" s="6" t="n">
        <v>0</v>
      </c>
      <c r="L1449" s="6" t="n">
        <v>0</v>
      </c>
      <c r="M1449" s="6" t="s">
        <f>=I1449+J1449+K1449+L1449</f>
      </c>
      <c r="N1449" s="17"/>
      <c r="O1449" s="17" t="s">
        <v>502</v>
      </c>
    </row>
    <row collapsed="false" customFormat="false" customHeight="false" hidden="false" ht="12.1" outlineLevel="0" r="1450">
      <c r="A1450" s="22" t="n">
        <v>45901.778506944</v>
      </c>
      <c r="B1450" s="23" t="s">
        <v>501</v>
      </c>
      <c r="C1450" s="23" t="s">
        <v>209</v>
      </c>
      <c r="D1450" s="23" t="s">
        <v>501</v>
      </c>
      <c r="E1450" s="23" t="s">
        <v>501</v>
      </c>
      <c r="F1450" s="23" t="s">
        <v>20</v>
      </c>
      <c r="G1450" s="24" t="n">
        <v>1</v>
      </c>
      <c r="H1450" s="25" t="n">
        <v>1</v>
      </c>
      <c r="I1450" s="25" t="n">
        <v>30</v>
      </c>
      <c r="J1450" s="25" t="n">
        <v>0</v>
      </c>
      <c r="K1450" s="25" t="n">
        <v>0</v>
      </c>
      <c r="L1450" s="25" t="n">
        <v>0</v>
      </c>
      <c r="M1450" s="6" t="s">
        <f>=I1450+J1450+K1450+L1450</f>
      </c>
      <c r="N1450" s="23"/>
      <c r="O1450" s="23" t="s">
        <v>624</v>
      </c>
    </row>
    <row collapsed="false" customFormat="false" customHeight="false" hidden="false" ht="12.1" outlineLevel="0" r="1451">
      <c r="A1451" s="22" t="n">
        <v>45901.802766204</v>
      </c>
      <c r="B1451" s="23" t="s">
        <v>501</v>
      </c>
      <c r="C1451" s="23" t="s">
        <v>209</v>
      </c>
      <c r="D1451" s="23" t="s">
        <v>501</v>
      </c>
      <c r="E1451" s="23" t="s">
        <v>501</v>
      </c>
      <c r="F1451" s="23" t="s">
        <v>20</v>
      </c>
      <c r="G1451" s="24" t="n">
        <v>1</v>
      </c>
      <c r="H1451" s="25" t="n">
        <v>1</v>
      </c>
      <c r="I1451" s="25" t="n">
        <v>46.03</v>
      </c>
      <c r="J1451" s="25" t="n">
        <v>0</v>
      </c>
      <c r="K1451" s="25" t="n">
        <v>0</v>
      </c>
      <c r="L1451" s="25" t="n">
        <v>0</v>
      </c>
      <c r="M1451" s="6" t="s">
        <f>=I1451+J1451+K1451+L1451</f>
      </c>
      <c r="N1451" s="23"/>
      <c r="O1451" s="23" t="s">
        <v>624</v>
      </c>
    </row>
    <row collapsed="false" customFormat="false" customHeight="false" hidden="false" ht="12.1" outlineLevel="0" r="1452">
      <c r="A1452" s="21" t="n">
        <v>45901.802835648</v>
      </c>
      <c r="B1452" s="17" t="s">
        <v>129</v>
      </c>
      <c r="C1452" s="17" t="s">
        <v>629</v>
      </c>
      <c r="D1452" s="17" t="s">
        <v>277</v>
      </c>
      <c r="E1452" s="17" t="s">
        <v>126</v>
      </c>
      <c r="F1452" s="17" t="s">
        <v>20</v>
      </c>
      <c r="G1452" s="7" t="n">
        <v>1</v>
      </c>
      <c r="H1452" s="6" t="n">
        <v>142.080434</v>
      </c>
      <c r="I1452" s="6" t="n">
        <v>-142.08</v>
      </c>
      <c r="J1452" s="6" t="n">
        <v>0</v>
      </c>
      <c r="K1452" s="6" t="n">
        <v>0</v>
      </c>
      <c r="L1452" s="6" t="n">
        <v>0</v>
      </c>
      <c r="M1452" s="6" t="s">
        <f>=I1452+J1452+K1452+L1452</f>
      </c>
      <c r="N1452" s="17"/>
      <c r="O1452" s="17" t="s">
        <v>624</v>
      </c>
    </row>
    <row collapsed="false" customFormat="false" customHeight="false" hidden="false" ht="12.1" outlineLevel="0" r="1453">
      <c r="A1453" s="22" t="n">
        <v>45902.478009259</v>
      </c>
      <c r="B1453" s="23" t="s">
        <v>559</v>
      </c>
      <c r="C1453" s="23" t="s">
        <v>668</v>
      </c>
      <c r="D1453" s="23" t="s">
        <v>559</v>
      </c>
      <c r="E1453" s="23" t="s">
        <v>559</v>
      </c>
      <c r="F1453" s="23" t="s">
        <v>20</v>
      </c>
      <c r="G1453" s="24" t="n">
        <v>1</v>
      </c>
      <c r="H1453" s="25" t="n">
        <v>1</v>
      </c>
      <c r="I1453" s="25" t="n">
        <v>158.2</v>
      </c>
      <c r="J1453" s="25" t="n">
        <v>0</v>
      </c>
      <c r="K1453" s="25" t="n">
        <v>0</v>
      </c>
      <c r="L1453" s="25" t="n">
        <v>0</v>
      </c>
      <c r="M1453" s="6" t="s">
        <f>=I1453+J1453+K1453+L1453</f>
      </c>
      <c r="N1453" s="23"/>
      <c r="O1453" s="23" t="s">
        <v>502</v>
      </c>
    </row>
    <row collapsed="false" customFormat="false" customHeight="false" hidden="false" ht="12.1" outlineLevel="0" r="1454">
      <c r="A1454" s="22" t="n">
        <v>45902.479525463</v>
      </c>
      <c r="B1454" s="23" t="s">
        <v>524</v>
      </c>
      <c r="C1454" s="23" t="s">
        <v>667</v>
      </c>
      <c r="D1454" s="23" t="s">
        <v>524</v>
      </c>
      <c r="E1454" s="23" t="s">
        <v>524</v>
      </c>
      <c r="F1454" s="23" t="s">
        <v>20</v>
      </c>
      <c r="G1454" s="24" t="n">
        <v>1</v>
      </c>
      <c r="H1454" s="25" t="n">
        <v>1</v>
      </c>
      <c r="I1454" s="25" t="n">
        <v>13.35</v>
      </c>
      <c r="J1454" s="25" t="n">
        <v>0</v>
      </c>
      <c r="K1454" s="25" t="n">
        <v>0</v>
      </c>
      <c r="L1454" s="25" t="n">
        <v>0</v>
      </c>
      <c r="M1454" s="6" t="s">
        <f>=I1454+J1454+K1454+L1454</f>
      </c>
      <c r="N1454" s="23"/>
      <c r="O1454" s="23" t="s">
        <v>502</v>
      </c>
    </row>
    <row collapsed="false" customFormat="false" customHeight="false" hidden="false" ht="12.1" outlineLevel="0" r="1455">
      <c r="A1455" s="22" t="n">
        <v>45902.555914352</v>
      </c>
      <c r="B1455" s="23" t="s">
        <v>501</v>
      </c>
      <c r="C1455" s="23" t="s">
        <v>209</v>
      </c>
      <c r="D1455" s="23" t="s">
        <v>501</v>
      </c>
      <c r="E1455" s="23" t="s">
        <v>501</v>
      </c>
      <c r="F1455" s="23" t="s">
        <v>20</v>
      </c>
      <c r="G1455" s="24" t="n">
        <v>1</v>
      </c>
      <c r="H1455" s="25" t="n">
        <v>1</v>
      </c>
      <c r="I1455" s="25" t="n">
        <v>10</v>
      </c>
      <c r="J1455" s="25" t="n">
        <v>0</v>
      </c>
      <c r="K1455" s="25" t="n">
        <v>0</v>
      </c>
      <c r="L1455" s="25" t="n">
        <v>0</v>
      </c>
      <c r="M1455" s="6" t="s">
        <f>=I1455+J1455+K1455+L1455</f>
      </c>
      <c r="N1455" s="23"/>
      <c r="O1455" s="23" t="s">
        <v>624</v>
      </c>
    </row>
    <row collapsed="false" customFormat="false" customHeight="false" hidden="false" ht="12.1" outlineLevel="0" r="1456">
      <c r="A1456" s="21" t="n">
        <v>45902.624375</v>
      </c>
      <c r="B1456" s="17" t="s">
        <v>129</v>
      </c>
      <c r="C1456" s="17" t="s">
        <v>629</v>
      </c>
      <c r="D1456" s="17" t="s">
        <v>277</v>
      </c>
      <c r="E1456" s="17" t="s">
        <v>126</v>
      </c>
      <c r="F1456" s="17" t="s">
        <v>20</v>
      </c>
      <c r="G1456" s="7" t="n">
        <v>1</v>
      </c>
      <c r="H1456" s="6" t="n">
        <v>142.16</v>
      </c>
      <c r="I1456" s="6" t="n">
        <v>-142.16</v>
      </c>
      <c r="J1456" s="6" t="n">
        <v>0</v>
      </c>
      <c r="K1456" s="6" t="n">
        <v>0</v>
      </c>
      <c r="L1456" s="6" t="n">
        <v>0</v>
      </c>
      <c r="M1456" s="6" t="s">
        <f>=I1456+J1456+K1456+L1456</f>
      </c>
      <c r="N1456" s="17"/>
      <c r="O1456" s="17" t="s">
        <v>502</v>
      </c>
    </row>
    <row collapsed="false" customFormat="false" customHeight="false" hidden="false" ht="12.1" outlineLevel="0" r="1457">
      <c r="A1457" s="22" t="n">
        <v>45903.297731481</v>
      </c>
      <c r="B1457" s="23" t="s">
        <v>501</v>
      </c>
      <c r="C1457" s="23" t="s">
        <v>209</v>
      </c>
      <c r="D1457" s="23" t="s">
        <v>501</v>
      </c>
      <c r="E1457" s="23" t="s">
        <v>501</v>
      </c>
      <c r="F1457" s="23" t="s">
        <v>20</v>
      </c>
      <c r="G1457" s="24" t="n">
        <v>1</v>
      </c>
      <c r="H1457" s="25" t="n">
        <v>1</v>
      </c>
      <c r="I1457" s="25" t="n">
        <v>6</v>
      </c>
      <c r="J1457" s="25" t="n">
        <v>0</v>
      </c>
      <c r="K1457" s="25" t="n">
        <v>0</v>
      </c>
      <c r="L1457" s="25" t="n">
        <v>0</v>
      </c>
      <c r="M1457" s="6" t="s">
        <f>=I1457+J1457+K1457+L1457</f>
      </c>
      <c r="N1457" s="23"/>
      <c r="O1457" s="23" t="s">
        <v>624</v>
      </c>
    </row>
    <row collapsed="false" customFormat="false" customHeight="false" hidden="false" ht="12.1" outlineLevel="0" r="1458">
      <c r="A1458" s="22" t="n">
        <v>45904.433715278</v>
      </c>
      <c r="B1458" s="23" t="s">
        <v>559</v>
      </c>
      <c r="C1458" s="23" t="s">
        <v>699</v>
      </c>
      <c r="D1458" s="23" t="s">
        <v>559</v>
      </c>
      <c r="E1458" s="23" t="s">
        <v>559</v>
      </c>
      <c r="F1458" s="23" t="s">
        <v>20</v>
      </c>
      <c r="G1458" s="24" t="n">
        <v>1</v>
      </c>
      <c r="H1458" s="25" t="n">
        <v>1</v>
      </c>
      <c r="I1458" s="25" t="n">
        <v>105.87</v>
      </c>
      <c r="J1458" s="25" t="n">
        <v>0</v>
      </c>
      <c r="K1458" s="25" t="n">
        <v>0</v>
      </c>
      <c r="L1458" s="25" t="n">
        <v>0</v>
      </c>
      <c r="M1458" s="6" t="s">
        <f>=I1458+J1458+K1458+L1458</f>
      </c>
      <c r="N1458" s="23"/>
      <c r="O1458" s="23" t="s">
        <v>502</v>
      </c>
    </row>
    <row collapsed="false" customFormat="false" customHeight="false" hidden="false" ht="12.1" outlineLevel="0" r="1459">
      <c r="A1459" s="22" t="n">
        <v>45904.434525463</v>
      </c>
      <c r="B1459" s="23" t="s">
        <v>524</v>
      </c>
      <c r="C1459" s="23" t="s">
        <v>700</v>
      </c>
      <c r="D1459" s="23" t="s">
        <v>524</v>
      </c>
      <c r="E1459" s="23" t="s">
        <v>524</v>
      </c>
      <c r="F1459" s="23" t="s">
        <v>20</v>
      </c>
      <c r="G1459" s="24" t="n">
        <v>1</v>
      </c>
      <c r="H1459" s="25" t="n">
        <v>1</v>
      </c>
      <c r="I1459" s="25" t="n">
        <v>22.29</v>
      </c>
      <c r="J1459" s="25" t="n">
        <v>0</v>
      </c>
      <c r="K1459" s="25" t="n">
        <v>0</v>
      </c>
      <c r="L1459" s="25" t="n">
        <v>0</v>
      </c>
      <c r="M1459" s="6" t="s">
        <f>=I1459+J1459+K1459+L1459</f>
      </c>
      <c r="N1459" s="23"/>
      <c r="O1459" s="23" t="s">
        <v>502</v>
      </c>
    </row>
    <row collapsed="false" customFormat="false" customHeight="false" hidden="false" ht="12.1" outlineLevel="0" r="1460">
      <c r="A1460" s="22" t="n">
        <v>45904.789409722</v>
      </c>
      <c r="B1460" s="23" t="s">
        <v>501</v>
      </c>
      <c r="C1460" s="23" t="s">
        <v>209</v>
      </c>
      <c r="D1460" s="23" t="s">
        <v>501</v>
      </c>
      <c r="E1460" s="23" t="s">
        <v>501</v>
      </c>
      <c r="F1460" s="23" t="s">
        <v>20</v>
      </c>
      <c r="G1460" s="24" t="n">
        <v>1</v>
      </c>
      <c r="H1460" s="25" t="n">
        <v>1</v>
      </c>
      <c r="I1460" s="25" t="n">
        <v>8.09</v>
      </c>
      <c r="J1460" s="25" t="n">
        <v>0</v>
      </c>
      <c r="K1460" s="25" t="n">
        <v>0</v>
      </c>
      <c r="L1460" s="25" t="n">
        <v>0</v>
      </c>
      <c r="M1460" s="6" t="s">
        <f>=I1460+J1460+K1460+L1460</f>
      </c>
      <c r="N1460" s="23"/>
      <c r="O1460" s="23" t="s">
        <v>624</v>
      </c>
    </row>
    <row collapsed="false" customFormat="false" customHeight="false" hidden="false" ht="12.1" outlineLevel="0" r="1461">
      <c r="A1461" s="22" t="n">
        <v>45904.955231481</v>
      </c>
      <c r="B1461" s="23" t="s">
        <v>501</v>
      </c>
      <c r="C1461" s="23" t="s">
        <v>209</v>
      </c>
      <c r="D1461" s="23" t="s">
        <v>501</v>
      </c>
      <c r="E1461" s="23" t="s">
        <v>501</v>
      </c>
      <c r="F1461" s="23" t="s">
        <v>20</v>
      </c>
      <c r="G1461" s="24" t="n">
        <v>1</v>
      </c>
      <c r="H1461" s="25" t="n">
        <v>1</v>
      </c>
      <c r="I1461" s="25" t="n">
        <v>2859</v>
      </c>
      <c r="J1461" s="25" t="n">
        <v>0</v>
      </c>
      <c r="K1461" s="25" t="n">
        <v>0</v>
      </c>
      <c r="L1461" s="25" t="n">
        <v>0</v>
      </c>
      <c r="M1461" s="6" t="s">
        <f>=I1461+J1461+K1461+L1461</f>
      </c>
      <c r="N1461" s="23"/>
      <c r="O1461" s="23" t="s">
        <v>624</v>
      </c>
    </row>
    <row collapsed="false" customFormat="false" customHeight="false" hidden="false" ht="12.1" outlineLevel="0" r="1462">
      <c r="A1462" s="21" t="n">
        <v>45904.955277778</v>
      </c>
      <c r="B1462" s="17" t="s">
        <v>129</v>
      </c>
      <c r="C1462" s="17" t="s">
        <v>629</v>
      </c>
      <c r="D1462" s="17" t="s">
        <v>277</v>
      </c>
      <c r="E1462" s="17" t="s">
        <v>126</v>
      </c>
      <c r="F1462" s="17" t="s">
        <v>20</v>
      </c>
      <c r="G1462" s="7" t="n">
        <v>20</v>
      </c>
      <c r="H1462" s="6" t="n">
        <v>142.278811</v>
      </c>
      <c r="I1462" s="6" t="n">
        <v>-2845.58</v>
      </c>
      <c r="J1462" s="6" t="n">
        <v>0</v>
      </c>
      <c r="K1462" s="6" t="n">
        <v>0</v>
      </c>
      <c r="L1462" s="6" t="n">
        <v>0</v>
      </c>
      <c r="M1462" s="6" t="s">
        <f>=I1462+J1462+K1462+L1462</f>
      </c>
      <c r="N1462" s="17"/>
      <c r="O1462" s="17" t="s">
        <v>624</v>
      </c>
    </row>
    <row collapsed="false" customFormat="false" customHeight="false" hidden="false" ht="12.1" outlineLevel="0" r="1463">
      <c r="A1463" s="22" t="n">
        <v>45905.582395833</v>
      </c>
      <c r="B1463" s="23" t="s">
        <v>501</v>
      </c>
      <c r="C1463" s="23" t="s">
        <v>209</v>
      </c>
      <c r="D1463" s="23" t="s">
        <v>501</v>
      </c>
      <c r="E1463" s="23" t="s">
        <v>501</v>
      </c>
      <c r="F1463" s="23" t="s">
        <v>20</v>
      </c>
      <c r="G1463" s="24" t="n">
        <v>1</v>
      </c>
      <c r="H1463" s="25" t="n">
        <v>1</v>
      </c>
      <c r="I1463" s="25" t="n">
        <v>10</v>
      </c>
      <c r="J1463" s="25" t="n">
        <v>0</v>
      </c>
      <c r="K1463" s="25" t="n">
        <v>0</v>
      </c>
      <c r="L1463" s="25" t="n">
        <v>0</v>
      </c>
      <c r="M1463" s="6" t="s">
        <f>=I1463+J1463+K1463+L1463</f>
      </c>
      <c r="N1463" s="23"/>
      <c r="O1463" s="23" t="s">
        <v>624</v>
      </c>
    </row>
    <row collapsed="false" customFormat="false" customHeight="false" hidden="false" ht="12.1" outlineLevel="0" r="1464">
      <c r="A1464" s="22" t="n">
        <v>45905.741689815</v>
      </c>
      <c r="B1464" s="23" t="s">
        <v>524</v>
      </c>
      <c r="C1464" s="23" t="s">
        <v>710</v>
      </c>
      <c r="D1464" s="23" t="s">
        <v>524</v>
      </c>
      <c r="E1464" s="23" t="s">
        <v>524</v>
      </c>
      <c r="F1464" s="23" t="s">
        <v>20</v>
      </c>
      <c r="G1464" s="24" t="n">
        <v>1</v>
      </c>
      <c r="H1464" s="25" t="n">
        <v>1</v>
      </c>
      <c r="I1464" s="25" t="n">
        <v>45.77</v>
      </c>
      <c r="J1464" s="25" t="n">
        <v>0</v>
      </c>
      <c r="K1464" s="25" t="n">
        <v>0</v>
      </c>
      <c r="L1464" s="25" t="n">
        <v>0</v>
      </c>
      <c r="M1464" s="6" t="s">
        <f>=I1464+J1464+K1464+L1464</f>
      </c>
      <c r="N1464" s="23"/>
      <c r="O1464" s="23" t="s">
        <v>502</v>
      </c>
    </row>
    <row collapsed="false" customFormat="false" customHeight="false" hidden="false" ht="12.1" outlineLevel="0" r="1465">
      <c r="A1465" s="22" t="n">
        <v>45906.309571759</v>
      </c>
      <c r="B1465" s="23" t="s">
        <v>501</v>
      </c>
      <c r="C1465" s="23" t="s">
        <v>209</v>
      </c>
      <c r="D1465" s="23" t="s">
        <v>501</v>
      </c>
      <c r="E1465" s="23" t="s">
        <v>501</v>
      </c>
      <c r="F1465" s="23" t="s">
        <v>20</v>
      </c>
      <c r="G1465" s="24" t="n">
        <v>1</v>
      </c>
      <c r="H1465" s="25" t="n">
        <v>1</v>
      </c>
      <c r="I1465" s="25" t="n">
        <v>20.01</v>
      </c>
      <c r="J1465" s="25" t="n">
        <v>0</v>
      </c>
      <c r="K1465" s="25" t="n">
        <v>0</v>
      </c>
      <c r="L1465" s="25" t="n">
        <v>0</v>
      </c>
      <c r="M1465" s="6" t="s">
        <f>=I1465+J1465+K1465+L1465</f>
      </c>
      <c r="N1465" s="23"/>
      <c r="O1465" s="23" t="s">
        <v>624</v>
      </c>
    </row>
    <row collapsed="false" customFormat="false" customHeight="false" hidden="false" ht="12.1" outlineLevel="0" r="1466">
      <c r="A1466" s="22" t="n">
        <v>45907.325972222</v>
      </c>
      <c r="B1466" s="23" t="s">
        <v>501</v>
      </c>
      <c r="C1466" s="23" t="s">
        <v>209</v>
      </c>
      <c r="D1466" s="23" t="s">
        <v>501</v>
      </c>
      <c r="E1466" s="23" t="s">
        <v>501</v>
      </c>
      <c r="F1466" s="23" t="s">
        <v>20</v>
      </c>
      <c r="G1466" s="24" t="n">
        <v>1</v>
      </c>
      <c r="H1466" s="25" t="n">
        <v>1</v>
      </c>
      <c r="I1466" s="25" t="n">
        <v>26.22</v>
      </c>
      <c r="J1466" s="25" t="n">
        <v>0</v>
      </c>
      <c r="K1466" s="25" t="n">
        <v>0</v>
      </c>
      <c r="L1466" s="25" t="n">
        <v>0</v>
      </c>
      <c r="M1466" s="6" t="s">
        <f>=I1466+J1466+K1466+L1466</f>
      </c>
      <c r="N1466" s="23"/>
      <c r="O1466" s="23" t="s">
        <v>624</v>
      </c>
    </row>
    <row collapsed="false" customFormat="false" customHeight="false" hidden="false" ht="12.1" outlineLevel="0" r="1467">
      <c r="A1467" s="22" t="n">
        <v>45907.328634259</v>
      </c>
      <c r="B1467" s="23" t="s">
        <v>501</v>
      </c>
      <c r="C1467" s="23" t="s">
        <v>209</v>
      </c>
      <c r="D1467" s="23" t="s">
        <v>501</v>
      </c>
      <c r="E1467" s="23" t="s">
        <v>501</v>
      </c>
      <c r="F1467" s="23" t="s">
        <v>20</v>
      </c>
      <c r="G1467" s="24" t="n">
        <v>1</v>
      </c>
      <c r="H1467" s="25" t="n">
        <v>1</v>
      </c>
      <c r="I1467" s="25" t="n">
        <v>10.8</v>
      </c>
      <c r="J1467" s="25" t="n">
        <v>0</v>
      </c>
      <c r="K1467" s="25" t="n">
        <v>0</v>
      </c>
      <c r="L1467" s="25" t="n">
        <v>0</v>
      </c>
      <c r="M1467" s="6" t="s">
        <f>=I1467+J1467+K1467+L1467</f>
      </c>
      <c r="N1467" s="23"/>
      <c r="O1467" s="23" t="s">
        <v>624</v>
      </c>
    </row>
    <row collapsed="false" customFormat="false" customHeight="false" hidden="false" ht="12.1" outlineLevel="0" r="1468">
      <c r="A1468" s="22" t="n">
        <v>45907.329467593</v>
      </c>
      <c r="B1468" s="23" t="s">
        <v>501</v>
      </c>
      <c r="C1468" s="23" t="s">
        <v>209</v>
      </c>
      <c r="D1468" s="23" t="s">
        <v>501</v>
      </c>
      <c r="E1468" s="23" t="s">
        <v>501</v>
      </c>
      <c r="F1468" s="23" t="s">
        <v>20</v>
      </c>
      <c r="G1468" s="24" t="n">
        <v>1</v>
      </c>
      <c r="H1468" s="25" t="n">
        <v>1</v>
      </c>
      <c r="I1468" s="25" t="n">
        <v>45</v>
      </c>
      <c r="J1468" s="25" t="n">
        <v>0</v>
      </c>
      <c r="K1468" s="25" t="n">
        <v>0</v>
      </c>
      <c r="L1468" s="25" t="n">
        <v>0</v>
      </c>
      <c r="M1468" s="6" t="s">
        <f>=I1468+J1468+K1468+L1468</f>
      </c>
      <c r="N1468" s="23"/>
      <c r="O1468" s="23" t="s">
        <v>624</v>
      </c>
    </row>
    <row collapsed="false" customFormat="false" customHeight="false" hidden="false" ht="12.1" outlineLevel="0" r="1469">
      <c r="A1469" s="22" t="n">
        <v>45907.330798611</v>
      </c>
      <c r="B1469" s="23" t="s">
        <v>501</v>
      </c>
      <c r="C1469" s="23" t="s">
        <v>209</v>
      </c>
      <c r="D1469" s="23" t="s">
        <v>501</v>
      </c>
      <c r="E1469" s="23" t="s">
        <v>501</v>
      </c>
      <c r="F1469" s="23" t="s">
        <v>20</v>
      </c>
      <c r="G1469" s="24" t="n">
        <v>1</v>
      </c>
      <c r="H1469" s="25" t="n">
        <v>1</v>
      </c>
      <c r="I1469" s="25" t="n">
        <v>18.4</v>
      </c>
      <c r="J1469" s="25" t="n">
        <v>0</v>
      </c>
      <c r="K1469" s="25" t="n">
        <v>0</v>
      </c>
      <c r="L1469" s="25" t="n">
        <v>0</v>
      </c>
      <c r="M1469" s="6" t="s">
        <f>=I1469+J1469+K1469+L1469</f>
      </c>
      <c r="N1469" s="23"/>
      <c r="O1469" s="23" t="s">
        <v>624</v>
      </c>
    </row>
    <row collapsed="false" customFormat="false" customHeight="false" hidden="false" ht="12.1" outlineLevel="0" r="1470">
      <c r="A1470" s="21" t="n">
        <v>45907.336469907</v>
      </c>
      <c r="B1470" s="17" t="s">
        <v>129</v>
      </c>
      <c r="C1470" s="17" t="s">
        <v>629</v>
      </c>
      <c r="D1470" s="17" t="s">
        <v>277</v>
      </c>
      <c r="E1470" s="17" t="s">
        <v>126</v>
      </c>
      <c r="F1470" s="17" t="s">
        <v>20</v>
      </c>
      <c r="G1470" s="7" t="n">
        <v>1</v>
      </c>
      <c r="H1470" s="6" t="n">
        <v>142.471727</v>
      </c>
      <c r="I1470" s="6" t="n">
        <v>-142.47</v>
      </c>
      <c r="J1470" s="6" t="n">
        <v>0</v>
      </c>
      <c r="K1470" s="6" t="n">
        <v>0</v>
      </c>
      <c r="L1470" s="6" t="n">
        <v>0</v>
      </c>
      <c r="M1470" s="6" t="s">
        <f>=I1470+J1470+K1470+L1470</f>
      </c>
      <c r="N1470" s="17"/>
      <c r="O1470" s="17" t="s">
        <v>624</v>
      </c>
    </row>
    <row collapsed="false" customFormat="false" customHeight="false" hidden="false" ht="12.1" outlineLevel="0" r="1471">
      <c r="A1471" s="22" t="n">
        <v>45907.575069444</v>
      </c>
      <c r="B1471" s="23" t="s">
        <v>501</v>
      </c>
      <c r="C1471" s="23" t="s">
        <v>209</v>
      </c>
      <c r="D1471" s="23" t="s">
        <v>501</v>
      </c>
      <c r="E1471" s="23" t="s">
        <v>501</v>
      </c>
      <c r="F1471" s="23" t="s">
        <v>20</v>
      </c>
      <c r="G1471" s="24" t="n">
        <v>1</v>
      </c>
      <c r="H1471" s="25" t="n">
        <v>1</v>
      </c>
      <c r="I1471" s="25" t="n">
        <v>14.02</v>
      </c>
      <c r="J1471" s="25" t="n">
        <v>0</v>
      </c>
      <c r="K1471" s="25" t="n">
        <v>0</v>
      </c>
      <c r="L1471" s="25" t="n">
        <v>0</v>
      </c>
      <c r="M1471" s="6" t="s">
        <f>=I1471+J1471+K1471+L1471</f>
      </c>
      <c r="N1471" s="23"/>
      <c r="O1471" s="23" t="s">
        <v>624</v>
      </c>
    </row>
    <row collapsed="false" customFormat="false" customHeight="false" hidden="false" ht="12.1" outlineLevel="0" r="1472">
      <c r="A1472" s="22" t="n">
        <v>45907.811574074</v>
      </c>
      <c r="B1472" s="23" t="s">
        <v>501</v>
      </c>
      <c r="C1472" s="23" t="s">
        <v>209</v>
      </c>
      <c r="D1472" s="23" t="s">
        <v>501</v>
      </c>
      <c r="E1472" s="23" t="s">
        <v>501</v>
      </c>
      <c r="F1472" s="23" t="s">
        <v>20</v>
      </c>
      <c r="G1472" s="24" t="n">
        <v>1</v>
      </c>
      <c r="H1472" s="25" t="n">
        <v>1</v>
      </c>
      <c r="I1472" s="25" t="n">
        <v>46.03</v>
      </c>
      <c r="J1472" s="25" t="n">
        <v>0</v>
      </c>
      <c r="K1472" s="25" t="n">
        <v>0</v>
      </c>
      <c r="L1472" s="25" t="n">
        <v>0</v>
      </c>
      <c r="M1472" s="6" t="s">
        <f>=I1472+J1472+K1472+L1472</f>
      </c>
      <c r="N1472" s="23"/>
      <c r="O1472" s="23" t="s">
        <v>624</v>
      </c>
    </row>
    <row collapsed="false" customFormat="false" customHeight="false" hidden="false" ht="12.1" outlineLevel="0" r="1473">
      <c r="A1473" s="22" t="n">
        <v>45908.436400463</v>
      </c>
      <c r="B1473" s="23" t="s">
        <v>524</v>
      </c>
      <c r="C1473" s="23" t="s">
        <v>651</v>
      </c>
      <c r="D1473" s="23" t="s">
        <v>524</v>
      </c>
      <c r="E1473" s="23" t="s">
        <v>524</v>
      </c>
      <c r="F1473" s="23" t="s">
        <v>20</v>
      </c>
      <c r="G1473" s="24" t="n">
        <v>1</v>
      </c>
      <c r="H1473" s="25" t="n">
        <v>1</v>
      </c>
      <c r="I1473" s="25" t="n">
        <v>44.6</v>
      </c>
      <c r="J1473" s="25" t="n">
        <v>0</v>
      </c>
      <c r="K1473" s="25" t="n">
        <v>0</v>
      </c>
      <c r="L1473" s="25" t="n">
        <v>0</v>
      </c>
      <c r="M1473" s="6" t="s">
        <f>=I1473+J1473+K1473+L1473</f>
      </c>
      <c r="N1473" s="23"/>
      <c r="O1473" s="23" t="s">
        <v>502</v>
      </c>
    </row>
    <row collapsed="false" customFormat="false" customHeight="false" hidden="false" ht="12.1" outlineLevel="0" r="1474">
      <c r="A1474" s="22" t="n">
        <v>45908.473854167</v>
      </c>
      <c r="B1474" s="23" t="s">
        <v>501</v>
      </c>
      <c r="C1474" s="23" t="s">
        <v>209</v>
      </c>
      <c r="D1474" s="23" t="s">
        <v>501</v>
      </c>
      <c r="E1474" s="23" t="s">
        <v>501</v>
      </c>
      <c r="F1474" s="23" t="s">
        <v>20</v>
      </c>
      <c r="G1474" s="24" t="n">
        <v>1</v>
      </c>
      <c r="H1474" s="25" t="n">
        <v>1</v>
      </c>
      <c r="I1474" s="25" t="n">
        <v>46</v>
      </c>
      <c r="J1474" s="25" t="n">
        <v>0</v>
      </c>
      <c r="K1474" s="25" t="n">
        <v>0</v>
      </c>
      <c r="L1474" s="25" t="n">
        <v>0</v>
      </c>
      <c r="M1474" s="6" t="s">
        <f>=I1474+J1474+K1474+L1474</f>
      </c>
      <c r="N1474" s="23"/>
      <c r="O1474" s="23" t="s">
        <v>624</v>
      </c>
    </row>
    <row collapsed="false" customFormat="false" customHeight="false" hidden="false" ht="12.1" outlineLevel="0" r="1475">
      <c r="A1475" s="21" t="n">
        <v>45908.473900463</v>
      </c>
      <c r="B1475" s="17" t="s">
        <v>129</v>
      </c>
      <c r="C1475" s="17" t="s">
        <v>629</v>
      </c>
      <c r="D1475" s="17" t="s">
        <v>277</v>
      </c>
      <c r="E1475" s="17" t="s">
        <v>126</v>
      </c>
      <c r="F1475" s="17" t="s">
        <v>20</v>
      </c>
      <c r="G1475" s="7" t="n">
        <v>1</v>
      </c>
      <c r="H1475" s="6" t="n">
        <v>142.536703</v>
      </c>
      <c r="I1475" s="6" t="n">
        <v>-142.54</v>
      </c>
      <c r="J1475" s="6" t="n">
        <v>0</v>
      </c>
      <c r="K1475" s="6" t="n">
        <v>0</v>
      </c>
      <c r="L1475" s="6" t="n">
        <v>0</v>
      </c>
      <c r="M1475" s="6" t="s">
        <f>=I1475+J1475+K1475+L1475</f>
      </c>
      <c r="N1475" s="17"/>
      <c r="O1475" s="17" t="s">
        <v>624</v>
      </c>
    </row>
    <row collapsed="false" customFormat="false" customHeight="false" hidden="false" ht="12.1" outlineLevel="0" r="1476">
      <c r="A1476" s="22" t="n">
        <v>45908.779583333</v>
      </c>
      <c r="B1476" s="23" t="s">
        <v>501</v>
      </c>
      <c r="C1476" s="23" t="s">
        <v>209</v>
      </c>
      <c r="D1476" s="23" t="s">
        <v>501</v>
      </c>
      <c r="E1476" s="23" t="s">
        <v>501</v>
      </c>
      <c r="F1476" s="23" t="s">
        <v>20</v>
      </c>
      <c r="G1476" s="24" t="n">
        <v>1</v>
      </c>
      <c r="H1476" s="25" t="n">
        <v>1</v>
      </c>
      <c r="I1476" s="25" t="n">
        <v>14.02</v>
      </c>
      <c r="J1476" s="25" t="n">
        <v>0</v>
      </c>
      <c r="K1476" s="25" t="n">
        <v>0</v>
      </c>
      <c r="L1476" s="25" t="n">
        <v>0</v>
      </c>
      <c r="M1476" s="6" t="s">
        <f>=I1476+J1476+K1476+L1476</f>
      </c>
      <c r="N1476" s="23"/>
      <c r="O1476" s="23" t="s">
        <v>624</v>
      </c>
    </row>
    <row collapsed="false" customFormat="false" customHeight="false" hidden="false" ht="12.1" outlineLevel="0" r="1477">
      <c r="A1477" s="22" t="n">
        <v>45908.807210648</v>
      </c>
      <c r="B1477" s="23" t="s">
        <v>501</v>
      </c>
      <c r="C1477" s="23" t="s">
        <v>209</v>
      </c>
      <c r="D1477" s="23" t="s">
        <v>501</v>
      </c>
      <c r="E1477" s="23" t="s">
        <v>501</v>
      </c>
      <c r="F1477" s="23" t="s">
        <v>20</v>
      </c>
      <c r="G1477" s="24" t="n">
        <v>1</v>
      </c>
      <c r="H1477" s="25" t="n">
        <v>1</v>
      </c>
      <c r="I1477" s="25" t="n">
        <v>1</v>
      </c>
      <c r="J1477" s="25" t="n">
        <v>0</v>
      </c>
      <c r="K1477" s="25" t="n">
        <v>0</v>
      </c>
      <c r="L1477" s="25" t="n">
        <v>0</v>
      </c>
      <c r="M1477" s="6" t="s">
        <f>=I1477+J1477+K1477+L1477</f>
      </c>
      <c r="N1477" s="23"/>
      <c r="O1477" s="23" t="s">
        <v>624</v>
      </c>
    </row>
    <row collapsed="false" customFormat="false" customHeight="false" hidden="false" ht="12.1" outlineLevel="0" r="1478">
      <c r="A1478" s="22" t="n">
        <v>45909.569849537</v>
      </c>
      <c r="B1478" s="23" t="s">
        <v>501</v>
      </c>
      <c r="C1478" s="23" t="s">
        <v>209</v>
      </c>
      <c r="D1478" s="23" t="s">
        <v>501</v>
      </c>
      <c r="E1478" s="23" t="s">
        <v>501</v>
      </c>
      <c r="F1478" s="23" t="s">
        <v>20</v>
      </c>
      <c r="G1478" s="24" t="n">
        <v>1</v>
      </c>
      <c r="H1478" s="25" t="n">
        <v>1</v>
      </c>
      <c r="I1478" s="25" t="n">
        <v>31</v>
      </c>
      <c r="J1478" s="25" t="n">
        <v>0</v>
      </c>
      <c r="K1478" s="25" t="n">
        <v>0</v>
      </c>
      <c r="L1478" s="25" t="n">
        <v>0</v>
      </c>
      <c r="M1478" s="6" t="s">
        <f>=I1478+J1478+K1478+L1478</f>
      </c>
      <c r="N1478" s="23"/>
      <c r="O1478" s="23" t="s">
        <v>624</v>
      </c>
    </row>
    <row collapsed="false" customFormat="false" customHeight="false" hidden="false" ht="12.1" outlineLevel="0" r="1479">
      <c r="A1479" s="22" t="n">
        <v>45909.595949074</v>
      </c>
      <c r="B1479" s="23" t="s">
        <v>524</v>
      </c>
      <c r="C1479" s="23" t="s">
        <v>680</v>
      </c>
      <c r="D1479" s="23" t="s">
        <v>524</v>
      </c>
      <c r="E1479" s="23" t="s">
        <v>524</v>
      </c>
      <c r="F1479" s="23" t="s">
        <v>20</v>
      </c>
      <c r="G1479" s="24" t="n">
        <v>1</v>
      </c>
      <c r="H1479" s="25" t="n">
        <v>1</v>
      </c>
      <c r="I1479" s="25" t="n">
        <v>6.13</v>
      </c>
      <c r="J1479" s="25" t="n">
        <v>0</v>
      </c>
      <c r="K1479" s="25" t="n">
        <v>0</v>
      </c>
      <c r="L1479" s="25" t="n">
        <v>0</v>
      </c>
      <c r="M1479" s="6" t="s">
        <f>=I1479+J1479+K1479+L1479</f>
      </c>
      <c r="N1479" s="23"/>
      <c r="O1479" s="23" t="s">
        <v>502</v>
      </c>
    </row>
    <row collapsed="false" customFormat="false" customHeight="false" hidden="false" ht="12.1" outlineLevel="0" r="1480">
      <c r="A1480" s="22" t="n">
        <v>45909.59630787</v>
      </c>
      <c r="B1480" s="23" t="s">
        <v>559</v>
      </c>
      <c r="C1480" s="23" t="s">
        <v>681</v>
      </c>
      <c r="D1480" s="23" t="s">
        <v>559</v>
      </c>
      <c r="E1480" s="23" t="s">
        <v>559</v>
      </c>
      <c r="F1480" s="23" t="s">
        <v>20</v>
      </c>
      <c r="G1480" s="24" t="n">
        <v>1</v>
      </c>
      <c r="H1480" s="25" t="n">
        <v>1</v>
      </c>
      <c r="I1480" s="25" t="n">
        <v>30</v>
      </c>
      <c r="J1480" s="25" t="n">
        <v>0</v>
      </c>
      <c r="K1480" s="25" t="n">
        <v>0</v>
      </c>
      <c r="L1480" s="25" t="n">
        <v>0</v>
      </c>
      <c r="M1480" s="6" t="s">
        <f>=I1480+J1480+K1480+L1480</f>
      </c>
      <c r="N1480" s="23"/>
      <c r="O1480" s="23" t="s">
        <v>502</v>
      </c>
    </row>
    <row collapsed="false" customFormat="false" customHeight="false" hidden="false" ht="12.1" outlineLevel="0" r="1481">
      <c r="A1481" s="22" t="n">
        <v>45909.971736111</v>
      </c>
      <c r="B1481" s="23" t="s">
        <v>501</v>
      </c>
      <c r="C1481" s="23" t="s">
        <v>256</v>
      </c>
      <c r="D1481" s="23" t="s">
        <v>501</v>
      </c>
      <c r="E1481" s="23" t="s">
        <v>501</v>
      </c>
      <c r="F1481" s="23" t="s">
        <v>20</v>
      </c>
      <c r="G1481" s="24" t="n">
        <v>1</v>
      </c>
      <c r="H1481" s="25" t="n">
        <v>1</v>
      </c>
      <c r="I1481" s="25" t="n">
        <v>3850.19</v>
      </c>
      <c r="J1481" s="25" t="n">
        <v>0</v>
      </c>
      <c r="K1481" s="25" t="n">
        <v>0</v>
      </c>
      <c r="L1481" s="25" t="n">
        <v>0</v>
      </c>
      <c r="M1481" s="6" t="s">
        <f>=I1481+J1481+K1481+L1481</f>
      </c>
      <c r="N1481" s="23"/>
      <c r="O1481" s="23" t="s">
        <v>502</v>
      </c>
    </row>
    <row collapsed="false" customFormat="false" customHeight="false" hidden="false" ht="12.1" outlineLevel="0" r="1482">
      <c r="A1482" s="26" t="n">
        <v>45909.971736111</v>
      </c>
      <c r="B1482" s="27" t="s">
        <v>512</v>
      </c>
      <c r="C1482" s="27" t="s">
        <v>255</v>
      </c>
      <c r="D1482" s="27" t="s">
        <v>512</v>
      </c>
      <c r="E1482" s="27" t="s">
        <v>512</v>
      </c>
      <c r="F1482" s="27" t="s">
        <v>20</v>
      </c>
      <c r="G1482" s="28" t="n">
        <v>1</v>
      </c>
      <c r="H1482" s="29" t="n">
        <v>-1</v>
      </c>
      <c r="I1482" s="29" t="n">
        <v>-3850.19</v>
      </c>
      <c r="J1482" s="29" t="n">
        <v>0</v>
      </c>
      <c r="K1482" s="29" t="n">
        <v>0</v>
      </c>
      <c r="L1482" s="29" t="n">
        <v>0</v>
      </c>
      <c r="M1482" s="6" t="s">
        <f>=I1482+J1482+K1482+L1482</f>
      </c>
      <c r="N1482" s="27"/>
      <c r="O1482" s="27" t="s">
        <v>624</v>
      </c>
    </row>
    <row collapsed="false" customFormat="false" customHeight="false" hidden="false" ht="12.1" outlineLevel="0" r="1483">
      <c r="A1483" s="34" t="n">
        <v>45909.971736111</v>
      </c>
      <c r="B1483" s="35" t="s">
        <v>129</v>
      </c>
      <c r="C1483" s="35" t="s">
        <v>629</v>
      </c>
      <c r="D1483" s="35" t="s">
        <v>331</v>
      </c>
      <c r="E1483" s="35" t="s">
        <v>126</v>
      </c>
      <c r="F1483" s="35" t="s">
        <v>20</v>
      </c>
      <c r="G1483" s="36" t="n">
        <v>-27</v>
      </c>
      <c r="H1483" s="37" t="n">
        <v>142.599899</v>
      </c>
      <c r="I1483" s="37" t="n">
        <v>3850.2</v>
      </c>
      <c r="J1483" s="37" t="n">
        <v>0</v>
      </c>
      <c r="K1483" s="37" t="n">
        <v>0</v>
      </c>
      <c r="L1483" s="37" t="n">
        <v>0</v>
      </c>
      <c r="M1483" s="6" t="s">
        <f>=I1483+J1483+K1483+L1483</f>
      </c>
      <c r="N1483" s="35"/>
      <c r="O1483" s="35" t="s">
        <v>624</v>
      </c>
    </row>
    <row collapsed="false" customFormat="false" customHeight="false" hidden="false" ht="12.1" outlineLevel="0" r="1484">
      <c r="A1484" s="22" t="n">
        <v>45909.971956019</v>
      </c>
      <c r="B1484" s="23" t="s">
        <v>501</v>
      </c>
      <c r="C1484" s="23" t="s">
        <v>256</v>
      </c>
      <c r="D1484" s="23" t="s">
        <v>501</v>
      </c>
      <c r="E1484" s="23" t="s">
        <v>501</v>
      </c>
      <c r="F1484" s="23" t="s">
        <v>20</v>
      </c>
      <c r="G1484" s="24" t="n">
        <v>1</v>
      </c>
      <c r="H1484" s="25" t="n">
        <v>1</v>
      </c>
      <c r="I1484" s="25" t="n">
        <v>59.64</v>
      </c>
      <c r="J1484" s="25" t="n">
        <v>0</v>
      </c>
      <c r="K1484" s="25" t="n">
        <v>0</v>
      </c>
      <c r="L1484" s="25" t="n">
        <v>0</v>
      </c>
      <c r="M1484" s="6" t="s">
        <f>=I1484+J1484+K1484+L1484</f>
      </c>
      <c r="N1484" s="23"/>
      <c r="O1484" s="23" t="s">
        <v>502</v>
      </c>
    </row>
    <row collapsed="false" customFormat="false" customHeight="false" hidden="false" ht="12.1" outlineLevel="0" r="1485">
      <c r="A1485" s="26" t="n">
        <v>45909.971956019</v>
      </c>
      <c r="B1485" s="27" t="s">
        <v>512</v>
      </c>
      <c r="C1485" s="27" t="s">
        <v>255</v>
      </c>
      <c r="D1485" s="27" t="s">
        <v>512</v>
      </c>
      <c r="E1485" s="27" t="s">
        <v>512</v>
      </c>
      <c r="F1485" s="27" t="s">
        <v>20</v>
      </c>
      <c r="G1485" s="28" t="n">
        <v>1</v>
      </c>
      <c r="H1485" s="29" t="n">
        <v>-1</v>
      </c>
      <c r="I1485" s="29" t="n">
        <v>-59.64</v>
      </c>
      <c r="J1485" s="29" t="n">
        <v>0</v>
      </c>
      <c r="K1485" s="29" t="n">
        <v>0</v>
      </c>
      <c r="L1485" s="29" t="n">
        <v>0</v>
      </c>
      <c r="M1485" s="6" t="s">
        <f>=I1485+J1485+K1485+L1485</f>
      </c>
      <c r="N1485" s="27"/>
      <c r="O1485" s="27" t="s">
        <v>624</v>
      </c>
    </row>
    <row collapsed="false" customFormat="false" customHeight="false" hidden="false" ht="12.1" outlineLevel="0" r="1486">
      <c r="A1486" s="21" t="n">
        <v>45909.979409722</v>
      </c>
      <c r="B1486" s="17" t="s">
        <v>85</v>
      </c>
      <c r="C1486" s="17" t="s">
        <v>623</v>
      </c>
      <c r="D1486" s="17" t="s">
        <v>277</v>
      </c>
      <c r="E1486" s="17" t="s">
        <v>18</v>
      </c>
      <c r="F1486" s="17" t="s">
        <v>20</v>
      </c>
      <c r="G1486" s="7" t="n">
        <v>10</v>
      </c>
      <c r="H1486" s="6" t="n">
        <v>137.45</v>
      </c>
      <c r="I1486" s="6" t="n">
        <v>-1374.5</v>
      </c>
      <c r="J1486" s="6" t="n">
        <v>0</v>
      </c>
      <c r="K1486" s="6" t="n">
        <v>-4.12</v>
      </c>
      <c r="L1486" s="6" t="n">
        <v>0</v>
      </c>
      <c r="M1486" s="6" t="s">
        <f>=I1486+J1486+K1486+L1486</f>
      </c>
      <c r="N1486" s="17"/>
      <c r="O1486" s="17" t="s">
        <v>502</v>
      </c>
    </row>
    <row collapsed="false" customFormat="false" customHeight="false" hidden="false" ht="12.1" outlineLevel="0" r="1487">
      <c r="A1487" s="21" t="n">
        <v>45909.979930556</v>
      </c>
      <c r="B1487" s="17" t="s">
        <v>98</v>
      </c>
      <c r="C1487" s="17" t="s">
        <v>573</v>
      </c>
      <c r="D1487" s="17" t="s">
        <v>277</v>
      </c>
      <c r="E1487" s="17" t="s">
        <v>18</v>
      </c>
      <c r="F1487" s="17" t="s">
        <v>20</v>
      </c>
      <c r="G1487" s="7" t="n">
        <v>1</v>
      </c>
      <c r="H1487" s="6" t="n">
        <v>600.5</v>
      </c>
      <c r="I1487" s="6" t="n">
        <v>-600.5</v>
      </c>
      <c r="J1487" s="6" t="n">
        <v>0</v>
      </c>
      <c r="K1487" s="6" t="n">
        <v>-1.8</v>
      </c>
      <c r="L1487" s="6" t="n">
        <v>0</v>
      </c>
      <c r="M1487" s="6" t="s">
        <f>=I1487+J1487+K1487+L1487</f>
      </c>
      <c r="N1487" s="17"/>
      <c r="O1487" s="17" t="s">
        <v>502</v>
      </c>
    </row>
    <row collapsed="false" customFormat="false" customHeight="false" hidden="false" ht="12.1" outlineLevel="0" r="1488">
      <c r="A1488" s="21" t="n">
        <v>45909.983368056</v>
      </c>
      <c r="B1488" s="17" t="s">
        <v>116</v>
      </c>
      <c r="C1488" s="17" t="s">
        <v>711</v>
      </c>
      <c r="D1488" s="17" t="s">
        <v>277</v>
      </c>
      <c r="E1488" s="17" t="s">
        <v>18</v>
      </c>
      <c r="F1488" s="17" t="s">
        <v>20</v>
      </c>
      <c r="G1488" s="7" t="n">
        <v>2000</v>
      </c>
      <c r="H1488" s="6" t="n">
        <v>0.647</v>
      </c>
      <c r="I1488" s="6" t="n">
        <v>-1294</v>
      </c>
      <c r="J1488" s="6" t="n">
        <v>0</v>
      </c>
      <c r="K1488" s="6" t="n">
        <v>-3.88</v>
      </c>
      <c r="L1488" s="6" t="n">
        <v>0</v>
      </c>
      <c r="M1488" s="6" t="s">
        <f>=I1488+J1488+K1488+L1488</f>
      </c>
      <c r="N1488" s="17"/>
      <c r="O1488" s="17" t="s">
        <v>502</v>
      </c>
    </row>
    <row collapsed="false" customFormat="false" customHeight="false" hidden="false" ht="12.1" outlineLevel="0" r="1489">
      <c r="A1489" s="21" t="n">
        <v>45909.984247685</v>
      </c>
      <c r="B1489" s="17" t="s">
        <v>66</v>
      </c>
      <c r="C1489" s="17" t="s">
        <v>521</v>
      </c>
      <c r="D1489" s="17" t="s">
        <v>277</v>
      </c>
      <c r="E1489" s="17" t="s">
        <v>18</v>
      </c>
      <c r="F1489" s="17" t="s">
        <v>20</v>
      </c>
      <c r="G1489" s="7" t="n">
        <v>10</v>
      </c>
      <c r="H1489" s="6" t="n">
        <v>47.629</v>
      </c>
      <c r="I1489" s="6" t="n">
        <v>-476.29</v>
      </c>
      <c r="J1489" s="6" t="n">
        <v>0</v>
      </c>
      <c r="K1489" s="6" t="n">
        <v>0</v>
      </c>
      <c r="L1489" s="6" t="n">
        <v>0</v>
      </c>
      <c r="M1489" s="6" t="s">
        <f>=I1489+J1489+K1489+L1489</f>
      </c>
      <c r="N1489" s="17"/>
      <c r="O1489" s="17" t="s">
        <v>502</v>
      </c>
    </row>
    <row collapsed="false" customFormat="false" customHeight="false" hidden="false" ht="12.1" outlineLevel="0" r="1490">
      <c r="A1490" s="30" t="n">
        <v>45909.984259259</v>
      </c>
      <c r="B1490" s="31" t="s">
        <v>537</v>
      </c>
      <c r="C1490" s="31" t="s">
        <v>644</v>
      </c>
      <c r="D1490" s="31" t="s">
        <v>537</v>
      </c>
      <c r="E1490" s="31" t="s">
        <v>537</v>
      </c>
      <c r="F1490" s="31" t="s">
        <v>20</v>
      </c>
      <c r="G1490" s="32" t="n">
        <v>1</v>
      </c>
      <c r="H1490" s="33" t="n">
        <v>-1</v>
      </c>
      <c r="I1490" s="33" t="n">
        <v>-1.43</v>
      </c>
      <c r="J1490" s="33" t="n">
        <v>0</v>
      </c>
      <c r="K1490" s="33" t="n">
        <v>0</v>
      </c>
      <c r="L1490" s="33" t="n">
        <v>0</v>
      </c>
      <c r="M1490" s="6" t="s">
        <f>=I1490+J1490+K1490+L1490</f>
      </c>
      <c r="N1490" s="31"/>
      <c r="O1490" s="31" t="s">
        <v>502</v>
      </c>
    </row>
    <row collapsed="false" customFormat="false" customHeight="false" hidden="false" ht="12.1" outlineLevel="0" r="1491">
      <c r="A1491" s="22" t="n">
        <v>45909.988321759</v>
      </c>
      <c r="B1491" s="23" t="s">
        <v>501</v>
      </c>
      <c r="C1491" s="23" t="s">
        <v>209</v>
      </c>
      <c r="D1491" s="23" t="s">
        <v>501</v>
      </c>
      <c r="E1491" s="23" t="s">
        <v>501</v>
      </c>
      <c r="F1491" s="23" t="s">
        <v>20</v>
      </c>
      <c r="G1491" s="24" t="n">
        <v>1</v>
      </c>
      <c r="H1491" s="25" t="n">
        <v>1</v>
      </c>
      <c r="I1491" s="25" t="n">
        <v>3235</v>
      </c>
      <c r="J1491" s="25" t="n">
        <v>0</v>
      </c>
      <c r="K1491" s="25" t="n">
        <v>0</v>
      </c>
      <c r="L1491" s="25" t="n">
        <v>0</v>
      </c>
      <c r="M1491" s="6" t="s">
        <f>=I1491+J1491+K1491+L1491</f>
      </c>
      <c r="N1491" s="23"/>
      <c r="O1491" s="23" t="s">
        <v>502</v>
      </c>
    </row>
    <row collapsed="false" customFormat="false" customHeight="false" hidden="false" ht="12.1" outlineLevel="0" r="1492">
      <c r="A1492" s="21" t="n">
        <v>45909.98849537</v>
      </c>
      <c r="B1492" s="17" t="s">
        <v>66</v>
      </c>
      <c r="C1492" s="17" t="s">
        <v>521</v>
      </c>
      <c r="D1492" s="17" t="s">
        <v>277</v>
      </c>
      <c r="E1492" s="17" t="s">
        <v>18</v>
      </c>
      <c r="F1492" s="17" t="s">
        <v>20</v>
      </c>
      <c r="G1492" s="7" t="n">
        <v>10</v>
      </c>
      <c r="H1492" s="6" t="n">
        <v>47.619</v>
      </c>
      <c r="I1492" s="6" t="n">
        <v>-476.19</v>
      </c>
      <c r="J1492" s="6" t="n">
        <v>0</v>
      </c>
      <c r="K1492" s="6" t="n">
        <v>0</v>
      </c>
      <c r="L1492" s="6" t="n">
        <v>0</v>
      </c>
      <c r="M1492" s="6" t="s">
        <f>=I1492+J1492+K1492+L1492</f>
      </c>
      <c r="N1492" s="17"/>
      <c r="O1492" s="17" t="s">
        <v>502</v>
      </c>
    </row>
    <row collapsed="false" customFormat="false" customHeight="false" hidden="false" ht="12.1" outlineLevel="0" r="1493">
      <c r="A1493" s="30" t="n">
        <v>45909.988506944</v>
      </c>
      <c r="B1493" s="31" t="s">
        <v>537</v>
      </c>
      <c r="C1493" s="31" t="s">
        <v>644</v>
      </c>
      <c r="D1493" s="31" t="s">
        <v>537</v>
      </c>
      <c r="E1493" s="31" t="s">
        <v>537</v>
      </c>
      <c r="F1493" s="31" t="s">
        <v>20</v>
      </c>
      <c r="G1493" s="32" t="n">
        <v>1</v>
      </c>
      <c r="H1493" s="33" t="n">
        <v>-1</v>
      </c>
      <c r="I1493" s="33" t="n">
        <v>-1.43</v>
      </c>
      <c r="J1493" s="33" t="n">
        <v>0</v>
      </c>
      <c r="K1493" s="33" t="n">
        <v>0</v>
      </c>
      <c r="L1493" s="33" t="n">
        <v>0</v>
      </c>
      <c r="M1493" s="6" t="s">
        <f>=I1493+J1493+K1493+L1493</f>
      </c>
      <c r="N1493" s="31"/>
      <c r="O1493" s="31" t="s">
        <v>502</v>
      </c>
    </row>
    <row collapsed="false" customFormat="false" customHeight="false" hidden="false" ht="12.1" outlineLevel="0" r="1494">
      <c r="A1494" s="21" t="n">
        <v>45909.990300926</v>
      </c>
      <c r="B1494" s="17" t="s">
        <v>107</v>
      </c>
      <c r="C1494" s="17" t="s">
        <v>592</v>
      </c>
      <c r="D1494" s="17" t="s">
        <v>277</v>
      </c>
      <c r="E1494" s="17" t="s">
        <v>18</v>
      </c>
      <c r="F1494" s="17" t="s">
        <v>20</v>
      </c>
      <c r="G1494" s="7" t="n">
        <v>100</v>
      </c>
      <c r="H1494" s="6" t="n">
        <v>3.2425</v>
      </c>
      <c r="I1494" s="6" t="n">
        <v>-324.25</v>
      </c>
      <c r="J1494" s="6" t="n">
        <v>0</v>
      </c>
      <c r="K1494" s="6" t="n">
        <v>-0.97</v>
      </c>
      <c r="L1494" s="6" t="n">
        <v>0</v>
      </c>
      <c r="M1494" s="6" t="s">
        <f>=I1494+J1494+K1494+L1494</f>
      </c>
      <c r="N1494" s="17"/>
      <c r="O1494" s="17" t="s">
        <v>502</v>
      </c>
    </row>
    <row collapsed="false" customFormat="false" customHeight="false" hidden="false" ht="12.1" outlineLevel="0" r="1495">
      <c r="A1495" s="21" t="n">
        <v>45909.991030093</v>
      </c>
      <c r="B1495" s="17" t="s">
        <v>88</v>
      </c>
      <c r="C1495" s="17" t="s">
        <v>709</v>
      </c>
      <c r="D1495" s="17" t="s">
        <v>277</v>
      </c>
      <c r="E1495" s="17" t="s">
        <v>18</v>
      </c>
      <c r="F1495" s="17" t="s">
        <v>20</v>
      </c>
      <c r="G1495" s="7" t="n">
        <v>30</v>
      </c>
      <c r="H1495" s="6" t="n">
        <v>45.52</v>
      </c>
      <c r="I1495" s="6" t="n">
        <v>-1365.6</v>
      </c>
      <c r="J1495" s="6" t="n">
        <v>0</v>
      </c>
      <c r="K1495" s="6" t="n">
        <v>-4.1</v>
      </c>
      <c r="L1495" s="6" t="n">
        <v>0</v>
      </c>
      <c r="M1495" s="6" t="s">
        <f>=I1495+J1495+K1495+L1495</f>
      </c>
      <c r="N1495" s="17"/>
      <c r="O1495" s="17" t="s">
        <v>502</v>
      </c>
    </row>
    <row collapsed="false" customFormat="false" customHeight="false" hidden="false" ht="12.1" outlineLevel="0" r="1496">
      <c r="A1496" s="21" t="n">
        <v>45909.991284722</v>
      </c>
      <c r="B1496" s="17" t="s">
        <v>116</v>
      </c>
      <c r="C1496" s="17" t="s">
        <v>711</v>
      </c>
      <c r="D1496" s="17" t="s">
        <v>277</v>
      </c>
      <c r="E1496" s="17" t="s">
        <v>18</v>
      </c>
      <c r="F1496" s="17" t="s">
        <v>20</v>
      </c>
      <c r="G1496" s="7" t="n">
        <v>2000</v>
      </c>
      <c r="H1496" s="6" t="n">
        <v>0.647</v>
      </c>
      <c r="I1496" s="6" t="n">
        <v>-1294</v>
      </c>
      <c r="J1496" s="6" t="n">
        <v>0</v>
      </c>
      <c r="K1496" s="6" t="n">
        <v>-3.88</v>
      </c>
      <c r="L1496" s="6" t="n">
        <v>0</v>
      </c>
      <c r="M1496" s="6" t="s">
        <f>=I1496+J1496+K1496+L1496</f>
      </c>
      <c r="N1496" s="17"/>
      <c r="O1496" s="17" t="s">
        <v>502</v>
      </c>
    </row>
    <row collapsed="false" customFormat="false" customHeight="false" hidden="false" ht="12.1" outlineLevel="0" r="1497">
      <c r="A1497" s="22" t="n">
        <v>45910.293043981</v>
      </c>
      <c r="B1497" s="23" t="s">
        <v>501</v>
      </c>
      <c r="C1497" s="23" t="s">
        <v>209</v>
      </c>
      <c r="D1497" s="23" t="s">
        <v>501</v>
      </c>
      <c r="E1497" s="23" t="s">
        <v>501</v>
      </c>
      <c r="F1497" s="23" t="s">
        <v>20</v>
      </c>
      <c r="G1497" s="24" t="n">
        <v>1</v>
      </c>
      <c r="H1497" s="25" t="n">
        <v>1</v>
      </c>
      <c r="I1497" s="25" t="n">
        <v>42</v>
      </c>
      <c r="J1497" s="25" t="n">
        <v>0</v>
      </c>
      <c r="K1497" s="25" t="n">
        <v>0</v>
      </c>
      <c r="L1497" s="25" t="n">
        <v>0</v>
      </c>
      <c r="M1497" s="6" t="s">
        <f>=I1497+J1497+K1497+L1497</f>
      </c>
      <c r="N1497" s="23"/>
      <c r="O1497" s="23" t="s">
        <v>624</v>
      </c>
    </row>
    <row collapsed="false" customFormat="false" customHeight="false" hidden="false" ht="12.1" outlineLevel="0" r="1498">
      <c r="A1498" s="22" t="n">
        <v>45910.294085648</v>
      </c>
      <c r="B1498" s="23" t="s">
        <v>501</v>
      </c>
      <c r="C1498" s="23" t="s">
        <v>209</v>
      </c>
      <c r="D1498" s="23" t="s">
        <v>501</v>
      </c>
      <c r="E1498" s="23" t="s">
        <v>501</v>
      </c>
      <c r="F1498" s="23" t="s">
        <v>20</v>
      </c>
      <c r="G1498" s="24" t="n">
        <v>1</v>
      </c>
      <c r="H1498" s="25" t="n">
        <v>1</v>
      </c>
      <c r="I1498" s="25" t="n">
        <v>40.01</v>
      </c>
      <c r="J1498" s="25" t="n">
        <v>0</v>
      </c>
      <c r="K1498" s="25" t="n">
        <v>0</v>
      </c>
      <c r="L1498" s="25" t="n">
        <v>0</v>
      </c>
      <c r="M1498" s="6" t="s">
        <f>=I1498+J1498+K1498+L1498</f>
      </c>
      <c r="N1498" s="23"/>
      <c r="O1498" s="23" t="s">
        <v>624</v>
      </c>
    </row>
    <row collapsed="false" customFormat="false" customHeight="false" hidden="false" ht="12.1" outlineLevel="0" r="1499">
      <c r="A1499" s="21" t="n">
        <v>45910.440960648</v>
      </c>
      <c r="B1499" s="17" t="s">
        <v>135</v>
      </c>
      <c r="C1499" s="17" t="s">
        <v>652</v>
      </c>
      <c r="D1499" s="17" t="s">
        <v>277</v>
      </c>
      <c r="E1499" s="17" t="s">
        <v>126</v>
      </c>
      <c r="F1499" s="17" t="s">
        <v>20</v>
      </c>
      <c r="G1499" s="7" t="n">
        <v>31</v>
      </c>
      <c r="H1499" s="6" t="n">
        <v>6.77</v>
      </c>
      <c r="I1499" s="6" t="n">
        <v>-209.87</v>
      </c>
      <c r="J1499" s="6" t="n">
        <v>0</v>
      </c>
      <c r="K1499" s="6" t="n">
        <v>0</v>
      </c>
      <c r="L1499" s="6" t="n">
        <v>0</v>
      </c>
      <c r="M1499" s="6" t="s">
        <f>=I1499+J1499+K1499+L1499</f>
      </c>
      <c r="N1499" s="17"/>
      <c r="O1499" s="17" t="s">
        <v>502</v>
      </c>
    </row>
    <row collapsed="false" customFormat="false" customHeight="false" hidden="false" ht="12.1" outlineLevel="0" r="1500">
      <c r="A1500" s="22" t="n">
        <v>45910.529814815</v>
      </c>
      <c r="B1500" s="23" t="s">
        <v>501</v>
      </c>
      <c r="C1500" s="23" t="s">
        <v>209</v>
      </c>
      <c r="D1500" s="23" t="s">
        <v>501</v>
      </c>
      <c r="E1500" s="23" t="s">
        <v>501</v>
      </c>
      <c r="F1500" s="23" t="s">
        <v>20</v>
      </c>
      <c r="G1500" s="24" t="n">
        <v>1</v>
      </c>
      <c r="H1500" s="25" t="n">
        <v>1</v>
      </c>
      <c r="I1500" s="25" t="n">
        <v>16</v>
      </c>
      <c r="J1500" s="25" t="n">
        <v>0</v>
      </c>
      <c r="K1500" s="25" t="n">
        <v>0</v>
      </c>
      <c r="L1500" s="25" t="n">
        <v>0</v>
      </c>
      <c r="M1500" s="6" t="s">
        <f>=I1500+J1500+K1500+L1500</f>
      </c>
      <c r="N1500" s="23"/>
      <c r="O1500" s="23" t="s">
        <v>624</v>
      </c>
    </row>
    <row collapsed="false" customFormat="false" customHeight="false" hidden="false" ht="12.1" outlineLevel="0" r="1501">
      <c r="A1501" s="22" t="n">
        <v>45911.45625</v>
      </c>
      <c r="B1501" s="23" t="s">
        <v>524</v>
      </c>
      <c r="C1501" s="23" t="s">
        <v>673</v>
      </c>
      <c r="D1501" s="23" t="s">
        <v>524</v>
      </c>
      <c r="E1501" s="23" t="s">
        <v>524</v>
      </c>
      <c r="F1501" s="23" t="s">
        <v>20</v>
      </c>
      <c r="G1501" s="24" t="n">
        <v>1</v>
      </c>
      <c r="H1501" s="25" t="n">
        <v>1</v>
      </c>
      <c r="I1501" s="25" t="n">
        <v>40.68</v>
      </c>
      <c r="J1501" s="25" t="n">
        <v>0</v>
      </c>
      <c r="K1501" s="25" t="n">
        <v>0</v>
      </c>
      <c r="L1501" s="25" t="n">
        <v>0</v>
      </c>
      <c r="M1501" s="6" t="s">
        <f>=I1501+J1501+K1501+L1501</f>
      </c>
      <c r="N1501" s="23"/>
      <c r="O1501" s="23" t="s">
        <v>502</v>
      </c>
    </row>
    <row collapsed="false" customFormat="false" customHeight="false" hidden="false" ht="12.1" outlineLevel="0" r="1502">
      <c r="A1502" s="22" t="n">
        <v>45911.489421296</v>
      </c>
      <c r="B1502" s="23" t="s">
        <v>501</v>
      </c>
      <c r="C1502" s="23" t="s">
        <v>209</v>
      </c>
      <c r="D1502" s="23" t="s">
        <v>501</v>
      </c>
      <c r="E1502" s="23" t="s">
        <v>501</v>
      </c>
      <c r="F1502" s="23" t="s">
        <v>20</v>
      </c>
      <c r="G1502" s="24" t="n">
        <v>1</v>
      </c>
      <c r="H1502" s="25" t="n">
        <v>1</v>
      </c>
      <c r="I1502" s="25" t="n">
        <v>11</v>
      </c>
      <c r="J1502" s="25" t="n">
        <v>0</v>
      </c>
      <c r="K1502" s="25" t="n">
        <v>0</v>
      </c>
      <c r="L1502" s="25" t="n">
        <v>0</v>
      </c>
      <c r="M1502" s="6" t="s">
        <f>=I1502+J1502+K1502+L1502</f>
      </c>
      <c r="N1502" s="23"/>
      <c r="O1502" s="23" t="s">
        <v>624</v>
      </c>
    </row>
    <row collapsed="false" customFormat="false" customHeight="false" hidden="false" ht="12.1" outlineLevel="0" r="1503">
      <c r="A1503" s="22" t="n">
        <v>45912.307511574</v>
      </c>
      <c r="B1503" s="23" t="s">
        <v>501</v>
      </c>
      <c r="C1503" s="23" t="s">
        <v>209</v>
      </c>
      <c r="D1503" s="23" t="s">
        <v>501</v>
      </c>
      <c r="E1503" s="23" t="s">
        <v>501</v>
      </c>
      <c r="F1503" s="23" t="s">
        <v>20</v>
      </c>
      <c r="G1503" s="24" t="n">
        <v>1</v>
      </c>
      <c r="H1503" s="25" t="n">
        <v>1</v>
      </c>
      <c r="I1503" s="25" t="n">
        <v>49.22</v>
      </c>
      <c r="J1503" s="25" t="n">
        <v>0</v>
      </c>
      <c r="K1503" s="25" t="n">
        <v>0</v>
      </c>
      <c r="L1503" s="25" t="n">
        <v>0</v>
      </c>
      <c r="M1503" s="6" t="s">
        <f>=I1503+J1503+K1503+L1503</f>
      </c>
      <c r="N1503" s="23"/>
      <c r="O1503" s="23" t="s">
        <v>624</v>
      </c>
    </row>
    <row collapsed="false" customFormat="false" customHeight="false" hidden="false" ht="12.1" outlineLevel="0" r="1504">
      <c r="A1504" s="21" t="n">
        <v>45912.34275463</v>
      </c>
      <c r="B1504" s="17" t="s">
        <v>129</v>
      </c>
      <c r="C1504" s="17" t="s">
        <v>629</v>
      </c>
      <c r="D1504" s="17" t="s">
        <v>277</v>
      </c>
      <c r="E1504" s="17" t="s">
        <v>126</v>
      </c>
      <c r="F1504" s="17" t="s">
        <v>20</v>
      </c>
      <c r="G1504" s="7" t="n">
        <v>1</v>
      </c>
      <c r="H1504" s="6" t="n">
        <v>142.783916</v>
      </c>
      <c r="I1504" s="6" t="n">
        <v>-142.78</v>
      </c>
      <c r="J1504" s="6" t="n">
        <v>0</v>
      </c>
      <c r="K1504" s="6" t="n">
        <v>0</v>
      </c>
      <c r="L1504" s="6" t="n">
        <v>0</v>
      </c>
      <c r="M1504" s="6" t="s">
        <f>=I1504+J1504+K1504+L1504</f>
      </c>
      <c r="N1504" s="17"/>
      <c r="O1504" s="17" t="s">
        <v>624</v>
      </c>
    </row>
    <row collapsed="false" customFormat="false" customHeight="false" hidden="false" ht="12.1" outlineLevel="0" r="1505">
      <c r="A1505" s="22" t="n">
        <v>45912.823726852</v>
      </c>
      <c r="B1505" s="23" t="s">
        <v>501</v>
      </c>
      <c r="C1505" s="23" t="s">
        <v>209</v>
      </c>
      <c r="D1505" s="23" t="s">
        <v>501</v>
      </c>
      <c r="E1505" s="23" t="s">
        <v>501</v>
      </c>
      <c r="F1505" s="23" t="s">
        <v>20</v>
      </c>
      <c r="G1505" s="24" t="n">
        <v>1</v>
      </c>
      <c r="H1505" s="25" t="n">
        <v>1</v>
      </c>
      <c r="I1505" s="25" t="n">
        <v>35</v>
      </c>
      <c r="J1505" s="25" t="n">
        <v>0</v>
      </c>
      <c r="K1505" s="25" t="n">
        <v>0</v>
      </c>
      <c r="L1505" s="25" t="n">
        <v>0</v>
      </c>
      <c r="M1505" s="6" t="s">
        <f>=I1505+J1505+K1505+L1505</f>
      </c>
      <c r="N1505" s="23"/>
      <c r="O1505" s="23" t="s">
        <v>624</v>
      </c>
    </row>
    <row collapsed="false" customFormat="false" customHeight="false" hidden="false" ht="12.1" outlineLevel="0" r="1506">
      <c r="A1506" s="22" t="n">
        <v>45912.874236111</v>
      </c>
      <c r="B1506" s="23" t="s">
        <v>501</v>
      </c>
      <c r="C1506" s="23" t="s">
        <v>209</v>
      </c>
      <c r="D1506" s="23" t="s">
        <v>501</v>
      </c>
      <c r="E1506" s="23" t="s">
        <v>501</v>
      </c>
      <c r="F1506" s="23" t="s">
        <v>20</v>
      </c>
      <c r="G1506" s="24" t="n">
        <v>1</v>
      </c>
      <c r="H1506" s="25" t="n">
        <v>1</v>
      </c>
      <c r="I1506" s="25" t="n">
        <v>49</v>
      </c>
      <c r="J1506" s="25" t="n">
        <v>0</v>
      </c>
      <c r="K1506" s="25" t="n">
        <v>0</v>
      </c>
      <c r="L1506" s="25" t="n">
        <v>0</v>
      </c>
      <c r="M1506" s="6" t="s">
        <f>=I1506+J1506+K1506+L1506</f>
      </c>
      <c r="N1506" s="23"/>
      <c r="O1506" s="23" t="s">
        <v>624</v>
      </c>
    </row>
    <row collapsed="false" customFormat="false" customHeight="false" hidden="false" ht="12.1" outlineLevel="0" r="1507">
      <c r="A1507" s="22" t="n">
        <v>45913.790231481</v>
      </c>
      <c r="B1507" s="23" t="s">
        <v>501</v>
      </c>
      <c r="C1507" s="23" t="s">
        <v>209</v>
      </c>
      <c r="D1507" s="23" t="s">
        <v>501</v>
      </c>
      <c r="E1507" s="23" t="s">
        <v>501</v>
      </c>
      <c r="F1507" s="23" t="s">
        <v>20</v>
      </c>
      <c r="G1507" s="24" t="n">
        <v>1</v>
      </c>
      <c r="H1507" s="25" t="n">
        <v>1</v>
      </c>
      <c r="I1507" s="25" t="n">
        <v>20</v>
      </c>
      <c r="J1507" s="25" t="n">
        <v>0</v>
      </c>
      <c r="K1507" s="25" t="n">
        <v>0</v>
      </c>
      <c r="L1507" s="25" t="n">
        <v>0</v>
      </c>
      <c r="M1507" s="6" t="s">
        <f>=I1507+J1507+K1507+L1507</f>
      </c>
      <c r="N1507" s="23"/>
      <c r="O1507" s="23" t="s">
        <v>624</v>
      </c>
    </row>
    <row collapsed="false" customFormat="false" customHeight="false" hidden="false" ht="12.1" outlineLevel="0" r="1508">
      <c r="A1508" s="22" t="n">
        <v>45913.802789352</v>
      </c>
      <c r="B1508" s="23" t="s">
        <v>501</v>
      </c>
      <c r="C1508" s="23" t="s">
        <v>209</v>
      </c>
      <c r="D1508" s="23" t="s">
        <v>501</v>
      </c>
      <c r="E1508" s="23" t="s">
        <v>501</v>
      </c>
      <c r="F1508" s="23" t="s">
        <v>20</v>
      </c>
      <c r="G1508" s="24" t="n">
        <v>1</v>
      </c>
      <c r="H1508" s="25" t="n">
        <v>1</v>
      </c>
      <c r="I1508" s="25" t="n">
        <v>10.01</v>
      </c>
      <c r="J1508" s="25" t="n">
        <v>0</v>
      </c>
      <c r="K1508" s="25" t="n">
        <v>0</v>
      </c>
      <c r="L1508" s="25" t="n">
        <v>0</v>
      </c>
      <c r="M1508" s="6" t="s">
        <f>=I1508+J1508+K1508+L1508</f>
      </c>
      <c r="N1508" s="23"/>
      <c r="O1508" s="23" t="s">
        <v>624</v>
      </c>
    </row>
    <row collapsed="false" customFormat="false" customHeight="false" hidden="false" ht="12.1" outlineLevel="0" r="1509">
      <c r="A1509" s="22" t="n">
        <v>45915.435347222</v>
      </c>
      <c r="B1509" s="23" t="s">
        <v>524</v>
      </c>
      <c r="C1509" s="23" t="s">
        <v>674</v>
      </c>
      <c r="D1509" s="23" t="s">
        <v>524</v>
      </c>
      <c r="E1509" s="23" t="s">
        <v>524</v>
      </c>
      <c r="F1509" s="23" t="s">
        <v>20</v>
      </c>
      <c r="G1509" s="24" t="n">
        <v>1</v>
      </c>
      <c r="H1509" s="25" t="n">
        <v>1</v>
      </c>
      <c r="I1509" s="25" t="n">
        <v>35.76</v>
      </c>
      <c r="J1509" s="25" t="n">
        <v>0</v>
      </c>
      <c r="K1509" s="25" t="n">
        <v>0</v>
      </c>
      <c r="L1509" s="25" t="n">
        <v>0</v>
      </c>
      <c r="M1509" s="6" t="s">
        <f>=I1509+J1509+K1509+L1509</f>
      </c>
      <c r="N1509" s="23"/>
      <c r="O1509" s="23" t="s">
        <v>502</v>
      </c>
    </row>
    <row collapsed="false" customFormat="false" customHeight="false" hidden="false" ht="12.1" outlineLevel="0" r="1510">
      <c r="A1510" s="22" t="n">
        <v>45915.491284722</v>
      </c>
      <c r="B1510" s="23" t="s">
        <v>501</v>
      </c>
      <c r="C1510" s="23" t="s">
        <v>209</v>
      </c>
      <c r="D1510" s="23" t="s">
        <v>501</v>
      </c>
      <c r="E1510" s="23" t="s">
        <v>501</v>
      </c>
      <c r="F1510" s="23" t="s">
        <v>20</v>
      </c>
      <c r="G1510" s="24" t="n">
        <v>1</v>
      </c>
      <c r="H1510" s="25" t="n">
        <v>1</v>
      </c>
      <c r="I1510" s="25" t="n">
        <v>30</v>
      </c>
      <c r="J1510" s="25" t="n">
        <v>0</v>
      </c>
      <c r="K1510" s="25" t="n">
        <v>0</v>
      </c>
      <c r="L1510" s="25" t="n">
        <v>0</v>
      </c>
      <c r="M1510" s="6" t="s">
        <f>=I1510+J1510+K1510+L1510</f>
      </c>
      <c r="N1510" s="23"/>
      <c r="O1510" s="23" t="s">
        <v>624</v>
      </c>
    </row>
    <row collapsed="false" customFormat="false" customHeight="false" hidden="false" ht="12.1" outlineLevel="0" r="1511">
      <c r="A1511" s="21" t="n">
        <v>45915.491342593</v>
      </c>
      <c r="B1511" s="17" t="s">
        <v>129</v>
      </c>
      <c r="C1511" s="17" t="s">
        <v>629</v>
      </c>
      <c r="D1511" s="17" t="s">
        <v>277</v>
      </c>
      <c r="E1511" s="17" t="s">
        <v>126</v>
      </c>
      <c r="F1511" s="17" t="s">
        <v>20</v>
      </c>
      <c r="G1511" s="7" t="n">
        <v>1</v>
      </c>
      <c r="H1511" s="6" t="n">
        <v>142.970686</v>
      </c>
      <c r="I1511" s="6" t="n">
        <v>-142.97</v>
      </c>
      <c r="J1511" s="6" t="n">
        <v>0</v>
      </c>
      <c r="K1511" s="6" t="n">
        <v>0</v>
      </c>
      <c r="L1511" s="6" t="n">
        <v>0</v>
      </c>
      <c r="M1511" s="6" t="s">
        <f>=I1511+J1511+K1511+L1511</f>
      </c>
      <c r="N1511" s="17"/>
      <c r="O1511" s="17" t="s">
        <v>624</v>
      </c>
    </row>
    <row collapsed="false" customFormat="false" customHeight="false" hidden="false" ht="12.1" outlineLevel="0" r="1512">
      <c r="A1512" s="22" t="n">
        <v>45915.799513889</v>
      </c>
      <c r="B1512" s="23" t="s">
        <v>501</v>
      </c>
      <c r="C1512" s="23" t="s">
        <v>209</v>
      </c>
      <c r="D1512" s="23" t="s">
        <v>501</v>
      </c>
      <c r="E1512" s="23" t="s">
        <v>501</v>
      </c>
      <c r="F1512" s="23" t="s">
        <v>20</v>
      </c>
      <c r="G1512" s="24" t="n">
        <v>1</v>
      </c>
      <c r="H1512" s="25" t="n">
        <v>1</v>
      </c>
      <c r="I1512" s="25" t="n">
        <v>29.16</v>
      </c>
      <c r="J1512" s="25" t="n">
        <v>0</v>
      </c>
      <c r="K1512" s="25" t="n">
        <v>0</v>
      </c>
      <c r="L1512" s="25" t="n">
        <v>0</v>
      </c>
      <c r="M1512" s="6" t="s">
        <f>=I1512+J1512+K1512+L1512</f>
      </c>
      <c r="N1512" s="23"/>
      <c r="O1512" s="23" t="s">
        <v>624</v>
      </c>
    </row>
    <row collapsed="false" customFormat="false" customHeight="false" hidden="false" ht="12.1" outlineLevel="0" r="1513">
      <c r="A1513" s="22" t="n">
        <v>45915.814097222</v>
      </c>
      <c r="B1513" s="23" t="s">
        <v>501</v>
      </c>
      <c r="C1513" s="23" t="s">
        <v>209</v>
      </c>
      <c r="D1513" s="23" t="s">
        <v>501</v>
      </c>
      <c r="E1513" s="23" t="s">
        <v>501</v>
      </c>
      <c r="F1513" s="23" t="s">
        <v>20</v>
      </c>
      <c r="G1513" s="24" t="n">
        <v>1</v>
      </c>
      <c r="H1513" s="25" t="n">
        <v>1</v>
      </c>
      <c r="I1513" s="25" t="n">
        <v>16</v>
      </c>
      <c r="J1513" s="25" t="n">
        <v>0</v>
      </c>
      <c r="K1513" s="25" t="n">
        <v>0</v>
      </c>
      <c r="L1513" s="25" t="n">
        <v>0</v>
      </c>
      <c r="M1513" s="6" t="s">
        <f>=I1513+J1513+K1513+L1513</f>
      </c>
      <c r="N1513" s="23"/>
      <c r="O1513" s="23" t="s">
        <v>624</v>
      </c>
    </row>
    <row collapsed="false" customFormat="false" customHeight="false" hidden="false" ht="12.1" outlineLevel="0" r="1514">
      <c r="A1514" s="22" t="n">
        <v>45916.458333333</v>
      </c>
      <c r="B1514" s="23" t="s">
        <v>501</v>
      </c>
      <c r="C1514" s="23" t="s">
        <v>209</v>
      </c>
      <c r="D1514" s="23" t="s">
        <v>501</v>
      </c>
      <c r="E1514" s="23" t="s">
        <v>501</v>
      </c>
      <c r="F1514" s="23" t="s">
        <v>20</v>
      </c>
      <c r="G1514" s="24" t="n">
        <v>1</v>
      </c>
      <c r="H1514" s="25" t="n">
        <v>1</v>
      </c>
      <c r="I1514" s="25" t="n">
        <v>25</v>
      </c>
      <c r="J1514" s="25" t="n">
        <v>0</v>
      </c>
      <c r="K1514" s="25" t="n">
        <v>0</v>
      </c>
      <c r="L1514" s="25" t="n">
        <v>0</v>
      </c>
      <c r="M1514" s="6" t="s">
        <f>=I1514+J1514+K1514+L1514</f>
      </c>
      <c r="N1514" s="23"/>
      <c r="O1514" s="23" t="s">
        <v>624</v>
      </c>
    </row>
    <row collapsed="false" customFormat="false" customHeight="false" hidden="false" ht="12.1" outlineLevel="0" r="1515">
      <c r="A1515" s="22" t="n">
        <v>45916.551967593</v>
      </c>
      <c r="B1515" s="23" t="s">
        <v>501</v>
      </c>
      <c r="C1515" s="23" t="s">
        <v>209</v>
      </c>
      <c r="D1515" s="23" t="s">
        <v>501</v>
      </c>
      <c r="E1515" s="23" t="s">
        <v>501</v>
      </c>
      <c r="F1515" s="23" t="s">
        <v>20</v>
      </c>
      <c r="G1515" s="24" t="n">
        <v>1</v>
      </c>
      <c r="H1515" s="25" t="n">
        <v>1</v>
      </c>
      <c r="I1515" s="25" t="n">
        <v>15.01</v>
      </c>
      <c r="J1515" s="25" t="n">
        <v>0</v>
      </c>
      <c r="K1515" s="25" t="n">
        <v>0</v>
      </c>
      <c r="L1515" s="25" t="n">
        <v>0</v>
      </c>
      <c r="M1515" s="6" t="s">
        <f>=I1515+J1515+K1515+L1515</f>
      </c>
      <c r="N1515" s="23"/>
      <c r="O1515" s="23" t="s">
        <v>624</v>
      </c>
    </row>
    <row collapsed="false" customFormat="false" customHeight="false" hidden="false" ht="12.1" outlineLevel="0" r="1516">
      <c r="A1516" s="22" t="n">
        <v>45917.396527778</v>
      </c>
      <c r="B1516" s="23" t="s">
        <v>559</v>
      </c>
      <c r="C1516" s="23" t="s">
        <v>634</v>
      </c>
      <c r="D1516" s="23" t="s">
        <v>559</v>
      </c>
      <c r="E1516" s="23" t="s">
        <v>559</v>
      </c>
      <c r="F1516" s="23" t="s">
        <v>20</v>
      </c>
      <c r="G1516" s="24" t="n">
        <v>1</v>
      </c>
      <c r="H1516" s="25" t="n">
        <v>1</v>
      </c>
      <c r="I1516" s="25" t="n">
        <v>330</v>
      </c>
      <c r="J1516" s="25" t="n">
        <v>0</v>
      </c>
      <c r="K1516" s="25" t="n">
        <v>0</v>
      </c>
      <c r="L1516" s="25" t="n">
        <v>0</v>
      </c>
      <c r="M1516" s="6" t="s">
        <f>=I1516+J1516+K1516+L1516</f>
      </c>
      <c r="N1516" s="23"/>
      <c r="O1516" s="23" t="s">
        <v>502</v>
      </c>
    </row>
    <row collapsed="false" customFormat="false" customHeight="false" hidden="false" ht="12.1" outlineLevel="0" r="1517">
      <c r="A1517" s="22" t="n">
        <v>45917.399270833</v>
      </c>
      <c r="B1517" s="23" t="s">
        <v>524</v>
      </c>
      <c r="C1517" s="23" t="s">
        <v>587</v>
      </c>
      <c r="D1517" s="23" t="s">
        <v>524</v>
      </c>
      <c r="E1517" s="23" t="s">
        <v>524</v>
      </c>
      <c r="F1517" s="23" t="s">
        <v>20</v>
      </c>
      <c r="G1517" s="24" t="n">
        <v>1</v>
      </c>
      <c r="H1517" s="25" t="n">
        <v>1</v>
      </c>
      <c r="I1517" s="25" t="n">
        <v>38.13</v>
      </c>
      <c r="J1517" s="25" t="n">
        <v>0</v>
      </c>
      <c r="K1517" s="25" t="n">
        <v>0</v>
      </c>
      <c r="L1517" s="25" t="n">
        <v>0</v>
      </c>
      <c r="M1517" s="6" t="s">
        <f>=I1517+J1517+K1517+L1517</f>
      </c>
      <c r="N1517" s="23"/>
      <c r="O1517" s="23" t="s">
        <v>502</v>
      </c>
    </row>
    <row collapsed="false" customFormat="false" customHeight="false" hidden="false" ht="12.1" outlineLevel="0" r="1518">
      <c r="A1518" s="22" t="n">
        <v>45917.524537037</v>
      </c>
      <c r="B1518" s="23" t="s">
        <v>501</v>
      </c>
      <c r="C1518" s="23" t="s">
        <v>209</v>
      </c>
      <c r="D1518" s="23" t="s">
        <v>501</v>
      </c>
      <c r="E1518" s="23" t="s">
        <v>501</v>
      </c>
      <c r="F1518" s="23" t="s">
        <v>20</v>
      </c>
      <c r="G1518" s="24" t="n">
        <v>1</v>
      </c>
      <c r="H1518" s="25" t="n">
        <v>1</v>
      </c>
      <c r="I1518" s="25" t="n">
        <v>10</v>
      </c>
      <c r="J1518" s="25" t="n">
        <v>0</v>
      </c>
      <c r="K1518" s="25" t="n">
        <v>0</v>
      </c>
      <c r="L1518" s="25" t="n">
        <v>0</v>
      </c>
      <c r="M1518" s="6" t="s">
        <f>=I1518+J1518+K1518+L1518</f>
      </c>
      <c r="N1518" s="23"/>
      <c r="O1518" s="23" t="s">
        <v>624</v>
      </c>
    </row>
    <row collapsed="false" customFormat="false" customHeight="false" hidden="false" ht="12.1" outlineLevel="0" r="1519">
      <c r="A1519" s="22" t="n">
        <v>45917.529849537</v>
      </c>
      <c r="B1519" s="23" t="s">
        <v>501</v>
      </c>
      <c r="C1519" s="23" t="s">
        <v>209</v>
      </c>
      <c r="D1519" s="23" t="s">
        <v>501</v>
      </c>
      <c r="E1519" s="23" t="s">
        <v>501</v>
      </c>
      <c r="F1519" s="23" t="s">
        <v>20</v>
      </c>
      <c r="G1519" s="24" t="n">
        <v>1</v>
      </c>
      <c r="H1519" s="25" t="n">
        <v>1</v>
      </c>
      <c r="I1519" s="25" t="n">
        <v>10.01</v>
      </c>
      <c r="J1519" s="25" t="n">
        <v>0</v>
      </c>
      <c r="K1519" s="25" t="n">
        <v>0</v>
      </c>
      <c r="L1519" s="25" t="n">
        <v>0</v>
      </c>
      <c r="M1519" s="6" t="s">
        <f>=I1519+J1519+K1519+L1519</f>
      </c>
      <c r="N1519" s="23"/>
      <c r="O1519" s="23" t="s">
        <v>624</v>
      </c>
    </row>
    <row collapsed="false" customFormat="false" customHeight="false" hidden="false" ht="12.1" outlineLevel="0" r="1520">
      <c r="A1520" s="21" t="n">
        <v>45917.540717593</v>
      </c>
      <c r="B1520" s="17" t="s">
        <v>88</v>
      </c>
      <c r="C1520" s="17" t="s">
        <v>709</v>
      </c>
      <c r="D1520" s="17" t="s">
        <v>277</v>
      </c>
      <c r="E1520" s="17" t="s">
        <v>18</v>
      </c>
      <c r="F1520" s="17" t="s">
        <v>20</v>
      </c>
      <c r="G1520" s="7" t="n">
        <v>10</v>
      </c>
      <c r="H1520" s="6" t="n">
        <v>43.755</v>
      </c>
      <c r="I1520" s="6" t="n">
        <v>-437.55</v>
      </c>
      <c r="J1520" s="6" t="n">
        <v>0</v>
      </c>
      <c r="K1520" s="6" t="n">
        <v>-1.31</v>
      </c>
      <c r="L1520" s="6" t="n">
        <v>0</v>
      </c>
      <c r="M1520" s="6" t="s">
        <f>=I1520+J1520+K1520+L1520</f>
      </c>
      <c r="N1520" s="17"/>
      <c r="O1520" s="17" t="s">
        <v>502</v>
      </c>
    </row>
    <row collapsed="false" customFormat="false" customHeight="false" hidden="false" ht="12.1" outlineLevel="0" r="1521">
      <c r="A1521" s="22" t="n">
        <v>45918.542662037</v>
      </c>
      <c r="B1521" s="23" t="s">
        <v>524</v>
      </c>
      <c r="C1521" s="23" t="s">
        <v>588</v>
      </c>
      <c r="D1521" s="23" t="s">
        <v>524</v>
      </c>
      <c r="E1521" s="23" t="s">
        <v>524</v>
      </c>
      <c r="F1521" s="23" t="s">
        <v>20</v>
      </c>
      <c r="G1521" s="24" t="n">
        <v>1</v>
      </c>
      <c r="H1521" s="25" t="n">
        <v>1</v>
      </c>
      <c r="I1521" s="25" t="n">
        <v>367.51</v>
      </c>
      <c r="J1521" s="25" t="n">
        <v>0</v>
      </c>
      <c r="K1521" s="25" t="n">
        <v>0</v>
      </c>
      <c r="L1521" s="25" t="n">
        <v>0</v>
      </c>
      <c r="M1521" s="6" t="s">
        <f>=I1521+J1521+K1521+L1521</f>
      </c>
      <c r="N1521" s="23"/>
      <c r="O1521" s="23" t="s">
        <v>502</v>
      </c>
    </row>
    <row collapsed="false" customFormat="false" customHeight="false" hidden="false" ht="12.1" outlineLevel="0" r="1522">
      <c r="A1522" s="22" t="n">
        <v>45918.558553241</v>
      </c>
      <c r="B1522" s="23" t="s">
        <v>501</v>
      </c>
      <c r="C1522" s="23" t="s">
        <v>209</v>
      </c>
      <c r="D1522" s="23" t="s">
        <v>501</v>
      </c>
      <c r="E1522" s="23" t="s">
        <v>501</v>
      </c>
      <c r="F1522" s="23" t="s">
        <v>20</v>
      </c>
      <c r="G1522" s="24" t="n">
        <v>1</v>
      </c>
      <c r="H1522" s="25" t="n">
        <v>1</v>
      </c>
      <c r="I1522" s="25" t="n">
        <v>1</v>
      </c>
      <c r="J1522" s="25" t="n">
        <v>0</v>
      </c>
      <c r="K1522" s="25" t="n">
        <v>0</v>
      </c>
      <c r="L1522" s="25" t="n">
        <v>0</v>
      </c>
      <c r="M1522" s="6" t="s">
        <f>=I1522+J1522+K1522+L1522</f>
      </c>
      <c r="N1522" s="23"/>
      <c r="O1522" s="23" t="s">
        <v>624</v>
      </c>
    </row>
    <row collapsed="false" customFormat="false" customHeight="false" hidden="false" ht="12.1" outlineLevel="0" r="1523">
      <c r="A1523" s="22" t="n">
        <v>45919.639409722</v>
      </c>
      <c r="B1523" s="23" t="s">
        <v>501</v>
      </c>
      <c r="C1523" s="23" t="s">
        <v>209</v>
      </c>
      <c r="D1523" s="23" t="s">
        <v>501</v>
      </c>
      <c r="E1523" s="23" t="s">
        <v>501</v>
      </c>
      <c r="F1523" s="23" t="s">
        <v>20</v>
      </c>
      <c r="G1523" s="24" t="n">
        <v>1</v>
      </c>
      <c r="H1523" s="25" t="n">
        <v>1</v>
      </c>
      <c r="I1523" s="25" t="n">
        <v>36</v>
      </c>
      <c r="J1523" s="25" t="n">
        <v>0</v>
      </c>
      <c r="K1523" s="25" t="n">
        <v>0</v>
      </c>
      <c r="L1523" s="25" t="n">
        <v>0</v>
      </c>
      <c r="M1523" s="6" t="s">
        <f>=I1523+J1523+K1523+L1523</f>
      </c>
      <c r="N1523" s="23"/>
      <c r="O1523" s="23" t="s">
        <v>624</v>
      </c>
    </row>
    <row collapsed="false" customFormat="false" customHeight="false" hidden="false" ht="12.1" outlineLevel="0" r="1524">
      <c r="A1524" s="21" t="n">
        <v>45919.639490741</v>
      </c>
      <c r="B1524" s="17" t="s">
        <v>129</v>
      </c>
      <c r="C1524" s="17" t="s">
        <v>629</v>
      </c>
      <c r="D1524" s="17" t="s">
        <v>277</v>
      </c>
      <c r="E1524" s="17" t="s">
        <v>126</v>
      </c>
      <c r="F1524" s="17" t="s">
        <v>20</v>
      </c>
      <c r="G1524" s="7" t="n">
        <v>1</v>
      </c>
      <c r="H1524" s="6" t="n">
        <v>143.214485</v>
      </c>
      <c r="I1524" s="6" t="n">
        <v>-143.21</v>
      </c>
      <c r="J1524" s="6" t="n">
        <v>0</v>
      </c>
      <c r="K1524" s="6" t="n">
        <v>0</v>
      </c>
      <c r="L1524" s="6" t="n">
        <v>0</v>
      </c>
      <c r="M1524" s="6" t="s">
        <f>=I1524+J1524+K1524+L1524</f>
      </c>
      <c r="N1524" s="17"/>
      <c r="O1524" s="17" t="s">
        <v>624</v>
      </c>
    </row>
    <row collapsed="false" customFormat="false" customHeight="false" hidden="false" ht="12.1" outlineLevel="0" r="1525">
      <c r="A1525" s="22" t="n">
        <v>45919.762430556</v>
      </c>
      <c r="B1525" s="23" t="s">
        <v>501</v>
      </c>
      <c r="C1525" s="23" t="s">
        <v>209</v>
      </c>
      <c r="D1525" s="23" t="s">
        <v>501</v>
      </c>
      <c r="E1525" s="23" t="s">
        <v>501</v>
      </c>
      <c r="F1525" s="23" t="s">
        <v>20</v>
      </c>
      <c r="G1525" s="24" t="n">
        <v>1</v>
      </c>
      <c r="H1525" s="25" t="n">
        <v>1</v>
      </c>
      <c r="I1525" s="25" t="n">
        <v>6.63</v>
      </c>
      <c r="J1525" s="25" t="n">
        <v>0</v>
      </c>
      <c r="K1525" s="25" t="n">
        <v>0</v>
      </c>
      <c r="L1525" s="25" t="n">
        <v>0</v>
      </c>
      <c r="M1525" s="6" t="s">
        <f>=I1525+J1525+K1525+L1525</f>
      </c>
      <c r="N1525" s="23"/>
      <c r="O1525" s="23" t="s">
        <v>624</v>
      </c>
    </row>
    <row collapsed="false" customFormat="false" customHeight="false" hidden="false" ht="12.1" outlineLevel="0" r="1526">
      <c r="A1526" s="22" t="n">
        <v>45919.869097222</v>
      </c>
      <c r="B1526" s="23" t="s">
        <v>501</v>
      </c>
      <c r="C1526" s="23" t="s">
        <v>209</v>
      </c>
      <c r="D1526" s="23" t="s">
        <v>501</v>
      </c>
      <c r="E1526" s="23" t="s">
        <v>501</v>
      </c>
      <c r="F1526" s="23" t="s">
        <v>20</v>
      </c>
      <c r="G1526" s="24" t="n">
        <v>1</v>
      </c>
      <c r="H1526" s="25" t="n">
        <v>1</v>
      </c>
      <c r="I1526" s="25" t="n">
        <v>38.39</v>
      </c>
      <c r="J1526" s="25" t="n">
        <v>0</v>
      </c>
      <c r="K1526" s="25" t="n">
        <v>0</v>
      </c>
      <c r="L1526" s="25" t="n">
        <v>0</v>
      </c>
      <c r="M1526" s="6" t="s">
        <f>=I1526+J1526+K1526+L1526</f>
      </c>
      <c r="N1526" s="23"/>
      <c r="O1526" s="23" t="s">
        <v>624</v>
      </c>
    </row>
    <row collapsed="false" customFormat="false" customHeight="false" hidden="false" ht="12.1" outlineLevel="0" r="1527">
      <c r="A1527" s="22" t="n">
        <v>45922.386574074</v>
      </c>
      <c r="B1527" s="23" t="s">
        <v>501</v>
      </c>
      <c r="C1527" s="23" t="s">
        <v>209</v>
      </c>
      <c r="D1527" s="23" t="s">
        <v>501</v>
      </c>
      <c r="E1527" s="23" t="s">
        <v>501</v>
      </c>
      <c r="F1527" s="23" t="s">
        <v>20</v>
      </c>
      <c r="G1527" s="24" t="n">
        <v>1</v>
      </c>
      <c r="H1527" s="25" t="n">
        <v>1</v>
      </c>
      <c r="I1527" s="25" t="n">
        <v>35.04</v>
      </c>
      <c r="J1527" s="25" t="n">
        <v>0</v>
      </c>
      <c r="K1527" s="25" t="n">
        <v>0</v>
      </c>
      <c r="L1527" s="25" t="n">
        <v>0</v>
      </c>
      <c r="M1527" s="6" t="s">
        <f>=I1527+J1527+K1527+L1527</f>
      </c>
      <c r="N1527" s="23"/>
      <c r="O1527" s="23" t="s">
        <v>624</v>
      </c>
    </row>
    <row collapsed="false" customFormat="false" customHeight="false" hidden="false" ht="12.1" outlineLevel="0" r="1528">
      <c r="A1528" s="22" t="n">
        <v>45922.542233796</v>
      </c>
      <c r="B1528" s="23" t="s">
        <v>501</v>
      </c>
      <c r="C1528" s="23" t="s">
        <v>209</v>
      </c>
      <c r="D1528" s="23" t="s">
        <v>501</v>
      </c>
      <c r="E1528" s="23" t="s">
        <v>501</v>
      </c>
      <c r="F1528" s="23" t="s">
        <v>20</v>
      </c>
      <c r="G1528" s="24" t="n">
        <v>1</v>
      </c>
      <c r="H1528" s="25" t="n">
        <v>1</v>
      </c>
      <c r="I1528" s="25" t="n">
        <v>21</v>
      </c>
      <c r="J1528" s="25" t="n">
        <v>0</v>
      </c>
      <c r="K1528" s="25" t="n">
        <v>0</v>
      </c>
      <c r="L1528" s="25" t="n">
        <v>0</v>
      </c>
      <c r="M1528" s="6" t="s">
        <f>=I1528+J1528+K1528+L1528</f>
      </c>
      <c r="N1528" s="23"/>
      <c r="O1528" s="23" t="s">
        <v>624</v>
      </c>
    </row>
    <row collapsed="false" customFormat="false" customHeight="false" hidden="false" ht="12.1" outlineLevel="0" r="1529">
      <c r="A1529" s="22" t="n">
        <v>45923.371759259</v>
      </c>
      <c r="B1529" s="23" t="s">
        <v>501</v>
      </c>
      <c r="C1529" s="23" t="s">
        <v>209</v>
      </c>
      <c r="D1529" s="23" t="s">
        <v>501</v>
      </c>
      <c r="E1529" s="23" t="s">
        <v>501</v>
      </c>
      <c r="F1529" s="23" t="s">
        <v>20</v>
      </c>
      <c r="G1529" s="24" t="n">
        <v>1</v>
      </c>
      <c r="H1529" s="25" t="n">
        <v>1</v>
      </c>
      <c r="I1529" s="25" t="n">
        <v>40.02</v>
      </c>
      <c r="J1529" s="25" t="n">
        <v>0</v>
      </c>
      <c r="K1529" s="25" t="n">
        <v>0</v>
      </c>
      <c r="L1529" s="25" t="n">
        <v>0</v>
      </c>
      <c r="M1529" s="6" t="s">
        <f>=I1529+J1529+K1529+L1529</f>
      </c>
      <c r="N1529" s="23"/>
      <c r="O1529" s="23" t="s">
        <v>624</v>
      </c>
    </row>
    <row collapsed="false" customFormat="false" customHeight="false" hidden="false" ht="12.1" outlineLevel="0" r="1530">
      <c r="A1530" s="21" t="n">
        <v>45923.371793981</v>
      </c>
      <c r="B1530" s="17" t="s">
        <v>129</v>
      </c>
      <c r="C1530" s="17" t="s">
        <v>629</v>
      </c>
      <c r="D1530" s="17" t="s">
        <v>277</v>
      </c>
      <c r="E1530" s="17" t="s">
        <v>126</v>
      </c>
      <c r="F1530" s="17" t="s">
        <v>20</v>
      </c>
      <c r="G1530" s="7" t="n">
        <v>1</v>
      </c>
      <c r="H1530" s="6" t="n">
        <v>143.461872</v>
      </c>
      <c r="I1530" s="6" t="n">
        <v>-143.46</v>
      </c>
      <c r="J1530" s="6" t="n">
        <v>0</v>
      </c>
      <c r="K1530" s="6" t="n">
        <v>0</v>
      </c>
      <c r="L1530" s="6" t="n">
        <v>0</v>
      </c>
      <c r="M1530" s="6" t="s">
        <f>=I1530+J1530+K1530+L1530</f>
      </c>
      <c r="N1530" s="17"/>
      <c r="O1530" s="17" t="s">
        <v>624</v>
      </c>
    </row>
    <row collapsed="false" customFormat="false" customHeight="false" hidden="false" ht="12.1" outlineLevel="0" r="1531">
      <c r="A1531" s="22" t="n">
        <v>45924.379027778</v>
      </c>
      <c r="B1531" s="23" t="s">
        <v>501</v>
      </c>
      <c r="C1531" s="23" t="s">
        <v>209</v>
      </c>
      <c r="D1531" s="23" t="s">
        <v>501</v>
      </c>
      <c r="E1531" s="23" t="s">
        <v>501</v>
      </c>
      <c r="F1531" s="23" t="s">
        <v>20</v>
      </c>
      <c r="G1531" s="24" t="n">
        <v>1</v>
      </c>
      <c r="H1531" s="25" t="n">
        <v>1</v>
      </c>
      <c r="I1531" s="25" t="n">
        <v>46.04</v>
      </c>
      <c r="J1531" s="25" t="n">
        <v>0</v>
      </c>
      <c r="K1531" s="25" t="n">
        <v>0</v>
      </c>
      <c r="L1531" s="25" t="n">
        <v>0</v>
      </c>
      <c r="M1531" s="6" t="s">
        <f>=I1531+J1531+K1531+L1531</f>
      </c>
      <c r="N1531" s="23"/>
      <c r="O1531" s="23" t="s">
        <v>624</v>
      </c>
    </row>
    <row collapsed="false" customFormat="false" customHeight="false" hidden="false" ht="12.1" outlineLevel="0" r="1532">
      <c r="A1532" s="22" t="n">
        <v>45924.541446759</v>
      </c>
      <c r="B1532" s="23" t="s">
        <v>501</v>
      </c>
      <c r="C1532" s="23" t="s">
        <v>209</v>
      </c>
      <c r="D1532" s="23" t="s">
        <v>501</v>
      </c>
      <c r="E1532" s="23" t="s">
        <v>501</v>
      </c>
      <c r="F1532" s="23" t="s">
        <v>20</v>
      </c>
      <c r="G1532" s="24" t="n">
        <v>1</v>
      </c>
      <c r="H1532" s="25" t="n">
        <v>1</v>
      </c>
      <c r="I1532" s="25" t="n">
        <v>41</v>
      </c>
      <c r="J1532" s="25" t="n">
        <v>0</v>
      </c>
      <c r="K1532" s="25" t="n">
        <v>0</v>
      </c>
      <c r="L1532" s="25" t="n">
        <v>0</v>
      </c>
      <c r="M1532" s="6" t="s">
        <f>=I1532+J1532+K1532+L1532</f>
      </c>
      <c r="N1532" s="23"/>
      <c r="O1532" s="23" t="s">
        <v>624</v>
      </c>
    </row>
    <row collapsed="false" customFormat="false" customHeight="false" hidden="false" ht="12.1" outlineLevel="0" r="1533">
      <c r="A1533" s="34" t="n">
        <v>45924.808541667</v>
      </c>
      <c r="B1533" s="35" t="s">
        <v>129</v>
      </c>
      <c r="C1533" s="35" t="s">
        <v>629</v>
      </c>
      <c r="D1533" s="35" t="s">
        <v>331</v>
      </c>
      <c r="E1533" s="35" t="s">
        <v>126</v>
      </c>
      <c r="F1533" s="35" t="s">
        <v>20</v>
      </c>
      <c r="G1533" s="36" t="n">
        <v>-25</v>
      </c>
      <c r="H1533" s="37" t="n">
        <v>143.52</v>
      </c>
      <c r="I1533" s="37" t="n">
        <v>3588</v>
      </c>
      <c r="J1533" s="37" t="n">
        <v>0</v>
      </c>
      <c r="K1533" s="37" t="n">
        <v>0</v>
      </c>
      <c r="L1533" s="37" t="n">
        <v>0</v>
      </c>
      <c r="M1533" s="6" t="s">
        <f>=I1533+J1533+K1533+L1533</f>
      </c>
      <c r="N1533" s="35"/>
      <c r="O1533" s="35" t="s">
        <v>502</v>
      </c>
    </row>
    <row collapsed="false" customFormat="false" customHeight="false" hidden="false" ht="12.1" outlineLevel="0" r="1534">
      <c r="A1534" s="21" t="n">
        <v>45924.808738426</v>
      </c>
      <c r="B1534" s="17" t="s">
        <v>45</v>
      </c>
      <c r="C1534" s="17" t="s">
        <v>649</v>
      </c>
      <c r="D1534" s="17" t="s">
        <v>277</v>
      </c>
      <c r="E1534" s="17" t="s">
        <v>18</v>
      </c>
      <c r="F1534" s="17" t="s">
        <v>20</v>
      </c>
      <c r="G1534" s="7" t="n">
        <v>1</v>
      </c>
      <c r="H1534" s="6" t="n">
        <v>3334.5</v>
      </c>
      <c r="I1534" s="6" t="n">
        <v>-3334.5</v>
      </c>
      <c r="J1534" s="6" t="n">
        <v>0</v>
      </c>
      <c r="K1534" s="6" t="n">
        <v>-10</v>
      </c>
      <c r="L1534" s="6" t="n">
        <v>0</v>
      </c>
      <c r="M1534" s="6" t="s">
        <f>=I1534+J1534+K1534+L1534</f>
      </c>
      <c r="N1534" s="17"/>
      <c r="O1534" s="17" t="s">
        <v>502</v>
      </c>
    </row>
    <row collapsed="false" customFormat="false" customHeight="false" hidden="false" ht="12.1" outlineLevel="0" r="1535">
      <c r="A1535" s="34" t="n">
        <v>45924.810162037</v>
      </c>
      <c r="B1535" s="35" t="s">
        <v>129</v>
      </c>
      <c r="C1535" s="35" t="s">
        <v>629</v>
      </c>
      <c r="D1535" s="35" t="s">
        <v>331</v>
      </c>
      <c r="E1535" s="35" t="s">
        <v>126</v>
      </c>
      <c r="F1535" s="35" t="s">
        <v>20</v>
      </c>
      <c r="G1535" s="36" t="n">
        <v>-20</v>
      </c>
      <c r="H1535" s="37" t="n">
        <v>143.52</v>
      </c>
      <c r="I1535" s="37" t="n">
        <v>2870.4</v>
      </c>
      <c r="J1535" s="37" t="n">
        <v>0</v>
      </c>
      <c r="K1535" s="37" t="n">
        <v>0</v>
      </c>
      <c r="L1535" s="37" t="n">
        <v>0</v>
      </c>
      <c r="M1535" s="6" t="s">
        <f>=I1535+J1535+K1535+L1535</f>
      </c>
      <c r="N1535" s="35"/>
      <c r="O1535" s="35" t="s">
        <v>502</v>
      </c>
    </row>
    <row collapsed="false" customFormat="false" customHeight="false" hidden="false" ht="12.1" outlineLevel="0" r="1536">
      <c r="A1536" s="21" t="n">
        <v>45924.810381944</v>
      </c>
      <c r="B1536" s="17" t="s">
        <v>116</v>
      </c>
      <c r="C1536" s="17" t="s">
        <v>711</v>
      </c>
      <c r="D1536" s="17" t="s">
        <v>277</v>
      </c>
      <c r="E1536" s="17" t="s">
        <v>18</v>
      </c>
      <c r="F1536" s="17" t="s">
        <v>20</v>
      </c>
      <c r="G1536" s="7" t="n">
        <v>2000</v>
      </c>
      <c r="H1536" s="6" t="n">
        <v>0.602</v>
      </c>
      <c r="I1536" s="6" t="n">
        <v>-1204</v>
      </c>
      <c r="J1536" s="6" t="n">
        <v>0</v>
      </c>
      <c r="K1536" s="6" t="n">
        <v>-3.61</v>
      </c>
      <c r="L1536" s="6" t="n">
        <v>0</v>
      </c>
      <c r="M1536" s="6" t="s">
        <f>=I1536+J1536+K1536+L1536</f>
      </c>
      <c r="N1536" s="17"/>
      <c r="O1536" s="17" t="s">
        <v>502</v>
      </c>
    </row>
    <row collapsed="false" customFormat="false" customHeight="false" hidden="false" ht="12.1" outlineLevel="0" r="1537">
      <c r="A1537" s="21" t="n">
        <v>45924.811493056</v>
      </c>
      <c r="B1537" s="17" t="s">
        <v>113</v>
      </c>
      <c r="C1537" s="17" t="s">
        <v>568</v>
      </c>
      <c r="D1537" s="17" t="s">
        <v>277</v>
      </c>
      <c r="E1537" s="17" t="s">
        <v>18</v>
      </c>
      <c r="F1537" s="17" t="s">
        <v>20</v>
      </c>
      <c r="G1537" s="7" t="n">
        <v>2000</v>
      </c>
      <c r="H1537" s="6" t="n">
        <v>0.4268</v>
      </c>
      <c r="I1537" s="6" t="n">
        <v>-853.6</v>
      </c>
      <c r="J1537" s="6" t="n">
        <v>0</v>
      </c>
      <c r="K1537" s="6" t="n">
        <v>-2.56</v>
      </c>
      <c r="L1537" s="6" t="n">
        <v>0</v>
      </c>
      <c r="M1537" s="6" t="s">
        <f>=I1537+J1537+K1537+L1537</f>
      </c>
      <c r="N1537" s="17"/>
      <c r="O1537" s="17" t="s">
        <v>502</v>
      </c>
    </row>
    <row collapsed="false" customFormat="false" customHeight="false" hidden="false" ht="12.1" outlineLevel="0" r="1538">
      <c r="A1538" s="21" t="n">
        <v>45924.812326389</v>
      </c>
      <c r="B1538" s="17" t="s">
        <v>63</v>
      </c>
      <c r="C1538" s="17" t="s">
        <v>533</v>
      </c>
      <c r="D1538" s="17" t="s">
        <v>277</v>
      </c>
      <c r="E1538" s="17" t="s">
        <v>18</v>
      </c>
      <c r="F1538" s="17" t="s">
        <v>20</v>
      </c>
      <c r="G1538" s="7" t="n">
        <v>1</v>
      </c>
      <c r="H1538" s="6" t="n">
        <v>969.9</v>
      </c>
      <c r="I1538" s="6" t="n">
        <v>-969.9</v>
      </c>
      <c r="J1538" s="6" t="n">
        <v>0</v>
      </c>
      <c r="K1538" s="6" t="n">
        <v>0</v>
      </c>
      <c r="L1538" s="6" t="n">
        <v>0</v>
      </c>
      <c r="M1538" s="6" t="s">
        <f>=I1538+J1538+K1538+L1538</f>
      </c>
      <c r="N1538" s="17"/>
      <c r="O1538" s="17" t="s">
        <v>502</v>
      </c>
    </row>
    <row collapsed="false" customFormat="false" customHeight="false" hidden="false" ht="12.1" outlineLevel="0" r="1539">
      <c r="A1539" s="30" t="n">
        <v>45924.812337963</v>
      </c>
      <c r="B1539" s="31" t="s">
        <v>537</v>
      </c>
      <c r="C1539" s="31" t="s">
        <v>679</v>
      </c>
      <c r="D1539" s="31" t="s">
        <v>537</v>
      </c>
      <c r="E1539" s="31" t="s">
        <v>537</v>
      </c>
      <c r="F1539" s="31" t="s">
        <v>20</v>
      </c>
      <c r="G1539" s="32" t="n">
        <v>1</v>
      </c>
      <c r="H1539" s="33" t="n">
        <v>-1</v>
      </c>
      <c r="I1539" s="33" t="n">
        <v>-2.91</v>
      </c>
      <c r="J1539" s="33" t="n">
        <v>0</v>
      </c>
      <c r="K1539" s="33" t="n">
        <v>0</v>
      </c>
      <c r="L1539" s="33" t="n">
        <v>0</v>
      </c>
      <c r="M1539" s="6" t="s">
        <f>=I1539+J1539+K1539+L1539</f>
      </c>
      <c r="N1539" s="31"/>
      <c r="O1539" s="31" t="s">
        <v>502</v>
      </c>
    </row>
    <row collapsed="false" customFormat="false" customHeight="false" hidden="false" ht="12.1" outlineLevel="0" r="1540">
      <c r="A1540" s="22" t="n">
        <v>45925.386319444</v>
      </c>
      <c r="B1540" s="23" t="s">
        <v>501</v>
      </c>
      <c r="C1540" s="23" t="s">
        <v>209</v>
      </c>
      <c r="D1540" s="23" t="s">
        <v>501</v>
      </c>
      <c r="E1540" s="23" t="s">
        <v>501</v>
      </c>
      <c r="F1540" s="23" t="s">
        <v>20</v>
      </c>
      <c r="G1540" s="24" t="n">
        <v>1</v>
      </c>
      <c r="H1540" s="25" t="n">
        <v>1</v>
      </c>
      <c r="I1540" s="25" t="n">
        <v>23.04</v>
      </c>
      <c r="J1540" s="25" t="n">
        <v>0</v>
      </c>
      <c r="K1540" s="25" t="n">
        <v>0</v>
      </c>
      <c r="L1540" s="25" t="n">
        <v>0</v>
      </c>
      <c r="M1540" s="6" t="s">
        <f>=I1540+J1540+K1540+L1540</f>
      </c>
      <c r="N1540" s="23"/>
      <c r="O1540" s="23" t="s">
        <v>624</v>
      </c>
    </row>
    <row collapsed="false" customFormat="false" customHeight="false" hidden="false" ht="12.1" outlineLevel="0" r="1541">
      <c r="A1541" s="22" t="n">
        <v>45925.545497685</v>
      </c>
      <c r="B1541" s="23" t="s">
        <v>501</v>
      </c>
      <c r="C1541" s="23" t="s">
        <v>209</v>
      </c>
      <c r="D1541" s="23" t="s">
        <v>501</v>
      </c>
      <c r="E1541" s="23" t="s">
        <v>501</v>
      </c>
      <c r="F1541" s="23" t="s">
        <v>20</v>
      </c>
      <c r="G1541" s="24" t="n">
        <v>1</v>
      </c>
      <c r="H1541" s="25" t="n">
        <v>1</v>
      </c>
      <c r="I1541" s="25" t="n">
        <v>41</v>
      </c>
      <c r="J1541" s="25" t="n">
        <v>0</v>
      </c>
      <c r="K1541" s="25" t="n">
        <v>0</v>
      </c>
      <c r="L1541" s="25" t="n">
        <v>0</v>
      </c>
      <c r="M1541" s="6" t="s">
        <f>=I1541+J1541+K1541+L1541</f>
      </c>
      <c r="N1541" s="23"/>
      <c r="O1541" s="23" t="s">
        <v>624</v>
      </c>
    </row>
    <row collapsed="false" customFormat="false" customHeight="false" hidden="false" ht="12.1" outlineLevel="0" r="1542">
      <c r="A1542" s="21" t="n">
        <v>45925.545543981</v>
      </c>
      <c r="B1542" s="17" t="s">
        <v>129</v>
      </c>
      <c r="C1542" s="17" t="s">
        <v>629</v>
      </c>
      <c r="D1542" s="17" t="s">
        <v>277</v>
      </c>
      <c r="E1542" s="17" t="s">
        <v>126</v>
      </c>
      <c r="F1542" s="17" t="s">
        <v>20</v>
      </c>
      <c r="G1542" s="7" t="n">
        <v>1</v>
      </c>
      <c r="H1542" s="6" t="n">
        <v>143.585298</v>
      </c>
      <c r="I1542" s="6" t="n">
        <v>-143.59</v>
      </c>
      <c r="J1542" s="6" t="n">
        <v>0</v>
      </c>
      <c r="K1542" s="6" t="n">
        <v>0</v>
      </c>
      <c r="L1542" s="6" t="n">
        <v>0</v>
      </c>
      <c r="M1542" s="6" t="s">
        <f>=I1542+J1542+K1542+L1542</f>
      </c>
      <c r="N1542" s="17"/>
      <c r="O1542" s="17" t="s">
        <v>624</v>
      </c>
    </row>
    <row collapsed="false" customFormat="false" customHeight="false" hidden="false" ht="12.1" outlineLevel="0" r="1543">
      <c r="A1543" s="22" t="n">
        <v>45926.56619213</v>
      </c>
      <c r="B1543" s="23" t="s">
        <v>501</v>
      </c>
      <c r="C1543" s="23" t="s">
        <v>209</v>
      </c>
      <c r="D1543" s="23" t="s">
        <v>501</v>
      </c>
      <c r="E1543" s="23" t="s">
        <v>501</v>
      </c>
      <c r="F1543" s="23" t="s">
        <v>20</v>
      </c>
      <c r="G1543" s="24" t="n">
        <v>1</v>
      </c>
      <c r="H1543" s="25" t="n">
        <v>1</v>
      </c>
      <c r="I1543" s="25" t="n">
        <v>11</v>
      </c>
      <c r="J1543" s="25" t="n">
        <v>0</v>
      </c>
      <c r="K1543" s="25" t="n">
        <v>0</v>
      </c>
      <c r="L1543" s="25" t="n">
        <v>0</v>
      </c>
      <c r="M1543" s="6" t="s">
        <f>=I1543+J1543+K1543+L1543</f>
      </c>
      <c r="N1543" s="23"/>
      <c r="O1543" s="23" t="s">
        <v>624</v>
      </c>
    </row>
    <row collapsed="false" customFormat="false" customHeight="false" hidden="false" ht="12.1" outlineLevel="0" r="1544">
      <c r="A1544" s="22" t="n">
        <v>45926.571956019</v>
      </c>
      <c r="B1544" s="23" t="s">
        <v>501</v>
      </c>
      <c r="C1544" s="23" t="s">
        <v>209</v>
      </c>
      <c r="D1544" s="23" t="s">
        <v>501</v>
      </c>
      <c r="E1544" s="23" t="s">
        <v>501</v>
      </c>
      <c r="F1544" s="23" t="s">
        <v>20</v>
      </c>
      <c r="G1544" s="24" t="n">
        <v>1</v>
      </c>
      <c r="H1544" s="25" t="n">
        <v>1</v>
      </c>
      <c r="I1544" s="25" t="n">
        <v>5000</v>
      </c>
      <c r="J1544" s="25" t="n">
        <v>0</v>
      </c>
      <c r="K1544" s="25" t="n">
        <v>0</v>
      </c>
      <c r="L1544" s="25" t="n">
        <v>0</v>
      </c>
      <c r="M1544" s="6" t="s">
        <f>=I1544+J1544+K1544+L1544</f>
      </c>
      <c r="N1544" s="23"/>
      <c r="O1544" s="23" t="s">
        <v>502</v>
      </c>
    </row>
    <row collapsed="false" customFormat="false" customHeight="false" hidden="false" ht="12.1" outlineLevel="0" r="1545">
      <c r="A1545" s="22" t="n">
        <v>45926.659351852</v>
      </c>
      <c r="B1545" s="23" t="s">
        <v>501</v>
      </c>
      <c r="C1545" s="23" t="s">
        <v>209</v>
      </c>
      <c r="D1545" s="23" t="s">
        <v>501</v>
      </c>
      <c r="E1545" s="23" t="s">
        <v>501</v>
      </c>
      <c r="F1545" s="23" t="s">
        <v>20</v>
      </c>
      <c r="G1545" s="24" t="n">
        <v>1</v>
      </c>
      <c r="H1545" s="25" t="n">
        <v>1</v>
      </c>
      <c r="I1545" s="25" t="n">
        <v>12.5</v>
      </c>
      <c r="J1545" s="25" t="n">
        <v>0</v>
      </c>
      <c r="K1545" s="25" t="n">
        <v>0</v>
      </c>
      <c r="L1545" s="25" t="n">
        <v>0</v>
      </c>
      <c r="M1545" s="6" t="s">
        <f>=I1545+J1545+K1545+L1545</f>
      </c>
      <c r="N1545" s="23"/>
      <c r="O1545" s="23" t="s">
        <v>624</v>
      </c>
    </row>
    <row collapsed="false" customFormat="false" customHeight="false" hidden="false" ht="12.1" outlineLevel="0" r="1546">
      <c r="A1546" s="22" t="n">
        <v>45926.674224537</v>
      </c>
      <c r="B1546" s="23" t="s">
        <v>524</v>
      </c>
      <c r="C1546" s="23" t="s">
        <v>697</v>
      </c>
      <c r="D1546" s="23" t="s">
        <v>524</v>
      </c>
      <c r="E1546" s="23" t="s">
        <v>524</v>
      </c>
      <c r="F1546" s="23" t="s">
        <v>20</v>
      </c>
      <c r="G1546" s="24" t="n">
        <v>1</v>
      </c>
      <c r="H1546" s="25" t="n">
        <v>1</v>
      </c>
      <c r="I1546" s="25" t="n">
        <v>57.06</v>
      </c>
      <c r="J1546" s="25" t="n">
        <v>0</v>
      </c>
      <c r="K1546" s="25" t="n">
        <v>0</v>
      </c>
      <c r="L1546" s="25" t="n">
        <v>0</v>
      </c>
      <c r="M1546" s="6" t="s">
        <f>=I1546+J1546+K1546+L1546</f>
      </c>
      <c r="N1546" s="23"/>
      <c r="O1546" s="23" t="s">
        <v>502</v>
      </c>
    </row>
    <row collapsed="false" customFormat="false" customHeight="false" hidden="false" ht="12.1" outlineLevel="0" r="1547">
      <c r="A1547" s="22" t="n">
        <v>45926.682719907</v>
      </c>
      <c r="B1547" s="23" t="s">
        <v>501</v>
      </c>
      <c r="C1547" s="23" t="s">
        <v>209</v>
      </c>
      <c r="D1547" s="23" t="s">
        <v>501</v>
      </c>
      <c r="E1547" s="23" t="s">
        <v>501</v>
      </c>
      <c r="F1547" s="23" t="s">
        <v>20</v>
      </c>
      <c r="G1547" s="24" t="n">
        <v>1</v>
      </c>
      <c r="H1547" s="25" t="n">
        <v>1</v>
      </c>
      <c r="I1547" s="25" t="n">
        <v>18</v>
      </c>
      <c r="J1547" s="25" t="n">
        <v>0</v>
      </c>
      <c r="K1547" s="25" t="n">
        <v>0</v>
      </c>
      <c r="L1547" s="25" t="n">
        <v>0</v>
      </c>
      <c r="M1547" s="6" t="s">
        <f>=I1547+J1547+K1547+L1547</f>
      </c>
      <c r="N1547" s="23"/>
      <c r="O1547" s="23" t="s">
        <v>624</v>
      </c>
    </row>
    <row collapsed="false" customFormat="false" customHeight="false" hidden="false" ht="12.1" outlineLevel="0" r="1548">
      <c r="A1548" s="22" t="n">
        <v>45926.683622685</v>
      </c>
      <c r="B1548" s="23" t="s">
        <v>559</v>
      </c>
      <c r="C1548" s="23" t="s">
        <v>698</v>
      </c>
      <c r="D1548" s="23" t="s">
        <v>559</v>
      </c>
      <c r="E1548" s="23" t="s">
        <v>559</v>
      </c>
      <c r="F1548" s="23" t="s">
        <v>20</v>
      </c>
      <c r="G1548" s="24" t="n">
        <v>1</v>
      </c>
      <c r="H1548" s="25" t="n">
        <v>1</v>
      </c>
      <c r="I1548" s="25" t="n">
        <v>229.62</v>
      </c>
      <c r="J1548" s="25" t="n">
        <v>0</v>
      </c>
      <c r="K1548" s="25" t="n">
        <v>0</v>
      </c>
      <c r="L1548" s="25" t="n">
        <v>0</v>
      </c>
      <c r="M1548" s="6" t="s">
        <f>=I1548+J1548+K1548+L1548</f>
      </c>
      <c r="N1548" s="23"/>
      <c r="O1548" s="23" t="s">
        <v>502</v>
      </c>
    </row>
    <row collapsed="false" customFormat="false" customHeight="false" hidden="false" ht="12.1" outlineLevel="0" r="1549">
      <c r="A1549" s="21" t="n">
        <v>45926.701261574</v>
      </c>
      <c r="B1549" s="17" t="s">
        <v>122</v>
      </c>
      <c r="C1549" s="17" t="s">
        <v>712</v>
      </c>
      <c r="D1549" s="17" t="s">
        <v>277</v>
      </c>
      <c r="E1549" s="17" t="s">
        <v>18</v>
      </c>
      <c r="F1549" s="17" t="s">
        <v>20</v>
      </c>
      <c r="G1549" s="7" t="n">
        <v>1</v>
      </c>
      <c r="H1549" s="6" t="n">
        <v>2309.5</v>
      </c>
      <c r="I1549" s="6" t="n">
        <v>-2309.5</v>
      </c>
      <c r="J1549" s="6" t="n">
        <v>0</v>
      </c>
      <c r="K1549" s="6" t="n">
        <v>-6.93</v>
      </c>
      <c r="L1549" s="6" t="n">
        <v>0</v>
      </c>
      <c r="M1549" s="6" t="s">
        <f>=I1549+J1549+K1549+L1549</f>
      </c>
      <c r="N1549" s="17"/>
      <c r="O1549" s="17" t="s">
        <v>502</v>
      </c>
    </row>
    <row collapsed="false" customFormat="false" customHeight="false" hidden="false" ht="12.1" outlineLevel="0" r="1550">
      <c r="A1550" s="21" t="n">
        <v>45926.70181713</v>
      </c>
      <c r="B1550" s="17" t="s">
        <v>118</v>
      </c>
      <c r="C1550" s="17" t="s">
        <v>713</v>
      </c>
      <c r="D1550" s="17" t="s">
        <v>277</v>
      </c>
      <c r="E1550" s="17" t="s">
        <v>18</v>
      </c>
      <c r="F1550" s="17" t="s">
        <v>20</v>
      </c>
      <c r="G1550" s="7" t="n">
        <v>30</v>
      </c>
      <c r="H1550" s="6" t="n">
        <v>100.7</v>
      </c>
      <c r="I1550" s="6" t="n">
        <v>-3021</v>
      </c>
      <c r="J1550" s="6" t="n">
        <v>0</v>
      </c>
      <c r="K1550" s="6" t="n">
        <v>-9.06</v>
      </c>
      <c r="L1550" s="6" t="n">
        <v>0</v>
      </c>
      <c r="M1550" s="6" t="s">
        <f>=I1550+J1550+K1550+L1550</f>
      </c>
      <c r="N1550" s="17"/>
      <c r="O1550" s="17" t="s">
        <v>502</v>
      </c>
    </row>
    <row collapsed="false" customFormat="false" customHeight="false" hidden="false" ht="12.1" outlineLevel="0" r="1551">
      <c r="A1551" s="34" t="n">
        <v>45926.702256944</v>
      </c>
      <c r="B1551" s="35" t="s">
        <v>129</v>
      </c>
      <c r="C1551" s="35" t="s">
        <v>629</v>
      </c>
      <c r="D1551" s="35" t="s">
        <v>331</v>
      </c>
      <c r="E1551" s="35" t="s">
        <v>126</v>
      </c>
      <c r="F1551" s="35" t="s">
        <v>20</v>
      </c>
      <c r="G1551" s="36" t="n">
        <v>-28</v>
      </c>
      <c r="H1551" s="37" t="n">
        <v>143.68</v>
      </c>
      <c r="I1551" s="37" t="n">
        <v>4023.04</v>
      </c>
      <c r="J1551" s="37" t="n">
        <v>0</v>
      </c>
      <c r="K1551" s="37" t="n">
        <v>0</v>
      </c>
      <c r="L1551" s="37" t="n">
        <v>0</v>
      </c>
      <c r="M1551" s="6" t="s">
        <f>=I1551+J1551+K1551+L1551</f>
      </c>
      <c r="N1551" s="35"/>
      <c r="O1551" s="35" t="s">
        <v>502</v>
      </c>
    </row>
    <row collapsed="false" customFormat="false" customHeight="false" hidden="false" ht="12.1" outlineLevel="0" r="1552">
      <c r="A1552" s="21" t="n">
        <v>45926.702673611</v>
      </c>
      <c r="B1552" s="17" t="s">
        <v>120</v>
      </c>
      <c r="C1552" s="17" t="s">
        <v>714</v>
      </c>
      <c r="D1552" s="17" t="s">
        <v>277</v>
      </c>
      <c r="E1552" s="17" t="s">
        <v>18</v>
      </c>
      <c r="F1552" s="17" t="s">
        <v>20</v>
      </c>
      <c r="G1552" s="7" t="n">
        <v>2</v>
      </c>
      <c r="H1552" s="6" t="n">
        <v>1202.95</v>
      </c>
      <c r="I1552" s="6" t="n">
        <v>-2405.9</v>
      </c>
      <c r="J1552" s="6" t="n">
        <v>0</v>
      </c>
      <c r="K1552" s="6" t="n">
        <v>0</v>
      </c>
      <c r="L1552" s="6" t="n">
        <v>0</v>
      </c>
      <c r="M1552" s="6" t="s">
        <f>=I1552+J1552+K1552+L1552</f>
      </c>
      <c r="N1552" s="17"/>
      <c r="O1552" s="17" t="s">
        <v>502</v>
      </c>
    </row>
    <row collapsed="false" customFormat="false" customHeight="false" hidden="false" ht="12.1" outlineLevel="0" r="1553">
      <c r="A1553" s="30" t="n">
        <v>45926.702685185</v>
      </c>
      <c r="B1553" s="31" t="s">
        <v>537</v>
      </c>
      <c r="C1553" s="31" t="s">
        <v>715</v>
      </c>
      <c r="D1553" s="31" t="s">
        <v>537</v>
      </c>
      <c r="E1553" s="31" t="s">
        <v>537</v>
      </c>
      <c r="F1553" s="31" t="s">
        <v>20</v>
      </c>
      <c r="G1553" s="32" t="n">
        <v>1</v>
      </c>
      <c r="H1553" s="33" t="n">
        <v>-1</v>
      </c>
      <c r="I1553" s="33" t="n">
        <v>-7.22</v>
      </c>
      <c r="J1553" s="33" t="n">
        <v>0</v>
      </c>
      <c r="K1553" s="33" t="n">
        <v>0</v>
      </c>
      <c r="L1553" s="33" t="n">
        <v>0</v>
      </c>
      <c r="M1553" s="6" t="s">
        <f>=I1553+J1553+K1553+L1553</f>
      </c>
      <c r="N1553" s="31"/>
      <c r="O1553" s="31" t="s">
        <v>502</v>
      </c>
    </row>
    <row collapsed="false" customFormat="false" customHeight="false" hidden="false" ht="12.1" outlineLevel="0" r="1554">
      <c r="A1554" s="21" t="n">
        <v>45926.703055556</v>
      </c>
      <c r="B1554" s="17" t="s">
        <v>129</v>
      </c>
      <c r="C1554" s="17" t="s">
        <v>629</v>
      </c>
      <c r="D1554" s="17" t="s">
        <v>277</v>
      </c>
      <c r="E1554" s="17" t="s">
        <v>126</v>
      </c>
      <c r="F1554" s="17" t="s">
        <v>20</v>
      </c>
      <c r="G1554" s="7" t="n">
        <v>1</v>
      </c>
      <c r="H1554" s="6" t="n">
        <v>143.69</v>
      </c>
      <c r="I1554" s="6" t="n">
        <v>-143.69</v>
      </c>
      <c r="J1554" s="6" t="n">
        <v>0</v>
      </c>
      <c r="K1554" s="6" t="n">
        <v>0</v>
      </c>
      <c r="L1554" s="6" t="n">
        <v>0</v>
      </c>
      <c r="M1554" s="6" t="s">
        <f>=I1554+J1554+K1554+L1554</f>
      </c>
      <c r="N1554" s="17"/>
      <c r="O1554" s="17" t="s">
        <v>502</v>
      </c>
    </row>
    <row collapsed="false" customFormat="false" customHeight="false" hidden="false" ht="12.1" outlineLevel="0" r="1555">
      <c r="A1555" s="21" t="n">
        <v>45926.704618056</v>
      </c>
      <c r="B1555" s="17" t="s">
        <v>56</v>
      </c>
      <c r="C1555" s="17" t="s">
        <v>536</v>
      </c>
      <c r="D1555" s="17" t="s">
        <v>277</v>
      </c>
      <c r="E1555" s="17" t="s">
        <v>18</v>
      </c>
      <c r="F1555" s="17" t="s">
        <v>20</v>
      </c>
      <c r="G1555" s="7" t="n">
        <v>1</v>
      </c>
      <c r="H1555" s="6" t="n">
        <v>597</v>
      </c>
      <c r="I1555" s="6" t="n">
        <v>-597</v>
      </c>
      <c r="J1555" s="6" t="n">
        <v>0</v>
      </c>
      <c r="K1555" s="6" t="n">
        <v>-1.79</v>
      </c>
      <c r="L1555" s="6" t="n">
        <v>0</v>
      </c>
      <c r="M1555" s="6" t="s">
        <f>=I1555+J1555+K1555+L1555</f>
      </c>
      <c r="N1555" s="17"/>
      <c r="O1555" s="17" t="s">
        <v>502</v>
      </c>
    </row>
    <row collapsed="false" customFormat="false" customHeight="false" hidden="false" ht="12.1" outlineLevel="0" r="1556">
      <c r="A1556" s="21" t="n">
        <v>45926.705219907</v>
      </c>
      <c r="B1556" s="17" t="s">
        <v>88</v>
      </c>
      <c r="C1556" s="17" t="s">
        <v>709</v>
      </c>
      <c r="D1556" s="17" t="s">
        <v>277</v>
      </c>
      <c r="E1556" s="17" t="s">
        <v>18</v>
      </c>
      <c r="F1556" s="17" t="s">
        <v>20</v>
      </c>
      <c r="G1556" s="7" t="n">
        <v>10</v>
      </c>
      <c r="H1556" s="6" t="n">
        <v>40.885</v>
      </c>
      <c r="I1556" s="6" t="n">
        <v>-408.85</v>
      </c>
      <c r="J1556" s="6" t="n">
        <v>0</v>
      </c>
      <c r="K1556" s="6" t="n">
        <v>-1.23</v>
      </c>
      <c r="L1556" s="6" t="n">
        <v>0</v>
      </c>
      <c r="M1556" s="6" t="s">
        <f>=I1556+J1556+K1556+L1556</f>
      </c>
      <c r="N1556" s="17"/>
      <c r="O1556" s="17" t="s">
        <v>502</v>
      </c>
    </row>
    <row collapsed="false" customFormat="false" customHeight="false" hidden="false" ht="12.1" outlineLevel="0" r="1557">
      <c r="A1557" s="21" t="n">
        <v>45926.706076389</v>
      </c>
      <c r="B1557" s="17" t="s">
        <v>88</v>
      </c>
      <c r="C1557" s="17" t="s">
        <v>709</v>
      </c>
      <c r="D1557" s="17" t="s">
        <v>277</v>
      </c>
      <c r="E1557" s="17" t="s">
        <v>18</v>
      </c>
      <c r="F1557" s="17" t="s">
        <v>20</v>
      </c>
      <c r="G1557" s="7" t="n">
        <v>20</v>
      </c>
      <c r="H1557" s="6" t="n">
        <v>40.875</v>
      </c>
      <c r="I1557" s="6" t="n">
        <v>-817.5</v>
      </c>
      <c r="J1557" s="6" t="n">
        <v>0</v>
      </c>
      <c r="K1557" s="6" t="n">
        <v>-2.45</v>
      </c>
      <c r="L1557" s="6" t="n">
        <v>0</v>
      </c>
      <c r="M1557" s="6" t="s">
        <f>=I1557+J1557+K1557+L1557</f>
      </c>
      <c r="N1557" s="17"/>
      <c r="O1557" s="17" t="s">
        <v>502</v>
      </c>
    </row>
    <row collapsed="false" customFormat="false" customHeight="false" hidden="false" ht="12.1" outlineLevel="0" r="1558">
      <c r="A1558" s="22" t="n">
        <v>45928.580694444</v>
      </c>
      <c r="B1558" s="23" t="s">
        <v>501</v>
      </c>
      <c r="C1558" s="23" t="s">
        <v>209</v>
      </c>
      <c r="D1558" s="23" t="s">
        <v>501</v>
      </c>
      <c r="E1558" s="23" t="s">
        <v>501</v>
      </c>
      <c r="F1558" s="23" t="s">
        <v>20</v>
      </c>
      <c r="G1558" s="24" t="n">
        <v>1</v>
      </c>
      <c r="H1558" s="25" t="n">
        <v>1</v>
      </c>
      <c r="I1558" s="25" t="n">
        <v>44.4</v>
      </c>
      <c r="J1558" s="25" t="n">
        <v>0</v>
      </c>
      <c r="K1558" s="25" t="n">
        <v>0</v>
      </c>
      <c r="L1558" s="25" t="n">
        <v>0</v>
      </c>
      <c r="M1558" s="6" t="s">
        <f>=I1558+J1558+K1558+L1558</f>
      </c>
      <c r="N1558" s="23"/>
      <c r="O1558" s="23" t="s">
        <v>624</v>
      </c>
    </row>
    <row collapsed="false" customFormat="false" customHeight="false" hidden="false" ht="12.1" outlineLevel="0" r="1559">
      <c r="A1559" s="22" t="n">
        <v>45929.544571759</v>
      </c>
      <c r="B1559" s="23" t="s">
        <v>501</v>
      </c>
      <c r="C1559" s="23" t="s">
        <v>209</v>
      </c>
      <c r="D1559" s="23" t="s">
        <v>501</v>
      </c>
      <c r="E1559" s="23" t="s">
        <v>501</v>
      </c>
      <c r="F1559" s="23" t="s">
        <v>20</v>
      </c>
      <c r="G1559" s="24" t="n">
        <v>1</v>
      </c>
      <c r="H1559" s="25" t="n">
        <v>1</v>
      </c>
      <c r="I1559" s="25" t="n">
        <v>27</v>
      </c>
      <c r="J1559" s="25" t="n">
        <v>0</v>
      </c>
      <c r="K1559" s="25" t="n">
        <v>0</v>
      </c>
      <c r="L1559" s="25" t="n">
        <v>0</v>
      </c>
      <c r="M1559" s="6" t="s">
        <f>=I1559+J1559+K1559+L1559</f>
      </c>
      <c r="N1559" s="23"/>
      <c r="O1559" s="23" t="s">
        <v>624</v>
      </c>
    </row>
    <row collapsed="false" customFormat="false" customHeight="false" hidden="false" ht="12.1" outlineLevel="0" r="1560">
      <c r="A1560" s="22" t="n">
        <v>45930.537002315</v>
      </c>
      <c r="B1560" s="23" t="s">
        <v>501</v>
      </c>
      <c r="C1560" s="23" t="s">
        <v>209</v>
      </c>
      <c r="D1560" s="23" t="s">
        <v>501</v>
      </c>
      <c r="E1560" s="23" t="s">
        <v>501</v>
      </c>
      <c r="F1560" s="23" t="s">
        <v>20</v>
      </c>
      <c r="G1560" s="24" t="n">
        <v>1</v>
      </c>
      <c r="H1560" s="25" t="n">
        <v>1</v>
      </c>
      <c r="I1560" s="25" t="n">
        <v>41</v>
      </c>
      <c r="J1560" s="25" t="n">
        <v>0</v>
      </c>
      <c r="K1560" s="25" t="n">
        <v>0</v>
      </c>
      <c r="L1560" s="25" t="n">
        <v>0</v>
      </c>
      <c r="M1560" s="6" t="s">
        <f>=I1560+J1560+K1560+L1560</f>
      </c>
      <c r="N1560" s="23"/>
      <c r="O1560" s="23" t="s">
        <v>624</v>
      </c>
    </row>
    <row collapsed="false" customFormat="false" customHeight="false" hidden="false" ht="12.1" outlineLevel="0" r="1561">
      <c r="A1561" s="21" t="n">
        <v>45930.537037037</v>
      </c>
      <c r="B1561" s="17" t="s">
        <v>129</v>
      </c>
      <c r="C1561" s="17" t="s">
        <v>629</v>
      </c>
      <c r="D1561" s="17" t="s">
        <v>277</v>
      </c>
      <c r="E1561" s="17" t="s">
        <v>126</v>
      </c>
      <c r="F1561" s="17" t="s">
        <v>20</v>
      </c>
      <c r="G1561" s="7" t="n">
        <v>1</v>
      </c>
      <c r="H1561" s="6" t="n">
        <v>143.895739</v>
      </c>
      <c r="I1561" s="6" t="n">
        <v>-143.9</v>
      </c>
      <c r="J1561" s="6" t="n">
        <v>0</v>
      </c>
      <c r="K1561" s="6" t="n">
        <v>0</v>
      </c>
      <c r="L1561" s="6" t="n">
        <v>0</v>
      </c>
      <c r="M1561" s="6" t="s">
        <f>=I1561+J1561+K1561+L1561</f>
      </c>
      <c r="N1561" s="17"/>
      <c r="O1561" s="17" t="s">
        <v>624</v>
      </c>
    </row>
    <row collapsed="false" customFormat="false" customHeight="false" hidden="false" ht="12.1" outlineLevel="0" r="1562">
      <c r="A1562" s="22" t="n">
        <v>45930.552592593</v>
      </c>
      <c r="B1562" s="23" t="s">
        <v>524</v>
      </c>
      <c r="C1562" s="23" t="s">
        <v>593</v>
      </c>
      <c r="D1562" s="23" t="s">
        <v>524</v>
      </c>
      <c r="E1562" s="23" t="s">
        <v>524</v>
      </c>
      <c r="F1562" s="23" t="s">
        <v>20</v>
      </c>
      <c r="G1562" s="24" t="n">
        <v>1</v>
      </c>
      <c r="H1562" s="25" t="n">
        <v>1</v>
      </c>
      <c r="I1562" s="25" t="n">
        <v>56.3</v>
      </c>
      <c r="J1562" s="25" t="n">
        <v>0</v>
      </c>
      <c r="K1562" s="25" t="n">
        <v>0</v>
      </c>
      <c r="L1562" s="25" t="n">
        <v>0</v>
      </c>
      <c r="M1562" s="6" t="s">
        <f>=I1562+J1562+K1562+L1562</f>
      </c>
      <c r="N1562" s="23"/>
      <c r="O1562" s="23" t="s">
        <v>502</v>
      </c>
    </row>
    <row collapsed="false" customFormat="false" customHeight="false" hidden="false" ht="12.1" outlineLevel="0" r="1563">
      <c r="A1563" s="22" t="n">
        <v>45930.558240741</v>
      </c>
      <c r="B1563" s="23" t="s">
        <v>501</v>
      </c>
      <c r="C1563" s="23" t="s">
        <v>209</v>
      </c>
      <c r="D1563" s="23" t="s">
        <v>501</v>
      </c>
      <c r="E1563" s="23" t="s">
        <v>501</v>
      </c>
      <c r="F1563" s="23" t="s">
        <v>20</v>
      </c>
      <c r="G1563" s="24" t="n">
        <v>1</v>
      </c>
      <c r="H1563" s="25" t="n">
        <v>1</v>
      </c>
      <c r="I1563" s="25" t="n">
        <v>27</v>
      </c>
      <c r="J1563" s="25" t="n">
        <v>0</v>
      </c>
      <c r="K1563" s="25" t="n">
        <v>0</v>
      </c>
      <c r="L1563" s="25" t="n">
        <v>0</v>
      </c>
      <c r="M1563" s="6" t="s">
        <f>=I1563+J1563+K1563+L1563</f>
      </c>
      <c r="N1563" s="23"/>
      <c r="O1563" s="23" t="s">
        <v>624</v>
      </c>
    </row>
    <row collapsed="false" customFormat="false" customHeight="false" hidden="false" ht="12.1" outlineLevel="0" r="1564">
      <c r="A1564" s="22" t="n">
        <v>45931.542951389</v>
      </c>
      <c r="B1564" s="23" t="s">
        <v>501</v>
      </c>
      <c r="C1564" s="23" t="s">
        <v>209</v>
      </c>
      <c r="D1564" s="23" t="s">
        <v>501</v>
      </c>
      <c r="E1564" s="23" t="s">
        <v>501</v>
      </c>
      <c r="F1564" s="23" t="s">
        <v>20</v>
      </c>
      <c r="G1564" s="24" t="n">
        <v>1</v>
      </c>
      <c r="H1564" s="25" t="n">
        <v>1</v>
      </c>
      <c r="I1564" s="25" t="n">
        <v>14</v>
      </c>
      <c r="J1564" s="25" t="n">
        <v>0</v>
      </c>
      <c r="K1564" s="25" t="n">
        <v>0</v>
      </c>
      <c r="L1564" s="25" t="n">
        <v>0</v>
      </c>
      <c r="M1564" s="6" t="s">
        <f>=I1564+J1564+K1564+L1564</f>
      </c>
      <c r="N1564" s="23"/>
      <c r="O1564" s="23" t="s">
        <v>624</v>
      </c>
    </row>
    <row collapsed="false" customFormat="false" customHeight="false" hidden="false" ht="12.1" outlineLevel="0" r="1565">
      <c r="A1565" s="22" t="n">
        <v>45931.808078704</v>
      </c>
      <c r="B1565" s="23" t="s">
        <v>501</v>
      </c>
      <c r="C1565" s="23" t="s">
        <v>209</v>
      </c>
      <c r="D1565" s="23" t="s">
        <v>501</v>
      </c>
      <c r="E1565" s="23" t="s">
        <v>501</v>
      </c>
      <c r="F1565" s="23" t="s">
        <v>20</v>
      </c>
      <c r="G1565" s="24" t="n">
        <v>1</v>
      </c>
      <c r="H1565" s="25" t="n">
        <v>1</v>
      </c>
      <c r="I1565" s="25" t="n">
        <v>15.02</v>
      </c>
      <c r="J1565" s="25" t="n">
        <v>0</v>
      </c>
      <c r="K1565" s="25" t="n">
        <v>0</v>
      </c>
      <c r="L1565" s="25" t="n">
        <v>0</v>
      </c>
      <c r="M1565" s="6" t="s">
        <f>=I1565+J1565+K1565+L1565</f>
      </c>
      <c r="N1565" s="23"/>
      <c r="O1565" s="23" t="s">
        <v>624</v>
      </c>
    </row>
    <row collapsed="false" customFormat="false" customHeight="false" hidden="false" ht="12.1" outlineLevel="0" r="1566">
      <c r="A1566" s="22" t="n">
        <v>45931.828171296</v>
      </c>
      <c r="B1566" s="23" t="s">
        <v>501</v>
      </c>
      <c r="C1566" s="23" t="s">
        <v>209</v>
      </c>
      <c r="D1566" s="23" t="s">
        <v>501</v>
      </c>
      <c r="E1566" s="23" t="s">
        <v>501</v>
      </c>
      <c r="F1566" s="23" t="s">
        <v>20</v>
      </c>
      <c r="G1566" s="24" t="n">
        <v>1</v>
      </c>
      <c r="H1566" s="25" t="n">
        <v>1</v>
      </c>
      <c r="I1566" s="25" t="n">
        <v>33</v>
      </c>
      <c r="J1566" s="25" t="n">
        <v>0</v>
      </c>
      <c r="K1566" s="25" t="n">
        <v>0</v>
      </c>
      <c r="L1566" s="25" t="n">
        <v>0</v>
      </c>
      <c r="M1566" s="6" t="s">
        <f>=I1566+J1566+K1566+L1566</f>
      </c>
      <c r="N1566" s="23"/>
      <c r="O1566" s="23" t="s">
        <v>624</v>
      </c>
    </row>
    <row collapsed="false" customFormat="false" customHeight="false" hidden="false" ht="12.1" outlineLevel="0" r="1567">
      <c r="A1567" s="22" t="n">
        <v>45932.440439815</v>
      </c>
      <c r="B1567" s="23" t="s">
        <v>524</v>
      </c>
      <c r="C1567" s="23" t="s">
        <v>675</v>
      </c>
      <c r="D1567" s="23" t="s">
        <v>524</v>
      </c>
      <c r="E1567" s="23" t="s">
        <v>524</v>
      </c>
      <c r="F1567" s="23" t="s">
        <v>20</v>
      </c>
      <c r="G1567" s="24" t="n">
        <v>1</v>
      </c>
      <c r="H1567" s="25" t="n">
        <v>1</v>
      </c>
      <c r="I1567" s="25" t="n">
        <v>460.68</v>
      </c>
      <c r="J1567" s="25" t="n">
        <v>0</v>
      </c>
      <c r="K1567" s="25" t="n">
        <v>0</v>
      </c>
      <c r="L1567" s="25" t="n">
        <v>0</v>
      </c>
      <c r="M1567" s="6" t="s">
        <f>=I1567+J1567+K1567+L1567</f>
      </c>
      <c r="N1567" s="23"/>
      <c r="O1567" s="23" t="s">
        <v>502</v>
      </c>
    </row>
    <row collapsed="false" customFormat="false" customHeight="false" hidden="false" ht="12.1" outlineLevel="0" r="1568">
      <c r="A1568" s="22" t="n">
        <v>45932.444189815</v>
      </c>
      <c r="B1568" s="23" t="s">
        <v>524</v>
      </c>
      <c r="C1568" s="23" t="s">
        <v>667</v>
      </c>
      <c r="D1568" s="23" t="s">
        <v>524</v>
      </c>
      <c r="E1568" s="23" t="s">
        <v>524</v>
      </c>
      <c r="F1568" s="23" t="s">
        <v>20</v>
      </c>
      <c r="G1568" s="24" t="n">
        <v>1</v>
      </c>
      <c r="H1568" s="25" t="n">
        <v>1</v>
      </c>
      <c r="I1568" s="25" t="n">
        <v>11.9</v>
      </c>
      <c r="J1568" s="25" t="n">
        <v>0</v>
      </c>
      <c r="K1568" s="25" t="n">
        <v>0</v>
      </c>
      <c r="L1568" s="25" t="n">
        <v>0</v>
      </c>
      <c r="M1568" s="6" t="s">
        <f>=I1568+J1568+K1568+L1568</f>
      </c>
      <c r="N1568" s="23"/>
      <c r="O1568" s="23" t="s">
        <v>502</v>
      </c>
    </row>
    <row collapsed="false" customFormat="false" customHeight="false" hidden="false" ht="12.1" outlineLevel="0" r="1569">
      <c r="A1569" s="22" t="n">
        <v>45932.444351852</v>
      </c>
      <c r="B1569" s="23" t="s">
        <v>559</v>
      </c>
      <c r="C1569" s="23" t="s">
        <v>668</v>
      </c>
      <c r="D1569" s="23" t="s">
        <v>559</v>
      </c>
      <c r="E1569" s="23" t="s">
        <v>559</v>
      </c>
      <c r="F1569" s="23" t="s">
        <v>20</v>
      </c>
      <c r="G1569" s="24" t="n">
        <v>1</v>
      </c>
      <c r="H1569" s="25" t="n">
        <v>1</v>
      </c>
      <c r="I1569" s="25" t="n">
        <v>144.35</v>
      </c>
      <c r="J1569" s="25" t="n">
        <v>0</v>
      </c>
      <c r="K1569" s="25" t="n">
        <v>0</v>
      </c>
      <c r="L1569" s="25" t="n">
        <v>0</v>
      </c>
      <c r="M1569" s="6" t="s">
        <f>=I1569+J1569+K1569+L1569</f>
      </c>
      <c r="N1569" s="23"/>
      <c r="O1569" s="23" t="s">
        <v>502</v>
      </c>
    </row>
    <row collapsed="false" customFormat="false" customHeight="false" hidden="false" ht="12.1" outlineLevel="0" r="1570">
      <c r="A1570" s="22" t="n">
        <v>45932.530798611</v>
      </c>
      <c r="B1570" s="23" t="s">
        <v>501</v>
      </c>
      <c r="C1570" s="23" t="s">
        <v>209</v>
      </c>
      <c r="D1570" s="23" t="s">
        <v>501</v>
      </c>
      <c r="E1570" s="23" t="s">
        <v>501</v>
      </c>
      <c r="F1570" s="23" t="s">
        <v>20</v>
      </c>
      <c r="G1570" s="24" t="n">
        <v>1</v>
      </c>
      <c r="H1570" s="25" t="n">
        <v>1</v>
      </c>
      <c r="I1570" s="25" t="n">
        <v>45</v>
      </c>
      <c r="J1570" s="25" t="n">
        <v>0</v>
      </c>
      <c r="K1570" s="25" t="n">
        <v>0</v>
      </c>
      <c r="L1570" s="25" t="n">
        <v>0</v>
      </c>
      <c r="M1570" s="6" t="s">
        <f>=I1570+J1570+K1570+L1570</f>
      </c>
      <c r="N1570" s="23"/>
      <c r="O1570" s="23" t="s">
        <v>624</v>
      </c>
    </row>
    <row collapsed="false" customFormat="false" customHeight="false" hidden="false" ht="12.1" outlineLevel="0" r="1571">
      <c r="A1571" s="21" t="n">
        <v>45932.53087963</v>
      </c>
      <c r="B1571" s="17" t="s">
        <v>129</v>
      </c>
      <c r="C1571" s="17" t="s">
        <v>629</v>
      </c>
      <c r="D1571" s="17" t="s">
        <v>277</v>
      </c>
      <c r="E1571" s="17" t="s">
        <v>126</v>
      </c>
      <c r="F1571" s="17" t="s">
        <v>20</v>
      </c>
      <c r="G1571" s="7" t="n">
        <v>1</v>
      </c>
      <c r="H1571" s="6" t="n">
        <v>144.019529</v>
      </c>
      <c r="I1571" s="6" t="n">
        <v>-144.02</v>
      </c>
      <c r="J1571" s="6" t="n">
        <v>0</v>
      </c>
      <c r="K1571" s="6" t="n">
        <v>0</v>
      </c>
      <c r="L1571" s="6" t="n">
        <v>0</v>
      </c>
      <c r="M1571" s="6" t="s">
        <f>=I1571+J1571+K1571+L1571</f>
      </c>
      <c r="N1571" s="17"/>
      <c r="O1571" s="17" t="s">
        <v>624</v>
      </c>
    </row>
    <row collapsed="false" customFormat="false" customHeight="false" hidden="false" ht="12.1" outlineLevel="0" r="1572">
      <c r="A1572" s="22" t="n">
        <v>45933.552673611</v>
      </c>
      <c r="B1572" s="23" t="s">
        <v>501</v>
      </c>
      <c r="C1572" s="23" t="s">
        <v>209</v>
      </c>
      <c r="D1572" s="23" t="s">
        <v>501</v>
      </c>
      <c r="E1572" s="23" t="s">
        <v>501</v>
      </c>
      <c r="F1572" s="23" t="s">
        <v>20</v>
      </c>
      <c r="G1572" s="24" t="n">
        <v>1</v>
      </c>
      <c r="H1572" s="25" t="n">
        <v>1</v>
      </c>
      <c r="I1572" s="25" t="n">
        <v>1</v>
      </c>
      <c r="J1572" s="25" t="n">
        <v>0</v>
      </c>
      <c r="K1572" s="25" t="n">
        <v>0</v>
      </c>
      <c r="L1572" s="25" t="n">
        <v>0</v>
      </c>
      <c r="M1572" s="6" t="s">
        <f>=I1572+J1572+K1572+L1572</f>
      </c>
      <c r="N1572" s="23"/>
      <c r="O1572" s="23" t="s">
        <v>624</v>
      </c>
    </row>
    <row collapsed="false" customFormat="false" customHeight="false" hidden="false" ht="12.1" outlineLevel="0" r="1573">
      <c r="A1573" s="30" t="n">
        <v>45933.557256944</v>
      </c>
      <c r="B1573" s="31" t="s">
        <v>515</v>
      </c>
      <c r="C1573" s="31" t="s">
        <v>637</v>
      </c>
      <c r="D1573" s="31" t="s">
        <v>515</v>
      </c>
      <c r="E1573" s="31" t="s">
        <v>515</v>
      </c>
      <c r="F1573" s="31" t="s">
        <v>20</v>
      </c>
      <c r="G1573" s="32" t="n">
        <v>1</v>
      </c>
      <c r="H1573" s="33" t="n">
        <v>-11</v>
      </c>
      <c r="I1573" s="33" t="n">
        <v>-11</v>
      </c>
      <c r="J1573" s="33" t="n">
        <v>0</v>
      </c>
      <c r="K1573" s="33" t="n">
        <v>0</v>
      </c>
      <c r="L1573" s="33" t="n">
        <v>0</v>
      </c>
      <c r="M1573" s="6" t="s">
        <f>=I1573+J1573+K1573+L1573</f>
      </c>
      <c r="N1573" s="31"/>
      <c r="O1573" s="31" t="s">
        <v>502</v>
      </c>
    </row>
    <row collapsed="false" customFormat="false" customHeight="false" hidden="false" ht="12.1" outlineLevel="0" r="1574">
      <c r="A1574" s="22" t="n">
        <v>45933.557256944</v>
      </c>
      <c r="B1574" s="23" t="s">
        <v>524</v>
      </c>
      <c r="C1574" s="23" t="s">
        <v>636</v>
      </c>
      <c r="D1574" s="23" t="s">
        <v>524</v>
      </c>
      <c r="E1574" s="23" t="s">
        <v>524</v>
      </c>
      <c r="F1574" s="23" t="s">
        <v>20</v>
      </c>
      <c r="G1574" s="24" t="n">
        <v>1</v>
      </c>
      <c r="H1574" s="25" t="n">
        <v>1</v>
      </c>
      <c r="I1574" s="25" t="n">
        <v>80</v>
      </c>
      <c r="J1574" s="25" t="n">
        <v>0</v>
      </c>
      <c r="K1574" s="25" t="n">
        <v>0</v>
      </c>
      <c r="L1574" s="25" t="n">
        <v>0</v>
      </c>
      <c r="M1574" s="6" t="s">
        <f>=I1574+J1574+K1574+L1574</f>
      </c>
      <c r="N1574" s="23"/>
      <c r="O1574" s="23" t="s">
        <v>502</v>
      </c>
    </row>
    <row collapsed="false" customFormat="false" customHeight="false" hidden="false" ht="12.1" outlineLevel="0" r="1575">
      <c r="A1575" s="22" t="n">
        <v>45933.727037037</v>
      </c>
      <c r="B1575" s="23" t="s">
        <v>501</v>
      </c>
      <c r="C1575" s="23" t="s">
        <v>209</v>
      </c>
      <c r="D1575" s="23" t="s">
        <v>501</v>
      </c>
      <c r="E1575" s="23" t="s">
        <v>501</v>
      </c>
      <c r="F1575" s="23" t="s">
        <v>20</v>
      </c>
      <c r="G1575" s="24" t="n">
        <v>1</v>
      </c>
      <c r="H1575" s="25" t="n">
        <v>1</v>
      </c>
      <c r="I1575" s="25" t="n">
        <v>47.54</v>
      </c>
      <c r="J1575" s="25" t="n">
        <v>0</v>
      </c>
      <c r="K1575" s="25" t="n">
        <v>0</v>
      </c>
      <c r="L1575" s="25" t="n">
        <v>0</v>
      </c>
      <c r="M1575" s="6" t="s">
        <f>=I1575+J1575+K1575+L1575</f>
      </c>
      <c r="N1575" s="23"/>
      <c r="O1575" s="23" t="s">
        <v>624</v>
      </c>
    </row>
    <row collapsed="false" customFormat="false" customHeight="false" hidden="false" ht="12.1" outlineLevel="0" r="1576">
      <c r="A1576" s="22" t="n">
        <v>45934.950497685</v>
      </c>
      <c r="B1576" s="23" t="s">
        <v>501</v>
      </c>
      <c r="C1576" s="23" t="s">
        <v>209</v>
      </c>
      <c r="D1576" s="23" t="s">
        <v>501</v>
      </c>
      <c r="E1576" s="23" t="s">
        <v>501</v>
      </c>
      <c r="F1576" s="23" t="s">
        <v>20</v>
      </c>
      <c r="G1576" s="24" t="n">
        <v>1</v>
      </c>
      <c r="H1576" s="25" t="n">
        <v>1</v>
      </c>
      <c r="I1576" s="25" t="n">
        <v>506.13</v>
      </c>
      <c r="J1576" s="25" t="n">
        <v>0</v>
      </c>
      <c r="K1576" s="25" t="n">
        <v>0</v>
      </c>
      <c r="L1576" s="25" t="n">
        <v>0</v>
      </c>
      <c r="M1576" s="6" t="s">
        <f>=I1576+J1576+K1576+L1576</f>
      </c>
      <c r="N1576" s="23"/>
      <c r="O1576" s="23" t="s">
        <v>624</v>
      </c>
    </row>
    <row collapsed="false" customFormat="false" customHeight="false" hidden="false" ht="12.1" outlineLevel="0" r="1577">
      <c r="A1577" s="21" t="n">
        <v>45934.950601852</v>
      </c>
      <c r="B1577" s="17" t="s">
        <v>129</v>
      </c>
      <c r="C1577" s="17" t="s">
        <v>629</v>
      </c>
      <c r="D1577" s="17" t="s">
        <v>277</v>
      </c>
      <c r="E1577" s="17" t="s">
        <v>126</v>
      </c>
      <c r="F1577" s="17" t="s">
        <v>20</v>
      </c>
      <c r="G1577" s="7" t="n">
        <v>3</v>
      </c>
      <c r="H1577" s="6" t="n">
        <v>144.141696</v>
      </c>
      <c r="I1577" s="6" t="n">
        <v>-432.43</v>
      </c>
      <c r="J1577" s="6" t="n">
        <v>0</v>
      </c>
      <c r="K1577" s="6" t="n">
        <v>0</v>
      </c>
      <c r="L1577" s="6" t="n">
        <v>0</v>
      </c>
      <c r="M1577" s="6" t="s">
        <f>=I1577+J1577+K1577+L1577</f>
      </c>
      <c r="N1577" s="17"/>
      <c r="O1577" s="17" t="s">
        <v>624</v>
      </c>
    </row>
    <row collapsed="false" customFormat="false" customHeight="false" hidden="false" ht="12.1" outlineLevel="0" r="1578">
      <c r="A1578" s="22" t="n">
        <v>45935.309409722</v>
      </c>
      <c r="B1578" s="23" t="s">
        <v>501</v>
      </c>
      <c r="C1578" s="23" t="s">
        <v>209</v>
      </c>
      <c r="D1578" s="23" t="s">
        <v>501</v>
      </c>
      <c r="E1578" s="23" t="s">
        <v>501</v>
      </c>
      <c r="F1578" s="23" t="s">
        <v>20</v>
      </c>
      <c r="G1578" s="24" t="n">
        <v>1</v>
      </c>
      <c r="H1578" s="25" t="n">
        <v>1</v>
      </c>
      <c r="I1578" s="25" t="n">
        <v>33</v>
      </c>
      <c r="J1578" s="25" t="n">
        <v>0</v>
      </c>
      <c r="K1578" s="25" t="n">
        <v>0</v>
      </c>
      <c r="L1578" s="25" t="n">
        <v>0</v>
      </c>
      <c r="M1578" s="6" t="s">
        <f>=I1578+J1578+K1578+L1578</f>
      </c>
      <c r="N1578" s="23"/>
      <c r="O1578" s="23" t="s">
        <v>624</v>
      </c>
    </row>
    <row collapsed="false" customFormat="false" customHeight="false" hidden="false" ht="12.1" outlineLevel="0" r="1579">
      <c r="A1579" s="22" t="n">
        <v>45935.312615741</v>
      </c>
      <c r="B1579" s="23" t="s">
        <v>501</v>
      </c>
      <c r="C1579" s="23" t="s">
        <v>209</v>
      </c>
      <c r="D1579" s="23" t="s">
        <v>501</v>
      </c>
      <c r="E1579" s="23" t="s">
        <v>501</v>
      </c>
      <c r="F1579" s="23" t="s">
        <v>20</v>
      </c>
      <c r="G1579" s="24" t="n">
        <v>1</v>
      </c>
      <c r="H1579" s="25" t="n">
        <v>1</v>
      </c>
      <c r="I1579" s="25" t="n">
        <v>48.17</v>
      </c>
      <c r="J1579" s="25" t="n">
        <v>0</v>
      </c>
      <c r="K1579" s="25" t="n">
        <v>0</v>
      </c>
      <c r="L1579" s="25" t="n">
        <v>0</v>
      </c>
      <c r="M1579" s="6" t="s">
        <f>=I1579+J1579+K1579+L1579</f>
      </c>
      <c r="N1579" s="23"/>
      <c r="O1579" s="23" t="s">
        <v>624</v>
      </c>
    </row>
    <row collapsed="false" customFormat="false" customHeight="false" hidden="false" ht="12.1" outlineLevel="0" r="1580">
      <c r="A1580" s="21" t="n">
        <v>45935.34099537</v>
      </c>
      <c r="B1580" s="17" t="s">
        <v>129</v>
      </c>
      <c r="C1580" s="17" t="s">
        <v>629</v>
      </c>
      <c r="D1580" s="17" t="s">
        <v>277</v>
      </c>
      <c r="E1580" s="17" t="s">
        <v>126</v>
      </c>
      <c r="F1580" s="17" t="s">
        <v>20</v>
      </c>
      <c r="G1580" s="7" t="n">
        <v>1</v>
      </c>
      <c r="H1580" s="6" t="n">
        <v>144.203575</v>
      </c>
      <c r="I1580" s="6" t="n">
        <v>-144.2</v>
      </c>
      <c r="J1580" s="6" t="n">
        <v>0</v>
      </c>
      <c r="K1580" s="6" t="n">
        <v>0</v>
      </c>
      <c r="L1580" s="6" t="n">
        <v>0</v>
      </c>
      <c r="M1580" s="6" t="s">
        <f>=I1580+J1580+K1580+L1580</f>
      </c>
      <c r="N1580" s="17"/>
      <c r="O1580" s="17" t="s">
        <v>624</v>
      </c>
    </row>
    <row collapsed="false" customFormat="false" customHeight="false" hidden="false" ht="12.1" outlineLevel="0" r="1581">
      <c r="A1581" s="22" t="n">
        <v>45935.724016204</v>
      </c>
      <c r="B1581" s="23" t="s">
        <v>501</v>
      </c>
      <c r="C1581" s="23" t="s">
        <v>209</v>
      </c>
      <c r="D1581" s="23" t="s">
        <v>501</v>
      </c>
      <c r="E1581" s="23" t="s">
        <v>501</v>
      </c>
      <c r="F1581" s="23" t="s">
        <v>20</v>
      </c>
      <c r="G1581" s="24" t="n">
        <v>1</v>
      </c>
      <c r="H1581" s="25" t="n">
        <v>1</v>
      </c>
      <c r="I1581" s="25" t="n">
        <v>20</v>
      </c>
      <c r="J1581" s="25" t="n">
        <v>0</v>
      </c>
      <c r="K1581" s="25" t="n">
        <v>0</v>
      </c>
      <c r="L1581" s="25" t="n">
        <v>0</v>
      </c>
      <c r="M1581" s="6" t="s">
        <f>=I1581+J1581+K1581+L1581</f>
      </c>
      <c r="N1581" s="23"/>
      <c r="O1581" s="23" t="s">
        <v>624</v>
      </c>
    </row>
    <row collapsed="false" customFormat="false" customHeight="false" hidden="false" ht="12.1" outlineLevel="0" r="1582">
      <c r="A1582" s="22" t="n">
        <v>45935.728877315</v>
      </c>
      <c r="B1582" s="23" t="s">
        <v>501</v>
      </c>
      <c r="C1582" s="23" t="s">
        <v>209</v>
      </c>
      <c r="D1582" s="23" t="s">
        <v>501</v>
      </c>
      <c r="E1582" s="23" t="s">
        <v>501</v>
      </c>
      <c r="F1582" s="23" t="s">
        <v>20</v>
      </c>
      <c r="G1582" s="24" t="n">
        <v>1</v>
      </c>
      <c r="H1582" s="25" t="n">
        <v>1</v>
      </c>
      <c r="I1582" s="25" t="n">
        <v>20</v>
      </c>
      <c r="J1582" s="25" t="n">
        <v>0</v>
      </c>
      <c r="K1582" s="25" t="n">
        <v>0</v>
      </c>
      <c r="L1582" s="25" t="n">
        <v>0</v>
      </c>
      <c r="M1582" s="6" t="s">
        <f>=I1582+J1582+K1582+L1582</f>
      </c>
      <c r="N1582" s="23"/>
      <c r="O1582" s="23" t="s">
        <v>624</v>
      </c>
    </row>
    <row collapsed="false" customFormat="false" customHeight="false" hidden="false" ht="12.1" outlineLevel="0" r="1583">
      <c r="A1583" s="22" t="n">
        <v>45935.73181713</v>
      </c>
      <c r="B1583" s="23" t="s">
        <v>501</v>
      </c>
      <c r="C1583" s="23" t="s">
        <v>209</v>
      </c>
      <c r="D1583" s="23" t="s">
        <v>501</v>
      </c>
      <c r="E1583" s="23" t="s">
        <v>501</v>
      </c>
      <c r="F1583" s="23" t="s">
        <v>20</v>
      </c>
      <c r="G1583" s="24" t="n">
        <v>1</v>
      </c>
      <c r="H1583" s="25" t="n">
        <v>1</v>
      </c>
      <c r="I1583" s="25" t="n">
        <v>20</v>
      </c>
      <c r="J1583" s="25" t="n">
        <v>0</v>
      </c>
      <c r="K1583" s="25" t="n">
        <v>0</v>
      </c>
      <c r="L1583" s="25" t="n">
        <v>0</v>
      </c>
      <c r="M1583" s="6" t="s">
        <f>=I1583+J1583+K1583+L1583</f>
      </c>
      <c r="N1583" s="23"/>
      <c r="O1583" s="23" t="s">
        <v>624</v>
      </c>
    </row>
    <row collapsed="false" customFormat="false" customHeight="false" hidden="false" ht="12.1" outlineLevel="0" r="1584">
      <c r="A1584" s="22" t="n">
        <v>45936.434456019</v>
      </c>
      <c r="B1584" s="23" t="s">
        <v>559</v>
      </c>
      <c r="C1584" s="23" t="s">
        <v>699</v>
      </c>
      <c r="D1584" s="23" t="s">
        <v>559</v>
      </c>
      <c r="E1584" s="23" t="s">
        <v>559</v>
      </c>
      <c r="F1584" s="23" t="s">
        <v>20</v>
      </c>
      <c r="G1584" s="24" t="n">
        <v>1</v>
      </c>
      <c r="H1584" s="25" t="n">
        <v>1</v>
      </c>
      <c r="I1584" s="25" t="n">
        <v>103.53</v>
      </c>
      <c r="J1584" s="25" t="n">
        <v>0</v>
      </c>
      <c r="K1584" s="25" t="n">
        <v>0</v>
      </c>
      <c r="L1584" s="25" t="n">
        <v>0</v>
      </c>
      <c r="M1584" s="6" t="s">
        <f>=I1584+J1584+K1584+L1584</f>
      </c>
      <c r="N1584" s="23"/>
      <c r="O1584" s="23" t="s">
        <v>502</v>
      </c>
    </row>
    <row collapsed="false" customFormat="false" customHeight="false" hidden="false" ht="12.1" outlineLevel="0" r="1585">
      <c r="A1585" s="22" t="n">
        <v>45936.435185185</v>
      </c>
      <c r="B1585" s="23" t="s">
        <v>524</v>
      </c>
      <c r="C1585" s="23" t="s">
        <v>700</v>
      </c>
      <c r="D1585" s="23" t="s">
        <v>524</v>
      </c>
      <c r="E1585" s="23" t="s">
        <v>524</v>
      </c>
      <c r="F1585" s="23" t="s">
        <v>20</v>
      </c>
      <c r="G1585" s="24" t="n">
        <v>1</v>
      </c>
      <c r="H1585" s="25" t="n">
        <v>1</v>
      </c>
      <c r="I1585" s="25" t="n">
        <v>20.4</v>
      </c>
      <c r="J1585" s="25" t="n">
        <v>0</v>
      </c>
      <c r="K1585" s="25" t="n">
        <v>0</v>
      </c>
      <c r="L1585" s="25" t="n">
        <v>0</v>
      </c>
      <c r="M1585" s="6" t="s">
        <f>=I1585+J1585+K1585+L1585</f>
      </c>
      <c r="N1585" s="23"/>
      <c r="O1585" s="23" t="s">
        <v>502</v>
      </c>
    </row>
    <row collapsed="false" customFormat="false" customHeight="false" hidden="false" ht="12.1" outlineLevel="0" r="1586">
      <c r="A1586" s="22" t="n">
        <v>45936.520972222</v>
      </c>
      <c r="B1586" s="23" t="s">
        <v>501</v>
      </c>
      <c r="C1586" s="23" t="s">
        <v>209</v>
      </c>
      <c r="D1586" s="23" t="s">
        <v>501</v>
      </c>
      <c r="E1586" s="23" t="s">
        <v>501</v>
      </c>
      <c r="F1586" s="23" t="s">
        <v>20</v>
      </c>
      <c r="G1586" s="24" t="n">
        <v>1</v>
      </c>
      <c r="H1586" s="25" t="n">
        <v>1</v>
      </c>
      <c r="I1586" s="25" t="n">
        <v>41</v>
      </c>
      <c r="J1586" s="25" t="n">
        <v>0</v>
      </c>
      <c r="K1586" s="25" t="n">
        <v>0</v>
      </c>
      <c r="L1586" s="25" t="n">
        <v>0</v>
      </c>
      <c r="M1586" s="6" t="s">
        <f>=I1586+J1586+K1586+L1586</f>
      </c>
      <c r="N1586" s="23"/>
      <c r="O1586" s="23" t="s">
        <v>624</v>
      </c>
    </row>
    <row collapsed="false" customFormat="false" customHeight="false" hidden="false" ht="12.1" outlineLevel="0" r="1587">
      <c r="A1587" s="21" t="n">
        <v>45936.521030093</v>
      </c>
      <c r="B1587" s="17" t="s">
        <v>129</v>
      </c>
      <c r="C1587" s="17" t="s">
        <v>629</v>
      </c>
      <c r="D1587" s="17" t="s">
        <v>277</v>
      </c>
      <c r="E1587" s="17" t="s">
        <v>126</v>
      </c>
      <c r="F1587" s="17" t="s">
        <v>20</v>
      </c>
      <c r="G1587" s="7" t="n">
        <v>1</v>
      </c>
      <c r="H1587" s="6" t="n">
        <v>144.265454</v>
      </c>
      <c r="I1587" s="6" t="n">
        <v>-144.27</v>
      </c>
      <c r="J1587" s="6" t="n">
        <v>0</v>
      </c>
      <c r="K1587" s="6" t="n">
        <v>0</v>
      </c>
      <c r="L1587" s="6" t="n">
        <v>0</v>
      </c>
      <c r="M1587" s="6" t="s">
        <f>=I1587+J1587+K1587+L1587</f>
      </c>
      <c r="N1587" s="17"/>
      <c r="O1587" s="17" t="s">
        <v>624</v>
      </c>
    </row>
    <row collapsed="false" customFormat="false" customHeight="false" hidden="false" ht="12.1" outlineLevel="0" r="1588">
      <c r="A1588" s="21" t="n">
        <v>45936.5415625</v>
      </c>
      <c r="B1588" s="17" t="s">
        <v>129</v>
      </c>
      <c r="C1588" s="17" t="s">
        <v>629</v>
      </c>
      <c r="D1588" s="17" t="s">
        <v>277</v>
      </c>
      <c r="E1588" s="17" t="s">
        <v>126</v>
      </c>
      <c r="F1588" s="17" t="s">
        <v>20</v>
      </c>
      <c r="G1588" s="7" t="n">
        <v>6</v>
      </c>
      <c r="H1588" s="6" t="n">
        <v>144.27</v>
      </c>
      <c r="I1588" s="6" t="n">
        <v>-865.62</v>
      </c>
      <c r="J1588" s="6" t="n">
        <v>0</v>
      </c>
      <c r="K1588" s="6" t="n">
        <v>0</v>
      </c>
      <c r="L1588" s="6" t="n">
        <v>0</v>
      </c>
      <c r="M1588" s="6" t="s">
        <f>=I1588+J1588+K1588+L1588</f>
      </c>
      <c r="N1588" s="17"/>
      <c r="O1588" s="17" t="s">
        <v>502</v>
      </c>
    </row>
    <row collapsed="false" customFormat="false" customHeight="false" hidden="false" ht="12.1" outlineLevel="0" r="1589">
      <c r="A1589" s="22" t="n">
        <v>45937.410810185</v>
      </c>
      <c r="B1589" s="23" t="s">
        <v>559</v>
      </c>
      <c r="C1589" s="23" t="s">
        <v>701</v>
      </c>
      <c r="D1589" s="23" t="s">
        <v>559</v>
      </c>
      <c r="E1589" s="23" t="s">
        <v>559</v>
      </c>
      <c r="F1589" s="23" t="s">
        <v>20</v>
      </c>
      <c r="G1589" s="24" t="n">
        <v>1</v>
      </c>
      <c r="H1589" s="25" t="n">
        <v>1</v>
      </c>
      <c r="I1589" s="25" t="n">
        <v>825</v>
      </c>
      <c r="J1589" s="25" t="n">
        <v>0</v>
      </c>
      <c r="K1589" s="25" t="n">
        <v>0</v>
      </c>
      <c r="L1589" s="25" t="n">
        <v>0</v>
      </c>
      <c r="M1589" s="6" t="s">
        <f>=I1589+J1589+K1589+L1589</f>
      </c>
      <c r="N1589" s="23"/>
      <c r="O1589" s="23" t="s">
        <v>502</v>
      </c>
    </row>
    <row collapsed="false" customFormat="false" customHeight="false" hidden="false" ht="12.1" outlineLevel="0" r="1590">
      <c r="A1590" s="22" t="n">
        <v>45937.411689815</v>
      </c>
      <c r="B1590" s="23" t="s">
        <v>524</v>
      </c>
      <c r="C1590" s="23" t="s">
        <v>651</v>
      </c>
      <c r="D1590" s="23" t="s">
        <v>524</v>
      </c>
      <c r="E1590" s="23" t="s">
        <v>524</v>
      </c>
      <c r="F1590" s="23" t="s">
        <v>20</v>
      </c>
      <c r="G1590" s="24" t="n">
        <v>1</v>
      </c>
      <c r="H1590" s="25" t="n">
        <v>1</v>
      </c>
      <c r="I1590" s="25" t="n">
        <v>44.6</v>
      </c>
      <c r="J1590" s="25" t="n">
        <v>0</v>
      </c>
      <c r="K1590" s="25" t="n">
        <v>0</v>
      </c>
      <c r="L1590" s="25" t="n">
        <v>0</v>
      </c>
      <c r="M1590" s="6" t="s">
        <f>=I1590+J1590+K1590+L1590</f>
      </c>
      <c r="N1590" s="23"/>
      <c r="O1590" s="23" t="s">
        <v>502</v>
      </c>
    </row>
    <row collapsed="false" customFormat="false" customHeight="false" hidden="false" ht="12.1" outlineLevel="0" r="1591">
      <c r="A1591" s="22" t="n">
        <v>45937.625509259</v>
      </c>
      <c r="B1591" s="23" t="s">
        <v>501</v>
      </c>
      <c r="C1591" s="23" t="s">
        <v>209</v>
      </c>
      <c r="D1591" s="23" t="s">
        <v>501</v>
      </c>
      <c r="E1591" s="23" t="s">
        <v>501</v>
      </c>
      <c r="F1591" s="23" t="s">
        <v>20</v>
      </c>
      <c r="G1591" s="24" t="n">
        <v>1</v>
      </c>
      <c r="H1591" s="25" t="n">
        <v>1</v>
      </c>
      <c r="I1591" s="25" t="n">
        <v>8</v>
      </c>
      <c r="J1591" s="25" t="n">
        <v>0</v>
      </c>
      <c r="K1591" s="25" t="n">
        <v>0</v>
      </c>
      <c r="L1591" s="25" t="n">
        <v>0</v>
      </c>
      <c r="M1591" s="6" t="s">
        <f>=I1591+J1591+K1591+L1591</f>
      </c>
      <c r="N1591" s="23"/>
      <c r="O1591" s="23" t="s">
        <v>624</v>
      </c>
    </row>
    <row collapsed="false" customFormat="false" customHeight="false" hidden="false" ht="12.1" outlineLevel="0" r="1592">
      <c r="A1592" s="21" t="n">
        <v>45937.627951389</v>
      </c>
      <c r="B1592" s="17" t="s">
        <v>129</v>
      </c>
      <c r="C1592" s="17" t="s">
        <v>629</v>
      </c>
      <c r="D1592" s="17" t="s">
        <v>277</v>
      </c>
      <c r="E1592" s="17" t="s">
        <v>126</v>
      </c>
      <c r="F1592" s="17" t="s">
        <v>20</v>
      </c>
      <c r="G1592" s="7" t="n">
        <v>6</v>
      </c>
      <c r="H1592" s="6" t="n">
        <v>144.33</v>
      </c>
      <c r="I1592" s="6" t="n">
        <v>-865.98</v>
      </c>
      <c r="J1592" s="6" t="n">
        <v>0</v>
      </c>
      <c r="K1592" s="6" t="n">
        <v>0</v>
      </c>
      <c r="L1592" s="6" t="n">
        <v>0</v>
      </c>
      <c r="M1592" s="6" t="s">
        <f>=I1592+J1592+K1592+L1592</f>
      </c>
      <c r="N1592" s="17"/>
      <c r="O1592" s="17" t="s">
        <v>502</v>
      </c>
    </row>
    <row collapsed="false" customFormat="false" customHeight="false" hidden="false" ht="12.1" outlineLevel="0" r="1593">
      <c r="A1593" s="22" t="n">
        <v>45937.806724537</v>
      </c>
      <c r="B1593" s="23" t="s">
        <v>501</v>
      </c>
      <c r="C1593" s="23" t="s">
        <v>209</v>
      </c>
      <c r="D1593" s="23" t="s">
        <v>501</v>
      </c>
      <c r="E1593" s="23" t="s">
        <v>501</v>
      </c>
      <c r="F1593" s="23" t="s">
        <v>20</v>
      </c>
      <c r="G1593" s="24" t="n">
        <v>1</v>
      </c>
      <c r="H1593" s="25" t="n">
        <v>1</v>
      </c>
      <c r="I1593" s="25" t="n">
        <v>20.01</v>
      </c>
      <c r="J1593" s="25" t="n">
        <v>0</v>
      </c>
      <c r="K1593" s="25" t="n">
        <v>0</v>
      </c>
      <c r="L1593" s="25" t="n">
        <v>0</v>
      </c>
      <c r="M1593" s="6" t="s">
        <f>=I1593+J1593+K1593+L1593</f>
      </c>
      <c r="N1593" s="23"/>
      <c r="O1593" s="23" t="s">
        <v>624</v>
      </c>
    </row>
    <row collapsed="false" customFormat="false" customHeight="false" hidden="false" ht="12.1" outlineLevel="0" r="1594">
      <c r="A1594" s="22" t="n">
        <v>45937.835358796</v>
      </c>
      <c r="B1594" s="23" t="s">
        <v>501</v>
      </c>
      <c r="C1594" s="23" t="s">
        <v>209</v>
      </c>
      <c r="D1594" s="23" t="s">
        <v>501</v>
      </c>
      <c r="E1594" s="23" t="s">
        <v>501</v>
      </c>
      <c r="F1594" s="23" t="s">
        <v>20</v>
      </c>
      <c r="G1594" s="24" t="n">
        <v>1</v>
      </c>
      <c r="H1594" s="25" t="n">
        <v>1</v>
      </c>
      <c r="I1594" s="25" t="n">
        <v>8</v>
      </c>
      <c r="J1594" s="25" t="n">
        <v>0</v>
      </c>
      <c r="K1594" s="25" t="n">
        <v>0</v>
      </c>
      <c r="L1594" s="25" t="n">
        <v>0</v>
      </c>
      <c r="M1594" s="6" t="s">
        <f>=I1594+J1594+K1594+L1594</f>
      </c>
      <c r="N1594" s="23"/>
      <c r="O1594" s="23" t="s">
        <v>624</v>
      </c>
    </row>
    <row collapsed="false" customFormat="false" customHeight="false" hidden="false" ht="12.1" outlineLevel="0" r="1595">
      <c r="A1595" s="22" t="n">
        <v>45938.50375</v>
      </c>
      <c r="B1595" s="23" t="s">
        <v>559</v>
      </c>
      <c r="C1595" s="23" t="s">
        <v>681</v>
      </c>
      <c r="D1595" s="23" t="s">
        <v>559</v>
      </c>
      <c r="E1595" s="23" t="s">
        <v>559</v>
      </c>
      <c r="F1595" s="23" t="s">
        <v>20</v>
      </c>
      <c r="G1595" s="24" t="n">
        <v>1</v>
      </c>
      <c r="H1595" s="25" t="n">
        <v>1</v>
      </c>
      <c r="I1595" s="25" t="n">
        <v>30</v>
      </c>
      <c r="J1595" s="25" t="n">
        <v>0</v>
      </c>
      <c r="K1595" s="25" t="n">
        <v>0</v>
      </c>
      <c r="L1595" s="25" t="n">
        <v>0</v>
      </c>
      <c r="M1595" s="6" t="s">
        <f>=I1595+J1595+K1595+L1595</f>
      </c>
      <c r="N1595" s="23"/>
      <c r="O1595" s="23" t="s">
        <v>502</v>
      </c>
    </row>
    <row collapsed="false" customFormat="false" customHeight="false" hidden="false" ht="12.1" outlineLevel="0" r="1596">
      <c r="A1596" s="22" t="n">
        <v>45938.5040625</v>
      </c>
      <c r="B1596" s="23" t="s">
        <v>524</v>
      </c>
      <c r="C1596" s="23" t="s">
        <v>680</v>
      </c>
      <c r="D1596" s="23" t="s">
        <v>524</v>
      </c>
      <c r="E1596" s="23" t="s">
        <v>524</v>
      </c>
      <c r="F1596" s="23" t="s">
        <v>20</v>
      </c>
      <c r="G1596" s="24" t="n">
        <v>1</v>
      </c>
      <c r="H1596" s="25" t="n">
        <v>1</v>
      </c>
      <c r="I1596" s="25" t="n">
        <v>5.73</v>
      </c>
      <c r="J1596" s="25" t="n">
        <v>0</v>
      </c>
      <c r="K1596" s="25" t="n">
        <v>0</v>
      </c>
      <c r="L1596" s="25" t="n">
        <v>0</v>
      </c>
      <c r="M1596" s="6" t="s">
        <f>=I1596+J1596+K1596+L1596</f>
      </c>
      <c r="N1596" s="23"/>
      <c r="O1596" s="23" t="s">
        <v>502</v>
      </c>
    </row>
    <row collapsed="false" customFormat="false" customHeight="false" hidden="false" ht="12.1" outlineLevel="0" r="1597">
      <c r="A1597" s="22" t="n">
        <v>45938.530891204</v>
      </c>
      <c r="B1597" s="23" t="s">
        <v>501</v>
      </c>
      <c r="C1597" s="23" t="s">
        <v>209</v>
      </c>
      <c r="D1597" s="23" t="s">
        <v>501</v>
      </c>
      <c r="E1597" s="23" t="s">
        <v>501</v>
      </c>
      <c r="F1597" s="23" t="s">
        <v>20</v>
      </c>
      <c r="G1597" s="24" t="n">
        <v>1</v>
      </c>
      <c r="H1597" s="25" t="n">
        <v>1</v>
      </c>
      <c r="I1597" s="25" t="n">
        <v>2</v>
      </c>
      <c r="J1597" s="25" t="n">
        <v>0</v>
      </c>
      <c r="K1597" s="25" t="n">
        <v>0</v>
      </c>
      <c r="L1597" s="25" t="n">
        <v>0</v>
      </c>
      <c r="M1597" s="6" t="s">
        <f>=I1597+J1597+K1597+L1597</f>
      </c>
      <c r="N1597" s="23"/>
      <c r="O1597" s="23" t="s">
        <v>624</v>
      </c>
    </row>
    <row collapsed="false" customFormat="false" customHeight="false" hidden="false" ht="12.1" outlineLevel="0" r="1598">
      <c r="A1598" s="22" t="n">
        <v>45938.718923611</v>
      </c>
      <c r="B1598" s="23" t="s">
        <v>524</v>
      </c>
      <c r="C1598" s="23" t="s">
        <v>710</v>
      </c>
      <c r="D1598" s="23" t="s">
        <v>524</v>
      </c>
      <c r="E1598" s="23" t="s">
        <v>524</v>
      </c>
      <c r="F1598" s="23" t="s">
        <v>20</v>
      </c>
      <c r="G1598" s="24" t="n">
        <v>1</v>
      </c>
      <c r="H1598" s="25" t="n">
        <v>1</v>
      </c>
      <c r="I1598" s="25" t="n">
        <v>137.75</v>
      </c>
      <c r="J1598" s="25" t="n">
        <v>0</v>
      </c>
      <c r="K1598" s="25" t="n">
        <v>0</v>
      </c>
      <c r="L1598" s="25" t="n">
        <v>0</v>
      </c>
      <c r="M1598" s="6" t="s">
        <f>=I1598+J1598+K1598+L1598</f>
      </c>
      <c r="N1598" s="23"/>
      <c r="O1598" s="23" t="s">
        <v>502</v>
      </c>
    </row>
    <row collapsed="false" customFormat="false" customHeight="false" hidden="false" ht="12.1" outlineLevel="0" r="1599">
      <c r="A1599" s="21" t="n">
        <v>45938.841979167</v>
      </c>
      <c r="B1599" s="17" t="s">
        <v>129</v>
      </c>
      <c r="C1599" s="17" t="s">
        <v>629</v>
      </c>
      <c r="D1599" s="17" t="s">
        <v>277</v>
      </c>
      <c r="E1599" s="17" t="s">
        <v>126</v>
      </c>
      <c r="F1599" s="17" t="s">
        <v>20</v>
      </c>
      <c r="G1599" s="7" t="n">
        <v>1</v>
      </c>
      <c r="H1599" s="6" t="n">
        <v>144.39</v>
      </c>
      <c r="I1599" s="6" t="n">
        <v>-144.39</v>
      </c>
      <c r="J1599" s="6" t="n">
        <v>0</v>
      </c>
      <c r="K1599" s="6" t="n">
        <v>0</v>
      </c>
      <c r="L1599" s="6" t="n">
        <v>0</v>
      </c>
      <c r="M1599" s="6" t="s">
        <f>=I1599+J1599+K1599+L1599</f>
      </c>
      <c r="N1599" s="17"/>
      <c r="O1599" s="17" t="s">
        <v>502</v>
      </c>
    </row>
    <row collapsed="false" customFormat="false" customHeight="false" hidden="false" ht="12.1" outlineLevel="0" r="1600">
      <c r="A1600" s="22" t="n">
        <v>45939.3821875</v>
      </c>
      <c r="B1600" s="23" t="s">
        <v>501</v>
      </c>
      <c r="C1600" s="23" t="s">
        <v>209</v>
      </c>
      <c r="D1600" s="23" t="s">
        <v>501</v>
      </c>
      <c r="E1600" s="23" t="s">
        <v>501</v>
      </c>
      <c r="F1600" s="23" t="s">
        <v>20</v>
      </c>
      <c r="G1600" s="24" t="n">
        <v>1</v>
      </c>
      <c r="H1600" s="25" t="n">
        <v>1</v>
      </c>
      <c r="I1600" s="25" t="n">
        <v>45.04</v>
      </c>
      <c r="J1600" s="25" t="n">
        <v>0</v>
      </c>
      <c r="K1600" s="25" t="n">
        <v>0</v>
      </c>
      <c r="L1600" s="25" t="n">
        <v>0</v>
      </c>
      <c r="M1600" s="6" t="s">
        <f>=I1600+J1600+K1600+L1600</f>
      </c>
      <c r="N1600" s="23"/>
      <c r="O1600" s="23" t="s">
        <v>624</v>
      </c>
    </row>
    <row collapsed="false" customFormat="false" customHeight="false" hidden="false" ht="12.1" outlineLevel="0" r="1601">
      <c r="A1601" s="22" t="n">
        <v>45939.542349537</v>
      </c>
      <c r="B1601" s="23" t="s">
        <v>501</v>
      </c>
      <c r="C1601" s="23" t="s">
        <v>209</v>
      </c>
      <c r="D1601" s="23" t="s">
        <v>501</v>
      </c>
      <c r="E1601" s="23" t="s">
        <v>501</v>
      </c>
      <c r="F1601" s="23" t="s">
        <v>20</v>
      </c>
      <c r="G1601" s="24" t="n">
        <v>1</v>
      </c>
      <c r="H1601" s="25" t="n">
        <v>1</v>
      </c>
      <c r="I1601" s="25" t="n">
        <v>35</v>
      </c>
      <c r="J1601" s="25" t="n">
        <v>0</v>
      </c>
      <c r="K1601" s="25" t="n">
        <v>0</v>
      </c>
      <c r="L1601" s="25" t="n">
        <v>0</v>
      </c>
      <c r="M1601" s="6" t="s">
        <f>=I1601+J1601+K1601+L1601</f>
      </c>
      <c r="N1601" s="23"/>
      <c r="O1601" s="23" t="s">
        <v>624</v>
      </c>
    </row>
    <row collapsed="false" customFormat="false" customHeight="false" hidden="false" ht="12.1" outlineLevel="0" r="1602">
      <c r="A1602" s="21" t="n">
        <v>45939.542418981</v>
      </c>
      <c r="B1602" s="17" t="s">
        <v>129</v>
      </c>
      <c r="C1602" s="17" t="s">
        <v>629</v>
      </c>
      <c r="D1602" s="17" t="s">
        <v>277</v>
      </c>
      <c r="E1602" s="17" t="s">
        <v>126</v>
      </c>
      <c r="F1602" s="17" t="s">
        <v>20</v>
      </c>
      <c r="G1602" s="7" t="n">
        <v>1</v>
      </c>
      <c r="H1602" s="6" t="n">
        <v>144.449064</v>
      </c>
      <c r="I1602" s="6" t="n">
        <v>-144.45</v>
      </c>
      <c r="J1602" s="6" t="n">
        <v>0</v>
      </c>
      <c r="K1602" s="6" t="n">
        <v>0</v>
      </c>
      <c r="L1602" s="6" t="n">
        <v>0</v>
      </c>
      <c r="M1602" s="6" t="s">
        <f>=I1602+J1602+K1602+L1602</f>
      </c>
      <c r="N1602" s="17"/>
      <c r="O1602" s="17" t="s">
        <v>624</v>
      </c>
    </row>
    <row collapsed="false" customFormat="false" customHeight="false" hidden="false" ht="12.1" outlineLevel="0" r="1603">
      <c r="A1603" s="30" t="n">
        <v>45939.601412037</v>
      </c>
      <c r="B1603" s="31" t="s">
        <v>515</v>
      </c>
      <c r="C1603" s="31" t="s">
        <v>684</v>
      </c>
      <c r="D1603" s="31" t="s">
        <v>515</v>
      </c>
      <c r="E1603" s="31" t="s">
        <v>515</v>
      </c>
      <c r="F1603" s="31" t="s">
        <v>20</v>
      </c>
      <c r="G1603" s="32" t="n">
        <v>1</v>
      </c>
      <c r="H1603" s="33" t="n">
        <v>-43</v>
      </c>
      <c r="I1603" s="33" t="n">
        <v>-43</v>
      </c>
      <c r="J1603" s="33" t="n">
        <v>0</v>
      </c>
      <c r="K1603" s="33" t="n">
        <v>0</v>
      </c>
      <c r="L1603" s="33" t="n">
        <v>0</v>
      </c>
      <c r="M1603" s="6" t="s">
        <f>=I1603+J1603+K1603+L1603</f>
      </c>
      <c r="N1603" s="31"/>
      <c r="O1603" s="31" t="s">
        <v>502</v>
      </c>
    </row>
    <row collapsed="false" customFormat="false" customHeight="false" hidden="false" ht="12.1" outlineLevel="0" r="1604">
      <c r="A1604" s="22" t="n">
        <v>45939.601412037</v>
      </c>
      <c r="B1604" s="23" t="s">
        <v>524</v>
      </c>
      <c r="C1604" s="23" t="s">
        <v>683</v>
      </c>
      <c r="D1604" s="23" t="s">
        <v>524</v>
      </c>
      <c r="E1604" s="23" t="s">
        <v>524</v>
      </c>
      <c r="F1604" s="23" t="s">
        <v>20</v>
      </c>
      <c r="G1604" s="24" t="n">
        <v>1</v>
      </c>
      <c r="H1604" s="25" t="n">
        <v>1</v>
      </c>
      <c r="I1604" s="25" t="n">
        <v>332.2</v>
      </c>
      <c r="J1604" s="25" t="n">
        <v>0</v>
      </c>
      <c r="K1604" s="25" t="n">
        <v>0</v>
      </c>
      <c r="L1604" s="25" t="n">
        <v>0</v>
      </c>
      <c r="M1604" s="6" t="s">
        <f>=I1604+J1604+K1604+L1604</f>
      </c>
      <c r="N1604" s="23"/>
      <c r="O1604" s="23" t="s">
        <v>502</v>
      </c>
    </row>
    <row collapsed="false" customFormat="false" customHeight="false" hidden="false" ht="12.1" outlineLevel="0" r="1605">
      <c r="A1605" s="22" t="n">
        <v>45939.817060185</v>
      </c>
      <c r="B1605" s="23" t="s">
        <v>501</v>
      </c>
      <c r="C1605" s="23" t="s">
        <v>209</v>
      </c>
      <c r="D1605" s="23" t="s">
        <v>501</v>
      </c>
      <c r="E1605" s="23" t="s">
        <v>501</v>
      </c>
      <c r="F1605" s="23" t="s">
        <v>20</v>
      </c>
      <c r="G1605" s="24" t="n">
        <v>1</v>
      </c>
      <c r="H1605" s="25" t="n">
        <v>1</v>
      </c>
      <c r="I1605" s="25" t="n">
        <v>18.07</v>
      </c>
      <c r="J1605" s="25" t="n">
        <v>0</v>
      </c>
      <c r="K1605" s="25" t="n">
        <v>0</v>
      </c>
      <c r="L1605" s="25" t="n">
        <v>0</v>
      </c>
      <c r="M1605" s="6" t="s">
        <f>=I1605+J1605+K1605+L1605</f>
      </c>
      <c r="N1605" s="23"/>
      <c r="O1605" s="23" t="s">
        <v>624</v>
      </c>
    </row>
    <row collapsed="false" customFormat="false" customHeight="false" hidden="false" ht="12.1" outlineLevel="0" r="1606">
      <c r="A1606" s="21" t="n">
        <v>45939.901724537</v>
      </c>
      <c r="B1606" s="17" t="s">
        <v>129</v>
      </c>
      <c r="C1606" s="17" t="s">
        <v>629</v>
      </c>
      <c r="D1606" s="17" t="s">
        <v>277</v>
      </c>
      <c r="E1606" s="17" t="s">
        <v>126</v>
      </c>
      <c r="F1606" s="17" t="s">
        <v>20</v>
      </c>
      <c r="G1606" s="7" t="n">
        <v>2</v>
      </c>
      <c r="H1606" s="6" t="n">
        <v>144.45</v>
      </c>
      <c r="I1606" s="6" t="n">
        <v>-288.9</v>
      </c>
      <c r="J1606" s="6" t="n">
        <v>0</v>
      </c>
      <c r="K1606" s="6" t="n">
        <v>0</v>
      </c>
      <c r="L1606" s="6" t="n">
        <v>0</v>
      </c>
      <c r="M1606" s="6" t="s">
        <f>=I1606+J1606+K1606+L1606</f>
      </c>
      <c r="N1606" s="17"/>
      <c r="O1606" s="17" t="s">
        <v>502</v>
      </c>
    </row>
    <row collapsed="false" customFormat="false" customHeight="false" hidden="false" ht="12.1" outlineLevel="0" r="1607">
      <c r="A1607" s="22" t="n">
        <v>45940.545081019</v>
      </c>
      <c r="B1607" s="23" t="s">
        <v>501</v>
      </c>
      <c r="C1607" s="23" t="s">
        <v>209</v>
      </c>
      <c r="D1607" s="23" t="s">
        <v>501</v>
      </c>
      <c r="E1607" s="23" t="s">
        <v>501</v>
      </c>
      <c r="F1607" s="23" t="s">
        <v>20</v>
      </c>
      <c r="G1607" s="24" t="n">
        <v>1</v>
      </c>
      <c r="H1607" s="25" t="n">
        <v>1</v>
      </c>
      <c r="I1607" s="25" t="n">
        <v>1</v>
      </c>
      <c r="J1607" s="25" t="n">
        <v>0</v>
      </c>
      <c r="K1607" s="25" t="n">
        <v>0</v>
      </c>
      <c r="L1607" s="25" t="n">
        <v>0</v>
      </c>
      <c r="M1607" s="6" t="s">
        <f>=I1607+J1607+K1607+L1607</f>
      </c>
      <c r="N1607" s="23"/>
      <c r="O1607" s="23" t="s">
        <v>624</v>
      </c>
    </row>
    <row collapsed="false" customFormat="false" customHeight="false" hidden="false" ht="12.1" outlineLevel="0" r="1608">
      <c r="A1608" s="22" t="n">
        <v>45940.776840278</v>
      </c>
      <c r="B1608" s="23" t="s">
        <v>501</v>
      </c>
      <c r="C1608" s="23" t="s">
        <v>209</v>
      </c>
      <c r="D1608" s="23" t="s">
        <v>501</v>
      </c>
      <c r="E1608" s="23" t="s">
        <v>501</v>
      </c>
      <c r="F1608" s="23" t="s">
        <v>20</v>
      </c>
      <c r="G1608" s="24" t="n">
        <v>1</v>
      </c>
      <c r="H1608" s="25" t="n">
        <v>1</v>
      </c>
      <c r="I1608" s="25" t="n">
        <v>35</v>
      </c>
      <c r="J1608" s="25" t="n">
        <v>0</v>
      </c>
      <c r="K1608" s="25" t="n">
        <v>0</v>
      </c>
      <c r="L1608" s="25" t="n">
        <v>0</v>
      </c>
      <c r="M1608" s="6" t="s">
        <f>=I1608+J1608+K1608+L1608</f>
      </c>
      <c r="N1608" s="23"/>
      <c r="O1608" s="23" t="s">
        <v>624</v>
      </c>
    </row>
    <row collapsed="false" customFormat="false" customHeight="false" hidden="false" ht="12.1" outlineLevel="0" r="1609">
      <c r="A1609" s="22" t="n">
        <v>45941.843703704</v>
      </c>
      <c r="B1609" s="23" t="s">
        <v>501</v>
      </c>
      <c r="C1609" s="23" t="s">
        <v>209</v>
      </c>
      <c r="D1609" s="23" t="s">
        <v>501</v>
      </c>
      <c r="E1609" s="23" t="s">
        <v>501</v>
      </c>
      <c r="F1609" s="23" t="s">
        <v>20</v>
      </c>
      <c r="G1609" s="24" t="n">
        <v>1</v>
      </c>
      <c r="H1609" s="25" t="n">
        <v>1</v>
      </c>
      <c r="I1609" s="25" t="n">
        <v>45</v>
      </c>
      <c r="J1609" s="25" t="n">
        <v>0</v>
      </c>
      <c r="K1609" s="25" t="n">
        <v>0</v>
      </c>
      <c r="L1609" s="25" t="n">
        <v>0</v>
      </c>
      <c r="M1609" s="6" t="s">
        <f>=I1609+J1609+K1609+L1609</f>
      </c>
      <c r="N1609" s="23"/>
      <c r="O1609" s="23" t="s">
        <v>624</v>
      </c>
    </row>
    <row collapsed="false" customFormat="false" customHeight="false" hidden="false" ht="12.1" outlineLevel="0" r="1610">
      <c r="A1610" s="22" t="n">
        <v>45941.863009259</v>
      </c>
      <c r="B1610" s="23" t="s">
        <v>501</v>
      </c>
      <c r="C1610" s="23" t="s">
        <v>209</v>
      </c>
      <c r="D1610" s="23" t="s">
        <v>501</v>
      </c>
      <c r="E1610" s="23" t="s">
        <v>501</v>
      </c>
      <c r="F1610" s="23" t="s">
        <v>20</v>
      </c>
      <c r="G1610" s="24" t="n">
        <v>1</v>
      </c>
      <c r="H1610" s="25" t="n">
        <v>1</v>
      </c>
      <c r="I1610" s="25" t="n">
        <v>19.51</v>
      </c>
      <c r="J1610" s="25" t="n">
        <v>0</v>
      </c>
      <c r="K1610" s="25" t="n">
        <v>0</v>
      </c>
      <c r="L1610" s="25" t="n">
        <v>0</v>
      </c>
      <c r="M1610" s="6" t="s">
        <f>=I1610+J1610+K1610+L1610</f>
      </c>
      <c r="N1610" s="23"/>
      <c r="O1610" s="23" t="s">
        <v>624</v>
      </c>
    </row>
    <row collapsed="false" customFormat="false" customHeight="false" hidden="false" ht="12.1" outlineLevel="0" r="1611">
      <c r="A1611" s="22" t="n">
        <v>45942.668090278</v>
      </c>
      <c r="B1611" s="23" t="s">
        <v>501</v>
      </c>
      <c r="C1611" s="23" t="s">
        <v>209</v>
      </c>
      <c r="D1611" s="23" t="s">
        <v>501</v>
      </c>
      <c r="E1611" s="23" t="s">
        <v>501</v>
      </c>
      <c r="F1611" s="23" t="s">
        <v>20</v>
      </c>
      <c r="G1611" s="24" t="n">
        <v>1</v>
      </c>
      <c r="H1611" s="25" t="n">
        <v>1</v>
      </c>
      <c r="I1611" s="25" t="n">
        <v>3</v>
      </c>
      <c r="J1611" s="25" t="n">
        <v>0</v>
      </c>
      <c r="K1611" s="25" t="n">
        <v>0</v>
      </c>
      <c r="L1611" s="25" t="n">
        <v>0</v>
      </c>
      <c r="M1611" s="6" t="s">
        <f>=I1611+J1611+K1611+L1611</f>
      </c>
      <c r="N1611" s="23"/>
      <c r="O1611" s="23" t="s">
        <v>624</v>
      </c>
    </row>
    <row collapsed="false" customFormat="false" customHeight="false" hidden="false" ht="12.1" outlineLevel="0" r="1612">
      <c r="A1612" s="22" t="n">
        <v>45943.51150463</v>
      </c>
      <c r="B1612" s="23" t="s">
        <v>524</v>
      </c>
      <c r="C1612" s="23" t="s">
        <v>673</v>
      </c>
      <c r="D1612" s="23" t="s">
        <v>524</v>
      </c>
      <c r="E1612" s="23" t="s">
        <v>524</v>
      </c>
      <c r="F1612" s="23" t="s">
        <v>20</v>
      </c>
      <c r="G1612" s="24" t="n">
        <v>1</v>
      </c>
      <c r="H1612" s="25" t="n">
        <v>1</v>
      </c>
      <c r="I1612" s="25" t="n">
        <v>39.45</v>
      </c>
      <c r="J1612" s="25" t="n">
        <v>0</v>
      </c>
      <c r="K1612" s="25" t="n">
        <v>0</v>
      </c>
      <c r="L1612" s="25" t="n">
        <v>0</v>
      </c>
      <c r="M1612" s="6" t="s">
        <f>=I1612+J1612+K1612+L1612</f>
      </c>
      <c r="N1612" s="23"/>
      <c r="O1612" s="23" t="s">
        <v>502</v>
      </c>
    </row>
    <row collapsed="false" customFormat="false" customHeight="false" hidden="false" ht="12.1" outlineLevel="0" r="1613">
      <c r="A1613" s="22" t="n">
        <v>45943.538055556</v>
      </c>
      <c r="B1613" s="23" t="s">
        <v>501</v>
      </c>
      <c r="C1613" s="23" t="s">
        <v>209</v>
      </c>
      <c r="D1613" s="23" t="s">
        <v>501</v>
      </c>
      <c r="E1613" s="23" t="s">
        <v>501</v>
      </c>
      <c r="F1613" s="23" t="s">
        <v>20</v>
      </c>
      <c r="G1613" s="24" t="n">
        <v>1</v>
      </c>
      <c r="H1613" s="25" t="n">
        <v>1</v>
      </c>
      <c r="I1613" s="25" t="n">
        <v>1</v>
      </c>
      <c r="J1613" s="25" t="n">
        <v>0</v>
      </c>
      <c r="K1613" s="25" t="n">
        <v>0</v>
      </c>
      <c r="L1613" s="25" t="n">
        <v>0</v>
      </c>
      <c r="M1613" s="6" t="s">
        <f>=I1613+J1613+K1613+L1613</f>
      </c>
      <c r="N1613" s="23"/>
      <c r="O1613" s="23" t="s">
        <v>624</v>
      </c>
    </row>
    <row collapsed="false" customFormat="false" customHeight="false" hidden="false" ht="12.1" outlineLevel="0" r="1614">
      <c r="A1614" s="22" t="n">
        <v>45943.623773148</v>
      </c>
      <c r="B1614" s="23" t="s">
        <v>501</v>
      </c>
      <c r="C1614" s="23" t="s">
        <v>209</v>
      </c>
      <c r="D1614" s="23" t="s">
        <v>501</v>
      </c>
      <c r="E1614" s="23" t="s">
        <v>501</v>
      </c>
      <c r="F1614" s="23" t="s">
        <v>20</v>
      </c>
      <c r="G1614" s="24" t="n">
        <v>1</v>
      </c>
      <c r="H1614" s="25" t="n">
        <v>1</v>
      </c>
      <c r="I1614" s="25" t="n">
        <v>5000</v>
      </c>
      <c r="J1614" s="25" t="n">
        <v>0</v>
      </c>
      <c r="K1614" s="25" t="n">
        <v>0</v>
      </c>
      <c r="L1614" s="25" t="n">
        <v>0</v>
      </c>
      <c r="M1614" s="6" t="s">
        <f>=I1614+J1614+K1614+L1614</f>
      </c>
      <c r="N1614" s="23"/>
      <c r="O1614" s="23" t="s">
        <v>502</v>
      </c>
    </row>
    <row collapsed="false" customFormat="false" customHeight="false" hidden="false" ht="12.1" outlineLevel="0" r="1615">
      <c r="A1615" s="21" t="n">
        <v>45943.796388889</v>
      </c>
      <c r="B1615" s="17" t="s">
        <v>129</v>
      </c>
      <c r="C1615" s="17" t="s">
        <v>629</v>
      </c>
      <c r="D1615" s="17" t="s">
        <v>277</v>
      </c>
      <c r="E1615" s="17" t="s">
        <v>126</v>
      </c>
      <c r="F1615" s="17" t="s">
        <v>20</v>
      </c>
      <c r="G1615" s="7" t="n">
        <v>35</v>
      </c>
      <c r="H1615" s="6" t="n">
        <v>144.69</v>
      </c>
      <c r="I1615" s="6" t="n">
        <v>-5064.15</v>
      </c>
      <c r="J1615" s="6" t="n">
        <v>0</v>
      </c>
      <c r="K1615" s="6" t="n">
        <v>0</v>
      </c>
      <c r="L1615" s="6" t="n">
        <v>0</v>
      </c>
      <c r="M1615" s="6" t="s">
        <f>=I1615+J1615+K1615+L1615</f>
      </c>
      <c r="N1615" s="17"/>
      <c r="O1615" s="17" t="s">
        <v>502</v>
      </c>
    </row>
    <row collapsed="false" customFormat="false" customHeight="false" hidden="false" ht="12.1" outlineLevel="0" r="1616">
      <c r="A1616" s="22" t="n">
        <v>45943.955810185</v>
      </c>
      <c r="B1616" s="23" t="s">
        <v>501</v>
      </c>
      <c r="C1616" s="23" t="s">
        <v>209</v>
      </c>
      <c r="D1616" s="23" t="s">
        <v>501</v>
      </c>
      <c r="E1616" s="23" t="s">
        <v>501</v>
      </c>
      <c r="F1616" s="23" t="s">
        <v>20</v>
      </c>
      <c r="G1616" s="24" t="n">
        <v>1</v>
      </c>
      <c r="H1616" s="25" t="n">
        <v>1</v>
      </c>
      <c r="I1616" s="25" t="n">
        <v>3932</v>
      </c>
      <c r="J1616" s="25" t="n">
        <v>0</v>
      </c>
      <c r="K1616" s="25" t="n">
        <v>0</v>
      </c>
      <c r="L1616" s="25" t="n">
        <v>0</v>
      </c>
      <c r="M1616" s="6" t="s">
        <f>=I1616+J1616+K1616+L1616</f>
      </c>
      <c r="N1616" s="23"/>
      <c r="O1616" s="23" t="s">
        <v>502</v>
      </c>
    </row>
    <row collapsed="false" customFormat="false" customHeight="false" hidden="false" ht="12.1" outlineLevel="0" r="1617">
      <c r="A1617" s="21" t="n">
        <v>45943.956643519</v>
      </c>
      <c r="B1617" s="17" t="s">
        <v>161</v>
      </c>
      <c r="C1617" s="17" t="s">
        <v>716</v>
      </c>
      <c r="D1617" s="17" t="s">
        <v>277</v>
      </c>
      <c r="E1617" s="17" t="s">
        <v>140</v>
      </c>
      <c r="F1617" s="17" t="s">
        <v>20</v>
      </c>
      <c r="G1617" s="7" t="n">
        <v>3</v>
      </c>
      <c r="H1617" s="6" t="n">
        <v>99.54</v>
      </c>
      <c r="I1617" s="6" t="n">
        <v>-2986.2</v>
      </c>
      <c r="J1617" s="6" t="n">
        <v>-25.98</v>
      </c>
      <c r="K1617" s="6" t="n">
        <v>-8.96</v>
      </c>
      <c r="L1617" s="6" t="n">
        <v>0</v>
      </c>
      <c r="M1617" s="6" t="s">
        <f>=I1617+J1617+K1617+L1617</f>
      </c>
      <c r="N1617" s="17"/>
      <c r="O1617" s="17" t="s">
        <v>502</v>
      </c>
    </row>
    <row collapsed="false" customFormat="false" customHeight="false" hidden="false" ht="12.1" outlineLevel="0" r="1618">
      <c r="A1618" s="21" t="n">
        <v>45943.958680556</v>
      </c>
      <c r="B1618" s="17" t="s">
        <v>129</v>
      </c>
      <c r="C1618" s="17" t="s">
        <v>629</v>
      </c>
      <c r="D1618" s="17" t="s">
        <v>277</v>
      </c>
      <c r="E1618" s="17" t="s">
        <v>126</v>
      </c>
      <c r="F1618" s="17" t="s">
        <v>20</v>
      </c>
      <c r="G1618" s="7" t="n">
        <v>1</v>
      </c>
      <c r="H1618" s="6" t="n">
        <v>144.69</v>
      </c>
      <c r="I1618" s="6" t="n">
        <v>-144.69</v>
      </c>
      <c r="J1618" s="6" t="n">
        <v>0</v>
      </c>
      <c r="K1618" s="6" t="n">
        <v>0</v>
      </c>
      <c r="L1618" s="6" t="n">
        <v>0</v>
      </c>
      <c r="M1618" s="6" t="s">
        <f>=I1618+J1618+K1618+L1618</f>
      </c>
      <c r="N1618" s="17"/>
      <c r="O1618" s="17" t="s">
        <v>502</v>
      </c>
    </row>
    <row collapsed="false" customFormat="false" customHeight="false" hidden="false" ht="12.1" outlineLevel="0" r="1619">
      <c r="A1619" s="21" t="n">
        <v>45943.959027778</v>
      </c>
      <c r="B1619" s="17" t="s">
        <v>135</v>
      </c>
      <c r="C1619" s="17" t="s">
        <v>652</v>
      </c>
      <c r="D1619" s="17" t="s">
        <v>277</v>
      </c>
      <c r="E1619" s="17" t="s">
        <v>126</v>
      </c>
      <c r="F1619" s="17" t="s">
        <v>20</v>
      </c>
      <c r="G1619" s="7" t="n">
        <v>133</v>
      </c>
      <c r="H1619" s="6" t="n">
        <v>6.02</v>
      </c>
      <c r="I1619" s="6" t="n">
        <v>-800.66</v>
      </c>
      <c r="J1619" s="6" t="n">
        <v>0</v>
      </c>
      <c r="K1619" s="6" t="n">
        <v>0</v>
      </c>
      <c r="L1619" s="6" t="n">
        <v>0</v>
      </c>
      <c r="M1619" s="6" t="s">
        <f>=I1619+J1619+K1619+L1619</f>
      </c>
      <c r="N1619" s="17"/>
      <c r="O1619" s="17" t="s">
        <v>502</v>
      </c>
    </row>
    <row collapsed="false" customFormat="false" customHeight="false" hidden="false" ht="12.1" outlineLevel="0" r="1620">
      <c r="A1620" s="22" t="n">
        <v>45944.312523148</v>
      </c>
      <c r="B1620" s="23" t="s">
        <v>501</v>
      </c>
      <c r="C1620" s="23" t="s">
        <v>209</v>
      </c>
      <c r="D1620" s="23" t="s">
        <v>501</v>
      </c>
      <c r="E1620" s="23" t="s">
        <v>501</v>
      </c>
      <c r="F1620" s="23" t="s">
        <v>20</v>
      </c>
      <c r="G1620" s="24" t="n">
        <v>1</v>
      </c>
      <c r="H1620" s="25" t="n">
        <v>1</v>
      </c>
      <c r="I1620" s="25" t="n">
        <v>3.25</v>
      </c>
      <c r="J1620" s="25" t="n">
        <v>0</v>
      </c>
      <c r="K1620" s="25" t="n">
        <v>0</v>
      </c>
      <c r="L1620" s="25" t="n">
        <v>0</v>
      </c>
      <c r="M1620" s="6" t="s">
        <f>=I1620+J1620+K1620+L1620</f>
      </c>
      <c r="N1620" s="23"/>
      <c r="O1620" s="23" t="s">
        <v>624</v>
      </c>
    </row>
    <row collapsed="false" customFormat="false" customHeight="false" hidden="false" ht="12.1" outlineLevel="0" r="1621">
      <c r="A1621" s="22" t="n">
        <v>45944.371712963</v>
      </c>
      <c r="B1621" s="23" t="s">
        <v>501</v>
      </c>
      <c r="C1621" s="23" t="s">
        <v>209</v>
      </c>
      <c r="D1621" s="23" t="s">
        <v>501</v>
      </c>
      <c r="E1621" s="23" t="s">
        <v>501</v>
      </c>
      <c r="F1621" s="23" t="s">
        <v>20</v>
      </c>
      <c r="G1621" s="24" t="n">
        <v>1</v>
      </c>
      <c r="H1621" s="25" t="n">
        <v>1</v>
      </c>
      <c r="I1621" s="25" t="n">
        <v>32.04</v>
      </c>
      <c r="J1621" s="25" t="n">
        <v>0</v>
      </c>
      <c r="K1621" s="25" t="n">
        <v>0</v>
      </c>
      <c r="L1621" s="25" t="n">
        <v>0</v>
      </c>
      <c r="M1621" s="6" t="s">
        <f>=I1621+J1621+K1621+L1621</f>
      </c>
      <c r="N1621" s="23"/>
      <c r="O1621" s="23" t="s">
        <v>624</v>
      </c>
    </row>
    <row collapsed="false" customFormat="false" customHeight="false" hidden="false" ht="12.1" outlineLevel="0" r="1622">
      <c r="A1622" s="21" t="n">
        <v>45944.379791667</v>
      </c>
      <c r="B1622" s="17" t="s">
        <v>129</v>
      </c>
      <c r="C1622" s="17" t="s">
        <v>629</v>
      </c>
      <c r="D1622" s="17" t="s">
        <v>277</v>
      </c>
      <c r="E1622" s="17" t="s">
        <v>126</v>
      </c>
      <c r="F1622" s="17" t="s">
        <v>20</v>
      </c>
      <c r="G1622" s="7" t="n">
        <v>1</v>
      </c>
      <c r="H1622" s="6" t="n">
        <v>144.746435</v>
      </c>
      <c r="I1622" s="6" t="n">
        <v>-144.75</v>
      </c>
      <c r="J1622" s="6" t="n">
        <v>0</v>
      </c>
      <c r="K1622" s="6" t="n">
        <v>0</v>
      </c>
      <c r="L1622" s="6" t="n">
        <v>0</v>
      </c>
      <c r="M1622" s="6" t="s">
        <f>=I1622+J1622+K1622+L1622</f>
      </c>
      <c r="N1622" s="17"/>
      <c r="O1622" s="17" t="s">
        <v>624</v>
      </c>
    </row>
    <row collapsed="false" customFormat="false" customHeight="false" hidden="false" ht="12.1" outlineLevel="0" r="1623">
      <c r="A1623" s="22" t="n">
        <v>45944.553414352</v>
      </c>
      <c r="B1623" s="23" t="s">
        <v>524</v>
      </c>
      <c r="C1623" s="23" t="s">
        <v>674</v>
      </c>
      <c r="D1623" s="23" t="s">
        <v>524</v>
      </c>
      <c r="E1623" s="23" t="s">
        <v>524</v>
      </c>
      <c r="F1623" s="23" t="s">
        <v>20</v>
      </c>
      <c r="G1623" s="24" t="n">
        <v>1</v>
      </c>
      <c r="H1623" s="25" t="n">
        <v>1</v>
      </c>
      <c r="I1623" s="25" t="n">
        <v>35.76</v>
      </c>
      <c r="J1623" s="25" t="n">
        <v>0</v>
      </c>
      <c r="K1623" s="25" t="n">
        <v>0</v>
      </c>
      <c r="L1623" s="25" t="n">
        <v>0</v>
      </c>
      <c r="M1623" s="6" t="s">
        <f>=I1623+J1623+K1623+L1623</f>
      </c>
      <c r="N1623" s="23"/>
      <c r="O1623" s="23" t="s">
        <v>502</v>
      </c>
    </row>
    <row collapsed="false" customFormat="false" customHeight="false" hidden="false" ht="12.1" outlineLevel="0" r="1624">
      <c r="A1624" s="22" t="n">
        <v>45945.3846875</v>
      </c>
      <c r="B1624" s="23" t="s">
        <v>501</v>
      </c>
      <c r="C1624" s="23" t="s">
        <v>209</v>
      </c>
      <c r="D1624" s="23" t="s">
        <v>501</v>
      </c>
      <c r="E1624" s="23" t="s">
        <v>501</v>
      </c>
      <c r="F1624" s="23" t="s">
        <v>20</v>
      </c>
      <c r="G1624" s="24" t="n">
        <v>1</v>
      </c>
      <c r="H1624" s="25" t="n">
        <v>1</v>
      </c>
      <c r="I1624" s="25" t="n">
        <v>20.01</v>
      </c>
      <c r="J1624" s="25" t="n">
        <v>0</v>
      </c>
      <c r="K1624" s="25" t="n">
        <v>0</v>
      </c>
      <c r="L1624" s="25" t="n">
        <v>0</v>
      </c>
      <c r="M1624" s="6" t="s">
        <f>=I1624+J1624+K1624+L1624</f>
      </c>
      <c r="N1624" s="23"/>
      <c r="O1624" s="23" t="s">
        <v>624</v>
      </c>
    </row>
    <row collapsed="false" customFormat="false" customHeight="false" hidden="false" ht="12.1" outlineLevel="0" r="1625">
      <c r="A1625" s="22" t="n">
        <v>45945.386782407</v>
      </c>
      <c r="B1625" s="23" t="s">
        <v>501</v>
      </c>
      <c r="C1625" s="23" t="s">
        <v>209</v>
      </c>
      <c r="D1625" s="23" t="s">
        <v>501</v>
      </c>
      <c r="E1625" s="23" t="s">
        <v>501</v>
      </c>
      <c r="F1625" s="23" t="s">
        <v>20</v>
      </c>
      <c r="G1625" s="24" t="n">
        <v>1</v>
      </c>
      <c r="H1625" s="25" t="n">
        <v>1</v>
      </c>
      <c r="I1625" s="25" t="n">
        <v>40.05</v>
      </c>
      <c r="J1625" s="25" t="n">
        <v>0</v>
      </c>
      <c r="K1625" s="25" t="n">
        <v>0</v>
      </c>
      <c r="L1625" s="25" t="n">
        <v>0</v>
      </c>
      <c r="M1625" s="6" t="s">
        <f>=I1625+J1625+K1625+L1625</f>
      </c>
      <c r="N1625" s="23"/>
      <c r="O1625" s="23" t="s">
        <v>624</v>
      </c>
    </row>
    <row collapsed="false" customFormat="false" customHeight="false" hidden="false" ht="12.1" outlineLevel="0" r="1626">
      <c r="A1626" s="22" t="n">
        <v>45945.704710648</v>
      </c>
      <c r="B1626" s="23" t="s">
        <v>501</v>
      </c>
      <c r="C1626" s="23" t="s">
        <v>209</v>
      </c>
      <c r="D1626" s="23" t="s">
        <v>501</v>
      </c>
      <c r="E1626" s="23" t="s">
        <v>501</v>
      </c>
      <c r="F1626" s="23" t="s">
        <v>20</v>
      </c>
      <c r="G1626" s="24" t="n">
        <v>1</v>
      </c>
      <c r="H1626" s="25" t="n">
        <v>1</v>
      </c>
      <c r="I1626" s="25" t="n">
        <v>3</v>
      </c>
      <c r="J1626" s="25" t="n">
        <v>0</v>
      </c>
      <c r="K1626" s="25" t="n">
        <v>0</v>
      </c>
      <c r="L1626" s="25" t="n">
        <v>0</v>
      </c>
      <c r="M1626" s="6" t="s">
        <f>=I1626+J1626+K1626+L1626</f>
      </c>
      <c r="N1626" s="23"/>
      <c r="O1626" s="23" t="s">
        <v>624</v>
      </c>
    </row>
    <row collapsed="false" customFormat="false" customHeight="false" hidden="false" ht="12.1" outlineLevel="0" r="1627">
      <c r="A1627" s="22" t="n">
        <v>45945.789467593</v>
      </c>
      <c r="B1627" s="23" t="s">
        <v>501</v>
      </c>
      <c r="C1627" s="23" t="s">
        <v>209</v>
      </c>
      <c r="D1627" s="23" t="s">
        <v>501</v>
      </c>
      <c r="E1627" s="23" t="s">
        <v>501</v>
      </c>
      <c r="F1627" s="23" t="s">
        <v>20</v>
      </c>
      <c r="G1627" s="24" t="n">
        <v>1</v>
      </c>
      <c r="H1627" s="25" t="n">
        <v>1</v>
      </c>
      <c r="I1627" s="25" t="n">
        <v>1.34</v>
      </c>
      <c r="J1627" s="25" t="n">
        <v>0</v>
      </c>
      <c r="K1627" s="25" t="n">
        <v>0</v>
      </c>
      <c r="L1627" s="25" t="n">
        <v>0</v>
      </c>
      <c r="M1627" s="6" t="s">
        <f>=I1627+J1627+K1627+L1627</f>
      </c>
      <c r="N1627" s="23"/>
      <c r="O1627" s="23" t="s">
        <v>624</v>
      </c>
    </row>
    <row collapsed="false" customFormat="false" customHeight="false" hidden="false" ht="12.1" outlineLevel="0" r="1628">
      <c r="A1628" s="22" t="n">
        <v>45947.694340278</v>
      </c>
      <c r="B1628" s="23" t="s">
        <v>501</v>
      </c>
      <c r="C1628" s="23" t="s">
        <v>209</v>
      </c>
      <c r="D1628" s="23" t="s">
        <v>501</v>
      </c>
      <c r="E1628" s="23" t="s">
        <v>501</v>
      </c>
      <c r="F1628" s="23" t="s">
        <v>20</v>
      </c>
      <c r="G1628" s="24" t="n">
        <v>1</v>
      </c>
      <c r="H1628" s="25" t="n">
        <v>1</v>
      </c>
      <c r="I1628" s="25" t="n">
        <v>3</v>
      </c>
      <c r="J1628" s="25" t="n">
        <v>0</v>
      </c>
      <c r="K1628" s="25" t="n">
        <v>0</v>
      </c>
      <c r="L1628" s="25" t="n">
        <v>0</v>
      </c>
      <c r="M1628" s="6" t="s">
        <f>=I1628+J1628+K1628+L1628</f>
      </c>
      <c r="N1628" s="23"/>
      <c r="O1628" s="23" t="s">
        <v>624</v>
      </c>
    </row>
    <row collapsed="false" customFormat="false" customHeight="false" hidden="false" ht="12.1" outlineLevel="0" r="1629">
      <c r="A1629" s="22" t="n">
        <v>45948.728287037</v>
      </c>
      <c r="B1629" s="23" t="s">
        <v>501</v>
      </c>
      <c r="C1629" s="23" t="s">
        <v>209</v>
      </c>
      <c r="D1629" s="23" t="s">
        <v>501</v>
      </c>
      <c r="E1629" s="23" t="s">
        <v>501</v>
      </c>
      <c r="F1629" s="23" t="s">
        <v>20</v>
      </c>
      <c r="G1629" s="24" t="n">
        <v>1</v>
      </c>
      <c r="H1629" s="25" t="n">
        <v>1</v>
      </c>
      <c r="I1629" s="25" t="n">
        <v>18.43</v>
      </c>
      <c r="J1629" s="25" t="n">
        <v>0</v>
      </c>
      <c r="K1629" s="25" t="n">
        <v>0</v>
      </c>
      <c r="L1629" s="25" t="n">
        <v>0</v>
      </c>
      <c r="M1629" s="6" t="s">
        <f>=I1629+J1629+K1629+L1629</f>
      </c>
      <c r="N1629" s="23"/>
      <c r="O1629" s="23" t="s">
        <v>624</v>
      </c>
    </row>
    <row collapsed="false" customFormat="false" customHeight="false" hidden="false" ht="12.1" outlineLevel="0" r="1630">
      <c r="A1630" s="22" t="n">
        <v>45949.5775</v>
      </c>
      <c r="B1630" s="23" t="s">
        <v>501</v>
      </c>
      <c r="C1630" s="23" t="s">
        <v>209</v>
      </c>
      <c r="D1630" s="23" t="s">
        <v>501</v>
      </c>
      <c r="E1630" s="23" t="s">
        <v>501</v>
      </c>
      <c r="F1630" s="23" t="s">
        <v>20</v>
      </c>
      <c r="G1630" s="24" t="n">
        <v>1</v>
      </c>
      <c r="H1630" s="25" t="n">
        <v>1</v>
      </c>
      <c r="I1630" s="25" t="n">
        <v>31</v>
      </c>
      <c r="J1630" s="25" t="n">
        <v>0</v>
      </c>
      <c r="K1630" s="25" t="n">
        <v>0</v>
      </c>
      <c r="L1630" s="25" t="n">
        <v>0</v>
      </c>
      <c r="M1630" s="6" t="s">
        <f>=I1630+J1630+K1630+L1630</f>
      </c>
      <c r="N1630" s="23"/>
      <c r="O1630" s="23" t="s">
        <v>624</v>
      </c>
    </row>
    <row collapsed="false" customFormat="false" customHeight="false" hidden="false" ht="12.1" outlineLevel="0" r="1631">
      <c r="A1631" s="22" t="n">
        <v>45950.534386574</v>
      </c>
      <c r="B1631" s="23" t="s">
        <v>501</v>
      </c>
      <c r="C1631" s="23" t="s">
        <v>209</v>
      </c>
      <c r="D1631" s="23" t="s">
        <v>501</v>
      </c>
      <c r="E1631" s="23" t="s">
        <v>501</v>
      </c>
      <c r="F1631" s="23" t="s">
        <v>20</v>
      </c>
      <c r="G1631" s="24" t="n">
        <v>1</v>
      </c>
      <c r="H1631" s="25" t="n">
        <v>1</v>
      </c>
      <c r="I1631" s="25" t="n">
        <v>20</v>
      </c>
      <c r="J1631" s="25" t="n">
        <v>0</v>
      </c>
      <c r="K1631" s="25" t="n">
        <v>0</v>
      </c>
      <c r="L1631" s="25" t="n">
        <v>0</v>
      </c>
      <c r="M1631" s="6" t="s">
        <f>=I1631+J1631+K1631+L1631</f>
      </c>
      <c r="N1631" s="23"/>
      <c r="O1631" s="23" t="s">
        <v>624</v>
      </c>
    </row>
    <row collapsed="false" customFormat="false" customHeight="false" hidden="false" ht="12.1" outlineLevel="0" r="1632">
      <c r="A1632" s="21" t="n">
        <v>45950.534421296</v>
      </c>
      <c r="B1632" s="17" t="s">
        <v>129</v>
      </c>
      <c r="C1632" s="17" t="s">
        <v>629</v>
      </c>
      <c r="D1632" s="17" t="s">
        <v>277</v>
      </c>
      <c r="E1632" s="17" t="s">
        <v>126</v>
      </c>
      <c r="F1632" s="17" t="s">
        <v>20</v>
      </c>
      <c r="G1632" s="7" t="n">
        <v>1</v>
      </c>
      <c r="H1632" s="6" t="n">
        <v>145.108599</v>
      </c>
      <c r="I1632" s="6" t="n">
        <v>-145.11</v>
      </c>
      <c r="J1632" s="6" t="n">
        <v>0</v>
      </c>
      <c r="K1632" s="6" t="n">
        <v>0</v>
      </c>
      <c r="L1632" s="6" t="n">
        <v>0</v>
      </c>
      <c r="M1632" s="6" t="s">
        <f>=I1632+J1632+K1632+L1632</f>
      </c>
      <c r="N1632" s="17"/>
      <c r="O1632" s="17" t="s">
        <v>624</v>
      </c>
    </row>
    <row collapsed="false" customFormat="false" customHeight="false" hidden="false" ht="12.1" outlineLevel="0" r="1633">
      <c r="A1633" s="22" t="n">
        <v>45950.781238426</v>
      </c>
      <c r="B1633" s="23" t="s">
        <v>501</v>
      </c>
      <c r="C1633" s="23" t="s">
        <v>209</v>
      </c>
      <c r="D1633" s="23" t="s">
        <v>501</v>
      </c>
      <c r="E1633" s="23" t="s">
        <v>501</v>
      </c>
      <c r="F1633" s="23" t="s">
        <v>20</v>
      </c>
      <c r="G1633" s="24" t="n">
        <v>1</v>
      </c>
      <c r="H1633" s="25" t="n">
        <v>1</v>
      </c>
      <c r="I1633" s="25" t="n">
        <v>21</v>
      </c>
      <c r="J1633" s="25" t="n">
        <v>0</v>
      </c>
      <c r="K1633" s="25" t="n">
        <v>0</v>
      </c>
      <c r="L1633" s="25" t="n">
        <v>0</v>
      </c>
      <c r="M1633" s="6" t="s">
        <f>=I1633+J1633+K1633+L1633</f>
      </c>
      <c r="N1633" s="23"/>
      <c r="O1633" s="23" t="s">
        <v>624</v>
      </c>
    </row>
    <row collapsed="false" customFormat="false" customHeight="false" hidden="false" ht="12.1" outlineLevel="0" r="1634">
      <c r="A1634" s="22" t="n">
        <v>45951.5225</v>
      </c>
      <c r="B1634" s="23" t="s">
        <v>501</v>
      </c>
      <c r="C1634" s="23" t="s">
        <v>209</v>
      </c>
      <c r="D1634" s="23" t="s">
        <v>501</v>
      </c>
      <c r="E1634" s="23" t="s">
        <v>501</v>
      </c>
      <c r="F1634" s="23" t="s">
        <v>20</v>
      </c>
      <c r="G1634" s="24" t="n">
        <v>1</v>
      </c>
      <c r="H1634" s="25" t="n">
        <v>1</v>
      </c>
      <c r="I1634" s="25" t="n">
        <v>41</v>
      </c>
      <c r="J1634" s="25" t="n">
        <v>0</v>
      </c>
      <c r="K1634" s="25" t="n">
        <v>0</v>
      </c>
      <c r="L1634" s="25" t="n">
        <v>0</v>
      </c>
      <c r="M1634" s="6" t="s">
        <f>=I1634+J1634+K1634+L1634</f>
      </c>
      <c r="N1634" s="23"/>
      <c r="O1634" s="23" t="s">
        <v>624</v>
      </c>
    </row>
    <row collapsed="false" customFormat="false" customHeight="false" hidden="false" ht="12.1" outlineLevel="0" r="1635">
      <c r="A1635" s="30" t="n">
        <v>45951.546365741</v>
      </c>
      <c r="B1635" s="31" t="s">
        <v>515</v>
      </c>
      <c r="C1635" s="31" t="s">
        <v>541</v>
      </c>
      <c r="D1635" s="31" t="s">
        <v>515</v>
      </c>
      <c r="E1635" s="31" t="s">
        <v>515</v>
      </c>
      <c r="F1635" s="31" t="s">
        <v>20</v>
      </c>
      <c r="G1635" s="32" t="n">
        <v>1</v>
      </c>
      <c r="H1635" s="33" t="n">
        <v>-28</v>
      </c>
      <c r="I1635" s="33" t="n">
        <v>-28</v>
      </c>
      <c r="J1635" s="33" t="n">
        <v>0</v>
      </c>
      <c r="K1635" s="33" t="n">
        <v>0</v>
      </c>
      <c r="L1635" s="33" t="n">
        <v>0</v>
      </c>
      <c r="M1635" s="6" t="s">
        <f>=I1635+J1635+K1635+L1635</f>
      </c>
      <c r="N1635" s="31"/>
      <c r="O1635" s="31" t="s">
        <v>502</v>
      </c>
    </row>
    <row collapsed="false" customFormat="false" customHeight="false" hidden="false" ht="12.1" outlineLevel="0" r="1636">
      <c r="A1636" s="22" t="n">
        <v>45951.546365741</v>
      </c>
      <c r="B1636" s="23" t="s">
        <v>524</v>
      </c>
      <c r="C1636" s="23" t="s">
        <v>542</v>
      </c>
      <c r="D1636" s="23" t="s">
        <v>524</v>
      </c>
      <c r="E1636" s="23" t="s">
        <v>524</v>
      </c>
      <c r="F1636" s="23" t="s">
        <v>20</v>
      </c>
      <c r="G1636" s="24" t="n">
        <v>1</v>
      </c>
      <c r="H1636" s="25" t="n">
        <v>1</v>
      </c>
      <c r="I1636" s="25" t="n">
        <v>213</v>
      </c>
      <c r="J1636" s="25" t="n">
        <v>0</v>
      </c>
      <c r="K1636" s="25" t="n">
        <v>0</v>
      </c>
      <c r="L1636" s="25" t="n">
        <v>0</v>
      </c>
      <c r="M1636" s="6" t="s">
        <f>=I1636+J1636+K1636+L1636</f>
      </c>
      <c r="N1636" s="23"/>
      <c r="O1636" s="23" t="s">
        <v>502</v>
      </c>
    </row>
    <row collapsed="false" customFormat="false" customHeight="false" hidden="false" ht="12.1" outlineLevel="0" r="1637">
      <c r="A1637" s="22" t="n">
        <v>45951.738668981</v>
      </c>
      <c r="B1637" s="23" t="s">
        <v>501</v>
      </c>
      <c r="C1637" s="23" t="s">
        <v>209</v>
      </c>
      <c r="D1637" s="23" t="s">
        <v>501</v>
      </c>
      <c r="E1637" s="23" t="s">
        <v>501</v>
      </c>
      <c r="F1637" s="23" t="s">
        <v>20</v>
      </c>
      <c r="G1637" s="24" t="n">
        <v>1</v>
      </c>
      <c r="H1637" s="25" t="n">
        <v>1</v>
      </c>
      <c r="I1637" s="25" t="n">
        <v>32</v>
      </c>
      <c r="J1637" s="25" t="n">
        <v>0</v>
      </c>
      <c r="K1637" s="25" t="n">
        <v>0</v>
      </c>
      <c r="L1637" s="25" t="n">
        <v>0</v>
      </c>
      <c r="M1637" s="6" t="s">
        <f>=I1637+J1637+K1637+L1637</f>
      </c>
      <c r="N1637" s="23"/>
      <c r="O1637" s="23" t="s">
        <v>624</v>
      </c>
    </row>
    <row collapsed="false" customFormat="false" customHeight="false" hidden="false" ht="12.1" outlineLevel="0" r="1638">
      <c r="A1638" s="22" t="n">
        <v>45952.379988426</v>
      </c>
      <c r="B1638" s="23" t="s">
        <v>501</v>
      </c>
      <c r="C1638" s="23" t="s">
        <v>209</v>
      </c>
      <c r="D1638" s="23" t="s">
        <v>501</v>
      </c>
      <c r="E1638" s="23" t="s">
        <v>501</v>
      </c>
      <c r="F1638" s="23" t="s">
        <v>20</v>
      </c>
      <c r="G1638" s="24" t="n">
        <v>1</v>
      </c>
      <c r="H1638" s="25" t="n">
        <v>1</v>
      </c>
      <c r="I1638" s="25" t="n">
        <v>40.02</v>
      </c>
      <c r="J1638" s="25" t="n">
        <v>0</v>
      </c>
      <c r="K1638" s="25" t="n">
        <v>0</v>
      </c>
      <c r="L1638" s="25" t="n">
        <v>0</v>
      </c>
      <c r="M1638" s="6" t="s">
        <f>=I1638+J1638+K1638+L1638</f>
      </c>
      <c r="N1638" s="23"/>
      <c r="O1638" s="23" t="s">
        <v>624</v>
      </c>
    </row>
    <row collapsed="false" customFormat="false" customHeight="false" hidden="false" ht="12.1" outlineLevel="0" r="1639">
      <c r="A1639" s="21" t="n">
        <v>45952.380046296</v>
      </c>
      <c r="B1639" s="17" t="s">
        <v>129</v>
      </c>
      <c r="C1639" s="17" t="s">
        <v>629</v>
      </c>
      <c r="D1639" s="17" t="s">
        <v>277</v>
      </c>
      <c r="E1639" s="17" t="s">
        <v>126</v>
      </c>
      <c r="F1639" s="17" t="s">
        <v>20</v>
      </c>
      <c r="G1639" s="7" t="n">
        <v>1</v>
      </c>
      <c r="H1639" s="6" t="n">
        <v>145.227701</v>
      </c>
      <c r="I1639" s="6" t="n">
        <v>-145.23</v>
      </c>
      <c r="J1639" s="6" t="n">
        <v>0</v>
      </c>
      <c r="K1639" s="6" t="n">
        <v>0</v>
      </c>
      <c r="L1639" s="6" t="n">
        <v>0</v>
      </c>
      <c r="M1639" s="6" t="s">
        <f>=I1639+J1639+K1639+L1639</f>
      </c>
      <c r="N1639" s="17"/>
      <c r="O1639" s="17" t="s">
        <v>624</v>
      </c>
    </row>
    <row collapsed="false" customFormat="false" customHeight="false" hidden="false" ht="12.1" outlineLevel="0" r="1640">
      <c r="A1640" s="22" t="n">
        <v>45952.558923611</v>
      </c>
      <c r="B1640" s="23" t="s">
        <v>501</v>
      </c>
      <c r="C1640" s="23" t="s">
        <v>209</v>
      </c>
      <c r="D1640" s="23" t="s">
        <v>501</v>
      </c>
      <c r="E1640" s="23" t="s">
        <v>501</v>
      </c>
      <c r="F1640" s="23" t="s">
        <v>20</v>
      </c>
      <c r="G1640" s="24" t="n">
        <v>1</v>
      </c>
      <c r="H1640" s="25" t="n">
        <v>1</v>
      </c>
      <c r="I1640" s="25" t="n">
        <v>40</v>
      </c>
      <c r="J1640" s="25" t="n">
        <v>0</v>
      </c>
      <c r="K1640" s="25" t="n">
        <v>0</v>
      </c>
      <c r="L1640" s="25" t="n">
        <v>0</v>
      </c>
      <c r="M1640" s="6" t="s">
        <f>=I1640+J1640+K1640+L1640</f>
      </c>
      <c r="N1640" s="23"/>
      <c r="O1640" s="23" t="s">
        <v>624</v>
      </c>
    </row>
    <row collapsed="false" customFormat="false" customHeight="false" hidden="false" ht="12.1" outlineLevel="0" r="1641">
      <c r="A1641" s="22" t="n">
        <v>45953.379189815</v>
      </c>
      <c r="B1641" s="23" t="s">
        <v>501</v>
      </c>
      <c r="C1641" s="23" t="s">
        <v>209</v>
      </c>
      <c r="D1641" s="23" t="s">
        <v>501</v>
      </c>
      <c r="E1641" s="23" t="s">
        <v>501</v>
      </c>
      <c r="F1641" s="23" t="s">
        <v>20</v>
      </c>
      <c r="G1641" s="24" t="n">
        <v>1</v>
      </c>
      <c r="H1641" s="25" t="n">
        <v>1</v>
      </c>
      <c r="I1641" s="25" t="n">
        <v>39.59</v>
      </c>
      <c r="J1641" s="25" t="n">
        <v>0</v>
      </c>
      <c r="K1641" s="25" t="n">
        <v>0</v>
      </c>
      <c r="L1641" s="25" t="n">
        <v>0</v>
      </c>
      <c r="M1641" s="6" t="s">
        <f>=I1641+J1641+K1641+L1641</f>
      </c>
      <c r="N1641" s="23"/>
      <c r="O1641" s="23" t="s">
        <v>624</v>
      </c>
    </row>
    <row collapsed="false" customFormat="false" customHeight="false" hidden="false" ht="12.1" outlineLevel="0" r="1642">
      <c r="A1642" s="22" t="n">
        <v>45953.385300926</v>
      </c>
      <c r="B1642" s="23" t="s">
        <v>501</v>
      </c>
      <c r="C1642" s="23" t="s">
        <v>209</v>
      </c>
      <c r="D1642" s="23" t="s">
        <v>501</v>
      </c>
      <c r="E1642" s="23" t="s">
        <v>501</v>
      </c>
      <c r="F1642" s="23" t="s">
        <v>20</v>
      </c>
      <c r="G1642" s="24" t="n">
        <v>1</v>
      </c>
      <c r="H1642" s="25" t="n">
        <v>1</v>
      </c>
      <c r="I1642" s="25" t="n">
        <v>40.06</v>
      </c>
      <c r="J1642" s="25" t="n">
        <v>0</v>
      </c>
      <c r="K1642" s="25" t="n">
        <v>0</v>
      </c>
      <c r="L1642" s="25" t="n">
        <v>0</v>
      </c>
      <c r="M1642" s="6" t="s">
        <f>=I1642+J1642+K1642+L1642</f>
      </c>
      <c r="N1642" s="23"/>
      <c r="O1642" s="23" t="s">
        <v>624</v>
      </c>
    </row>
    <row collapsed="false" customFormat="false" customHeight="false" hidden="false" ht="12.1" outlineLevel="0" r="1643">
      <c r="A1643" s="22" t="n">
        <v>45953.600532407</v>
      </c>
      <c r="B1643" s="23" t="s">
        <v>501</v>
      </c>
      <c r="C1643" s="23" t="s">
        <v>209</v>
      </c>
      <c r="D1643" s="23" t="s">
        <v>501</v>
      </c>
      <c r="E1643" s="23" t="s">
        <v>501</v>
      </c>
      <c r="F1643" s="23" t="s">
        <v>20</v>
      </c>
      <c r="G1643" s="24" t="n">
        <v>1</v>
      </c>
      <c r="H1643" s="25" t="n">
        <v>1</v>
      </c>
      <c r="I1643" s="25" t="n">
        <v>20</v>
      </c>
      <c r="J1643" s="25" t="n">
        <v>0</v>
      </c>
      <c r="K1643" s="25" t="n">
        <v>0</v>
      </c>
      <c r="L1643" s="25" t="n">
        <v>0</v>
      </c>
      <c r="M1643" s="6" t="s">
        <f>=I1643+J1643+K1643+L1643</f>
      </c>
      <c r="N1643" s="23"/>
      <c r="O1643" s="23" t="s">
        <v>624</v>
      </c>
    </row>
    <row collapsed="false" customFormat="false" customHeight="false" hidden="false" ht="12.1" outlineLevel="0" r="1644">
      <c r="A1644" s="22" t="n">
        <v>45954.463773148</v>
      </c>
      <c r="B1644" s="23" t="s">
        <v>501</v>
      </c>
      <c r="C1644" s="23" t="s">
        <v>209</v>
      </c>
      <c r="D1644" s="23" t="s">
        <v>501</v>
      </c>
      <c r="E1644" s="23" t="s">
        <v>501</v>
      </c>
      <c r="F1644" s="23" t="s">
        <v>20</v>
      </c>
      <c r="G1644" s="24" t="n">
        <v>1</v>
      </c>
      <c r="H1644" s="25" t="n">
        <v>1</v>
      </c>
      <c r="I1644" s="25" t="n">
        <v>0.03</v>
      </c>
      <c r="J1644" s="25" t="n">
        <v>0</v>
      </c>
      <c r="K1644" s="25" t="n">
        <v>0</v>
      </c>
      <c r="L1644" s="25" t="n">
        <v>0</v>
      </c>
      <c r="M1644" s="6" t="s">
        <f>=I1644+J1644+K1644+L1644</f>
      </c>
      <c r="N1644" s="23"/>
      <c r="O1644" s="23" t="s">
        <v>624</v>
      </c>
    </row>
    <row collapsed="false" customFormat="false" customHeight="false" hidden="false" ht="12.1" outlineLevel="0" r="1645">
      <c r="A1645" s="22" t="n">
        <v>45954.755625</v>
      </c>
      <c r="B1645" s="23" t="s">
        <v>501</v>
      </c>
      <c r="C1645" s="23" t="s">
        <v>209</v>
      </c>
      <c r="D1645" s="23" t="s">
        <v>501</v>
      </c>
      <c r="E1645" s="23" t="s">
        <v>501</v>
      </c>
      <c r="F1645" s="23" t="s">
        <v>20</v>
      </c>
      <c r="G1645" s="24" t="n">
        <v>1</v>
      </c>
      <c r="H1645" s="25" t="n">
        <v>1</v>
      </c>
      <c r="I1645" s="25" t="n">
        <v>2</v>
      </c>
      <c r="J1645" s="25" t="n">
        <v>0</v>
      </c>
      <c r="K1645" s="25" t="n">
        <v>0</v>
      </c>
      <c r="L1645" s="25" t="n">
        <v>0</v>
      </c>
      <c r="M1645" s="6" t="s">
        <f>=I1645+J1645+K1645+L1645</f>
      </c>
      <c r="N1645" s="23"/>
      <c r="O1645" s="23" t="s">
        <v>624</v>
      </c>
    </row>
    <row collapsed="false" customFormat="false" customHeight="false" hidden="false" ht="12.1" outlineLevel="0" r="1646">
      <c r="A1646" s="22" t="n">
        <v>45954.765289352</v>
      </c>
      <c r="B1646" s="23" t="s">
        <v>501</v>
      </c>
      <c r="C1646" s="23" t="s">
        <v>209</v>
      </c>
      <c r="D1646" s="23" t="s">
        <v>501</v>
      </c>
      <c r="E1646" s="23" t="s">
        <v>501</v>
      </c>
      <c r="F1646" s="23" t="s">
        <v>20</v>
      </c>
      <c r="G1646" s="24" t="n">
        <v>1</v>
      </c>
      <c r="H1646" s="25" t="n">
        <v>1</v>
      </c>
      <c r="I1646" s="25" t="n">
        <v>21</v>
      </c>
      <c r="J1646" s="25" t="n">
        <v>0</v>
      </c>
      <c r="K1646" s="25" t="n">
        <v>0</v>
      </c>
      <c r="L1646" s="25" t="n">
        <v>0</v>
      </c>
      <c r="M1646" s="6" t="s">
        <f>=I1646+J1646+K1646+L1646</f>
      </c>
      <c r="N1646" s="23"/>
      <c r="O1646" s="23" t="s">
        <v>624</v>
      </c>
    </row>
    <row collapsed="false" customFormat="false" customHeight="false" hidden="false" ht="12.1" outlineLevel="0" r="1647">
      <c r="A1647" s="21" t="n">
        <v>45954.7653125</v>
      </c>
      <c r="B1647" s="17" t="s">
        <v>129</v>
      </c>
      <c r="C1647" s="17" t="s">
        <v>629</v>
      </c>
      <c r="D1647" s="17" t="s">
        <v>277</v>
      </c>
      <c r="E1647" s="17" t="s">
        <v>126</v>
      </c>
      <c r="F1647" s="17" t="s">
        <v>20</v>
      </c>
      <c r="G1647" s="7" t="n">
        <v>1</v>
      </c>
      <c r="H1647" s="6" t="n">
        <v>145.348019</v>
      </c>
      <c r="I1647" s="6" t="n">
        <v>-145.35</v>
      </c>
      <c r="J1647" s="6" t="n">
        <v>0</v>
      </c>
      <c r="K1647" s="6" t="n">
        <v>0</v>
      </c>
      <c r="L1647" s="6" t="n">
        <v>0</v>
      </c>
      <c r="M1647" s="6" t="s">
        <f>=I1647+J1647+K1647+L1647</f>
      </c>
      <c r="N1647" s="17"/>
      <c r="O1647" s="17" t="s">
        <v>624</v>
      </c>
    </row>
    <row collapsed="false" customFormat="false" customHeight="false" hidden="false" ht="12.1" outlineLevel="0" r="1648">
      <c r="A1648" s="22" t="n">
        <v>45954.776956019</v>
      </c>
      <c r="B1648" s="23" t="s">
        <v>501</v>
      </c>
      <c r="C1648" s="23" t="s">
        <v>209</v>
      </c>
      <c r="D1648" s="23" t="s">
        <v>501</v>
      </c>
      <c r="E1648" s="23" t="s">
        <v>501</v>
      </c>
      <c r="F1648" s="23" t="s">
        <v>20</v>
      </c>
      <c r="G1648" s="24" t="n">
        <v>1</v>
      </c>
      <c r="H1648" s="25" t="n">
        <v>1</v>
      </c>
      <c r="I1648" s="25" t="n">
        <v>32</v>
      </c>
      <c r="J1648" s="25" t="n">
        <v>0</v>
      </c>
      <c r="K1648" s="25" t="n">
        <v>0</v>
      </c>
      <c r="L1648" s="25" t="n">
        <v>0</v>
      </c>
      <c r="M1648" s="6" t="s">
        <f>=I1648+J1648+K1648+L1648</f>
      </c>
      <c r="N1648" s="23"/>
      <c r="O1648" s="23" t="s">
        <v>624</v>
      </c>
    </row>
    <row collapsed="false" customFormat="false" customHeight="false" hidden="false" ht="12.1" outlineLevel="0" r="1649">
      <c r="A1649" s="22" t="n">
        <v>45956.706284722</v>
      </c>
      <c r="B1649" s="23" t="s">
        <v>501</v>
      </c>
      <c r="C1649" s="23" t="s">
        <v>209</v>
      </c>
      <c r="D1649" s="23" t="s">
        <v>501</v>
      </c>
      <c r="E1649" s="23" t="s">
        <v>501</v>
      </c>
      <c r="F1649" s="23" t="s">
        <v>20</v>
      </c>
      <c r="G1649" s="24" t="n">
        <v>1</v>
      </c>
      <c r="H1649" s="25" t="n">
        <v>1</v>
      </c>
      <c r="I1649" s="25" t="n">
        <v>3</v>
      </c>
      <c r="J1649" s="25" t="n">
        <v>0</v>
      </c>
      <c r="K1649" s="25" t="n">
        <v>0</v>
      </c>
      <c r="L1649" s="25" t="n">
        <v>0</v>
      </c>
      <c r="M1649" s="6" t="s">
        <f>=I1649+J1649+K1649+L1649</f>
      </c>
      <c r="N1649" s="23"/>
      <c r="O1649" s="23" t="s">
        <v>624</v>
      </c>
    </row>
    <row collapsed="false" customFormat="false" customHeight="false" hidden="false" ht="12.1" outlineLevel="0" r="1650">
      <c r="A1650" s="22" t="n">
        <v>45957.3271875</v>
      </c>
      <c r="B1650" s="23" t="s">
        <v>501</v>
      </c>
      <c r="C1650" s="23" t="s">
        <v>209</v>
      </c>
      <c r="D1650" s="23" t="s">
        <v>501</v>
      </c>
      <c r="E1650" s="23" t="s">
        <v>501</v>
      </c>
      <c r="F1650" s="23" t="s">
        <v>20</v>
      </c>
      <c r="G1650" s="24" t="n">
        <v>1</v>
      </c>
      <c r="H1650" s="25" t="n">
        <v>1</v>
      </c>
      <c r="I1650" s="25" t="n">
        <v>9</v>
      </c>
      <c r="J1650" s="25" t="n">
        <v>0</v>
      </c>
      <c r="K1650" s="25" t="n">
        <v>0</v>
      </c>
      <c r="L1650" s="25" t="n">
        <v>0</v>
      </c>
      <c r="M1650" s="6" t="s">
        <f>=I1650+J1650+K1650+L1650</f>
      </c>
      <c r="N1650" s="23"/>
      <c r="O1650" s="23" t="s">
        <v>624</v>
      </c>
    </row>
    <row collapsed="false" customFormat="false" customHeight="false" hidden="false" ht="12.1" outlineLevel="0" r="1651">
      <c r="A1651" s="22" t="n">
        <v>45957.407916667</v>
      </c>
      <c r="B1651" s="23" t="s">
        <v>524</v>
      </c>
      <c r="C1651" s="23" t="s">
        <v>666</v>
      </c>
      <c r="D1651" s="23" t="s">
        <v>524</v>
      </c>
      <c r="E1651" s="23" t="s">
        <v>524</v>
      </c>
      <c r="F1651" s="23" t="s">
        <v>20</v>
      </c>
      <c r="G1651" s="24" t="n">
        <v>1</v>
      </c>
      <c r="H1651" s="25" t="n">
        <v>1</v>
      </c>
      <c r="I1651" s="25" t="n">
        <v>52.86</v>
      </c>
      <c r="J1651" s="25" t="n">
        <v>0</v>
      </c>
      <c r="K1651" s="25" t="n">
        <v>0</v>
      </c>
      <c r="L1651" s="25" t="n">
        <v>0</v>
      </c>
      <c r="M1651" s="6" t="s">
        <f>=I1651+J1651+K1651+L1651</f>
      </c>
      <c r="N1651" s="23"/>
      <c r="O1651" s="23" t="s">
        <v>502</v>
      </c>
    </row>
    <row collapsed="false" customFormat="false" customHeight="false" hidden="false" ht="12.1" outlineLevel="0" r="1652">
      <c r="A1652" s="22" t="n">
        <v>45957.477199074</v>
      </c>
      <c r="B1652" s="23" t="s">
        <v>501</v>
      </c>
      <c r="C1652" s="23" t="s">
        <v>209</v>
      </c>
      <c r="D1652" s="23" t="s">
        <v>501</v>
      </c>
      <c r="E1652" s="23" t="s">
        <v>501</v>
      </c>
      <c r="F1652" s="23" t="s">
        <v>20</v>
      </c>
      <c r="G1652" s="24" t="n">
        <v>1</v>
      </c>
      <c r="H1652" s="25" t="n">
        <v>1</v>
      </c>
      <c r="I1652" s="25" t="n">
        <v>19.04</v>
      </c>
      <c r="J1652" s="25" t="n">
        <v>0</v>
      </c>
      <c r="K1652" s="25" t="n">
        <v>0</v>
      </c>
      <c r="L1652" s="25" t="n">
        <v>0</v>
      </c>
      <c r="M1652" s="6" t="s">
        <f>=I1652+J1652+K1652+L1652</f>
      </c>
      <c r="N1652" s="23"/>
      <c r="O1652" s="23" t="s">
        <v>624</v>
      </c>
    </row>
    <row collapsed="false" customFormat="false" customHeight="false" hidden="false" ht="12.1" outlineLevel="0" r="1653">
      <c r="A1653" s="22" t="n">
        <v>45957.790706019</v>
      </c>
      <c r="B1653" s="23" t="s">
        <v>524</v>
      </c>
      <c r="C1653" s="23" t="s">
        <v>697</v>
      </c>
      <c r="D1653" s="23" t="s">
        <v>524</v>
      </c>
      <c r="E1653" s="23" t="s">
        <v>524</v>
      </c>
      <c r="F1653" s="23" t="s">
        <v>20</v>
      </c>
      <c r="G1653" s="24" t="n">
        <v>1</v>
      </c>
      <c r="H1653" s="25" t="n">
        <v>1</v>
      </c>
      <c r="I1653" s="25" t="n">
        <v>51.42</v>
      </c>
      <c r="J1653" s="25" t="n">
        <v>0</v>
      </c>
      <c r="K1653" s="25" t="n">
        <v>0</v>
      </c>
      <c r="L1653" s="25" t="n">
        <v>0</v>
      </c>
      <c r="M1653" s="6" t="s">
        <f>=I1653+J1653+K1653+L1653</f>
      </c>
      <c r="N1653" s="23"/>
      <c r="O1653" s="23" t="s">
        <v>502</v>
      </c>
    </row>
    <row collapsed="false" customFormat="false" customHeight="false" hidden="false" ht="12.1" outlineLevel="0" r="1654">
      <c r="A1654" s="22" t="n">
        <v>45957.791921296</v>
      </c>
      <c r="B1654" s="23" t="s">
        <v>559</v>
      </c>
      <c r="C1654" s="23" t="s">
        <v>698</v>
      </c>
      <c r="D1654" s="23" t="s">
        <v>559</v>
      </c>
      <c r="E1654" s="23" t="s">
        <v>559</v>
      </c>
      <c r="F1654" s="23" t="s">
        <v>20</v>
      </c>
      <c r="G1654" s="24" t="n">
        <v>1</v>
      </c>
      <c r="H1654" s="25" t="n">
        <v>1</v>
      </c>
      <c r="I1654" s="25" t="n">
        <v>203.34</v>
      </c>
      <c r="J1654" s="25" t="n">
        <v>0</v>
      </c>
      <c r="K1654" s="25" t="n">
        <v>0</v>
      </c>
      <c r="L1654" s="25" t="n">
        <v>0</v>
      </c>
      <c r="M1654" s="6" t="s">
        <f>=I1654+J1654+K1654+L1654</f>
      </c>
      <c r="N1654" s="23"/>
      <c r="O1654" s="23" t="s">
        <v>502</v>
      </c>
    </row>
    <row collapsed="false" customFormat="false" customHeight="false" hidden="false" ht="12.1" outlineLevel="0" r="1655">
      <c r="A1655" s="22" t="n">
        <v>45958.509212963</v>
      </c>
      <c r="B1655" s="23" t="s">
        <v>524</v>
      </c>
      <c r="C1655" s="23" t="s">
        <v>593</v>
      </c>
      <c r="D1655" s="23" t="s">
        <v>524</v>
      </c>
      <c r="E1655" s="23" t="s">
        <v>524</v>
      </c>
      <c r="F1655" s="23" t="s">
        <v>20</v>
      </c>
      <c r="G1655" s="24" t="n">
        <v>1</v>
      </c>
      <c r="H1655" s="25" t="n">
        <v>1</v>
      </c>
      <c r="I1655" s="25" t="n">
        <v>56.3</v>
      </c>
      <c r="J1655" s="25" t="n">
        <v>0</v>
      </c>
      <c r="K1655" s="25" t="n">
        <v>0</v>
      </c>
      <c r="L1655" s="25" t="n">
        <v>0</v>
      </c>
      <c r="M1655" s="6" t="s">
        <f>=I1655+J1655+K1655+L1655</f>
      </c>
      <c r="N1655" s="23"/>
      <c r="O1655" s="23" t="s">
        <v>502</v>
      </c>
    </row>
    <row collapsed="false" customFormat="false" customHeight="false" hidden="false" ht="12.1" outlineLevel="0" r="1656">
      <c r="A1656" s="22" t="n">
        <v>45958.516319444</v>
      </c>
      <c r="B1656" s="23" t="s">
        <v>501</v>
      </c>
      <c r="C1656" s="23" t="s">
        <v>209</v>
      </c>
      <c r="D1656" s="23" t="s">
        <v>501</v>
      </c>
      <c r="E1656" s="23" t="s">
        <v>501</v>
      </c>
      <c r="F1656" s="23" t="s">
        <v>20</v>
      </c>
      <c r="G1656" s="24" t="n">
        <v>1</v>
      </c>
      <c r="H1656" s="25" t="n">
        <v>1</v>
      </c>
      <c r="I1656" s="25" t="n">
        <v>10</v>
      </c>
      <c r="J1656" s="25" t="n">
        <v>0</v>
      </c>
      <c r="K1656" s="25" t="n">
        <v>0</v>
      </c>
      <c r="L1656" s="25" t="n">
        <v>0</v>
      </c>
      <c r="M1656" s="6" t="s">
        <f>=I1656+J1656+K1656+L1656</f>
      </c>
      <c r="N1656" s="23"/>
      <c r="O1656" s="23" t="s">
        <v>624</v>
      </c>
    </row>
    <row collapsed="false" customFormat="false" customHeight="false" hidden="false" ht="12.1" outlineLevel="0" r="1657">
      <c r="A1657" s="22" t="n">
        <v>45958.529675926</v>
      </c>
      <c r="B1657" s="23" t="s">
        <v>501</v>
      </c>
      <c r="C1657" s="23" t="s">
        <v>209</v>
      </c>
      <c r="D1657" s="23" t="s">
        <v>501</v>
      </c>
      <c r="E1657" s="23" t="s">
        <v>501</v>
      </c>
      <c r="F1657" s="23" t="s">
        <v>20</v>
      </c>
      <c r="G1657" s="24" t="n">
        <v>1</v>
      </c>
      <c r="H1657" s="25" t="n">
        <v>1</v>
      </c>
      <c r="I1657" s="25" t="n">
        <v>0.02</v>
      </c>
      <c r="J1657" s="25" t="n">
        <v>0</v>
      </c>
      <c r="K1657" s="25" t="n">
        <v>0</v>
      </c>
      <c r="L1657" s="25" t="n">
        <v>0</v>
      </c>
      <c r="M1657" s="6" t="s">
        <f>=I1657+J1657+K1657+L1657</f>
      </c>
      <c r="N1657" s="23"/>
      <c r="O1657" s="23" t="s">
        <v>624</v>
      </c>
    </row>
    <row collapsed="false" customFormat="false" customHeight="false" hidden="false" ht="12.1" outlineLevel="0" r="1658">
      <c r="A1658" s="22" t="n">
        <v>45959.471805556</v>
      </c>
      <c r="B1658" s="23" t="s">
        <v>524</v>
      </c>
      <c r="C1658" s="23" t="s">
        <v>717</v>
      </c>
      <c r="D1658" s="23" t="s">
        <v>524</v>
      </c>
      <c r="E1658" s="23" t="s">
        <v>524</v>
      </c>
      <c r="F1658" s="23" t="s">
        <v>20</v>
      </c>
      <c r="G1658" s="24" t="n">
        <v>1</v>
      </c>
      <c r="H1658" s="25" t="n">
        <v>1</v>
      </c>
      <c r="I1658" s="25" t="n">
        <v>48.69</v>
      </c>
      <c r="J1658" s="25" t="n">
        <v>0</v>
      </c>
      <c r="K1658" s="25" t="n">
        <v>0</v>
      </c>
      <c r="L1658" s="25" t="n">
        <v>0</v>
      </c>
      <c r="M1658" s="6" t="s">
        <f>=I1658+J1658+K1658+L1658</f>
      </c>
      <c r="N1658" s="23"/>
      <c r="O1658" s="23" t="s">
        <v>502</v>
      </c>
    </row>
    <row collapsed="false" customFormat="false" customHeight="false" hidden="false" ht="12.1" outlineLevel="0" r="1659">
      <c r="A1659" s="30" t="n">
        <v>45959.615694444</v>
      </c>
      <c r="B1659" s="31" t="s">
        <v>515</v>
      </c>
      <c r="C1659" s="31" t="s">
        <v>563</v>
      </c>
      <c r="D1659" s="31" t="s">
        <v>515</v>
      </c>
      <c r="E1659" s="31" t="s">
        <v>515</v>
      </c>
      <c r="F1659" s="31" t="s">
        <v>20</v>
      </c>
      <c r="G1659" s="32" t="n">
        <v>1</v>
      </c>
      <c r="H1659" s="33" t="n">
        <v>-20</v>
      </c>
      <c r="I1659" s="33" t="n">
        <v>-20</v>
      </c>
      <c r="J1659" s="33" t="n">
        <v>0</v>
      </c>
      <c r="K1659" s="33" t="n">
        <v>0</v>
      </c>
      <c r="L1659" s="33" t="n">
        <v>0</v>
      </c>
      <c r="M1659" s="6" t="s">
        <f>=I1659+J1659+K1659+L1659</f>
      </c>
      <c r="N1659" s="31"/>
      <c r="O1659" s="31" t="s">
        <v>502</v>
      </c>
    </row>
    <row collapsed="false" customFormat="false" customHeight="false" hidden="false" ht="12.1" outlineLevel="0" r="1660">
      <c r="A1660" s="22" t="n">
        <v>45959.615694444</v>
      </c>
      <c r="B1660" s="23" t="s">
        <v>524</v>
      </c>
      <c r="C1660" s="23" t="s">
        <v>562</v>
      </c>
      <c r="D1660" s="23" t="s">
        <v>524</v>
      </c>
      <c r="E1660" s="23" t="s">
        <v>524</v>
      </c>
      <c r="F1660" s="23" t="s">
        <v>20</v>
      </c>
      <c r="G1660" s="24" t="n">
        <v>1</v>
      </c>
      <c r="H1660" s="25" t="n">
        <v>1</v>
      </c>
      <c r="I1660" s="25" t="n">
        <v>157.85</v>
      </c>
      <c r="J1660" s="25" t="n">
        <v>0</v>
      </c>
      <c r="K1660" s="25" t="n">
        <v>0</v>
      </c>
      <c r="L1660" s="25" t="n">
        <v>0</v>
      </c>
      <c r="M1660" s="6" t="s">
        <f>=I1660+J1660+K1660+L1660</f>
      </c>
      <c r="N1660" s="23"/>
      <c r="O1660" s="23" t="s">
        <v>502</v>
      </c>
    </row>
    <row collapsed="false" customFormat="false" customHeight="false" hidden="false" ht="12.1" outlineLevel="0" r="1661">
      <c r="A1661" s="4"/>
      <c r="B1661" s="4"/>
      <c r="C1661" s="4"/>
      <c r="D1661" s="4"/>
      <c r="E1661" s="4"/>
      <c r="F1661" s="4"/>
      <c r="G1661" s="4"/>
      <c r="H1661" s="4"/>
      <c r="I1661" s="4"/>
      <c r="J1661" s="4"/>
      <c r="K1661" s="4"/>
      <c r="L1661" s="4" t="s">
        <v>718</v>
      </c>
      <c r="M1661" s="5" t="s">
        <f>=SUM(M2:M1660)</f>
      </c>
      <c r="N1661" s="4"/>
    </row>
  </sheetData>
  <autoFilter ref="A1:O166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202</v>
      </c>
      <c r="B1" s="39" t="s">
        <v>500</v>
      </c>
      <c r="C1" s="39" t="s">
        <v>0</v>
      </c>
      <c r="D1" s="39" t="s">
        <v>2</v>
      </c>
      <c r="E1" s="39" t="s">
        <v>719</v>
      </c>
      <c r="F1" s="39" t="s">
        <v>3</v>
      </c>
      <c r="G1" s="39" t="s">
        <v>720</v>
      </c>
      <c r="H1" s="39" t="s">
        <v>721</v>
      </c>
      <c r="I1" s="39" t="s">
        <v>722</v>
      </c>
      <c r="J1" s="39" t="s">
        <v>723</v>
      </c>
      <c r="K1" s="39" t="s">
        <v>724</v>
      </c>
      <c r="L1" s="39" t="s">
        <v>725</v>
      </c>
      <c r="M1" s="39" t="s">
        <v>726</v>
      </c>
      <c r="N1" s="39" t="s">
        <v>727</v>
      </c>
    </row>
    <row collapsed="false" customFormat="false" customHeight="false" hidden="false" ht="12.1" outlineLevel="0" r="2">
      <c r="A2" s="38" t="n">
        <v>45209</v>
      </c>
      <c r="B2" s="17" t="s">
        <v>502</v>
      </c>
      <c r="C2" s="17" t="s">
        <v>35</v>
      </c>
      <c r="D2" s="17" t="s">
        <v>36</v>
      </c>
      <c r="E2" s="7" t="n">
        <v>1</v>
      </c>
      <c r="F2" s="17" t="s">
        <v>20</v>
      </c>
      <c r="G2" s="6" t="n">
        <v>34.5</v>
      </c>
      <c r="H2" s="6" t="n">
        <v>1717.4</v>
      </c>
      <c r="I2" s="6" t="n">
        <v>1397.18</v>
      </c>
      <c r="J2" s="6" t="n">
        <v>4</v>
      </c>
      <c r="K2" s="6" t="n">
        <v>34.5</v>
      </c>
      <c r="L2" s="6" t="n">
        <v>30.5</v>
      </c>
      <c r="M2" s="6" t="n">
        <v>2.18</v>
      </c>
      <c r="N2" s="6" t="n">
        <v>1.78</v>
      </c>
    </row>
    <row collapsed="false" customFormat="false" customHeight="false" hidden="false" ht="12.1" outlineLevel="0" r="3">
      <c r="A3" s="38" t="n">
        <v>45217</v>
      </c>
      <c r="B3" s="17" t="s">
        <v>502</v>
      </c>
      <c r="C3" s="17" t="s">
        <v>66</v>
      </c>
      <c r="D3" s="17" t="s">
        <v>67</v>
      </c>
      <c r="E3" s="7" t="n">
        <v>30</v>
      </c>
      <c r="F3" s="17" t="s">
        <v>20</v>
      </c>
      <c r="G3" s="6" t="n">
        <v>3.77</v>
      </c>
      <c r="H3" s="6" t="n">
        <v>72.82</v>
      </c>
      <c r="I3" s="6" t="n">
        <v>82.49</v>
      </c>
      <c r="J3" s="6" t="n">
        <v>15</v>
      </c>
      <c r="K3" s="6" t="n">
        <v>113.1</v>
      </c>
      <c r="L3" s="6" t="n">
        <v>98.1</v>
      </c>
      <c r="M3" s="6" t="n">
        <v>3.96</v>
      </c>
      <c r="N3" s="6" t="n">
        <v>4.49</v>
      </c>
    </row>
    <row collapsed="false" customFormat="false" customHeight="false" hidden="false" ht="12.1" outlineLevel="0" r="4">
      <c r="A4" s="38" t="n">
        <v>45261</v>
      </c>
      <c r="B4" s="17" t="s">
        <v>502</v>
      </c>
      <c r="C4" s="17" t="s">
        <v>17</v>
      </c>
      <c r="D4" s="17" t="s">
        <v>19</v>
      </c>
      <c r="E4" s="7" t="n">
        <v>40</v>
      </c>
      <c r="F4" s="17" t="s">
        <v>20</v>
      </c>
      <c r="G4" s="6" t="n">
        <v>5.4465</v>
      </c>
      <c r="H4" s="6" t="n">
        <v>67.85</v>
      </c>
      <c r="I4" s="6" t="n">
        <v>70.35</v>
      </c>
      <c r="J4" s="6" t="n">
        <v>28</v>
      </c>
      <c r="K4" s="6" t="n">
        <v>217.86</v>
      </c>
      <c r="L4" s="6" t="n">
        <v>189.86</v>
      </c>
      <c r="M4" s="6" t="n">
        <v>6.75</v>
      </c>
      <c r="N4" s="6" t="n">
        <v>7</v>
      </c>
    </row>
    <row collapsed="false" customFormat="false" customHeight="false" hidden="false" ht="12.1" outlineLevel="0" r="5">
      <c r="A5" s="38" t="n">
        <v>45300</v>
      </c>
      <c r="B5" s="17" t="s">
        <v>502</v>
      </c>
      <c r="C5" s="17" t="s">
        <v>56</v>
      </c>
      <c r="D5" s="17" t="s">
        <v>57</v>
      </c>
      <c r="E5" s="7" t="n">
        <v>5</v>
      </c>
      <c r="F5" s="17" t="s">
        <v>20</v>
      </c>
      <c r="G5" s="6" t="n">
        <v>35.17</v>
      </c>
      <c r="H5" s="6" t="n">
        <v>686.5</v>
      </c>
      <c r="I5" s="6" t="n">
        <v>608.94</v>
      </c>
      <c r="J5" s="6" t="n">
        <v>23</v>
      </c>
      <c r="K5" s="6" t="n">
        <v>175.85</v>
      </c>
      <c r="L5" s="6" t="n">
        <v>152.85</v>
      </c>
      <c r="M5" s="6" t="n">
        <v>5.02</v>
      </c>
      <c r="N5" s="6" t="n">
        <v>4.45</v>
      </c>
    </row>
    <row collapsed="false" customFormat="false" customHeight="false" hidden="false" ht="12.1" outlineLevel="0" r="6">
      <c r="A6" s="38" t="n">
        <v>45302</v>
      </c>
      <c r="B6" s="17" t="s">
        <v>502</v>
      </c>
      <c r="C6" s="17" t="s">
        <v>52</v>
      </c>
      <c r="D6" s="17" t="s">
        <v>53</v>
      </c>
      <c r="E6" s="7" t="n">
        <v>5</v>
      </c>
      <c r="F6" s="17" t="s">
        <v>20</v>
      </c>
      <c r="G6" s="6" t="n">
        <v>30.77</v>
      </c>
      <c r="H6" s="6" t="n">
        <v>579.6</v>
      </c>
      <c r="I6" s="6" t="n">
        <v>502</v>
      </c>
      <c r="J6" s="6" t="n">
        <v>20</v>
      </c>
      <c r="K6" s="6" t="n">
        <v>153.85</v>
      </c>
      <c r="L6" s="6" t="n">
        <v>133.85</v>
      </c>
      <c r="M6" s="6" t="n">
        <v>5.33</v>
      </c>
      <c r="N6" s="6" t="n">
        <v>4.62</v>
      </c>
    </row>
    <row collapsed="false" customFormat="false" customHeight="false" hidden="false" ht="12.1" outlineLevel="0" r="7">
      <c r="A7" s="38" t="n">
        <v>45377</v>
      </c>
      <c r="B7" s="17" t="s">
        <v>502</v>
      </c>
      <c r="C7" s="17" t="s">
        <v>35</v>
      </c>
      <c r="D7" s="17" t="s">
        <v>36</v>
      </c>
      <c r="E7" s="7" t="n">
        <v>2</v>
      </c>
      <c r="F7" s="17" t="s">
        <v>20</v>
      </c>
      <c r="G7" s="6" t="n">
        <v>44.09</v>
      </c>
      <c r="H7" s="6" t="n">
        <v>1316.8</v>
      </c>
      <c r="I7" s="6" t="n">
        <v>1425.77</v>
      </c>
      <c r="J7" s="6" t="n">
        <v>11</v>
      </c>
      <c r="K7" s="6" t="n">
        <v>88.18</v>
      </c>
      <c r="L7" s="6" t="n">
        <v>77.18</v>
      </c>
      <c r="M7" s="6" t="n">
        <v>2.71</v>
      </c>
      <c r="N7" s="6" t="n">
        <v>2.93</v>
      </c>
    </row>
    <row collapsed="false" customFormat="false" customHeight="false" hidden="false" ht="12.1" outlineLevel="0" r="8">
      <c r="A8" s="38" t="n">
        <v>45439</v>
      </c>
      <c r="B8" s="17" t="s">
        <v>502</v>
      </c>
      <c r="C8" s="17" t="s">
        <v>41</v>
      </c>
      <c r="D8" s="17" t="s">
        <v>42</v>
      </c>
      <c r="E8" s="7" t="n">
        <v>20</v>
      </c>
      <c r="F8" s="17" t="s">
        <v>20</v>
      </c>
      <c r="G8" s="6" t="n">
        <v>25.43</v>
      </c>
      <c r="H8" s="6" t="n">
        <v>219.22</v>
      </c>
      <c r="I8" s="6" t="n">
        <v>200.2</v>
      </c>
      <c r="J8" s="6" t="n">
        <v>66</v>
      </c>
      <c r="K8" s="6" t="n">
        <v>508.6</v>
      </c>
      <c r="L8" s="6" t="n">
        <v>442.6</v>
      </c>
      <c r="M8" s="6" t="n">
        <v>11.05</v>
      </c>
      <c r="N8" s="6" t="n">
        <v>10.09</v>
      </c>
    </row>
    <row collapsed="false" customFormat="false" customHeight="false" hidden="false" ht="12.1" outlineLevel="0" r="9">
      <c r="A9" s="38" t="n">
        <v>45443</v>
      </c>
      <c r="B9" s="17" t="s">
        <v>502</v>
      </c>
      <c r="C9" s="17" t="s">
        <v>66</v>
      </c>
      <c r="D9" s="17" t="s">
        <v>67</v>
      </c>
      <c r="E9" s="7" t="n">
        <v>40</v>
      </c>
      <c r="F9" s="17" t="s">
        <v>20</v>
      </c>
      <c r="G9" s="6" t="n">
        <v>2.02</v>
      </c>
      <c r="H9" s="6" t="n">
        <v>74.98</v>
      </c>
      <c r="I9" s="6" t="n">
        <v>80.25</v>
      </c>
      <c r="J9" s="6" t="n">
        <v>11</v>
      </c>
      <c r="K9" s="6" t="n">
        <v>80.8</v>
      </c>
      <c r="L9" s="6" t="n">
        <v>69.8</v>
      </c>
      <c r="M9" s="6" t="n">
        <v>2.17</v>
      </c>
      <c r="N9" s="6" t="n">
        <v>2.33</v>
      </c>
    </row>
    <row collapsed="false" customFormat="false" customHeight="false" hidden="false" ht="12.1" outlineLevel="0" r="10">
      <c r="A10" s="38" t="n">
        <v>45446</v>
      </c>
      <c r="B10" s="17" t="s">
        <v>502</v>
      </c>
      <c r="C10" s="17" t="s">
        <v>107</v>
      </c>
      <c r="D10" s="17" t="s">
        <v>108</v>
      </c>
      <c r="E10" s="7" t="n">
        <v>400</v>
      </c>
      <c r="F10" s="17" t="s">
        <v>20</v>
      </c>
      <c r="G10" s="6" t="n">
        <v>0.326</v>
      </c>
      <c r="H10" s="6" t="n">
        <v>3.794</v>
      </c>
      <c r="I10" s="6" t="n">
        <v>4.27</v>
      </c>
      <c r="J10" s="6" t="n">
        <v>17</v>
      </c>
      <c r="K10" s="6" t="n">
        <v>130.3997</v>
      </c>
      <c r="L10" s="6" t="n">
        <v>113.4</v>
      </c>
      <c r="M10" s="6" t="n">
        <v>6.64</v>
      </c>
      <c r="N10" s="6" t="n">
        <v>7.47</v>
      </c>
    </row>
    <row collapsed="false" customFormat="false" customHeight="false" hidden="false" ht="12.1" outlineLevel="0" r="11">
      <c r="A11" s="38" t="n">
        <v>45453</v>
      </c>
      <c r="B11" s="17" t="s">
        <v>502</v>
      </c>
      <c r="C11" s="17" t="s">
        <v>82</v>
      </c>
      <c r="D11" s="17" t="s">
        <v>83</v>
      </c>
      <c r="E11" s="7" t="n">
        <v>40</v>
      </c>
      <c r="F11" s="17" t="s">
        <v>20</v>
      </c>
      <c r="G11" s="6" t="n">
        <v>2.752</v>
      </c>
      <c r="H11" s="6" t="n">
        <v>55.06</v>
      </c>
      <c r="I11" s="6" t="n">
        <v>53.85</v>
      </c>
      <c r="J11" s="6" t="n">
        <v>14</v>
      </c>
      <c r="K11" s="6" t="n">
        <v>110.08</v>
      </c>
      <c r="L11" s="6" t="n">
        <v>96.08</v>
      </c>
      <c r="M11" s="6" t="n">
        <v>4.46</v>
      </c>
      <c r="N11" s="6" t="n">
        <v>4.36</v>
      </c>
    </row>
    <row collapsed="false" customFormat="false" customHeight="false" hidden="false" ht="12.1" outlineLevel="0" r="12">
      <c r="A12" s="38" t="n">
        <v>45457</v>
      </c>
      <c r="B12" s="17" t="s">
        <v>502</v>
      </c>
      <c r="C12" s="17" t="s">
        <v>79</v>
      </c>
      <c r="D12" s="17" t="s">
        <v>80</v>
      </c>
      <c r="E12" s="7" t="n">
        <v>30</v>
      </c>
      <c r="F12" s="17" t="s">
        <v>20</v>
      </c>
      <c r="G12" s="6" t="n">
        <v>17.35</v>
      </c>
      <c r="H12" s="6" t="n">
        <v>240.1</v>
      </c>
      <c r="I12" s="6" t="n">
        <v>122.96</v>
      </c>
      <c r="J12" s="6" t="n">
        <v>68</v>
      </c>
      <c r="K12" s="6" t="n">
        <v>520.5</v>
      </c>
      <c r="L12" s="6" t="n">
        <v>452.5</v>
      </c>
      <c r="M12" s="6" t="n">
        <v>12.27</v>
      </c>
      <c r="N12" s="6" t="n">
        <v>6.28</v>
      </c>
    </row>
    <row collapsed="false" customFormat="false" customHeight="false" hidden="false" ht="12.1" outlineLevel="0" r="13">
      <c r="A13" s="38" t="n">
        <v>45461</v>
      </c>
      <c r="B13" s="17" t="s">
        <v>502</v>
      </c>
      <c r="C13" s="17" t="s">
        <v>63</v>
      </c>
      <c r="D13" s="17" t="s">
        <v>64</v>
      </c>
      <c r="E13" s="7" t="n">
        <v>2</v>
      </c>
      <c r="F13" s="17" t="s">
        <v>20</v>
      </c>
      <c r="G13" s="6" t="n">
        <v>38.3</v>
      </c>
      <c r="H13" s="6" t="n">
        <v>1555.6</v>
      </c>
      <c r="I13" s="6" t="n">
        <v>1263.78</v>
      </c>
      <c r="J13" s="6" t="n">
        <v>10</v>
      </c>
      <c r="K13" s="6" t="n">
        <v>76.6</v>
      </c>
      <c r="L13" s="6" t="n">
        <v>66.6</v>
      </c>
      <c r="M13" s="6" t="n">
        <v>2.63</v>
      </c>
      <c r="N13" s="6" t="n">
        <v>2.14</v>
      </c>
    </row>
    <row collapsed="false" customFormat="false" customHeight="false" hidden="false" ht="12.1" outlineLevel="0" r="14">
      <c r="A14" s="38" t="n">
        <v>45461</v>
      </c>
      <c r="B14" s="17" t="s">
        <v>502</v>
      </c>
      <c r="C14" s="17" t="s">
        <v>63</v>
      </c>
      <c r="D14" s="17" t="s">
        <v>64</v>
      </c>
      <c r="E14" s="7" t="n">
        <v>2</v>
      </c>
      <c r="F14" s="17" t="s">
        <v>20</v>
      </c>
      <c r="G14" s="6" t="n">
        <v>191.51</v>
      </c>
      <c r="H14" s="6" t="n">
        <v>1555.6</v>
      </c>
      <c r="I14" s="6" t="n">
        <v>1263.78</v>
      </c>
      <c r="J14" s="6" t="n">
        <v>50</v>
      </c>
      <c r="K14" s="6" t="n">
        <v>383.02</v>
      </c>
      <c r="L14" s="6" t="n">
        <v>333.02</v>
      </c>
      <c r="M14" s="6" t="n">
        <v>13.18</v>
      </c>
      <c r="N14" s="6" t="n">
        <v>10.7</v>
      </c>
    </row>
    <row collapsed="false" customFormat="false" customHeight="false" hidden="false" ht="12.1" outlineLevel="0" r="15">
      <c r="A15" s="38" t="n">
        <v>45475</v>
      </c>
      <c r="B15" s="17" t="s">
        <v>502</v>
      </c>
      <c r="C15" s="17" t="s">
        <v>73</v>
      </c>
      <c r="D15" s="17" t="s">
        <v>74</v>
      </c>
      <c r="E15" s="7" t="n">
        <v>10</v>
      </c>
      <c r="F15" s="17" t="s">
        <v>20</v>
      </c>
      <c r="G15" s="6" t="n">
        <v>22.2453</v>
      </c>
      <c r="H15" s="6" t="n">
        <v>205.75</v>
      </c>
      <c r="I15" s="6" t="n">
        <v>199.85</v>
      </c>
      <c r="J15" s="6" t="n">
        <v>29</v>
      </c>
      <c r="K15" s="6" t="n">
        <v>222.453</v>
      </c>
      <c r="L15" s="6" t="n">
        <v>193.45</v>
      </c>
      <c r="M15" s="6" t="n">
        <v>9.68</v>
      </c>
      <c r="N15" s="6" t="n">
        <v>9.4</v>
      </c>
    </row>
    <row collapsed="false" customFormat="false" customHeight="false" hidden="false" ht="12.1" outlineLevel="0" r="16">
      <c r="A16" s="38" t="n">
        <v>45481</v>
      </c>
      <c r="B16" s="17" t="s">
        <v>502</v>
      </c>
      <c r="C16" s="17" t="s">
        <v>98</v>
      </c>
      <c r="D16" s="17" t="s">
        <v>99</v>
      </c>
      <c r="E16" s="7" t="n">
        <v>2</v>
      </c>
      <c r="F16" s="17" t="s">
        <v>20</v>
      </c>
      <c r="G16" s="6" t="n">
        <v>10</v>
      </c>
      <c r="H16" s="6" t="n">
        <v>815</v>
      </c>
      <c r="I16" s="6" t="n">
        <v>901.83</v>
      </c>
      <c r="J16" s="6" t="n">
        <v>3</v>
      </c>
      <c r="K16" s="6" t="n">
        <v>20</v>
      </c>
      <c r="L16" s="6" t="n">
        <v>17</v>
      </c>
      <c r="M16" s="6" t="n">
        <v>0.94</v>
      </c>
      <c r="N16" s="6" t="n">
        <v>1.04</v>
      </c>
    </row>
    <row collapsed="false" customFormat="false" customHeight="false" hidden="false" ht="12.1" outlineLevel="0" r="17">
      <c r="A17" s="38" t="n">
        <v>45481</v>
      </c>
      <c r="B17" s="17" t="s">
        <v>502</v>
      </c>
      <c r="C17" s="17" t="s">
        <v>98</v>
      </c>
      <c r="D17" s="17" t="s">
        <v>99</v>
      </c>
      <c r="E17" s="7" t="n">
        <v>2</v>
      </c>
      <c r="F17" s="17" t="s">
        <v>20</v>
      </c>
      <c r="G17" s="6" t="n">
        <v>10</v>
      </c>
      <c r="H17" s="6" t="n">
        <v>815</v>
      </c>
      <c r="I17" s="6" t="n">
        <v>901.83</v>
      </c>
      <c r="J17" s="6" t="n">
        <v>3</v>
      </c>
      <c r="K17" s="6" t="n">
        <v>20</v>
      </c>
      <c r="L17" s="6" t="n">
        <v>17</v>
      </c>
      <c r="M17" s="6" t="n">
        <v>0.94</v>
      </c>
      <c r="N17" s="6" t="n">
        <v>1.04</v>
      </c>
    </row>
    <row collapsed="false" customFormat="false" customHeight="false" hidden="false" ht="12.1" outlineLevel="0" r="18">
      <c r="A18" s="38" t="n">
        <v>45482</v>
      </c>
      <c r="B18" s="17" t="s">
        <v>502</v>
      </c>
      <c r="C18" s="17" t="s">
        <v>56</v>
      </c>
      <c r="D18" s="17" t="s">
        <v>57</v>
      </c>
      <c r="E18" s="7" t="n">
        <v>5</v>
      </c>
      <c r="F18" s="17" t="s">
        <v>20</v>
      </c>
      <c r="G18" s="6" t="n">
        <v>25.17</v>
      </c>
      <c r="H18" s="6" t="n">
        <v>639.1</v>
      </c>
      <c r="I18" s="6" t="n">
        <v>608.94</v>
      </c>
      <c r="J18" s="6" t="n">
        <v>16</v>
      </c>
      <c r="K18" s="6" t="n">
        <v>125.85</v>
      </c>
      <c r="L18" s="6" t="n">
        <v>109.85</v>
      </c>
      <c r="M18" s="6" t="n">
        <v>3.61</v>
      </c>
      <c r="N18" s="6" t="n">
        <v>3.44</v>
      </c>
    </row>
    <row collapsed="false" customFormat="false" customHeight="false" hidden="false" ht="12.1" outlineLevel="0" r="19">
      <c r="A19" s="38" t="n">
        <v>45482</v>
      </c>
      <c r="B19" s="17" t="s">
        <v>502</v>
      </c>
      <c r="C19" s="17" t="s">
        <v>104</v>
      </c>
      <c r="D19" s="17" t="s">
        <v>105</v>
      </c>
      <c r="E19" s="7" t="n">
        <v>1000</v>
      </c>
      <c r="F19" s="17" t="s">
        <v>20</v>
      </c>
      <c r="G19" s="6" t="n">
        <v>0.1604</v>
      </c>
      <c r="H19" s="6" t="n">
        <v>2.7985</v>
      </c>
      <c r="I19" s="6" t="n">
        <v>3.56</v>
      </c>
      <c r="J19" s="6" t="n">
        <v>21</v>
      </c>
      <c r="K19" s="6" t="n">
        <v>160.38</v>
      </c>
      <c r="L19" s="6" t="n">
        <v>139.38</v>
      </c>
      <c r="M19" s="6" t="n">
        <v>3.92</v>
      </c>
      <c r="N19" s="6" t="n">
        <v>4.98</v>
      </c>
    </row>
    <row collapsed="false" customFormat="false" customHeight="false" hidden="false" ht="12.1" outlineLevel="0" r="20">
      <c r="A20" s="38" t="n">
        <v>45482</v>
      </c>
      <c r="B20" s="17" t="s">
        <v>502</v>
      </c>
      <c r="C20" s="17" t="s">
        <v>52</v>
      </c>
      <c r="D20" s="17" t="s">
        <v>53</v>
      </c>
      <c r="E20" s="7" t="n">
        <v>6</v>
      </c>
      <c r="F20" s="17" t="s">
        <v>20</v>
      </c>
      <c r="G20" s="6" t="n">
        <v>29.01</v>
      </c>
      <c r="H20" s="6" t="n">
        <v>524.6</v>
      </c>
      <c r="I20" s="6" t="n">
        <v>515.29</v>
      </c>
      <c r="J20" s="6" t="n">
        <v>23</v>
      </c>
      <c r="K20" s="6" t="n">
        <v>174.06</v>
      </c>
      <c r="L20" s="6" t="n">
        <v>151.06</v>
      </c>
      <c r="M20" s="6" t="n">
        <v>4.89</v>
      </c>
      <c r="N20" s="6" t="n">
        <v>4.8</v>
      </c>
    </row>
    <row collapsed="false" customFormat="false" customHeight="false" hidden="false" ht="12.1" outlineLevel="0" r="21">
      <c r="A21" s="38" t="n">
        <v>45482</v>
      </c>
      <c r="B21" s="17" t="s">
        <v>502</v>
      </c>
      <c r="C21" s="17" t="s">
        <v>76</v>
      </c>
      <c r="D21" s="17" t="s">
        <v>77</v>
      </c>
      <c r="E21" s="7" t="n">
        <v>4</v>
      </c>
      <c r="F21" s="17" t="s">
        <v>20</v>
      </c>
      <c r="G21" s="6" t="n">
        <v>7.89</v>
      </c>
      <c r="H21" s="6" t="n">
        <v>519.45</v>
      </c>
      <c r="I21" s="6" t="n">
        <v>579.92</v>
      </c>
      <c r="J21" s="6" t="n">
        <v>4</v>
      </c>
      <c r="K21" s="6" t="n">
        <v>31.56</v>
      </c>
      <c r="L21" s="6" t="n">
        <v>27.56</v>
      </c>
      <c r="M21" s="6" t="n">
        <v>1.19</v>
      </c>
      <c r="N21" s="6" t="n">
        <v>1.33</v>
      </c>
    </row>
    <row collapsed="false" customFormat="false" customHeight="false" hidden="false" ht="12.1" outlineLevel="0" r="22">
      <c r="A22" s="38" t="n">
        <v>45484</v>
      </c>
      <c r="B22" s="17" t="s">
        <v>502</v>
      </c>
      <c r="C22" s="17" t="s">
        <v>49</v>
      </c>
      <c r="D22" s="17" t="s">
        <v>50</v>
      </c>
      <c r="E22" s="7" t="n">
        <v>10</v>
      </c>
      <c r="F22" s="17" t="s">
        <v>20</v>
      </c>
      <c r="G22" s="6" t="n">
        <v>33.3</v>
      </c>
      <c r="H22" s="6" t="n">
        <v>296</v>
      </c>
      <c r="I22" s="6" t="n">
        <v>261.13</v>
      </c>
      <c r="J22" s="6" t="n">
        <v>43</v>
      </c>
      <c r="K22" s="6" t="n">
        <v>333</v>
      </c>
      <c r="L22" s="6" t="n">
        <v>290</v>
      </c>
      <c r="M22" s="6" t="n">
        <v>11.11</v>
      </c>
      <c r="N22" s="6" t="n">
        <v>9.8</v>
      </c>
    </row>
    <row collapsed="false" customFormat="false" customHeight="false" hidden="false" ht="12.1" outlineLevel="0" r="23">
      <c r="A23" s="38" t="n">
        <v>45489</v>
      </c>
      <c r="B23" s="17" t="s">
        <v>502</v>
      </c>
      <c r="C23" s="17" t="s">
        <v>23</v>
      </c>
      <c r="D23" s="17" t="s">
        <v>24</v>
      </c>
      <c r="E23" s="7" t="n">
        <v>20</v>
      </c>
      <c r="F23" s="17" t="s">
        <v>20</v>
      </c>
      <c r="G23" s="6" t="n">
        <v>35</v>
      </c>
      <c r="H23" s="6" t="n">
        <v>220.85</v>
      </c>
      <c r="I23" s="6" t="n">
        <v>281.54</v>
      </c>
      <c r="J23" s="6" t="n">
        <v>91</v>
      </c>
      <c r="K23" s="6" t="n">
        <v>700</v>
      </c>
      <c r="L23" s="6" t="n">
        <v>609</v>
      </c>
      <c r="M23" s="6" t="n">
        <v>10.82</v>
      </c>
      <c r="N23" s="6" t="n">
        <v>13.79</v>
      </c>
    </row>
    <row collapsed="false" customFormat="false" customHeight="false" hidden="false" ht="12.1" outlineLevel="0" r="24">
      <c r="A24" s="38" t="n">
        <v>45490</v>
      </c>
      <c r="B24" s="17" t="s">
        <v>502</v>
      </c>
      <c r="C24" s="17" t="s">
        <v>101</v>
      </c>
      <c r="D24" s="17" t="s">
        <v>102</v>
      </c>
      <c r="E24" s="7" t="n">
        <v>100</v>
      </c>
      <c r="F24" s="17" t="s">
        <v>20</v>
      </c>
      <c r="G24" s="6" t="n">
        <v>0.52</v>
      </c>
      <c r="H24" s="6" t="n">
        <v>21.288</v>
      </c>
      <c r="I24" s="6" t="n">
        <v>17.86</v>
      </c>
      <c r="J24" s="6" t="n">
        <v>7</v>
      </c>
      <c r="K24" s="6" t="n">
        <v>52</v>
      </c>
      <c r="L24" s="6" t="n">
        <v>45</v>
      </c>
      <c r="M24" s="6" t="n">
        <v>2.52</v>
      </c>
      <c r="N24" s="6" t="n">
        <v>2.11</v>
      </c>
    </row>
    <row collapsed="false" customFormat="false" customHeight="false" hidden="false" ht="12.1" outlineLevel="0" r="25">
      <c r="A25" s="38" t="n">
        <v>45491</v>
      </c>
      <c r="B25" s="17" t="s">
        <v>502</v>
      </c>
      <c r="C25" s="17" t="s">
        <v>27</v>
      </c>
      <c r="D25" s="17" t="s">
        <v>28</v>
      </c>
      <c r="E25" s="7" t="n">
        <v>3</v>
      </c>
      <c r="F25" s="17" t="s">
        <v>20</v>
      </c>
      <c r="G25" s="6" t="n">
        <v>177.2</v>
      </c>
      <c r="H25" s="6" t="n">
        <v>1323.5</v>
      </c>
      <c r="I25" s="6" t="n">
        <v>1609.48</v>
      </c>
      <c r="J25" s="6" t="n">
        <v>69</v>
      </c>
      <c r="K25" s="6" t="n">
        <v>531.6</v>
      </c>
      <c r="L25" s="6" t="n">
        <v>462.6</v>
      </c>
      <c r="M25" s="6" t="n">
        <v>9.58</v>
      </c>
      <c r="N25" s="6" t="n">
        <v>11.65</v>
      </c>
    </row>
    <row collapsed="false" customFormat="false" customHeight="false" hidden="false" ht="12.1" outlineLevel="0" r="26">
      <c r="A26" s="38" t="n">
        <v>45545</v>
      </c>
      <c r="B26" s="17" t="s">
        <v>502</v>
      </c>
      <c r="C26" s="17" t="s">
        <v>63</v>
      </c>
      <c r="D26" s="17" t="s">
        <v>64</v>
      </c>
      <c r="E26" s="7" t="n">
        <v>2</v>
      </c>
      <c r="F26" s="17" t="s">
        <v>20</v>
      </c>
      <c r="G26" s="6" t="n">
        <v>31.06</v>
      </c>
      <c r="H26" s="6" t="n">
        <v>1254.2</v>
      </c>
      <c r="I26" s="6" t="n">
        <v>1263.78</v>
      </c>
      <c r="J26" s="6" t="n">
        <v>8</v>
      </c>
      <c r="K26" s="6" t="n">
        <v>62.12</v>
      </c>
      <c r="L26" s="6" t="n">
        <v>54.12</v>
      </c>
      <c r="M26" s="6" t="n">
        <v>2.14</v>
      </c>
      <c r="N26" s="6" t="n">
        <v>2.16</v>
      </c>
    </row>
    <row collapsed="false" customFormat="false" customHeight="false" hidden="false" ht="12.1" outlineLevel="0" r="27">
      <c r="A27" s="38" t="n">
        <v>45555</v>
      </c>
      <c r="B27" s="17" t="s">
        <v>502</v>
      </c>
      <c r="C27" s="17" t="s">
        <v>96</v>
      </c>
      <c r="D27" s="17" t="s">
        <v>97</v>
      </c>
      <c r="E27" s="7" t="n">
        <v>1</v>
      </c>
      <c r="F27" s="17" t="s">
        <v>20</v>
      </c>
      <c r="G27" s="6" t="n">
        <v>80</v>
      </c>
      <c r="H27" s="6" t="n">
        <v>4100</v>
      </c>
      <c r="I27" s="6" t="n">
        <v>4114.5</v>
      </c>
      <c r="J27" s="6" t="n">
        <v>10</v>
      </c>
      <c r="K27" s="6" t="n">
        <v>80</v>
      </c>
      <c r="L27" s="6" t="n">
        <v>70</v>
      </c>
      <c r="M27" s="6" t="n">
        <v>1.7</v>
      </c>
      <c r="N27" s="6" t="n">
        <v>1.71</v>
      </c>
    </row>
    <row collapsed="false" customFormat="false" customHeight="false" hidden="false" ht="12.1" outlineLevel="0" r="28">
      <c r="A28" s="38" t="n">
        <v>45562</v>
      </c>
      <c r="B28" s="17" t="s">
        <v>502</v>
      </c>
      <c r="C28" s="17" t="s">
        <v>17</v>
      </c>
      <c r="D28" s="17" t="s">
        <v>19</v>
      </c>
      <c r="E28" s="7" t="n">
        <v>70</v>
      </c>
      <c r="F28" s="17" t="s">
        <v>20</v>
      </c>
      <c r="G28" s="6" t="n">
        <v>6.06</v>
      </c>
      <c r="H28" s="6" t="n">
        <v>70.75</v>
      </c>
      <c r="I28" s="6" t="n">
        <v>67.26</v>
      </c>
      <c r="J28" s="6" t="n">
        <v>55</v>
      </c>
      <c r="K28" s="6" t="n">
        <v>424.2</v>
      </c>
      <c r="L28" s="6" t="n">
        <v>369.2</v>
      </c>
      <c r="M28" s="6" t="n">
        <v>7.84</v>
      </c>
      <c r="N28" s="6" t="n">
        <v>7.45</v>
      </c>
    </row>
    <row collapsed="false" customFormat="false" customHeight="false" hidden="false" ht="12.1" outlineLevel="0" r="29">
      <c r="A29" s="38" t="n">
        <v>45571</v>
      </c>
      <c r="B29" s="17" t="s">
        <v>502</v>
      </c>
      <c r="C29" s="17" t="s">
        <v>98</v>
      </c>
      <c r="D29" s="17" t="s">
        <v>99</v>
      </c>
      <c r="E29" s="7" t="n">
        <v>5</v>
      </c>
      <c r="F29" s="17" t="s">
        <v>20</v>
      </c>
      <c r="G29" s="6" t="n">
        <v>10</v>
      </c>
      <c r="H29" s="6" t="n">
        <v>628.5</v>
      </c>
      <c r="I29" s="6" t="n">
        <v>824.12</v>
      </c>
      <c r="J29" s="6" t="n">
        <v>7</v>
      </c>
      <c r="K29" s="6" t="n">
        <v>50</v>
      </c>
      <c r="L29" s="6" t="n">
        <v>43</v>
      </c>
      <c r="M29" s="6" t="n">
        <v>1.04</v>
      </c>
      <c r="N29" s="6" t="n">
        <v>1.37</v>
      </c>
    </row>
    <row collapsed="false" customFormat="false" customHeight="false" hidden="false" ht="12.1" outlineLevel="0" r="30">
      <c r="A30" s="38" t="n">
        <v>45573</v>
      </c>
      <c r="B30" s="17" t="s">
        <v>502</v>
      </c>
      <c r="C30" s="17" t="s">
        <v>56</v>
      </c>
      <c r="D30" s="17" t="s">
        <v>57</v>
      </c>
      <c r="E30" s="7" t="n">
        <v>8</v>
      </c>
      <c r="F30" s="17" t="s">
        <v>20</v>
      </c>
      <c r="G30" s="6" t="n">
        <v>38.2</v>
      </c>
      <c r="H30" s="6" t="n">
        <v>621.1</v>
      </c>
      <c r="I30" s="6" t="n">
        <v>617.06</v>
      </c>
      <c r="J30" s="6" t="n">
        <v>40</v>
      </c>
      <c r="K30" s="6" t="n">
        <v>305.6</v>
      </c>
      <c r="L30" s="6" t="n">
        <v>265.6</v>
      </c>
      <c r="M30" s="6" t="n">
        <v>5.38</v>
      </c>
      <c r="N30" s="6" t="n">
        <v>5.35</v>
      </c>
    </row>
    <row collapsed="false" customFormat="false" customHeight="false" hidden="false" ht="12.1" outlineLevel="0" r="31">
      <c r="A31" s="38" t="n">
        <v>45576</v>
      </c>
      <c r="B31" s="17" t="s">
        <v>502</v>
      </c>
      <c r="C31" s="17" t="s">
        <v>35</v>
      </c>
      <c r="D31" s="17" t="s">
        <v>36</v>
      </c>
      <c r="E31" s="7" t="n">
        <v>4</v>
      </c>
      <c r="F31" s="17" t="s">
        <v>20</v>
      </c>
      <c r="G31" s="6" t="n">
        <v>35.5</v>
      </c>
      <c r="H31" s="6" t="n">
        <v>957.8</v>
      </c>
      <c r="I31" s="6" t="n">
        <v>1313.23</v>
      </c>
      <c r="J31" s="6" t="n">
        <v>18</v>
      </c>
      <c r="K31" s="6" t="n">
        <v>142</v>
      </c>
      <c r="L31" s="6" t="n">
        <v>124</v>
      </c>
      <c r="M31" s="6" t="n">
        <v>2.36</v>
      </c>
      <c r="N31" s="6" t="n">
        <v>3.24</v>
      </c>
    </row>
    <row collapsed="false" customFormat="false" customHeight="false" hidden="false" ht="12.1" outlineLevel="0" r="32">
      <c r="A32" s="38" t="n">
        <v>45582</v>
      </c>
      <c r="B32" s="17" t="s">
        <v>502</v>
      </c>
      <c r="C32" s="17" t="s">
        <v>82</v>
      </c>
      <c r="D32" s="17" t="s">
        <v>83</v>
      </c>
      <c r="E32" s="7" t="n">
        <v>60</v>
      </c>
      <c r="F32" s="17" t="s">
        <v>20</v>
      </c>
      <c r="G32" s="6" t="n">
        <v>2.494</v>
      </c>
      <c r="H32" s="6" t="n">
        <v>40.655</v>
      </c>
      <c r="I32" s="6" t="n">
        <v>53.77</v>
      </c>
      <c r="J32" s="6" t="n">
        <v>19</v>
      </c>
      <c r="K32" s="6" t="n">
        <v>149.64</v>
      </c>
      <c r="L32" s="6" t="n">
        <v>130.64</v>
      </c>
      <c r="M32" s="6" t="n">
        <v>4.05</v>
      </c>
      <c r="N32" s="6" t="n">
        <v>5.36</v>
      </c>
    </row>
    <row collapsed="false" customFormat="false" customHeight="false" hidden="false" ht="12.1" outlineLevel="0" r="33">
      <c r="A33" s="38" t="n">
        <v>45584</v>
      </c>
      <c r="B33" s="17" t="s">
        <v>502</v>
      </c>
      <c r="C33" s="17" t="s">
        <v>66</v>
      </c>
      <c r="D33" s="17" t="s">
        <v>67</v>
      </c>
      <c r="E33" s="7" t="n">
        <v>50</v>
      </c>
      <c r="F33" s="17" t="s">
        <v>20</v>
      </c>
      <c r="G33" s="6" t="n">
        <v>2.49</v>
      </c>
      <c r="H33" s="6" t="n">
        <v>52.2</v>
      </c>
      <c r="I33" s="6" t="n">
        <v>76.22</v>
      </c>
      <c r="J33" s="6" t="n">
        <v>16</v>
      </c>
      <c r="K33" s="6" t="n">
        <v>124.5</v>
      </c>
      <c r="L33" s="6" t="n">
        <v>108.5</v>
      </c>
      <c r="M33" s="6" t="n">
        <v>2.85</v>
      </c>
      <c r="N33" s="6" t="n">
        <v>4.16</v>
      </c>
    </row>
    <row collapsed="false" customFormat="false" customHeight="false" hidden="false" ht="12.1" outlineLevel="0" r="34">
      <c r="A34" s="38" t="n">
        <v>45628</v>
      </c>
      <c r="B34" s="17" t="s">
        <v>502</v>
      </c>
      <c r="C34" s="17" t="s">
        <v>98</v>
      </c>
      <c r="D34" s="17" t="s">
        <v>99</v>
      </c>
      <c r="E34" s="7" t="n">
        <v>5</v>
      </c>
      <c r="F34" s="17" t="s">
        <v>20</v>
      </c>
      <c r="G34" s="6" t="n">
        <v>20</v>
      </c>
      <c r="H34" s="6" t="n">
        <v>593</v>
      </c>
      <c r="I34" s="6" t="n">
        <v>824.12</v>
      </c>
      <c r="J34" s="6" t="n">
        <v>13</v>
      </c>
      <c r="K34" s="6" t="n">
        <v>100</v>
      </c>
      <c r="L34" s="6" t="n">
        <v>87</v>
      </c>
      <c r="M34" s="6" t="n">
        <v>2.11</v>
      </c>
      <c r="N34" s="6" t="n">
        <v>2.93</v>
      </c>
    </row>
    <row collapsed="false" customFormat="false" customHeight="false" hidden="false" ht="12.1" outlineLevel="0" r="35">
      <c r="A35" s="38" t="n">
        <v>45643</v>
      </c>
      <c r="B35" s="17" t="s">
        <v>502</v>
      </c>
      <c r="C35" s="17" t="s">
        <v>63</v>
      </c>
      <c r="D35" s="17" t="s">
        <v>64</v>
      </c>
      <c r="E35" s="7" t="n">
        <v>2</v>
      </c>
      <c r="F35" s="17" t="s">
        <v>20</v>
      </c>
      <c r="G35" s="6" t="n">
        <v>49.06</v>
      </c>
      <c r="H35" s="6" t="n">
        <v>1016.4</v>
      </c>
      <c r="I35" s="6" t="n">
        <v>1263.78</v>
      </c>
      <c r="J35" s="6" t="n">
        <v>13</v>
      </c>
      <c r="K35" s="6" t="n">
        <v>98.12</v>
      </c>
      <c r="L35" s="6" t="n">
        <v>85.12</v>
      </c>
      <c r="M35" s="6" t="n">
        <v>3.37</v>
      </c>
      <c r="N35" s="6" t="n">
        <v>4.19</v>
      </c>
    </row>
    <row collapsed="false" customFormat="false" customHeight="false" hidden="false" ht="12.1" outlineLevel="0" r="36">
      <c r="A36" s="38" t="n">
        <v>45665</v>
      </c>
      <c r="B36" s="17" t="s">
        <v>502</v>
      </c>
      <c r="C36" s="17" t="s">
        <v>56</v>
      </c>
      <c r="D36" s="17" t="s">
        <v>57</v>
      </c>
      <c r="E36" s="7" t="n">
        <v>8</v>
      </c>
      <c r="F36" s="17" t="s">
        <v>20</v>
      </c>
      <c r="G36" s="6" t="n">
        <v>17.39</v>
      </c>
      <c r="H36" s="6" t="n">
        <v>645.5</v>
      </c>
      <c r="I36" s="6" t="n">
        <v>617.06</v>
      </c>
      <c r="J36" s="6" t="n">
        <v>18</v>
      </c>
      <c r="K36" s="6" t="n">
        <v>139.12</v>
      </c>
      <c r="L36" s="6" t="n">
        <v>121.12</v>
      </c>
      <c r="M36" s="6" t="n">
        <v>2.45</v>
      </c>
      <c r="N36" s="6" t="n">
        <v>2.35</v>
      </c>
    </row>
    <row collapsed="false" customFormat="false" customHeight="false" hidden="false" ht="12.1" outlineLevel="0" r="37">
      <c r="A37" s="38" t="n">
        <v>45667</v>
      </c>
      <c r="B37" s="17" t="s">
        <v>502</v>
      </c>
      <c r="C37" s="17" t="s">
        <v>52</v>
      </c>
      <c r="D37" s="17" t="s">
        <v>53</v>
      </c>
      <c r="E37" s="7" t="n">
        <v>10</v>
      </c>
      <c r="F37" s="17" t="s">
        <v>20</v>
      </c>
      <c r="G37" s="6" t="n">
        <v>36.47</v>
      </c>
      <c r="H37" s="6" t="n">
        <v>562.95</v>
      </c>
      <c r="I37" s="6" t="n">
        <v>513.35</v>
      </c>
      <c r="J37" s="6" t="n">
        <v>47</v>
      </c>
      <c r="K37" s="6" t="n">
        <v>364.7</v>
      </c>
      <c r="L37" s="6" t="n">
        <v>317.7</v>
      </c>
      <c r="M37" s="6" t="n">
        <v>6.19</v>
      </c>
      <c r="N37" s="6" t="n">
        <v>5.64</v>
      </c>
    </row>
    <row collapsed="false" customFormat="false" customHeight="false" hidden="false" ht="12.1" outlineLevel="0" r="38">
      <c r="A38" s="38" t="n">
        <v>45673</v>
      </c>
      <c r="B38" s="17" t="s">
        <v>502</v>
      </c>
      <c r="C38" s="17" t="s">
        <v>76</v>
      </c>
      <c r="D38" s="17" t="s">
        <v>77</v>
      </c>
      <c r="E38" s="7" t="n">
        <v>7</v>
      </c>
      <c r="F38" s="17" t="s">
        <v>20</v>
      </c>
      <c r="G38" s="6" t="n">
        <v>2.6447</v>
      </c>
      <c r="H38" s="6" t="n">
        <v>495.6</v>
      </c>
      <c r="I38" s="6" t="n">
        <v>563.9</v>
      </c>
      <c r="J38" s="6" t="n">
        <v>2</v>
      </c>
      <c r="K38" s="6" t="n">
        <v>18.5127</v>
      </c>
      <c r="L38" s="6" t="n">
        <v>16.51</v>
      </c>
      <c r="M38" s="6" t="n">
        <v>0.42</v>
      </c>
      <c r="N38" s="6" t="n">
        <v>0.48</v>
      </c>
    </row>
    <row collapsed="false" customFormat="false" customHeight="false" hidden="false" ht="12.1" outlineLevel="0" r="39">
      <c r="A39" s="38" t="n">
        <v>45775</v>
      </c>
      <c r="B39" s="17" t="s">
        <v>502</v>
      </c>
      <c r="C39" s="17" t="s">
        <v>35</v>
      </c>
      <c r="D39" s="17" t="s">
        <v>36</v>
      </c>
      <c r="E39" s="7" t="n">
        <v>5</v>
      </c>
      <c r="F39" s="17" t="s">
        <v>20</v>
      </c>
      <c r="G39" s="6" t="n">
        <v>46.65</v>
      </c>
      <c r="H39" s="6" t="n">
        <v>1266.2</v>
      </c>
      <c r="I39" s="6" t="n">
        <v>1229.4</v>
      </c>
      <c r="J39" s="6" t="n">
        <v>30</v>
      </c>
      <c r="K39" s="6" t="n">
        <v>233.25</v>
      </c>
      <c r="L39" s="6" t="n">
        <v>203.25</v>
      </c>
      <c r="M39" s="6" t="n">
        <v>3.31</v>
      </c>
      <c r="N39" s="6" t="n">
        <v>3.21</v>
      </c>
    </row>
    <row collapsed="false" customFormat="false" customHeight="false" hidden="false" ht="12.1" outlineLevel="0" r="40">
      <c r="A40" s="38" t="n">
        <v>45775</v>
      </c>
      <c r="B40" s="17" t="s">
        <v>502</v>
      </c>
      <c r="C40" s="17" t="s">
        <v>96</v>
      </c>
      <c r="D40" s="17" t="s">
        <v>97</v>
      </c>
      <c r="E40" s="7" t="n">
        <v>1</v>
      </c>
      <c r="F40" s="17" t="s">
        <v>20</v>
      </c>
      <c r="G40" s="6" t="n">
        <v>80</v>
      </c>
      <c r="H40" s="6" t="n">
        <v>4283</v>
      </c>
      <c r="I40" s="6" t="n">
        <v>4114.5</v>
      </c>
      <c r="J40" s="6" t="n">
        <v>10</v>
      </c>
      <c r="K40" s="6" t="n">
        <v>80</v>
      </c>
      <c r="L40" s="6" t="n">
        <v>70</v>
      </c>
      <c r="M40" s="6" t="n">
        <v>1.7</v>
      </c>
      <c r="N40" s="6" t="n">
        <v>1.63</v>
      </c>
    </row>
    <row collapsed="false" customFormat="false" customHeight="false" hidden="false" ht="12.1" outlineLevel="0" r="41">
      <c r="A41" s="38" t="n">
        <v>45782</v>
      </c>
      <c r="B41" s="17" t="s">
        <v>502</v>
      </c>
      <c r="C41" s="17" t="s">
        <v>31</v>
      </c>
      <c r="D41" s="17" t="s">
        <v>32</v>
      </c>
      <c r="E41" s="7" t="n">
        <v>10</v>
      </c>
      <c r="F41" s="17" t="s">
        <v>20</v>
      </c>
      <c r="G41" s="6" t="n">
        <v>29.72</v>
      </c>
      <c r="H41" s="6" t="n">
        <v>378.42</v>
      </c>
      <c r="I41" s="6" t="n">
        <v>390.46</v>
      </c>
      <c r="J41" s="6" t="n">
        <v>39</v>
      </c>
      <c r="K41" s="6" t="n">
        <v>297.2</v>
      </c>
      <c r="L41" s="6" t="n">
        <v>258.2</v>
      </c>
      <c r="M41" s="6" t="n">
        <v>6.61</v>
      </c>
      <c r="N41" s="6" t="n">
        <v>6.82</v>
      </c>
    </row>
    <row collapsed="false" customFormat="false" customHeight="false" hidden="false" ht="12.1" outlineLevel="0" r="42">
      <c r="A42" s="38" t="n">
        <v>45810</v>
      </c>
      <c r="B42" s="17" t="s">
        <v>502</v>
      </c>
      <c r="C42" s="17" t="s">
        <v>56</v>
      </c>
      <c r="D42" s="17" t="s">
        <v>57</v>
      </c>
      <c r="E42" s="7" t="n">
        <v>10</v>
      </c>
      <c r="F42" s="17" t="s">
        <v>20</v>
      </c>
      <c r="G42" s="6" t="n">
        <v>43.11</v>
      </c>
      <c r="H42" s="6" t="n">
        <v>627.6</v>
      </c>
      <c r="I42" s="6" t="n">
        <v>626.6</v>
      </c>
      <c r="J42" s="6" t="n">
        <v>56</v>
      </c>
      <c r="K42" s="6" t="n">
        <v>431.1</v>
      </c>
      <c r="L42" s="6" t="n">
        <v>375.1</v>
      </c>
      <c r="M42" s="6" t="n">
        <v>5.99</v>
      </c>
      <c r="N42" s="6" t="n">
        <v>5.98</v>
      </c>
    </row>
    <row collapsed="false" customFormat="false" customHeight="false" hidden="false" ht="12.1" outlineLevel="0" r="43">
      <c r="A43" s="38" t="n">
        <v>45810</v>
      </c>
      <c r="B43" s="17" t="s">
        <v>502</v>
      </c>
      <c r="C43" s="17" t="s">
        <v>38</v>
      </c>
      <c r="D43" s="17" t="s">
        <v>39</v>
      </c>
      <c r="E43" s="7" t="n">
        <v>10</v>
      </c>
      <c r="F43" s="17" t="s">
        <v>20</v>
      </c>
      <c r="G43" s="6" t="n">
        <v>37</v>
      </c>
      <c r="H43" s="6" t="n">
        <v>258.8</v>
      </c>
      <c r="I43" s="6" t="n">
        <v>307.82</v>
      </c>
      <c r="J43" s="6" t="n">
        <v>48</v>
      </c>
      <c r="K43" s="6" t="n">
        <v>370</v>
      </c>
      <c r="L43" s="6" t="n">
        <v>322</v>
      </c>
      <c r="M43" s="6" t="n">
        <v>10.46</v>
      </c>
      <c r="N43" s="6" t="n">
        <v>12.44</v>
      </c>
    </row>
    <row collapsed="false" customFormat="false" customHeight="false" hidden="false" ht="12.1" outlineLevel="0" r="44">
      <c r="A44" s="38" t="n">
        <v>45811</v>
      </c>
      <c r="B44" s="17" t="s">
        <v>502</v>
      </c>
      <c r="C44" s="17" t="s">
        <v>60</v>
      </c>
      <c r="D44" s="17" t="s">
        <v>61</v>
      </c>
      <c r="E44" s="7" t="n">
        <v>1</v>
      </c>
      <c r="F44" s="17" t="s">
        <v>20</v>
      </c>
      <c r="G44" s="6" t="n">
        <v>541</v>
      </c>
      <c r="H44" s="6" t="n">
        <v>6473</v>
      </c>
      <c r="I44" s="6" t="n">
        <v>7026.02</v>
      </c>
      <c r="J44" s="6" t="n">
        <v>70</v>
      </c>
      <c r="K44" s="6" t="n">
        <v>541</v>
      </c>
      <c r="L44" s="6" t="n">
        <v>471</v>
      </c>
      <c r="M44" s="6" t="n">
        <v>6.7</v>
      </c>
      <c r="N44" s="6" t="n">
        <v>7.28</v>
      </c>
    </row>
    <row collapsed="false" customFormat="false" customHeight="false" hidden="false" ht="12.1" outlineLevel="0" r="45">
      <c r="A45" s="38" t="n">
        <v>45817</v>
      </c>
      <c r="B45" s="17" t="s">
        <v>502</v>
      </c>
      <c r="C45" s="17" t="s">
        <v>107</v>
      </c>
      <c r="D45" s="17" t="s">
        <v>108</v>
      </c>
      <c r="E45" s="7" t="n">
        <v>1200</v>
      </c>
      <c r="F45" s="17" t="s">
        <v>20</v>
      </c>
      <c r="G45" s="6" t="n">
        <v>0.3538</v>
      </c>
      <c r="H45" s="6" t="n">
        <v>3.276</v>
      </c>
      <c r="I45" s="6" t="n">
        <v>3.86</v>
      </c>
      <c r="J45" s="6" t="n">
        <v>55</v>
      </c>
      <c r="K45" s="6" t="n">
        <v>424.5078</v>
      </c>
      <c r="L45" s="6" t="n">
        <v>369.51</v>
      </c>
      <c r="M45" s="6" t="n">
        <v>7.97</v>
      </c>
      <c r="N45" s="6" t="n">
        <v>9.4</v>
      </c>
    </row>
    <row collapsed="false" customFormat="false" customHeight="false" hidden="false" ht="12.1" outlineLevel="0" r="46">
      <c r="A46" s="38" t="n">
        <v>45833</v>
      </c>
      <c r="B46" s="17" t="s">
        <v>502</v>
      </c>
      <c r="C46" s="17" t="s">
        <v>93</v>
      </c>
      <c r="D46" s="17" t="s">
        <v>94</v>
      </c>
      <c r="E46" s="7" t="n">
        <v>4000</v>
      </c>
      <c r="F46" s="17" t="s">
        <v>20</v>
      </c>
      <c r="G46" s="6" t="n">
        <v>0.0676</v>
      </c>
      <c r="H46" s="6" t="n">
        <v>0.59</v>
      </c>
      <c r="I46" s="6" t="n">
        <v>0.63</v>
      </c>
      <c r="J46" s="6" t="n">
        <v>35</v>
      </c>
      <c r="K46" s="6" t="n">
        <v>270.552</v>
      </c>
      <c r="L46" s="6" t="n">
        <v>235.55</v>
      </c>
      <c r="M46" s="6" t="n">
        <v>9.32</v>
      </c>
      <c r="N46" s="6" t="n">
        <v>9.98</v>
      </c>
    </row>
    <row collapsed="false" customFormat="false" customHeight="false" hidden="false" ht="12.1" outlineLevel="0" r="47">
      <c r="A47" s="38" t="n">
        <v>45841</v>
      </c>
      <c r="B47" s="17" t="s">
        <v>502</v>
      </c>
      <c r="C47" s="17" t="s">
        <v>73</v>
      </c>
      <c r="D47" s="17" t="s">
        <v>74</v>
      </c>
      <c r="E47" s="7" t="n">
        <v>10</v>
      </c>
      <c r="F47" s="17" t="s">
        <v>20</v>
      </c>
      <c r="G47" s="6" t="n">
        <v>25.9523</v>
      </c>
      <c r="H47" s="6" t="n">
        <v>217.3</v>
      </c>
      <c r="I47" s="6" t="n">
        <v>199.85</v>
      </c>
      <c r="J47" s="6" t="n">
        <v>34</v>
      </c>
      <c r="K47" s="6" t="n">
        <v>259.523</v>
      </c>
      <c r="L47" s="6" t="n">
        <v>225.52</v>
      </c>
      <c r="M47" s="6" t="n">
        <v>11.28</v>
      </c>
      <c r="N47" s="6" t="n">
        <v>10.38</v>
      </c>
    </row>
    <row collapsed="false" customFormat="false" customHeight="false" hidden="false" ht="12.1" outlineLevel="0" r="48">
      <c r="A48" s="38" t="n">
        <v>45845</v>
      </c>
      <c r="B48" s="17" t="s">
        <v>502</v>
      </c>
      <c r="C48" s="17" t="s">
        <v>98</v>
      </c>
      <c r="D48" s="17" t="s">
        <v>99</v>
      </c>
      <c r="E48" s="7" t="n">
        <v>7</v>
      </c>
      <c r="F48" s="17" t="s">
        <v>20</v>
      </c>
      <c r="G48" s="6" t="n">
        <v>10</v>
      </c>
      <c r="H48" s="6" t="n">
        <v>624.5</v>
      </c>
      <c r="I48" s="6" t="n">
        <v>759.1</v>
      </c>
      <c r="J48" s="6" t="n">
        <v>9</v>
      </c>
      <c r="K48" s="6" t="n">
        <v>70</v>
      </c>
      <c r="L48" s="6" t="n">
        <v>61</v>
      </c>
      <c r="M48" s="6" t="n">
        <v>1.15</v>
      </c>
      <c r="N48" s="6" t="n">
        <v>1.4</v>
      </c>
    </row>
    <row collapsed="false" customFormat="false" customHeight="false" hidden="false" ht="12.1" outlineLevel="0" r="49">
      <c r="A49" s="38" t="n">
        <v>45845</v>
      </c>
      <c r="B49" s="17" t="s">
        <v>502</v>
      </c>
      <c r="C49" s="17" t="s">
        <v>23</v>
      </c>
      <c r="D49" s="17" t="s">
        <v>24</v>
      </c>
      <c r="E49" s="7" t="n">
        <v>40</v>
      </c>
      <c r="F49" s="17" t="s">
        <v>20</v>
      </c>
      <c r="G49" s="6" t="n">
        <v>35</v>
      </c>
      <c r="H49" s="6" t="n">
        <v>193.8</v>
      </c>
      <c r="I49" s="6" t="n">
        <v>238.78</v>
      </c>
      <c r="J49" s="6" t="n">
        <v>182</v>
      </c>
      <c r="K49" s="6" t="n">
        <v>1400</v>
      </c>
      <c r="L49" s="6" t="n">
        <v>1218</v>
      </c>
      <c r="M49" s="6" t="n">
        <v>12.75</v>
      </c>
      <c r="N49" s="6" t="n">
        <v>15.71</v>
      </c>
    </row>
    <row collapsed="false" customFormat="false" customHeight="false" hidden="false" ht="12.1" outlineLevel="0" r="50">
      <c r="A50" s="38" t="n">
        <v>45847</v>
      </c>
      <c r="B50" s="17" t="s">
        <v>502</v>
      </c>
      <c r="C50" s="17" t="s">
        <v>70</v>
      </c>
      <c r="D50" s="17" t="s">
        <v>71</v>
      </c>
      <c r="E50" s="7" t="n">
        <v>1</v>
      </c>
      <c r="F50" s="17" t="s">
        <v>20</v>
      </c>
      <c r="G50" s="6" t="n">
        <v>648</v>
      </c>
      <c r="H50" s="6" t="n">
        <v>2870.5</v>
      </c>
      <c r="I50" s="6" t="n">
        <v>2892</v>
      </c>
      <c r="J50" s="6" t="n">
        <v>84</v>
      </c>
      <c r="K50" s="6" t="n">
        <v>648</v>
      </c>
      <c r="L50" s="6" t="n">
        <v>564</v>
      </c>
      <c r="M50" s="6" t="n">
        <v>19.5</v>
      </c>
      <c r="N50" s="6" t="n">
        <v>19.65</v>
      </c>
    </row>
    <row collapsed="false" customFormat="false" customHeight="false" hidden="false" ht="12.1" outlineLevel="0" r="51">
      <c r="A51" s="38" t="n">
        <v>45848</v>
      </c>
      <c r="B51" s="17" t="s">
        <v>502</v>
      </c>
      <c r="C51" s="17" t="s">
        <v>79</v>
      </c>
      <c r="D51" s="17" t="s">
        <v>80</v>
      </c>
      <c r="E51" s="7" t="n">
        <v>30</v>
      </c>
      <c r="F51" s="17" t="s">
        <v>20</v>
      </c>
      <c r="G51" s="6" t="n">
        <v>26.11</v>
      </c>
      <c r="H51" s="6" t="n">
        <v>172.73</v>
      </c>
      <c r="I51" s="6" t="n">
        <v>122.96</v>
      </c>
      <c r="J51" s="6" t="n">
        <v>102</v>
      </c>
      <c r="K51" s="6" t="n">
        <v>783.3</v>
      </c>
      <c r="L51" s="6" t="n">
        <v>681.3</v>
      </c>
      <c r="M51" s="6" t="n">
        <v>18.47</v>
      </c>
      <c r="N51" s="6" t="n">
        <v>13.15</v>
      </c>
    </row>
    <row collapsed="false" customFormat="false" customHeight="false" hidden="false" ht="12.1" outlineLevel="0" r="52">
      <c r="A52" s="38" t="n">
        <v>45848</v>
      </c>
      <c r="B52" s="17" t="s">
        <v>502</v>
      </c>
      <c r="C52" s="17" t="s">
        <v>76</v>
      </c>
      <c r="D52" s="17" t="s">
        <v>77</v>
      </c>
      <c r="E52" s="7" t="n">
        <v>17</v>
      </c>
      <c r="F52" s="17" t="s">
        <v>20</v>
      </c>
      <c r="G52" s="6" t="n">
        <v>3.1475</v>
      </c>
      <c r="H52" s="6" t="n">
        <v>379</v>
      </c>
      <c r="I52" s="6" t="n">
        <v>474.7</v>
      </c>
      <c r="J52" s="6" t="n">
        <v>7</v>
      </c>
      <c r="K52" s="6" t="n">
        <v>53.5082</v>
      </c>
      <c r="L52" s="6" t="n">
        <v>46.51</v>
      </c>
      <c r="M52" s="6" t="n">
        <v>0.58</v>
      </c>
      <c r="N52" s="6" t="n">
        <v>0.72</v>
      </c>
    </row>
    <row collapsed="false" customFormat="false" customHeight="false" hidden="false" ht="12.1" outlineLevel="0" r="53">
      <c r="A53" s="38" t="n">
        <v>45855</v>
      </c>
      <c r="B53" s="17" t="s">
        <v>502</v>
      </c>
      <c r="C53" s="17" t="s">
        <v>27</v>
      </c>
      <c r="D53" s="17" t="s">
        <v>28</v>
      </c>
      <c r="E53" s="7" t="n">
        <v>6</v>
      </c>
      <c r="F53" s="17" t="s">
        <v>20</v>
      </c>
      <c r="G53" s="6" t="n">
        <v>198.25</v>
      </c>
      <c r="H53" s="6" t="n">
        <v>1306</v>
      </c>
      <c r="I53" s="6" t="n">
        <v>1318.22</v>
      </c>
      <c r="J53" s="6" t="n">
        <v>155</v>
      </c>
      <c r="K53" s="6" t="n">
        <v>1189.5</v>
      </c>
      <c r="L53" s="6" t="n">
        <v>1034.5</v>
      </c>
      <c r="M53" s="6" t="n">
        <v>13.08</v>
      </c>
      <c r="N53" s="6" t="n">
        <v>13.2</v>
      </c>
    </row>
    <row collapsed="false" customFormat="false" customHeight="false" hidden="false" ht="12.1" outlineLevel="0" r="54">
      <c r="A54" s="38" t="n">
        <v>45856</v>
      </c>
      <c r="B54" s="17" t="s">
        <v>502</v>
      </c>
      <c r="C54" s="17" t="s">
        <v>49</v>
      </c>
      <c r="D54" s="17" t="s">
        <v>50</v>
      </c>
      <c r="E54" s="7" t="n">
        <v>20</v>
      </c>
      <c r="F54" s="17" t="s">
        <v>20</v>
      </c>
      <c r="G54" s="6" t="n">
        <v>34.84</v>
      </c>
      <c r="H54" s="6" t="n">
        <v>308.4</v>
      </c>
      <c r="I54" s="6" t="n">
        <v>252.41</v>
      </c>
      <c r="J54" s="6" t="n">
        <v>91</v>
      </c>
      <c r="K54" s="6" t="n">
        <v>696.8</v>
      </c>
      <c r="L54" s="6" t="n">
        <v>605.8</v>
      </c>
      <c r="M54" s="6" t="n">
        <v>12</v>
      </c>
      <c r="N54" s="6" t="n">
        <v>9.82</v>
      </c>
    </row>
    <row collapsed="false" customFormat="false" customHeight="false" hidden="false" ht="12.1" outlineLevel="0" r="55">
      <c r="A55" s="38" t="n">
        <v>45856</v>
      </c>
      <c r="B55" s="17" t="s">
        <v>502</v>
      </c>
      <c r="C55" s="17" t="s">
        <v>110</v>
      </c>
      <c r="D55" s="17" t="s">
        <v>111</v>
      </c>
      <c r="E55" s="7" t="n">
        <v>50</v>
      </c>
      <c r="F55" s="17" t="s">
        <v>20</v>
      </c>
      <c r="G55" s="6" t="n">
        <v>5.27</v>
      </c>
      <c r="H55" s="6" t="n">
        <v>60.13</v>
      </c>
      <c r="I55" s="6" t="n">
        <v>45.8</v>
      </c>
      <c r="J55" s="6" t="n">
        <v>34</v>
      </c>
      <c r="K55" s="6" t="n">
        <v>263.5</v>
      </c>
      <c r="L55" s="6" t="n">
        <v>229.5</v>
      </c>
      <c r="M55" s="6" t="n">
        <v>10.02</v>
      </c>
      <c r="N55" s="6" t="n">
        <v>7.63</v>
      </c>
    </row>
    <row collapsed="false" customFormat="false" customHeight="false" hidden="false" ht="12.1" outlineLevel="0" r="56">
      <c r="A56" s="38" t="n">
        <v>45858</v>
      </c>
      <c r="B56" s="17" t="s">
        <v>502</v>
      </c>
      <c r="C56" s="17" t="s">
        <v>52</v>
      </c>
      <c r="D56" s="17" t="s">
        <v>53</v>
      </c>
      <c r="E56" s="7" t="n">
        <v>15</v>
      </c>
      <c r="F56" s="17" t="s">
        <v>20</v>
      </c>
      <c r="G56" s="6" t="n">
        <v>14.68</v>
      </c>
      <c r="H56" s="6" t="n">
        <v>418.25</v>
      </c>
      <c r="I56" s="6" t="n">
        <v>505.49</v>
      </c>
      <c r="J56" s="6" t="n">
        <v>29</v>
      </c>
      <c r="K56" s="6" t="n">
        <v>220.2</v>
      </c>
      <c r="L56" s="6" t="n">
        <v>191.2</v>
      </c>
      <c r="M56" s="6" t="n">
        <v>2.52</v>
      </c>
      <c r="N56" s="6" t="n">
        <v>3.05</v>
      </c>
    </row>
    <row collapsed="false" customFormat="false" customHeight="false" hidden="false" ht="12.1" outlineLevel="0" r="57">
      <c r="A57" s="38" t="n">
        <v>45882</v>
      </c>
      <c r="B57" s="17" t="s">
        <v>502</v>
      </c>
      <c r="C57" s="17" t="s">
        <v>17</v>
      </c>
      <c r="D57" s="17" t="s">
        <v>19</v>
      </c>
      <c r="E57" s="7" t="n">
        <v>180</v>
      </c>
      <c r="F57" s="17" t="s">
        <v>20</v>
      </c>
      <c r="G57" s="6" t="n">
        <v>6.25</v>
      </c>
      <c r="H57" s="6" t="n">
        <v>70.9</v>
      </c>
      <c r="I57" s="6" t="n">
        <v>62.38</v>
      </c>
      <c r="J57" s="6" t="n">
        <v>146</v>
      </c>
      <c r="K57" s="6" t="n">
        <v>1125</v>
      </c>
      <c r="L57" s="6" t="n">
        <v>979</v>
      </c>
      <c r="M57" s="6" t="n">
        <v>8.72</v>
      </c>
      <c r="N57" s="6" t="n">
        <v>7.67</v>
      </c>
    </row>
    <row collapsed="false" customFormat="false" customHeight="false" hidden="false" ht="12.1" outlineLevel="0" r="58">
      <c r="A58" s="38" t="n">
        <v>45898</v>
      </c>
      <c r="B58" s="17" t="s">
        <v>502</v>
      </c>
      <c r="C58" s="17" t="s">
        <v>129</v>
      </c>
      <c r="D58" s="17" t="s">
        <v>130</v>
      </c>
      <c r="E58" s="7" t="n">
        <v>84</v>
      </c>
      <c r="F58" s="17" t="s">
        <v>20</v>
      </c>
      <c r="G58" s="6" t="n">
        <v>1.43</v>
      </c>
      <c r="H58" s="6" t="n">
        <v>141.8</v>
      </c>
      <c r="I58" s="6" t="n">
        <v>140.67642857143</v>
      </c>
      <c r="J58" s="6" t="n">
        <v>15</v>
      </c>
      <c r="K58" s="6" t="n">
        <v>120.12</v>
      </c>
      <c r="L58" s="6" t="n">
        <v>104.12</v>
      </c>
      <c r="M58" s="6" t="n">
        <v>0.88</v>
      </c>
      <c r="N58" s="6" t="n">
        <v>0.88</v>
      </c>
    </row>
    <row collapsed="false" customFormat="false" customHeight="false" hidden="false" ht="12.1" outlineLevel="0" r="59">
      <c r="A59" s="38" t="n">
        <v>45898</v>
      </c>
      <c r="B59" s="17" t="s">
        <v>502</v>
      </c>
      <c r="C59" s="17" t="s">
        <v>125</v>
      </c>
      <c r="D59" s="17" t="s">
        <v>127</v>
      </c>
      <c r="E59" s="7" t="n">
        <v>37</v>
      </c>
      <c r="F59" s="17" t="s">
        <v>20</v>
      </c>
      <c r="G59" s="6" t="n">
        <v>1.43</v>
      </c>
      <c r="H59" s="6" t="n">
        <v>100.53</v>
      </c>
      <c r="I59" s="6" t="n">
        <v>101.03</v>
      </c>
      <c r="J59" s="6" t="n">
        <v>7</v>
      </c>
      <c r="K59" s="6" t="n">
        <v>52.91</v>
      </c>
      <c r="L59" s="6" t="n">
        <v>45.91</v>
      </c>
      <c r="M59" s="6" t="n">
        <v>1.23</v>
      </c>
      <c r="N59" s="6" t="n">
        <v>1.23</v>
      </c>
    </row>
    <row collapsed="false" customFormat="false" customHeight="false" hidden="false" ht="12.1" outlineLevel="0" r="60">
      <c r="A60" s="38" t="n">
        <v>45929</v>
      </c>
      <c r="B60" s="17" t="s">
        <v>502</v>
      </c>
      <c r="C60" s="17" t="s">
        <v>96</v>
      </c>
      <c r="D60" s="17" t="s">
        <v>97</v>
      </c>
      <c r="E60" s="7" t="n">
        <v>1</v>
      </c>
      <c r="F60" s="17" t="s">
        <v>20</v>
      </c>
      <c r="G60" s="6" t="n">
        <v>80</v>
      </c>
      <c r="H60" s="6" t="n">
        <v>3940</v>
      </c>
      <c r="I60" s="6" t="n">
        <v>4114.5</v>
      </c>
      <c r="J60" s="6" t="n">
        <v>10</v>
      </c>
      <c r="K60" s="6" t="n">
        <v>80</v>
      </c>
      <c r="L60" s="6" t="n">
        <v>70</v>
      </c>
      <c r="M60" s="6" t="n">
        <v>1.7</v>
      </c>
      <c r="N60" s="6" t="n">
        <v>1.78</v>
      </c>
    </row>
    <row collapsed="false" customFormat="false" customHeight="false" hidden="false" ht="12.1" outlineLevel="0" r="61">
      <c r="A61" s="38" t="n">
        <v>45929</v>
      </c>
      <c r="B61" s="17" t="s">
        <v>502</v>
      </c>
      <c r="C61" s="17" t="s">
        <v>125</v>
      </c>
      <c r="D61" s="17" t="s">
        <v>127</v>
      </c>
      <c r="E61" s="7" t="n">
        <v>100</v>
      </c>
      <c r="F61" s="17" t="s">
        <v>20</v>
      </c>
      <c r="G61" s="6" t="n">
        <v>17.97</v>
      </c>
      <c r="H61" s="6" t="n">
        <v>101.54</v>
      </c>
      <c r="I61" s="6" t="n">
        <v>100.66</v>
      </c>
      <c r="J61" s="6" t="n">
        <v>234</v>
      </c>
      <c r="K61" s="6" t="n">
        <v>1797</v>
      </c>
      <c r="L61" s="6" t="n">
        <v>1563</v>
      </c>
      <c r="M61" s="6" t="n">
        <v>15.53</v>
      </c>
      <c r="N61" s="6" t="n">
        <v>15.39</v>
      </c>
    </row>
    <row collapsed="false" customFormat="false" customHeight="false" hidden="false" ht="12.1" outlineLevel="0" r="62">
      <c r="A62" s="38" t="n">
        <v>45936</v>
      </c>
      <c r="B62" s="17" t="s">
        <v>502</v>
      </c>
      <c r="C62" s="17" t="s">
        <v>35</v>
      </c>
      <c r="D62" s="17" t="s">
        <v>36</v>
      </c>
      <c r="E62" s="7" t="n">
        <v>6</v>
      </c>
      <c r="F62" s="17" t="s">
        <v>20</v>
      </c>
      <c r="G62" s="6" t="n">
        <v>35.5</v>
      </c>
      <c r="H62" s="6" t="n">
        <v>1083.2</v>
      </c>
      <c r="I62" s="6" t="n">
        <v>1200.55</v>
      </c>
      <c r="J62" s="6" t="n">
        <v>28</v>
      </c>
      <c r="K62" s="6" t="n">
        <v>213</v>
      </c>
      <c r="L62" s="6" t="n">
        <v>185</v>
      </c>
      <c r="M62" s="6" t="n">
        <v>2.57</v>
      </c>
      <c r="N62" s="6" t="n">
        <v>2.85</v>
      </c>
    </row>
    <row collapsed="false" customFormat="false" customHeight="false" hidden="false" ht="12.1" outlineLevel="0" r="63">
      <c r="A63" s="38" t="n">
        <v>45936</v>
      </c>
      <c r="B63" s="17" t="s">
        <v>502</v>
      </c>
      <c r="C63" s="17" t="s">
        <v>31</v>
      </c>
      <c r="D63" s="17" t="s">
        <v>32</v>
      </c>
      <c r="E63" s="7" t="n">
        <v>20</v>
      </c>
      <c r="F63" s="17" t="s">
        <v>20</v>
      </c>
      <c r="G63" s="6" t="n">
        <v>16.61</v>
      </c>
      <c r="H63" s="6" t="n">
        <v>326.96</v>
      </c>
      <c r="I63" s="6" t="n">
        <v>372.03</v>
      </c>
      <c r="J63" s="6" t="n">
        <v>43</v>
      </c>
      <c r="K63" s="6" t="n">
        <v>332.2</v>
      </c>
      <c r="L63" s="6" t="n">
        <v>289.2</v>
      </c>
      <c r="M63" s="6" t="n">
        <v>3.89</v>
      </c>
      <c r="N63" s="6" t="n">
        <v>4.42</v>
      </c>
    </row>
    <row collapsed="false" customFormat="false" customHeight="false" hidden="false" ht="12.1" outlineLevel="0" r="64">
      <c r="A64" s="38" t="n">
        <v>45944</v>
      </c>
      <c r="B64" s="17" t="s">
        <v>502</v>
      </c>
      <c r="C64" s="17" t="s">
        <v>56</v>
      </c>
      <c r="D64" s="17" t="s">
        <v>57</v>
      </c>
      <c r="E64" s="7" t="n">
        <v>11</v>
      </c>
      <c r="F64" s="17" t="s">
        <v>20</v>
      </c>
      <c r="G64" s="6" t="n">
        <v>14.35</v>
      </c>
      <c r="H64" s="6" t="n">
        <v>525.2</v>
      </c>
      <c r="I64" s="6" t="n">
        <v>624.07</v>
      </c>
      <c r="J64" s="6" t="n">
        <v>21</v>
      </c>
      <c r="K64" s="6" t="n">
        <v>157.85</v>
      </c>
      <c r="L64" s="6" t="n">
        <v>136.85</v>
      </c>
      <c r="M64" s="6" t="n">
        <v>1.99</v>
      </c>
      <c r="N64" s="6" t="n">
        <v>2.37</v>
      </c>
    </row>
  </sheetData>
  <autoFilter ref="A1:N6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4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202</v>
      </c>
      <c r="B1" s="39" t="s">
        <v>500</v>
      </c>
      <c r="C1" s="39" t="s">
        <v>0</v>
      </c>
      <c r="D1" s="39" t="s">
        <v>2</v>
      </c>
      <c r="E1" s="39" t="s">
        <v>7</v>
      </c>
      <c r="F1" s="39" t="s">
        <v>719</v>
      </c>
      <c r="G1" s="39" t="s">
        <v>728</v>
      </c>
      <c r="H1" s="39" t="s">
        <v>723</v>
      </c>
      <c r="I1" s="39" t="s">
        <v>724</v>
      </c>
      <c r="J1" s="39" t="s">
        <v>725</v>
      </c>
    </row>
    <row collapsed="false" customFormat="false" customHeight="false" hidden="false" ht="12.1" outlineLevel="0" r="2">
      <c r="A2" s="40" t="n">
        <v>45146</v>
      </c>
      <c r="B2" s="17" t="s">
        <v>502</v>
      </c>
      <c r="C2" s="17" t="s">
        <v>400</v>
      </c>
      <c r="D2" s="17" t="s">
        <v>729</v>
      </c>
      <c r="E2" s="6" t="n">
        <v>1000</v>
      </c>
      <c r="F2" s="7" t="n">
        <v>1</v>
      </c>
      <c r="G2" s="6" t="n">
        <v>20.19</v>
      </c>
      <c r="H2" s="6" t="n">
        <v>0</v>
      </c>
      <c r="I2" s="6" t="n">
        <v>20.19</v>
      </c>
      <c r="J2" s="6" t="n">
        <v>20.19</v>
      </c>
    </row>
    <row collapsed="false" customFormat="false" customHeight="false" hidden="false" ht="12.1" outlineLevel="0" r="3">
      <c r="A3" s="40" t="n">
        <v>45158</v>
      </c>
      <c r="B3" s="17" t="s">
        <v>502</v>
      </c>
      <c r="C3" s="17" t="s">
        <v>404</v>
      </c>
      <c r="D3" s="17" t="s">
        <v>730</v>
      </c>
      <c r="E3" s="6" t="n">
        <v>1000</v>
      </c>
      <c r="F3" s="7" t="n">
        <v>1</v>
      </c>
      <c r="G3" s="6" t="n">
        <v>32.41</v>
      </c>
      <c r="H3" s="6" t="n">
        <v>0</v>
      </c>
      <c r="I3" s="6" t="n">
        <v>32.41</v>
      </c>
      <c r="J3" s="6" t="n">
        <v>32.41</v>
      </c>
    </row>
    <row collapsed="false" customFormat="false" customHeight="false" hidden="false" ht="12.1" outlineLevel="0" r="4">
      <c r="A4" s="40" t="n">
        <v>45160</v>
      </c>
      <c r="B4" s="17" t="s">
        <v>502</v>
      </c>
      <c r="C4" s="17" t="s">
        <v>403</v>
      </c>
      <c r="D4" s="17" t="s">
        <v>731</v>
      </c>
      <c r="E4" s="6" t="n">
        <v>1000</v>
      </c>
      <c r="F4" s="7" t="n">
        <v>2</v>
      </c>
      <c r="G4" s="6" t="n">
        <v>31.08</v>
      </c>
      <c r="H4" s="6" t="n">
        <v>0</v>
      </c>
      <c r="I4" s="6" t="n">
        <v>62.16</v>
      </c>
      <c r="J4" s="6" t="n">
        <v>62.16</v>
      </c>
    </row>
    <row collapsed="false" customFormat="false" customHeight="false" hidden="false" ht="12.1" outlineLevel="0" r="5">
      <c r="A5" s="40" t="n">
        <v>45162</v>
      </c>
      <c r="B5" s="17" t="s">
        <v>502</v>
      </c>
      <c r="C5" s="17" t="s">
        <v>168</v>
      </c>
      <c r="D5" s="17" t="s">
        <v>169</v>
      </c>
      <c r="E5" s="6" t="n">
        <v>1000</v>
      </c>
      <c r="F5" s="7" t="n">
        <v>2</v>
      </c>
      <c r="G5" s="6" t="n">
        <v>31.66</v>
      </c>
      <c r="H5" s="6" t="n">
        <v>0</v>
      </c>
      <c r="I5" s="6" t="n">
        <v>63.32</v>
      </c>
      <c r="J5" s="6" t="n">
        <v>63.32</v>
      </c>
    </row>
    <row collapsed="false" customFormat="false" customHeight="false" hidden="false" ht="12.1" outlineLevel="0" r="6">
      <c r="A6" s="40" t="n">
        <v>45195</v>
      </c>
      <c r="B6" s="17" t="s">
        <v>502</v>
      </c>
      <c r="C6" s="17" t="s">
        <v>406</v>
      </c>
      <c r="D6" s="17" t="s">
        <v>732</v>
      </c>
      <c r="E6" s="6" t="n">
        <v>1000</v>
      </c>
      <c r="F6" s="7" t="n">
        <v>1</v>
      </c>
      <c r="G6" s="6" t="n">
        <v>30.54</v>
      </c>
      <c r="H6" s="6" t="n">
        <v>0</v>
      </c>
      <c r="I6" s="6" t="n">
        <v>30.54</v>
      </c>
      <c r="J6" s="6" t="n">
        <v>30.54</v>
      </c>
    </row>
    <row collapsed="false" customFormat="false" customHeight="false" hidden="false" ht="12.1" outlineLevel="0" r="7">
      <c r="A7" s="40" t="n">
        <v>45195</v>
      </c>
      <c r="B7" s="17" t="s">
        <v>502</v>
      </c>
      <c r="C7" s="17" t="s">
        <v>402</v>
      </c>
      <c r="D7" s="17" t="s">
        <v>733</v>
      </c>
      <c r="E7" s="6" t="n">
        <v>1000</v>
      </c>
      <c r="F7" s="7" t="n">
        <v>2</v>
      </c>
      <c r="G7" s="6" t="n">
        <v>19.95</v>
      </c>
      <c r="H7" s="6" t="n">
        <v>0</v>
      </c>
      <c r="I7" s="6" t="n">
        <v>39.9</v>
      </c>
      <c r="J7" s="6" t="n">
        <v>39.9</v>
      </c>
    </row>
    <row collapsed="false" customFormat="false" customHeight="false" hidden="false" ht="12.1" outlineLevel="0" r="8">
      <c r="A8" s="40" t="n">
        <v>45217</v>
      </c>
      <c r="B8" s="17" t="s">
        <v>502</v>
      </c>
      <c r="C8" s="17" t="s">
        <v>407</v>
      </c>
      <c r="D8" s="17" t="s">
        <v>734</v>
      </c>
      <c r="E8" s="6" t="n">
        <v>1000</v>
      </c>
      <c r="F8" s="7" t="n">
        <v>2</v>
      </c>
      <c r="G8" s="6" t="n">
        <v>54.85</v>
      </c>
      <c r="H8" s="6" t="n">
        <v>0</v>
      </c>
      <c r="I8" s="6" t="n">
        <v>109.7</v>
      </c>
      <c r="J8" s="6" t="n">
        <v>109.7</v>
      </c>
    </row>
    <row collapsed="false" customFormat="false" customHeight="false" hidden="false" ht="12.1" outlineLevel="0" r="9">
      <c r="A9" s="40" t="n">
        <v>45237</v>
      </c>
      <c r="B9" s="17" t="s">
        <v>502</v>
      </c>
      <c r="C9" s="17" t="s">
        <v>400</v>
      </c>
      <c r="D9" s="17" t="s">
        <v>729</v>
      </c>
      <c r="E9" s="6" t="n">
        <v>1000</v>
      </c>
      <c r="F9" s="7" t="n">
        <v>1</v>
      </c>
      <c r="G9" s="6" t="n">
        <v>20.19</v>
      </c>
      <c r="H9" s="6" t="n">
        <v>0</v>
      </c>
      <c r="I9" s="6" t="n">
        <v>20.19</v>
      </c>
      <c r="J9" s="6" t="n">
        <v>20.19</v>
      </c>
    </row>
    <row collapsed="false" customFormat="false" customHeight="false" hidden="false" ht="12.1" outlineLevel="0" r="10">
      <c r="A10" s="40" t="n">
        <v>45244</v>
      </c>
      <c r="B10" s="17" t="s">
        <v>502</v>
      </c>
      <c r="C10" s="17" t="s">
        <v>401</v>
      </c>
      <c r="D10" s="17" t="s">
        <v>735</v>
      </c>
      <c r="E10" s="6" t="n">
        <v>1000</v>
      </c>
      <c r="F10" s="7" t="n">
        <v>2</v>
      </c>
      <c r="G10" s="6" t="n">
        <v>40.33</v>
      </c>
      <c r="H10" s="6" t="n">
        <v>0</v>
      </c>
      <c r="I10" s="6" t="n">
        <v>80.66</v>
      </c>
      <c r="J10" s="6" t="n">
        <v>80.66</v>
      </c>
    </row>
    <row collapsed="false" customFormat="false" customHeight="false" hidden="false" ht="12.1" outlineLevel="0" r="11">
      <c r="A11" s="40" t="n">
        <v>45249</v>
      </c>
      <c r="B11" s="17" t="s">
        <v>502</v>
      </c>
      <c r="C11" s="17" t="s">
        <v>404</v>
      </c>
      <c r="D11" s="17" t="s">
        <v>730</v>
      </c>
      <c r="E11" s="6" t="n">
        <v>1000</v>
      </c>
      <c r="F11" s="7" t="n">
        <v>1</v>
      </c>
      <c r="G11" s="6" t="n">
        <v>32.41</v>
      </c>
      <c r="H11" s="6" t="n">
        <v>0</v>
      </c>
      <c r="I11" s="6" t="n">
        <v>32.41</v>
      </c>
      <c r="J11" s="6" t="n">
        <v>32.41</v>
      </c>
    </row>
    <row collapsed="false" customFormat="false" customHeight="false" hidden="false" ht="12.1" outlineLevel="0" r="12">
      <c r="A12" s="40" t="n">
        <v>45253</v>
      </c>
      <c r="B12" s="17" t="s">
        <v>502</v>
      </c>
      <c r="C12" s="17" t="s">
        <v>168</v>
      </c>
      <c r="D12" s="17" t="s">
        <v>169</v>
      </c>
      <c r="E12" s="6" t="n">
        <v>1000</v>
      </c>
      <c r="F12" s="7" t="n">
        <v>3</v>
      </c>
      <c r="G12" s="6" t="n">
        <v>31.66</v>
      </c>
      <c r="H12" s="6" t="n">
        <v>0</v>
      </c>
      <c r="I12" s="6" t="n">
        <v>94.98</v>
      </c>
      <c r="J12" s="6" t="n">
        <v>94.98</v>
      </c>
    </row>
    <row collapsed="false" customFormat="false" customHeight="false" hidden="false" ht="12.1" outlineLevel="0" r="13">
      <c r="A13" s="40" t="n">
        <v>45286</v>
      </c>
      <c r="B13" s="17" t="s">
        <v>502</v>
      </c>
      <c r="C13" s="17" t="s">
        <v>402</v>
      </c>
      <c r="D13" s="17" t="s">
        <v>733</v>
      </c>
      <c r="E13" s="6" t="n">
        <v>1000</v>
      </c>
      <c r="F13" s="7" t="n">
        <v>2</v>
      </c>
      <c r="G13" s="6" t="n">
        <v>19.95</v>
      </c>
      <c r="H13" s="6" t="n">
        <v>0</v>
      </c>
      <c r="I13" s="6" t="n">
        <v>39.9</v>
      </c>
      <c r="J13" s="6" t="n">
        <v>39.9</v>
      </c>
    </row>
    <row collapsed="false" customFormat="false" customHeight="false" hidden="false" ht="12.1" outlineLevel="0" r="14">
      <c r="A14" s="40" t="n">
        <v>45286</v>
      </c>
      <c r="B14" s="17" t="s">
        <v>502</v>
      </c>
      <c r="C14" s="17" t="s">
        <v>406</v>
      </c>
      <c r="D14" s="17" t="s">
        <v>732</v>
      </c>
      <c r="E14" s="6" t="n">
        <v>1000</v>
      </c>
      <c r="F14" s="7" t="n">
        <v>1</v>
      </c>
      <c r="G14" s="6" t="n">
        <v>30.54</v>
      </c>
      <c r="H14" s="6" t="n">
        <v>0</v>
      </c>
      <c r="I14" s="6" t="n">
        <v>30.54</v>
      </c>
      <c r="J14" s="6" t="n">
        <v>30.54</v>
      </c>
    </row>
    <row collapsed="false" customFormat="false" customHeight="false" hidden="false" ht="12.1" outlineLevel="0" r="15">
      <c r="A15" s="40" t="n">
        <v>45312</v>
      </c>
      <c r="B15" s="17" t="s">
        <v>502</v>
      </c>
      <c r="C15" s="17" t="s">
        <v>408</v>
      </c>
      <c r="D15" s="17" t="s">
        <v>736</v>
      </c>
      <c r="E15" s="6" t="n">
        <v>1000</v>
      </c>
      <c r="F15" s="7" t="n">
        <v>1</v>
      </c>
      <c r="G15" s="6" t="n">
        <v>31.41</v>
      </c>
      <c r="H15" s="6" t="n">
        <v>0</v>
      </c>
      <c r="I15" s="6" t="n">
        <v>31.41</v>
      </c>
      <c r="J15" s="6" t="n">
        <v>31.41</v>
      </c>
    </row>
    <row collapsed="false" customFormat="false" customHeight="false" hidden="false" ht="12.1" outlineLevel="0" r="16">
      <c r="A16" s="40" t="n">
        <v>45328</v>
      </c>
      <c r="B16" s="17" t="s">
        <v>502</v>
      </c>
      <c r="C16" s="17" t="s">
        <v>400</v>
      </c>
      <c r="D16" s="17" t="s">
        <v>729</v>
      </c>
      <c r="E16" s="6" t="n">
        <v>1000</v>
      </c>
      <c r="F16" s="7" t="n">
        <v>1</v>
      </c>
      <c r="G16" s="6" t="n">
        <v>20.19</v>
      </c>
      <c r="H16" s="6" t="n">
        <v>0</v>
      </c>
      <c r="I16" s="6" t="n">
        <v>20.19</v>
      </c>
      <c r="J16" s="6" t="n">
        <v>20.19</v>
      </c>
    </row>
    <row collapsed="false" customFormat="false" customHeight="false" hidden="false" ht="12.1" outlineLevel="0" r="17">
      <c r="A17" s="40" t="n">
        <v>45340</v>
      </c>
      <c r="B17" s="17" t="s">
        <v>502</v>
      </c>
      <c r="C17" s="17" t="s">
        <v>404</v>
      </c>
      <c r="D17" s="17" t="s">
        <v>730</v>
      </c>
      <c r="E17" s="6" t="n">
        <v>1000</v>
      </c>
      <c r="F17" s="7" t="n">
        <v>1</v>
      </c>
      <c r="G17" s="6" t="n">
        <v>32.41</v>
      </c>
      <c r="H17" s="6" t="n">
        <v>0</v>
      </c>
      <c r="I17" s="6" t="n">
        <v>32.41</v>
      </c>
      <c r="J17" s="6" t="n">
        <v>32.41</v>
      </c>
    </row>
    <row collapsed="false" customFormat="false" customHeight="false" hidden="false" ht="12.1" outlineLevel="0" r="18">
      <c r="A18" s="40" t="n">
        <v>45343</v>
      </c>
      <c r="B18" s="17" t="s">
        <v>502</v>
      </c>
      <c r="C18" s="17" t="s">
        <v>403</v>
      </c>
      <c r="D18" s="17" t="s">
        <v>731</v>
      </c>
      <c r="E18" s="6" t="n">
        <v>1000</v>
      </c>
      <c r="F18" s="7" t="n">
        <v>2</v>
      </c>
      <c r="G18" s="6" t="n">
        <v>31.08</v>
      </c>
      <c r="H18" s="6" t="n">
        <v>0</v>
      </c>
      <c r="I18" s="6" t="n">
        <v>62.16</v>
      </c>
      <c r="J18" s="6" t="n">
        <v>62.16</v>
      </c>
    </row>
    <row collapsed="false" customFormat="false" customHeight="false" hidden="false" ht="12.1" outlineLevel="0" r="19">
      <c r="A19" s="40" t="n">
        <v>45344</v>
      </c>
      <c r="B19" s="17" t="s">
        <v>502</v>
      </c>
      <c r="C19" s="17" t="s">
        <v>410</v>
      </c>
      <c r="D19" s="17" t="s">
        <v>737</v>
      </c>
      <c r="E19" s="6" t="n">
        <v>600</v>
      </c>
      <c r="F19" s="7" t="n">
        <v>3</v>
      </c>
      <c r="G19" s="6" t="n">
        <v>15.63</v>
      </c>
      <c r="H19" s="6" t="n">
        <v>0</v>
      </c>
      <c r="I19" s="6" t="n">
        <v>46.89</v>
      </c>
      <c r="J19" s="6" t="n">
        <v>46.89</v>
      </c>
    </row>
    <row collapsed="false" customFormat="false" customHeight="false" hidden="false" ht="12.1" outlineLevel="0" r="20">
      <c r="A20" s="40" t="n">
        <v>45344</v>
      </c>
      <c r="B20" s="17" t="s">
        <v>502</v>
      </c>
      <c r="C20" s="17" t="s">
        <v>168</v>
      </c>
      <c r="D20" s="17" t="s">
        <v>169</v>
      </c>
      <c r="E20" s="6" t="n">
        <v>1000</v>
      </c>
      <c r="F20" s="7" t="n">
        <v>3</v>
      </c>
      <c r="G20" s="6" t="n">
        <v>31.66</v>
      </c>
      <c r="H20" s="6" t="n">
        <v>0</v>
      </c>
      <c r="I20" s="6" t="n">
        <v>94.98</v>
      </c>
      <c r="J20" s="6" t="n">
        <v>94.98</v>
      </c>
    </row>
    <row collapsed="false" customFormat="false" customHeight="false" hidden="false" ht="12.1" outlineLevel="0" r="21">
      <c r="A21" s="40" t="n">
        <v>45349</v>
      </c>
      <c r="B21" s="17" t="s">
        <v>502</v>
      </c>
      <c r="C21" s="17" t="s">
        <v>409</v>
      </c>
      <c r="D21" s="17" t="s">
        <v>738</v>
      </c>
      <c r="E21" s="6" t="n">
        <v>1000</v>
      </c>
      <c r="F21" s="7" t="n">
        <v>2</v>
      </c>
      <c r="G21" s="6" t="n">
        <v>32.41</v>
      </c>
      <c r="H21" s="6" t="n">
        <v>0</v>
      </c>
      <c r="I21" s="6" t="n">
        <v>64.82</v>
      </c>
      <c r="J21" s="6" t="n">
        <v>64.82</v>
      </c>
    </row>
    <row collapsed="false" customFormat="false" customHeight="false" hidden="false" ht="12.1" outlineLevel="0" r="22">
      <c r="A22" s="40" t="n">
        <v>45369</v>
      </c>
      <c r="B22" s="17" t="s">
        <v>502</v>
      </c>
      <c r="C22" s="17" t="s">
        <v>189</v>
      </c>
      <c r="D22" s="17" t="s">
        <v>190</v>
      </c>
      <c r="E22" s="6" t="n">
        <v>1000</v>
      </c>
      <c r="F22" s="7" t="n">
        <v>3</v>
      </c>
      <c r="G22" s="6" t="n">
        <v>22.69</v>
      </c>
      <c r="H22" s="6" t="n">
        <v>0</v>
      </c>
      <c r="I22" s="6" t="n">
        <v>68.07</v>
      </c>
      <c r="J22" s="6" t="n">
        <v>68.07</v>
      </c>
    </row>
    <row collapsed="false" customFormat="false" customHeight="false" hidden="false" ht="12.1" outlineLevel="0" r="23">
      <c r="A23" s="40" t="n">
        <v>45369</v>
      </c>
      <c r="B23" s="17" t="s">
        <v>502</v>
      </c>
      <c r="C23" s="17" t="s">
        <v>411</v>
      </c>
      <c r="D23" s="17" t="s">
        <v>739</v>
      </c>
      <c r="E23" s="6" t="n">
        <v>670</v>
      </c>
      <c r="F23" s="7" t="n">
        <v>5</v>
      </c>
      <c r="G23" s="6" t="n">
        <v>16.29</v>
      </c>
      <c r="H23" s="6" t="n">
        <v>0</v>
      </c>
      <c r="I23" s="6" t="n">
        <v>81.45</v>
      </c>
      <c r="J23" s="6" t="n">
        <v>81.45</v>
      </c>
    </row>
    <row collapsed="false" customFormat="false" customHeight="false" hidden="false" ht="12.1" outlineLevel="0" r="24">
      <c r="A24" s="40" t="n">
        <v>45370</v>
      </c>
      <c r="B24" s="17" t="s">
        <v>502</v>
      </c>
      <c r="C24" s="17" t="s">
        <v>143</v>
      </c>
      <c r="D24" s="17" t="s">
        <v>144</v>
      </c>
      <c r="E24" s="6" t="n">
        <v>1000</v>
      </c>
      <c r="F24" s="7" t="n">
        <v>3</v>
      </c>
      <c r="G24" s="6" t="n">
        <v>33.41</v>
      </c>
      <c r="H24" s="6" t="n">
        <v>0</v>
      </c>
      <c r="I24" s="6" t="n">
        <v>100.23</v>
      </c>
      <c r="J24" s="6" t="n">
        <v>100.23</v>
      </c>
    </row>
    <row collapsed="false" customFormat="false" customHeight="false" hidden="false" ht="12.1" outlineLevel="0" r="25">
      <c r="A25" s="40" t="n">
        <v>45377</v>
      </c>
      <c r="B25" s="17" t="s">
        <v>502</v>
      </c>
      <c r="C25" s="17" t="s">
        <v>402</v>
      </c>
      <c r="D25" s="17" t="s">
        <v>733</v>
      </c>
      <c r="E25" s="6" t="n">
        <v>1000</v>
      </c>
      <c r="F25" s="7" t="n">
        <v>2</v>
      </c>
      <c r="G25" s="6" t="n">
        <v>19.95</v>
      </c>
      <c r="H25" s="6" t="n">
        <v>0</v>
      </c>
      <c r="I25" s="6" t="n">
        <v>39.9</v>
      </c>
      <c r="J25" s="6" t="n">
        <v>39.9</v>
      </c>
    </row>
    <row collapsed="false" customFormat="false" customHeight="false" hidden="false" ht="12.1" outlineLevel="0" r="26">
      <c r="A26" s="40" t="n">
        <v>45377</v>
      </c>
      <c r="B26" s="17" t="s">
        <v>502</v>
      </c>
      <c r="C26" s="17" t="s">
        <v>406</v>
      </c>
      <c r="D26" s="17" t="s">
        <v>732</v>
      </c>
      <c r="E26" s="6" t="n">
        <v>1000</v>
      </c>
      <c r="F26" s="7" t="n">
        <v>1</v>
      </c>
      <c r="G26" s="6" t="n">
        <v>30.54</v>
      </c>
      <c r="H26" s="6" t="n">
        <v>0</v>
      </c>
      <c r="I26" s="6" t="n">
        <v>30.54</v>
      </c>
      <c r="J26" s="6" t="n">
        <v>30.54</v>
      </c>
    </row>
    <row collapsed="false" customFormat="false" customHeight="false" hidden="false" ht="12.1" outlineLevel="0" r="27">
      <c r="A27" s="40" t="n">
        <v>45379</v>
      </c>
      <c r="B27" s="17" t="s">
        <v>502</v>
      </c>
      <c r="C27" s="17" t="s">
        <v>412</v>
      </c>
      <c r="D27" s="17" t="s">
        <v>740</v>
      </c>
      <c r="E27" s="6" t="n">
        <v>400</v>
      </c>
      <c r="F27" s="7" t="n">
        <v>5</v>
      </c>
      <c r="G27" s="6" t="n">
        <v>8.48</v>
      </c>
      <c r="H27" s="6" t="n">
        <v>0</v>
      </c>
      <c r="I27" s="6" t="n">
        <v>42.4</v>
      </c>
      <c r="J27" s="6" t="n">
        <v>42.4</v>
      </c>
    </row>
    <row collapsed="false" customFormat="false" customHeight="false" hidden="false" ht="12.1" outlineLevel="0" r="28">
      <c r="A28" s="40" t="n">
        <v>45386</v>
      </c>
      <c r="B28" s="17" t="s">
        <v>502</v>
      </c>
      <c r="C28" s="17" t="s">
        <v>154</v>
      </c>
      <c r="D28" s="17" t="s">
        <v>155</v>
      </c>
      <c r="E28" s="6" t="n">
        <v>1000</v>
      </c>
      <c r="F28" s="7" t="n">
        <v>1</v>
      </c>
      <c r="G28" s="6" t="n">
        <v>11.26</v>
      </c>
      <c r="H28" s="6" t="n">
        <v>0</v>
      </c>
      <c r="I28" s="6" t="n">
        <v>11.26</v>
      </c>
      <c r="J28" s="6" t="n">
        <v>11.26</v>
      </c>
    </row>
    <row collapsed="false" customFormat="false" customHeight="false" hidden="false" ht="12.1" outlineLevel="0" r="29">
      <c r="A29" s="40" t="n">
        <v>45399</v>
      </c>
      <c r="B29" s="17" t="s">
        <v>502</v>
      </c>
      <c r="C29" s="17" t="s">
        <v>407</v>
      </c>
      <c r="D29" s="17" t="s">
        <v>734</v>
      </c>
      <c r="E29" s="6" t="n">
        <v>1000</v>
      </c>
      <c r="F29" s="7" t="n">
        <v>2</v>
      </c>
      <c r="G29" s="6" t="n">
        <v>54.85</v>
      </c>
      <c r="H29" s="6" t="n">
        <v>0</v>
      </c>
      <c r="I29" s="6" t="n">
        <v>109.7</v>
      </c>
      <c r="J29" s="6" t="n">
        <v>109.7</v>
      </c>
    </row>
    <row collapsed="false" customFormat="false" customHeight="false" hidden="false" ht="12.1" outlineLevel="0" r="30">
      <c r="A30" s="40" t="n">
        <v>45416</v>
      </c>
      <c r="B30" s="17" t="s">
        <v>502</v>
      </c>
      <c r="C30" s="17" t="s">
        <v>154</v>
      </c>
      <c r="D30" s="17" t="s">
        <v>155</v>
      </c>
      <c r="E30" s="6" t="n">
        <v>1000</v>
      </c>
      <c r="F30" s="7" t="n">
        <v>2</v>
      </c>
      <c r="G30" s="6" t="n">
        <v>11.26</v>
      </c>
      <c r="H30" s="6" t="n">
        <v>0</v>
      </c>
      <c r="I30" s="6" t="n">
        <v>22.52</v>
      </c>
      <c r="J30" s="6" t="n">
        <v>22.52</v>
      </c>
    </row>
    <row collapsed="false" customFormat="false" customHeight="false" hidden="false" ht="12.1" outlineLevel="0" r="31">
      <c r="A31" s="40" t="n">
        <v>45419</v>
      </c>
      <c r="B31" s="17" t="s">
        <v>502</v>
      </c>
      <c r="C31" s="17" t="s">
        <v>400</v>
      </c>
      <c r="D31" s="17" t="s">
        <v>729</v>
      </c>
      <c r="E31" s="6" t="n">
        <v>1000</v>
      </c>
      <c r="F31" s="7" t="n">
        <v>1</v>
      </c>
      <c r="G31" s="6" t="n">
        <v>20.19</v>
      </c>
      <c r="H31" s="6" t="n">
        <v>0</v>
      </c>
      <c r="I31" s="6" t="n">
        <v>20.19</v>
      </c>
      <c r="J31" s="6" t="n">
        <v>20.19</v>
      </c>
    </row>
    <row collapsed="false" customFormat="false" customHeight="false" hidden="false" ht="12.1" outlineLevel="0" r="32">
      <c r="A32" s="40" t="n">
        <v>45426</v>
      </c>
      <c r="B32" s="17" t="s">
        <v>502</v>
      </c>
      <c r="C32" s="17" t="s">
        <v>401</v>
      </c>
      <c r="D32" s="17" t="s">
        <v>735</v>
      </c>
      <c r="E32" s="6" t="n">
        <v>1000</v>
      </c>
      <c r="F32" s="7" t="n">
        <v>2</v>
      </c>
      <c r="G32" s="6" t="n">
        <v>39.89</v>
      </c>
      <c r="H32" s="6" t="n">
        <v>0</v>
      </c>
      <c r="I32" s="6" t="n">
        <v>79.78</v>
      </c>
      <c r="J32" s="6" t="n">
        <v>79.78</v>
      </c>
    </row>
    <row collapsed="false" customFormat="false" customHeight="false" hidden="false" ht="12.1" outlineLevel="0" r="33">
      <c r="A33" s="40" t="n">
        <v>45431</v>
      </c>
      <c r="B33" s="17" t="s">
        <v>502</v>
      </c>
      <c r="C33" s="17" t="s">
        <v>404</v>
      </c>
      <c r="D33" s="17" t="s">
        <v>730</v>
      </c>
      <c r="E33" s="6" t="n">
        <v>1000</v>
      </c>
      <c r="F33" s="7" t="n">
        <v>1</v>
      </c>
      <c r="G33" s="6" t="n">
        <v>32.41</v>
      </c>
      <c r="H33" s="6" t="n">
        <v>0</v>
      </c>
      <c r="I33" s="6" t="n">
        <v>32.41</v>
      </c>
      <c r="J33" s="6" t="n">
        <v>32.41</v>
      </c>
    </row>
    <row collapsed="false" customFormat="false" customHeight="false" hidden="false" ht="12.1" outlineLevel="0" r="34">
      <c r="A34" s="40" t="n">
        <v>45435</v>
      </c>
      <c r="B34" s="17" t="s">
        <v>502</v>
      </c>
      <c r="C34" s="17" t="s">
        <v>410</v>
      </c>
      <c r="D34" s="17" t="s">
        <v>737</v>
      </c>
      <c r="E34" s="6" t="n">
        <v>400</v>
      </c>
      <c r="F34" s="7" t="n">
        <v>3</v>
      </c>
      <c r="G34" s="6" t="n">
        <v>10.42</v>
      </c>
      <c r="H34" s="6" t="n">
        <v>0</v>
      </c>
      <c r="I34" s="6" t="n">
        <v>31.26</v>
      </c>
      <c r="J34" s="6" t="n">
        <v>31.26</v>
      </c>
    </row>
    <row collapsed="false" customFormat="false" customHeight="false" hidden="false" ht="12.1" outlineLevel="0" r="35">
      <c r="A35" s="40" t="n">
        <v>45435</v>
      </c>
      <c r="B35" s="17" t="s">
        <v>502</v>
      </c>
      <c r="C35" s="17" t="s">
        <v>168</v>
      </c>
      <c r="D35" s="17" t="s">
        <v>169</v>
      </c>
      <c r="E35" s="6" t="n">
        <v>1000</v>
      </c>
      <c r="F35" s="7" t="n">
        <v>3</v>
      </c>
      <c r="G35" s="6" t="n">
        <v>31.66</v>
      </c>
      <c r="H35" s="6" t="n">
        <v>0</v>
      </c>
      <c r="I35" s="6" t="n">
        <v>94.98</v>
      </c>
      <c r="J35" s="6" t="n">
        <v>94.98</v>
      </c>
    </row>
    <row collapsed="false" customFormat="false" customHeight="false" hidden="false" ht="12.1" outlineLevel="0" r="36">
      <c r="A36" s="40" t="n">
        <v>45440</v>
      </c>
      <c r="B36" s="17" t="s">
        <v>502</v>
      </c>
      <c r="C36" s="17" t="s">
        <v>139</v>
      </c>
      <c r="D36" s="17" t="s">
        <v>141</v>
      </c>
      <c r="E36" s="6" t="n">
        <v>1000</v>
      </c>
      <c r="F36" s="7" t="n">
        <v>5</v>
      </c>
      <c r="G36" s="6" t="n">
        <v>47.37</v>
      </c>
      <c r="H36" s="6" t="n">
        <v>0</v>
      </c>
      <c r="I36" s="6" t="n">
        <v>236.85</v>
      </c>
      <c r="J36" s="6" t="n">
        <v>236.85</v>
      </c>
    </row>
    <row collapsed="false" customFormat="false" customHeight="false" hidden="false" ht="12.1" outlineLevel="0" r="37">
      <c r="A37" s="40" t="n">
        <v>45446</v>
      </c>
      <c r="B37" s="17" t="s">
        <v>502</v>
      </c>
      <c r="C37" s="17" t="s">
        <v>154</v>
      </c>
      <c r="D37" s="17" t="s">
        <v>155</v>
      </c>
      <c r="E37" s="6" t="n">
        <v>1000</v>
      </c>
      <c r="F37" s="7" t="n">
        <v>3</v>
      </c>
      <c r="G37" s="6" t="n">
        <v>11.26</v>
      </c>
      <c r="H37" s="6" t="n">
        <v>0</v>
      </c>
      <c r="I37" s="6" t="n">
        <v>33.78</v>
      </c>
      <c r="J37" s="6" t="n">
        <v>33.78</v>
      </c>
    </row>
    <row collapsed="false" customFormat="false" customHeight="false" hidden="false" ht="12.1" outlineLevel="0" r="38">
      <c r="A38" s="40" t="n">
        <v>45460</v>
      </c>
      <c r="B38" s="17" t="s">
        <v>502</v>
      </c>
      <c r="C38" s="17" t="s">
        <v>411</v>
      </c>
      <c r="D38" s="17" t="s">
        <v>739</v>
      </c>
      <c r="E38" s="6" t="n">
        <v>505</v>
      </c>
      <c r="F38" s="7" t="n">
        <v>5</v>
      </c>
      <c r="G38" s="6" t="n">
        <v>12.28</v>
      </c>
      <c r="H38" s="6" t="n">
        <v>0</v>
      </c>
      <c r="I38" s="6" t="n">
        <v>61.4</v>
      </c>
      <c r="J38" s="6" t="n">
        <v>61.4</v>
      </c>
    </row>
    <row collapsed="false" customFormat="false" customHeight="false" hidden="false" ht="12.1" outlineLevel="0" r="39">
      <c r="A39" s="40" t="n">
        <v>45460</v>
      </c>
      <c r="B39" s="17" t="s">
        <v>502</v>
      </c>
      <c r="C39" s="17" t="s">
        <v>189</v>
      </c>
      <c r="D39" s="17" t="s">
        <v>190</v>
      </c>
      <c r="E39" s="6" t="n">
        <v>1000</v>
      </c>
      <c r="F39" s="7" t="n">
        <v>3</v>
      </c>
      <c r="G39" s="6" t="n">
        <v>22.69</v>
      </c>
      <c r="H39" s="6" t="n">
        <v>0</v>
      </c>
      <c r="I39" s="6" t="n">
        <v>68.07</v>
      </c>
      <c r="J39" s="6" t="n">
        <v>68.07</v>
      </c>
    </row>
    <row collapsed="false" customFormat="false" customHeight="false" hidden="false" ht="12.1" outlineLevel="0" r="40">
      <c r="A40" s="40" t="n">
        <v>45468</v>
      </c>
      <c r="B40" s="17" t="s">
        <v>502</v>
      </c>
      <c r="C40" s="17" t="s">
        <v>402</v>
      </c>
      <c r="D40" s="17" t="s">
        <v>733</v>
      </c>
      <c r="E40" s="6" t="n">
        <v>1000</v>
      </c>
      <c r="F40" s="7" t="n">
        <v>2</v>
      </c>
      <c r="G40" s="6" t="n">
        <v>19.95</v>
      </c>
      <c r="H40" s="6" t="n">
        <v>0</v>
      </c>
      <c r="I40" s="6" t="n">
        <v>39.9</v>
      </c>
      <c r="J40" s="6" t="n">
        <v>39.9</v>
      </c>
    </row>
    <row collapsed="false" customFormat="false" customHeight="false" hidden="false" ht="12.1" outlineLevel="0" r="41">
      <c r="A41" s="40" t="n">
        <v>45468</v>
      </c>
      <c r="B41" s="17" t="s">
        <v>502</v>
      </c>
      <c r="C41" s="17" t="s">
        <v>406</v>
      </c>
      <c r="D41" s="17" t="s">
        <v>732</v>
      </c>
      <c r="E41" s="6" t="n">
        <v>1000</v>
      </c>
      <c r="F41" s="7" t="n">
        <v>1</v>
      </c>
      <c r="G41" s="6" t="n">
        <v>30.54</v>
      </c>
      <c r="H41" s="6" t="n">
        <v>0</v>
      </c>
      <c r="I41" s="6" t="n">
        <v>30.54</v>
      </c>
      <c r="J41" s="6" t="n">
        <v>30.54</v>
      </c>
    </row>
    <row collapsed="false" customFormat="false" customHeight="false" hidden="false" ht="12.1" outlineLevel="0" r="42">
      <c r="A42" s="40" t="n">
        <v>45470</v>
      </c>
      <c r="B42" s="17" t="s">
        <v>502</v>
      </c>
      <c r="C42" s="17" t="s">
        <v>412</v>
      </c>
      <c r="D42" s="17" t="s">
        <v>740</v>
      </c>
      <c r="E42" s="6" t="n">
        <v>400</v>
      </c>
      <c r="F42" s="7" t="n">
        <v>5</v>
      </c>
      <c r="G42" s="6" t="n">
        <v>8.48</v>
      </c>
      <c r="H42" s="6" t="n">
        <v>0</v>
      </c>
      <c r="I42" s="6" t="n">
        <v>42.4</v>
      </c>
      <c r="J42" s="6" t="n">
        <v>42.4</v>
      </c>
    </row>
    <row collapsed="false" customFormat="false" customHeight="false" hidden="false" ht="12.1" outlineLevel="0" r="43">
      <c r="A43" s="40" t="n">
        <v>45476</v>
      </c>
      <c r="B43" s="17" t="s">
        <v>502</v>
      </c>
      <c r="C43" s="17" t="s">
        <v>154</v>
      </c>
      <c r="D43" s="17" t="s">
        <v>155</v>
      </c>
      <c r="E43" s="6" t="n">
        <v>1000</v>
      </c>
      <c r="F43" s="7" t="n">
        <v>3</v>
      </c>
      <c r="G43" s="6" t="n">
        <v>11.26</v>
      </c>
      <c r="H43" s="6" t="n">
        <v>0</v>
      </c>
      <c r="I43" s="6" t="n">
        <v>33.78</v>
      </c>
      <c r="J43" s="6" t="n">
        <v>33.78</v>
      </c>
    </row>
    <row collapsed="false" customFormat="false" customHeight="false" hidden="false" ht="12.1" outlineLevel="0" r="44">
      <c r="A44" s="40" t="n">
        <v>45506</v>
      </c>
      <c r="B44" s="17" t="s">
        <v>502</v>
      </c>
      <c r="C44" s="17" t="s">
        <v>154</v>
      </c>
      <c r="D44" s="17" t="s">
        <v>155</v>
      </c>
      <c r="E44" s="6" t="n">
        <v>1000</v>
      </c>
      <c r="F44" s="7" t="n">
        <v>3</v>
      </c>
      <c r="G44" s="6" t="n">
        <v>11.26</v>
      </c>
      <c r="H44" s="6" t="n">
        <v>0</v>
      </c>
      <c r="I44" s="6" t="n">
        <v>33.78</v>
      </c>
      <c r="J44" s="6" t="n">
        <v>33.78</v>
      </c>
    </row>
    <row collapsed="false" customFormat="false" customHeight="false" hidden="false" ht="12.1" outlineLevel="0" r="45">
      <c r="A45" s="40" t="n">
        <v>45510</v>
      </c>
      <c r="B45" s="17" t="s">
        <v>502</v>
      </c>
      <c r="C45" s="17" t="s">
        <v>400</v>
      </c>
      <c r="D45" s="17" t="s">
        <v>729</v>
      </c>
      <c r="E45" s="6" t="n">
        <v>1000</v>
      </c>
      <c r="F45" s="7" t="n">
        <v>1</v>
      </c>
      <c r="G45" s="6" t="n">
        <v>20.19</v>
      </c>
      <c r="H45" s="6" t="n">
        <v>0</v>
      </c>
      <c r="I45" s="6" t="n">
        <v>20.19</v>
      </c>
      <c r="J45" s="6" t="n">
        <v>20.19</v>
      </c>
    </row>
    <row collapsed="false" customFormat="false" customHeight="false" hidden="false" ht="12.1" outlineLevel="0" r="46">
      <c r="A46" s="40" t="n">
        <v>45522</v>
      </c>
      <c r="B46" s="17" t="s">
        <v>502</v>
      </c>
      <c r="C46" s="17" t="s">
        <v>404</v>
      </c>
      <c r="D46" s="17" t="s">
        <v>730</v>
      </c>
      <c r="E46" s="6" t="n">
        <v>850</v>
      </c>
      <c r="F46" s="7" t="n">
        <v>1</v>
      </c>
      <c r="G46" s="6" t="n">
        <v>27.55</v>
      </c>
      <c r="H46" s="6" t="n">
        <v>0</v>
      </c>
      <c r="I46" s="6" t="n">
        <v>27.55</v>
      </c>
      <c r="J46" s="6" t="n">
        <v>27.55</v>
      </c>
    </row>
    <row collapsed="false" customFormat="false" customHeight="false" hidden="false" ht="12.1" outlineLevel="0" r="47">
      <c r="A47" s="40" t="n">
        <v>45526</v>
      </c>
      <c r="B47" s="17" t="s">
        <v>502</v>
      </c>
      <c r="C47" s="17" t="s">
        <v>410</v>
      </c>
      <c r="D47" s="17" t="s">
        <v>737</v>
      </c>
      <c r="E47" s="6" t="n">
        <v>400</v>
      </c>
      <c r="F47" s="7" t="n">
        <v>3</v>
      </c>
      <c r="G47" s="6" t="n">
        <v>10.42</v>
      </c>
      <c r="H47" s="6" t="n">
        <v>0</v>
      </c>
      <c r="I47" s="6" t="n">
        <v>31.26</v>
      </c>
      <c r="J47" s="6" t="n">
        <v>31.26</v>
      </c>
    </row>
    <row collapsed="false" customFormat="false" customHeight="false" hidden="false" ht="12.1" outlineLevel="0" r="48">
      <c r="A48" s="40" t="n">
        <v>45526</v>
      </c>
      <c r="B48" s="17" t="s">
        <v>502</v>
      </c>
      <c r="C48" s="17" t="s">
        <v>168</v>
      </c>
      <c r="D48" s="17" t="s">
        <v>169</v>
      </c>
      <c r="E48" s="6" t="n">
        <v>1000</v>
      </c>
      <c r="F48" s="7" t="n">
        <v>3</v>
      </c>
      <c r="G48" s="6" t="n">
        <v>31.66</v>
      </c>
      <c r="H48" s="6" t="n">
        <v>0</v>
      </c>
      <c r="I48" s="6" t="n">
        <v>94.98</v>
      </c>
      <c r="J48" s="6" t="n">
        <v>94.98</v>
      </c>
    </row>
    <row collapsed="false" customFormat="false" customHeight="false" hidden="false" ht="12.1" outlineLevel="0" r="49">
      <c r="A49" s="40" t="n">
        <v>45536</v>
      </c>
      <c r="B49" s="17" t="s">
        <v>502</v>
      </c>
      <c r="C49" s="17" t="s">
        <v>154</v>
      </c>
      <c r="D49" s="17" t="s">
        <v>155</v>
      </c>
      <c r="E49" s="6" t="n">
        <v>1000</v>
      </c>
      <c r="F49" s="7" t="n">
        <v>3</v>
      </c>
      <c r="G49" s="6" t="n">
        <v>11.26</v>
      </c>
      <c r="H49" s="6" t="n">
        <v>0</v>
      </c>
      <c r="I49" s="6" t="n">
        <v>33.78</v>
      </c>
      <c r="J49" s="6" t="n">
        <v>33.78</v>
      </c>
    </row>
    <row collapsed="false" customFormat="false" customHeight="false" hidden="false" ht="12.1" outlineLevel="0" r="50">
      <c r="A50" s="40" t="n">
        <v>45551</v>
      </c>
      <c r="B50" s="17" t="s">
        <v>502</v>
      </c>
      <c r="C50" s="17" t="s">
        <v>411</v>
      </c>
      <c r="D50" s="17" t="s">
        <v>739</v>
      </c>
      <c r="E50" s="6" t="n">
        <v>340</v>
      </c>
      <c r="F50" s="7" t="n">
        <v>5</v>
      </c>
      <c r="G50" s="6" t="n">
        <v>8.26</v>
      </c>
      <c r="H50" s="6" t="n">
        <v>0</v>
      </c>
      <c r="I50" s="6" t="n">
        <v>41.3</v>
      </c>
      <c r="J50" s="6" t="n">
        <v>41.3</v>
      </c>
    </row>
    <row collapsed="false" customFormat="false" customHeight="false" hidden="false" ht="12.1" outlineLevel="0" r="51">
      <c r="A51" s="40" t="n">
        <v>45551</v>
      </c>
      <c r="B51" s="17" t="s">
        <v>502</v>
      </c>
      <c r="C51" s="17" t="s">
        <v>189</v>
      </c>
      <c r="D51" s="17" t="s">
        <v>190</v>
      </c>
      <c r="E51" s="6" t="n">
        <v>1000</v>
      </c>
      <c r="F51" s="7" t="n">
        <v>3</v>
      </c>
      <c r="G51" s="6" t="n">
        <v>22.69</v>
      </c>
      <c r="H51" s="6" t="n">
        <v>0</v>
      </c>
      <c r="I51" s="6" t="n">
        <v>68.07</v>
      </c>
      <c r="J51" s="6" t="n">
        <v>68.07</v>
      </c>
    </row>
    <row collapsed="false" customFormat="false" customHeight="false" hidden="false" ht="12.1" outlineLevel="0" r="52">
      <c r="A52" s="40" t="n">
        <v>45552</v>
      </c>
      <c r="B52" s="17" t="s">
        <v>502</v>
      </c>
      <c r="C52" s="17" t="s">
        <v>143</v>
      </c>
      <c r="D52" s="17" t="s">
        <v>144</v>
      </c>
      <c r="E52" s="6" t="n">
        <v>1000</v>
      </c>
      <c r="F52" s="7" t="n">
        <v>8</v>
      </c>
      <c r="G52" s="6" t="n">
        <v>33.41</v>
      </c>
      <c r="H52" s="6" t="n">
        <v>0</v>
      </c>
      <c r="I52" s="6" t="n">
        <v>267.28</v>
      </c>
      <c r="J52" s="6" t="n">
        <v>267.28</v>
      </c>
    </row>
    <row collapsed="false" customFormat="false" customHeight="false" hidden="false" ht="12.1" outlineLevel="0" r="53">
      <c r="A53" s="40" t="n">
        <v>45559</v>
      </c>
      <c r="B53" s="17" t="s">
        <v>502</v>
      </c>
      <c r="C53" s="17" t="s">
        <v>402</v>
      </c>
      <c r="D53" s="17" t="s">
        <v>733</v>
      </c>
      <c r="E53" s="6" t="n">
        <v>1000</v>
      </c>
      <c r="F53" s="7" t="n">
        <v>2</v>
      </c>
      <c r="G53" s="6" t="n">
        <v>19.95</v>
      </c>
      <c r="H53" s="6" t="n">
        <v>0</v>
      </c>
      <c r="I53" s="6" t="n">
        <v>39.9</v>
      </c>
      <c r="J53" s="6" t="n">
        <v>39.9</v>
      </c>
    </row>
    <row collapsed="false" customFormat="false" customHeight="false" hidden="false" ht="12.1" outlineLevel="0" r="54">
      <c r="A54" s="40" t="n">
        <v>45559</v>
      </c>
      <c r="B54" s="17" t="s">
        <v>502</v>
      </c>
      <c r="C54" s="17" t="s">
        <v>406</v>
      </c>
      <c r="D54" s="17" t="s">
        <v>732</v>
      </c>
      <c r="E54" s="6" t="n">
        <v>1000</v>
      </c>
      <c r="F54" s="7" t="n">
        <v>1</v>
      </c>
      <c r="G54" s="6" t="n">
        <v>30.54</v>
      </c>
      <c r="H54" s="6" t="n">
        <v>0</v>
      </c>
      <c r="I54" s="6" t="n">
        <v>30.54</v>
      </c>
      <c r="J54" s="6" t="n">
        <v>30.54</v>
      </c>
    </row>
    <row collapsed="false" customFormat="false" customHeight="false" hidden="false" ht="12.1" outlineLevel="0" r="55">
      <c r="A55" s="40" t="n">
        <v>45561</v>
      </c>
      <c r="B55" s="17" t="s">
        <v>502</v>
      </c>
      <c r="C55" s="17" t="s">
        <v>412</v>
      </c>
      <c r="D55" s="17" t="s">
        <v>740</v>
      </c>
      <c r="E55" s="6" t="n">
        <v>400</v>
      </c>
      <c r="F55" s="7" t="n">
        <v>5</v>
      </c>
      <c r="G55" s="6" t="n">
        <v>8.48</v>
      </c>
      <c r="H55" s="6" t="n">
        <v>0</v>
      </c>
      <c r="I55" s="6" t="n">
        <v>42.4</v>
      </c>
      <c r="J55" s="6" t="n">
        <v>42.4</v>
      </c>
    </row>
    <row collapsed="false" customFormat="false" customHeight="false" hidden="false" ht="12.1" outlineLevel="0" r="56">
      <c r="A56" s="40" t="n">
        <v>45566</v>
      </c>
      <c r="B56" s="17" t="s">
        <v>502</v>
      </c>
      <c r="C56" s="17" t="s">
        <v>154</v>
      </c>
      <c r="D56" s="17" t="s">
        <v>155</v>
      </c>
      <c r="E56" s="6" t="n">
        <v>1000</v>
      </c>
      <c r="F56" s="7" t="n">
        <v>3</v>
      </c>
      <c r="G56" s="6" t="n">
        <v>11.26</v>
      </c>
      <c r="H56" s="6" t="n">
        <v>0</v>
      </c>
      <c r="I56" s="6" t="n">
        <v>33.78</v>
      </c>
      <c r="J56" s="6" t="n">
        <v>33.78</v>
      </c>
    </row>
    <row collapsed="false" customFormat="false" customHeight="false" hidden="false" ht="12.1" outlineLevel="0" r="57">
      <c r="A57" s="40" t="n">
        <v>45596</v>
      </c>
      <c r="B57" s="17" t="s">
        <v>502</v>
      </c>
      <c r="C57" s="17" t="s">
        <v>154</v>
      </c>
      <c r="D57" s="17" t="s">
        <v>155</v>
      </c>
      <c r="E57" s="6" t="n">
        <v>1000</v>
      </c>
      <c r="F57" s="7" t="n">
        <v>3</v>
      </c>
      <c r="G57" s="6" t="n">
        <v>11.26</v>
      </c>
      <c r="H57" s="6" t="n">
        <v>0</v>
      </c>
      <c r="I57" s="6" t="n">
        <v>33.78</v>
      </c>
      <c r="J57" s="6" t="n">
        <v>33.78</v>
      </c>
    </row>
    <row collapsed="false" customFormat="false" customHeight="false" hidden="false" ht="12.1" outlineLevel="0" r="58">
      <c r="A58" s="40" t="n">
        <v>45610</v>
      </c>
      <c r="B58" s="17" t="s">
        <v>502</v>
      </c>
      <c r="C58" s="17" t="s">
        <v>401</v>
      </c>
      <c r="D58" s="17" t="s">
        <v>735</v>
      </c>
      <c r="E58" s="6" t="n">
        <v>1000</v>
      </c>
      <c r="F58" s="7" t="n">
        <v>2</v>
      </c>
      <c r="G58" s="6" t="n">
        <v>40.33</v>
      </c>
      <c r="H58" s="6" t="n">
        <v>0</v>
      </c>
      <c r="I58" s="6" t="n">
        <v>80.66</v>
      </c>
      <c r="J58" s="6" t="n">
        <v>80.66</v>
      </c>
    </row>
    <row collapsed="false" customFormat="false" customHeight="false" hidden="false" ht="12.1" outlineLevel="0" r="59">
      <c r="A59" s="40" t="n">
        <v>45613</v>
      </c>
      <c r="B59" s="17" t="s">
        <v>502</v>
      </c>
      <c r="C59" s="17" t="s">
        <v>404</v>
      </c>
      <c r="D59" s="17" t="s">
        <v>730</v>
      </c>
      <c r="E59" s="6" t="n">
        <v>650</v>
      </c>
      <c r="F59" s="7" t="n">
        <v>1</v>
      </c>
      <c r="G59" s="6" t="n">
        <v>21.07</v>
      </c>
      <c r="H59" s="6" t="n">
        <v>0</v>
      </c>
      <c r="I59" s="6" t="n">
        <v>21.07</v>
      </c>
      <c r="J59" s="6" t="n">
        <v>21.07</v>
      </c>
    </row>
    <row collapsed="false" customFormat="false" customHeight="false" hidden="false" ht="12.1" outlineLevel="0" r="60">
      <c r="A60" s="40" t="n">
        <v>45617</v>
      </c>
      <c r="B60" s="17" t="s">
        <v>502</v>
      </c>
      <c r="C60" s="17" t="s">
        <v>168</v>
      </c>
      <c r="D60" s="17" t="s">
        <v>169</v>
      </c>
      <c r="E60" s="6" t="n">
        <v>1000</v>
      </c>
      <c r="F60" s="7" t="n">
        <v>3</v>
      </c>
      <c r="G60" s="6" t="n">
        <v>31.66</v>
      </c>
      <c r="H60" s="6" t="n">
        <v>0</v>
      </c>
      <c r="I60" s="6" t="n">
        <v>94.98</v>
      </c>
      <c r="J60" s="6" t="n">
        <v>94.98</v>
      </c>
    </row>
    <row collapsed="false" customFormat="false" customHeight="false" hidden="false" ht="12.1" outlineLevel="0" r="61">
      <c r="A61" s="40" t="n">
        <v>45622</v>
      </c>
      <c r="B61" s="17" t="s">
        <v>502</v>
      </c>
      <c r="C61" s="17" t="s">
        <v>139</v>
      </c>
      <c r="D61" s="17" t="s">
        <v>141</v>
      </c>
      <c r="E61" s="6" t="n">
        <v>1000</v>
      </c>
      <c r="F61" s="7" t="n">
        <v>9</v>
      </c>
      <c r="G61" s="6" t="n">
        <v>47.37</v>
      </c>
      <c r="H61" s="6" t="n">
        <v>0</v>
      </c>
      <c r="I61" s="6" t="n">
        <v>426.33</v>
      </c>
      <c r="J61" s="6" t="n">
        <v>426.33</v>
      </c>
    </row>
    <row collapsed="false" customFormat="false" customHeight="false" hidden="false" ht="12.1" outlineLevel="0" r="62">
      <c r="A62" s="40" t="n">
        <v>45626</v>
      </c>
      <c r="B62" s="17" t="s">
        <v>502</v>
      </c>
      <c r="C62" s="17" t="s">
        <v>154</v>
      </c>
      <c r="D62" s="17" t="s">
        <v>155</v>
      </c>
      <c r="E62" s="6" t="n">
        <v>1000</v>
      </c>
      <c r="F62" s="7" t="n">
        <v>3</v>
      </c>
      <c r="G62" s="6" t="n">
        <v>11.26</v>
      </c>
      <c r="H62" s="6" t="n">
        <v>0</v>
      </c>
      <c r="I62" s="6" t="n">
        <v>33.78</v>
      </c>
      <c r="J62" s="6" t="n">
        <v>33.78</v>
      </c>
    </row>
    <row collapsed="false" customFormat="false" customHeight="false" hidden="false" ht="12.1" outlineLevel="0" r="63">
      <c r="A63" s="40" t="n">
        <v>45629</v>
      </c>
      <c r="B63" s="17" t="s">
        <v>502</v>
      </c>
      <c r="C63" s="17" t="s">
        <v>146</v>
      </c>
      <c r="D63" s="17" t="s">
        <v>147</v>
      </c>
      <c r="E63" s="6" t="n">
        <v>1000</v>
      </c>
      <c r="F63" s="7" t="n">
        <v>7</v>
      </c>
      <c r="G63" s="6" t="n">
        <v>35.4</v>
      </c>
      <c r="H63" s="6" t="n">
        <v>0</v>
      </c>
      <c r="I63" s="6" t="n">
        <v>247.8</v>
      </c>
      <c r="J63" s="6" t="n">
        <v>247.8</v>
      </c>
    </row>
    <row collapsed="false" customFormat="false" customHeight="false" hidden="false" ht="12.1" outlineLevel="0" r="64">
      <c r="A64" s="40" t="n">
        <v>45634</v>
      </c>
      <c r="B64" s="17" t="s">
        <v>502</v>
      </c>
      <c r="C64" s="17" t="s">
        <v>158</v>
      </c>
      <c r="D64" s="17" t="s">
        <v>159</v>
      </c>
      <c r="E64" s="6" t="n">
        <v>1000</v>
      </c>
      <c r="F64" s="7" t="n">
        <v>3</v>
      </c>
      <c r="G64" s="6" t="n">
        <v>12.33</v>
      </c>
      <c r="H64" s="6" t="n">
        <v>0</v>
      </c>
      <c r="I64" s="6" t="n">
        <v>36.99</v>
      </c>
      <c r="J64" s="6" t="n">
        <v>36.99</v>
      </c>
    </row>
    <row collapsed="false" customFormat="false" customHeight="false" hidden="false" ht="12.1" outlineLevel="0" r="65">
      <c r="A65" s="40" t="n">
        <v>45642</v>
      </c>
      <c r="B65" s="17" t="s">
        <v>502</v>
      </c>
      <c r="C65" s="17" t="s">
        <v>411</v>
      </c>
      <c r="D65" s="17" t="s">
        <v>739</v>
      </c>
      <c r="E65" s="6" t="n">
        <v>175</v>
      </c>
      <c r="F65" s="7" t="n">
        <v>5</v>
      </c>
      <c r="G65" s="6" t="n">
        <v>4.25</v>
      </c>
      <c r="H65" s="6" t="n">
        <v>0</v>
      </c>
      <c r="I65" s="6" t="n">
        <v>21.25</v>
      </c>
      <c r="J65" s="6" t="n">
        <v>21.25</v>
      </c>
    </row>
    <row collapsed="false" customFormat="false" customHeight="false" hidden="false" ht="12.1" outlineLevel="0" r="66">
      <c r="A66" s="40" t="n">
        <v>45642</v>
      </c>
      <c r="B66" s="17" t="s">
        <v>502</v>
      </c>
      <c r="C66" s="17" t="s">
        <v>189</v>
      </c>
      <c r="D66" s="17" t="s">
        <v>190</v>
      </c>
      <c r="E66" s="6" t="n">
        <v>890</v>
      </c>
      <c r="F66" s="7" t="n">
        <v>3</v>
      </c>
      <c r="G66" s="6" t="n">
        <v>20.19</v>
      </c>
      <c r="H66" s="6" t="n">
        <v>0</v>
      </c>
      <c r="I66" s="6" t="n">
        <v>60.57</v>
      </c>
      <c r="J66" s="6" t="n">
        <v>60.57</v>
      </c>
    </row>
    <row collapsed="false" customFormat="false" customHeight="false" hidden="false" ht="12.1" outlineLevel="0" r="67">
      <c r="A67" s="40" t="n">
        <v>45650</v>
      </c>
      <c r="B67" s="17" t="s">
        <v>502</v>
      </c>
      <c r="C67" s="17" t="s">
        <v>406</v>
      </c>
      <c r="D67" s="17" t="s">
        <v>732</v>
      </c>
      <c r="E67" s="6" t="n">
        <v>1000</v>
      </c>
      <c r="F67" s="7" t="n">
        <v>1</v>
      </c>
      <c r="G67" s="6" t="n">
        <v>30.54</v>
      </c>
      <c r="H67" s="6" t="n">
        <v>0</v>
      </c>
      <c r="I67" s="6" t="n">
        <v>30.54</v>
      </c>
      <c r="J67" s="6" t="n">
        <v>30.54</v>
      </c>
    </row>
    <row collapsed="false" customFormat="false" customHeight="false" hidden="false" ht="12.1" outlineLevel="0" r="68">
      <c r="A68" s="40" t="n">
        <v>45650</v>
      </c>
      <c r="B68" s="17" t="s">
        <v>502</v>
      </c>
      <c r="C68" s="17" t="s">
        <v>402</v>
      </c>
      <c r="D68" s="17" t="s">
        <v>733</v>
      </c>
      <c r="E68" s="6" t="n">
        <v>1000</v>
      </c>
      <c r="F68" s="7" t="n">
        <v>2</v>
      </c>
      <c r="G68" s="6" t="n">
        <v>19.95</v>
      </c>
      <c r="H68" s="6" t="n">
        <v>0</v>
      </c>
      <c r="I68" s="6" t="n">
        <v>39.9</v>
      </c>
      <c r="J68" s="6" t="n">
        <v>39.9</v>
      </c>
    </row>
    <row collapsed="false" customFormat="false" customHeight="false" hidden="false" ht="12.1" outlineLevel="0" r="69">
      <c r="A69" s="40" t="n">
        <v>45656</v>
      </c>
      <c r="B69" s="17" t="s">
        <v>502</v>
      </c>
      <c r="C69" s="17" t="s">
        <v>154</v>
      </c>
      <c r="D69" s="17" t="s">
        <v>155</v>
      </c>
      <c r="E69" s="6" t="n">
        <v>1000</v>
      </c>
      <c r="F69" s="7" t="n">
        <v>3</v>
      </c>
      <c r="G69" s="6" t="n">
        <v>11.26</v>
      </c>
      <c r="H69" s="6" t="n">
        <v>0</v>
      </c>
      <c r="I69" s="6" t="n">
        <v>33.78</v>
      </c>
      <c r="J69" s="6" t="n">
        <v>33.78</v>
      </c>
    </row>
    <row collapsed="false" customFormat="false" customHeight="false" hidden="false" ht="12.1" outlineLevel="0" r="70">
      <c r="A70" s="40" t="n">
        <v>45664</v>
      </c>
      <c r="B70" s="17" t="s">
        <v>502</v>
      </c>
      <c r="C70" s="17" t="s">
        <v>158</v>
      </c>
      <c r="D70" s="17" t="s">
        <v>159</v>
      </c>
      <c r="E70" s="6" t="n">
        <v>1000</v>
      </c>
      <c r="F70" s="7" t="n">
        <v>3</v>
      </c>
      <c r="G70" s="6" t="n">
        <v>12.33</v>
      </c>
      <c r="H70" s="6" t="n">
        <v>0</v>
      </c>
      <c r="I70" s="6" t="n">
        <v>36.99</v>
      </c>
      <c r="J70" s="6" t="n">
        <v>36.99</v>
      </c>
    </row>
    <row collapsed="false" customFormat="false" customHeight="false" hidden="false" ht="12.1" outlineLevel="0" r="71">
      <c r="A71" s="40" t="n">
        <v>45678</v>
      </c>
      <c r="B71" s="17" t="s">
        <v>502</v>
      </c>
      <c r="C71" s="17" t="s">
        <v>192</v>
      </c>
      <c r="D71" s="17" t="s">
        <v>193</v>
      </c>
      <c r="E71" s="6" t="n">
        <v>1000</v>
      </c>
      <c r="F71" s="7" t="n">
        <v>1</v>
      </c>
      <c r="G71" s="6" t="n">
        <v>43.38</v>
      </c>
      <c r="H71" s="6" t="n">
        <v>0</v>
      </c>
      <c r="I71" s="6" t="n">
        <v>43.38</v>
      </c>
      <c r="J71" s="6" t="n">
        <v>43.38</v>
      </c>
    </row>
    <row collapsed="false" customFormat="false" customHeight="false" hidden="false" ht="12.1" outlineLevel="0" r="72">
      <c r="A72" s="40" t="n">
        <v>45680</v>
      </c>
      <c r="B72" s="17" t="s">
        <v>502</v>
      </c>
      <c r="C72" s="17" t="s">
        <v>180</v>
      </c>
      <c r="D72" s="17" t="s">
        <v>181</v>
      </c>
      <c r="E72" s="6" t="n">
        <v>1000</v>
      </c>
      <c r="F72" s="7" t="n">
        <v>2</v>
      </c>
      <c r="G72" s="6" t="n">
        <v>26.43</v>
      </c>
      <c r="H72" s="6" t="n">
        <v>0</v>
      </c>
      <c r="I72" s="6" t="n">
        <v>52.86</v>
      </c>
      <c r="J72" s="6" t="n">
        <v>52.86</v>
      </c>
    </row>
    <row collapsed="false" customFormat="false" customHeight="false" hidden="false" ht="12.1" outlineLevel="0" r="73">
      <c r="A73" s="40" t="n">
        <v>45686</v>
      </c>
      <c r="B73" s="17" t="s">
        <v>502</v>
      </c>
      <c r="C73" s="17" t="s">
        <v>154</v>
      </c>
      <c r="D73" s="17" t="s">
        <v>155</v>
      </c>
      <c r="E73" s="6" t="n">
        <v>1000</v>
      </c>
      <c r="F73" s="7" t="n">
        <v>3</v>
      </c>
      <c r="G73" s="6" t="n">
        <v>11.26</v>
      </c>
      <c r="H73" s="6" t="n">
        <v>0</v>
      </c>
      <c r="I73" s="6" t="n">
        <v>33.78</v>
      </c>
      <c r="J73" s="6" t="n">
        <v>33.78</v>
      </c>
    </row>
    <row collapsed="false" customFormat="false" customHeight="false" hidden="false" ht="12.1" outlineLevel="0" r="74">
      <c r="A74" s="40" t="n">
        <v>45688</v>
      </c>
      <c r="B74" s="17" t="s">
        <v>502</v>
      </c>
      <c r="C74" s="17" t="s">
        <v>186</v>
      </c>
      <c r="D74" s="17" t="s">
        <v>187</v>
      </c>
      <c r="E74" s="6" t="n">
        <v>648.33</v>
      </c>
      <c r="F74" s="7" t="n">
        <v>3</v>
      </c>
      <c r="G74" s="6" t="n">
        <v>4.41</v>
      </c>
      <c r="H74" s="6" t="n">
        <v>0</v>
      </c>
      <c r="I74" s="6" t="n">
        <v>13.23</v>
      </c>
      <c r="J74" s="6" t="n">
        <v>13.23</v>
      </c>
    </row>
    <row collapsed="false" customFormat="false" customHeight="false" hidden="false" ht="12.1" outlineLevel="0" r="75">
      <c r="A75" s="40" t="n">
        <v>45694</v>
      </c>
      <c r="B75" s="17" t="s">
        <v>502</v>
      </c>
      <c r="C75" s="17" t="s">
        <v>158</v>
      </c>
      <c r="D75" s="17" t="s">
        <v>159</v>
      </c>
      <c r="E75" s="6" t="n">
        <v>1000</v>
      </c>
      <c r="F75" s="7" t="n">
        <v>3</v>
      </c>
      <c r="G75" s="6" t="n">
        <v>11.51</v>
      </c>
      <c r="H75" s="6" t="n">
        <v>0</v>
      </c>
      <c r="I75" s="6" t="n">
        <v>34.53</v>
      </c>
      <c r="J75" s="6" t="n">
        <v>34.53</v>
      </c>
    </row>
    <row collapsed="false" customFormat="false" customHeight="false" hidden="false" ht="12.1" outlineLevel="0" r="76">
      <c r="A76" s="40" t="n">
        <v>45704</v>
      </c>
      <c r="B76" s="17" t="s">
        <v>502</v>
      </c>
      <c r="C76" s="17" t="s">
        <v>404</v>
      </c>
      <c r="D76" s="17" t="s">
        <v>730</v>
      </c>
      <c r="E76" s="6" t="n">
        <v>400</v>
      </c>
      <c r="F76" s="7" t="n">
        <v>1</v>
      </c>
      <c r="G76" s="6" t="n">
        <v>12.96</v>
      </c>
      <c r="H76" s="6" t="n">
        <v>0</v>
      </c>
      <c r="I76" s="6" t="n">
        <v>12.96</v>
      </c>
      <c r="J76" s="6" t="n">
        <v>12.96</v>
      </c>
    </row>
    <row collapsed="false" customFormat="false" customHeight="false" hidden="false" ht="12.1" outlineLevel="0" r="77">
      <c r="A77" s="40" t="n">
        <v>45708</v>
      </c>
      <c r="B77" s="17" t="s">
        <v>502</v>
      </c>
      <c r="C77" s="17" t="s">
        <v>168</v>
      </c>
      <c r="D77" s="17" t="s">
        <v>169</v>
      </c>
      <c r="E77" s="6" t="n">
        <v>1000</v>
      </c>
      <c r="F77" s="7" t="n">
        <v>3</v>
      </c>
      <c r="G77" s="6" t="n">
        <v>31.66</v>
      </c>
      <c r="H77" s="6" t="n">
        <v>0</v>
      </c>
      <c r="I77" s="6" t="n">
        <v>94.98</v>
      </c>
      <c r="J77" s="6" t="n">
        <v>94.98</v>
      </c>
    </row>
    <row collapsed="false" customFormat="false" customHeight="false" hidden="false" ht="12.1" outlineLevel="0" r="78">
      <c r="A78" s="40" t="n">
        <v>45715</v>
      </c>
      <c r="B78" s="17" t="s">
        <v>502</v>
      </c>
      <c r="C78" s="17" t="s">
        <v>177</v>
      </c>
      <c r="D78" s="17" t="s">
        <v>178</v>
      </c>
      <c r="E78" s="6" t="n">
        <v>1000</v>
      </c>
      <c r="F78" s="7" t="n">
        <v>2</v>
      </c>
      <c r="G78" s="6" t="n">
        <v>39.89</v>
      </c>
      <c r="H78" s="6" t="n">
        <v>0</v>
      </c>
      <c r="I78" s="6" t="n">
        <v>79.78</v>
      </c>
      <c r="J78" s="6" t="n">
        <v>79.78</v>
      </c>
    </row>
    <row collapsed="false" customFormat="false" customHeight="false" hidden="false" ht="12.1" outlineLevel="0" r="79">
      <c r="A79" s="40" t="n">
        <v>45716</v>
      </c>
      <c r="B79" s="17" t="s">
        <v>502</v>
      </c>
      <c r="C79" s="17" t="s">
        <v>154</v>
      </c>
      <c r="D79" s="17" t="s">
        <v>155</v>
      </c>
      <c r="E79" s="6" t="n">
        <v>1000</v>
      </c>
      <c r="F79" s="7" t="n">
        <v>5</v>
      </c>
      <c r="G79" s="6" t="n">
        <v>11.26</v>
      </c>
      <c r="H79" s="6" t="n">
        <v>0</v>
      </c>
      <c r="I79" s="6" t="n">
        <v>56.3</v>
      </c>
      <c r="J79" s="6" t="n">
        <v>56.3</v>
      </c>
    </row>
    <row collapsed="false" customFormat="false" customHeight="false" hidden="false" ht="12.1" outlineLevel="0" r="80">
      <c r="A80" s="40" t="n">
        <v>45716</v>
      </c>
      <c r="B80" s="17" t="s">
        <v>502</v>
      </c>
      <c r="C80" s="17" t="s">
        <v>186</v>
      </c>
      <c r="D80" s="17" t="s">
        <v>187</v>
      </c>
      <c r="E80" s="6" t="n">
        <v>605.76</v>
      </c>
      <c r="F80" s="7" t="n">
        <v>3</v>
      </c>
      <c r="G80" s="6" t="n">
        <v>3.72</v>
      </c>
      <c r="H80" s="6" t="n">
        <v>0</v>
      </c>
      <c r="I80" s="6" t="n">
        <v>11.16</v>
      </c>
      <c r="J80" s="6" t="n">
        <v>11.16</v>
      </c>
    </row>
    <row collapsed="false" customFormat="false" customHeight="false" hidden="false" ht="12.1" outlineLevel="0" r="81">
      <c r="A81" s="40" t="n">
        <v>45724</v>
      </c>
      <c r="B81" s="17" t="s">
        <v>502</v>
      </c>
      <c r="C81" s="17" t="s">
        <v>158</v>
      </c>
      <c r="D81" s="17" t="s">
        <v>159</v>
      </c>
      <c r="E81" s="6" t="n">
        <v>1000</v>
      </c>
      <c r="F81" s="7" t="n">
        <v>5</v>
      </c>
      <c r="G81" s="6" t="n">
        <v>11.51</v>
      </c>
      <c r="H81" s="6" t="n">
        <v>0</v>
      </c>
      <c r="I81" s="6" t="n">
        <v>57.55</v>
      </c>
      <c r="J81" s="6" t="n">
        <v>57.55</v>
      </c>
    </row>
    <row collapsed="false" customFormat="false" customHeight="false" hidden="false" ht="12.1" outlineLevel="0" r="82">
      <c r="A82" s="40" t="n">
        <v>45729</v>
      </c>
      <c r="B82" s="17" t="s">
        <v>502</v>
      </c>
      <c r="C82" s="17" t="s">
        <v>171</v>
      </c>
      <c r="D82" s="17" t="s">
        <v>172</v>
      </c>
      <c r="E82" s="6" t="n">
        <v>1000</v>
      </c>
      <c r="F82" s="7" t="n">
        <v>3</v>
      </c>
      <c r="G82" s="6" t="n">
        <v>13.97</v>
      </c>
      <c r="H82" s="6" t="n">
        <v>0</v>
      </c>
      <c r="I82" s="6" t="n">
        <v>41.91</v>
      </c>
      <c r="J82" s="6" t="n">
        <v>41.91</v>
      </c>
    </row>
    <row collapsed="false" customFormat="false" customHeight="false" hidden="false" ht="12.1" outlineLevel="0" r="83">
      <c r="A83" s="40" t="n">
        <v>45731</v>
      </c>
      <c r="B83" s="17" t="s">
        <v>502</v>
      </c>
      <c r="C83" s="17" t="s">
        <v>174</v>
      </c>
      <c r="D83" s="17" t="s">
        <v>175</v>
      </c>
      <c r="E83" s="6" t="n">
        <v>1000</v>
      </c>
      <c r="F83" s="7" t="n">
        <v>2</v>
      </c>
      <c r="G83" s="6" t="n">
        <v>17.88</v>
      </c>
      <c r="H83" s="6" t="n">
        <v>0</v>
      </c>
      <c r="I83" s="6" t="n">
        <v>35.76</v>
      </c>
      <c r="J83" s="6" t="n">
        <v>35.76</v>
      </c>
    </row>
    <row collapsed="false" customFormat="false" customHeight="false" hidden="false" ht="12.1" outlineLevel="0" r="84">
      <c r="A84" s="40" t="n">
        <v>45733</v>
      </c>
      <c r="B84" s="17" t="s">
        <v>502</v>
      </c>
      <c r="C84" s="17" t="s">
        <v>189</v>
      </c>
      <c r="D84" s="17" t="s">
        <v>190</v>
      </c>
      <c r="E84" s="6" t="n">
        <v>780</v>
      </c>
      <c r="F84" s="7" t="n">
        <v>3</v>
      </c>
      <c r="G84" s="6" t="n">
        <v>17.7</v>
      </c>
      <c r="H84" s="6" t="n">
        <v>0</v>
      </c>
      <c r="I84" s="6" t="n">
        <v>53.1</v>
      </c>
      <c r="J84" s="6" t="n">
        <v>53.1</v>
      </c>
    </row>
    <row collapsed="false" customFormat="false" customHeight="false" hidden="false" ht="12.1" outlineLevel="0" r="85">
      <c r="A85" s="40" t="n">
        <v>45734</v>
      </c>
      <c r="B85" s="17" t="s">
        <v>502</v>
      </c>
      <c r="C85" s="17" t="s">
        <v>143</v>
      </c>
      <c r="D85" s="17" t="s">
        <v>144</v>
      </c>
      <c r="E85" s="6" t="n">
        <v>1000</v>
      </c>
      <c r="F85" s="7" t="n">
        <v>11</v>
      </c>
      <c r="G85" s="6" t="n">
        <v>33.41</v>
      </c>
      <c r="H85" s="6" t="n">
        <v>0</v>
      </c>
      <c r="I85" s="6" t="n">
        <v>367.51</v>
      </c>
      <c r="J85" s="6" t="n">
        <v>367.51</v>
      </c>
    </row>
    <row collapsed="false" customFormat="false" customHeight="false" hidden="false" ht="12.1" outlineLevel="0" r="86">
      <c r="A86" s="40" t="n">
        <v>45741</v>
      </c>
      <c r="B86" s="17" t="s">
        <v>502</v>
      </c>
      <c r="C86" s="17" t="s">
        <v>402</v>
      </c>
      <c r="D86" s="17" t="s">
        <v>733</v>
      </c>
      <c r="E86" s="6" t="n">
        <v>1000</v>
      </c>
      <c r="F86" s="7" t="n">
        <v>2</v>
      </c>
      <c r="G86" s="6" t="n">
        <v>19.95</v>
      </c>
      <c r="H86" s="6" t="n">
        <v>0</v>
      </c>
      <c r="I86" s="6" t="n">
        <v>39.9</v>
      </c>
      <c r="J86" s="6" t="n">
        <v>39.9</v>
      </c>
    </row>
    <row collapsed="false" customFormat="false" customHeight="false" hidden="false" ht="12.1" outlineLevel="0" r="87">
      <c r="A87" s="40" t="n">
        <v>45746</v>
      </c>
      <c r="B87" s="17" t="s">
        <v>502</v>
      </c>
      <c r="C87" s="17" t="s">
        <v>154</v>
      </c>
      <c r="D87" s="17" t="s">
        <v>155</v>
      </c>
      <c r="E87" s="6" t="n">
        <v>1000</v>
      </c>
      <c r="F87" s="7" t="n">
        <v>5</v>
      </c>
      <c r="G87" s="6" t="n">
        <v>11.26</v>
      </c>
      <c r="H87" s="6" t="n">
        <v>0</v>
      </c>
      <c r="I87" s="6" t="n">
        <v>56.3</v>
      </c>
      <c r="J87" s="6" t="n">
        <v>56.3</v>
      </c>
    </row>
    <row collapsed="false" customFormat="false" customHeight="false" hidden="false" ht="12.1" outlineLevel="0" r="88">
      <c r="A88" s="40" t="n">
        <v>45747</v>
      </c>
      <c r="B88" s="17" t="s">
        <v>502</v>
      </c>
      <c r="C88" s="17" t="s">
        <v>186</v>
      </c>
      <c r="D88" s="17" t="s">
        <v>187</v>
      </c>
      <c r="E88" s="6" t="n">
        <v>566.6899999999999</v>
      </c>
      <c r="F88" s="7" t="n">
        <v>3</v>
      </c>
      <c r="G88" s="6" t="n">
        <v>3.85</v>
      </c>
      <c r="H88" s="6" t="n">
        <v>0</v>
      </c>
      <c r="I88" s="6" t="n">
        <v>11.55</v>
      </c>
      <c r="J88" s="6" t="n">
        <v>11.55</v>
      </c>
    </row>
    <row collapsed="false" customFormat="false" customHeight="false" hidden="false" ht="12.1" outlineLevel="0" r="89">
      <c r="A89" s="40" t="n">
        <v>45748</v>
      </c>
      <c r="B89" s="17" t="s">
        <v>502</v>
      </c>
      <c r="C89" s="17" t="s">
        <v>150</v>
      </c>
      <c r="D89" s="17" t="s">
        <v>151</v>
      </c>
      <c r="E89" s="6" t="n">
        <v>1000</v>
      </c>
      <c r="F89" s="7" t="n">
        <v>11</v>
      </c>
      <c r="G89" s="6" t="n">
        <v>38.39</v>
      </c>
      <c r="H89" s="6" t="n">
        <v>0</v>
      </c>
      <c r="I89" s="6" t="n">
        <v>422.29</v>
      </c>
      <c r="J89" s="6" t="n">
        <v>422.29</v>
      </c>
    </row>
    <row collapsed="false" customFormat="false" customHeight="false" hidden="false" ht="12.1" outlineLevel="0" r="90">
      <c r="A90" s="40" t="n">
        <v>45754</v>
      </c>
      <c r="B90" s="17" t="s">
        <v>502</v>
      </c>
      <c r="C90" s="17" t="s">
        <v>158</v>
      </c>
      <c r="D90" s="17" t="s">
        <v>159</v>
      </c>
      <c r="E90" s="6" t="n">
        <v>1000</v>
      </c>
      <c r="F90" s="7" t="n">
        <v>5</v>
      </c>
      <c r="G90" s="6" t="n">
        <v>11.51</v>
      </c>
      <c r="H90" s="6" t="n">
        <v>0</v>
      </c>
      <c r="I90" s="6" t="n">
        <v>57.55</v>
      </c>
      <c r="J90" s="6" t="n">
        <v>57.55</v>
      </c>
    </row>
    <row collapsed="false" customFormat="false" customHeight="false" hidden="false" ht="12.1" outlineLevel="0" r="91">
      <c r="A91" s="40" t="n">
        <v>45759</v>
      </c>
      <c r="B91" s="17" t="s">
        <v>502</v>
      </c>
      <c r="C91" s="17" t="s">
        <v>171</v>
      </c>
      <c r="D91" s="17" t="s">
        <v>172</v>
      </c>
      <c r="E91" s="6" t="n">
        <v>1000</v>
      </c>
      <c r="F91" s="7" t="n">
        <v>3</v>
      </c>
      <c r="G91" s="6" t="n">
        <v>13.56</v>
      </c>
      <c r="H91" s="6" t="n">
        <v>0</v>
      </c>
      <c r="I91" s="6" t="n">
        <v>40.68</v>
      </c>
      <c r="J91" s="6" t="n">
        <v>40.68</v>
      </c>
    </row>
    <row collapsed="false" customFormat="false" customHeight="false" hidden="false" ht="12.1" outlineLevel="0" r="92">
      <c r="A92" s="40" t="n">
        <v>45761</v>
      </c>
      <c r="B92" s="17" t="s">
        <v>502</v>
      </c>
      <c r="C92" s="17" t="s">
        <v>174</v>
      </c>
      <c r="D92" s="17" t="s">
        <v>175</v>
      </c>
      <c r="E92" s="6" t="n">
        <v>1000</v>
      </c>
      <c r="F92" s="7" t="n">
        <v>2</v>
      </c>
      <c r="G92" s="6" t="n">
        <v>17.88</v>
      </c>
      <c r="H92" s="6" t="n">
        <v>0</v>
      </c>
      <c r="I92" s="6" t="n">
        <v>35.76</v>
      </c>
      <c r="J92" s="6" t="n">
        <v>35.76</v>
      </c>
    </row>
    <row collapsed="false" customFormat="false" customHeight="false" hidden="false" ht="12.1" outlineLevel="0" r="93">
      <c r="A93" s="40" t="n">
        <v>45771</v>
      </c>
      <c r="B93" s="17" t="s">
        <v>502</v>
      </c>
      <c r="C93" s="17" t="s">
        <v>180</v>
      </c>
      <c r="D93" s="17" t="s">
        <v>181</v>
      </c>
      <c r="E93" s="6" t="n">
        <v>1000</v>
      </c>
      <c r="F93" s="7" t="n">
        <v>2</v>
      </c>
      <c r="G93" s="6" t="n">
        <v>26.43</v>
      </c>
      <c r="H93" s="6" t="n">
        <v>0</v>
      </c>
      <c r="I93" s="6" t="n">
        <v>52.86</v>
      </c>
      <c r="J93" s="6" t="n">
        <v>52.86</v>
      </c>
    </row>
    <row collapsed="false" customFormat="false" customHeight="false" hidden="false" ht="12.1" outlineLevel="0" r="94">
      <c r="A94" s="40" t="n">
        <v>45776</v>
      </c>
      <c r="B94" s="17" t="s">
        <v>502</v>
      </c>
      <c r="C94" s="17" t="s">
        <v>154</v>
      </c>
      <c r="D94" s="17" t="s">
        <v>155</v>
      </c>
      <c r="E94" s="6" t="n">
        <v>1000</v>
      </c>
      <c r="F94" s="7" t="n">
        <v>5</v>
      </c>
      <c r="G94" s="6" t="n">
        <v>11.26</v>
      </c>
      <c r="H94" s="6" t="n">
        <v>0</v>
      </c>
      <c r="I94" s="6" t="n">
        <v>56.3</v>
      </c>
      <c r="J94" s="6" t="n">
        <v>56.3</v>
      </c>
    </row>
    <row collapsed="false" customFormat="false" customHeight="false" hidden="false" ht="12.1" outlineLevel="0" r="95">
      <c r="A95" s="40" t="n">
        <v>45777</v>
      </c>
      <c r="B95" s="17" t="s">
        <v>502</v>
      </c>
      <c r="C95" s="17" t="s">
        <v>186</v>
      </c>
      <c r="D95" s="17" t="s">
        <v>187</v>
      </c>
      <c r="E95" s="6" t="n">
        <v>530.1300000000001</v>
      </c>
      <c r="F95" s="7" t="n">
        <v>3</v>
      </c>
      <c r="G95" s="6" t="n">
        <v>3.49</v>
      </c>
      <c r="H95" s="6" t="n">
        <v>0</v>
      </c>
      <c r="I95" s="6" t="n">
        <v>10.47</v>
      </c>
      <c r="J95" s="6" t="n">
        <v>10.47</v>
      </c>
    </row>
    <row collapsed="false" customFormat="false" customHeight="false" hidden="false" ht="12.1" outlineLevel="0" r="96">
      <c r="A96" s="40" t="n">
        <v>45781</v>
      </c>
      <c r="B96" s="17" t="s">
        <v>502</v>
      </c>
      <c r="C96" s="17" t="s">
        <v>195</v>
      </c>
      <c r="D96" s="17" t="s">
        <v>196</v>
      </c>
      <c r="E96" s="6" t="n">
        <v>580</v>
      </c>
      <c r="F96" s="7" t="n">
        <v>1</v>
      </c>
      <c r="G96" s="6" t="n">
        <v>7.73</v>
      </c>
      <c r="H96" s="6" t="n">
        <v>0</v>
      </c>
      <c r="I96" s="6" t="n">
        <v>7.73</v>
      </c>
      <c r="J96" s="6" t="n">
        <v>7.73</v>
      </c>
    </row>
    <row collapsed="false" customFormat="false" customHeight="false" hidden="false" ht="12.1" outlineLevel="0" r="97">
      <c r="A97" s="40" t="n">
        <v>45784</v>
      </c>
      <c r="B97" s="17" t="s">
        <v>502</v>
      </c>
      <c r="C97" s="17" t="s">
        <v>158</v>
      </c>
      <c r="D97" s="17" t="s">
        <v>159</v>
      </c>
      <c r="E97" s="6" t="n">
        <v>1000</v>
      </c>
      <c r="F97" s="7" t="n">
        <v>5</v>
      </c>
      <c r="G97" s="6" t="n">
        <v>11.51</v>
      </c>
      <c r="H97" s="6" t="n">
        <v>0</v>
      </c>
      <c r="I97" s="6" t="n">
        <v>57.55</v>
      </c>
      <c r="J97" s="6" t="n">
        <v>57.55</v>
      </c>
    </row>
    <row collapsed="false" customFormat="false" customHeight="false" hidden="false" ht="12.1" outlineLevel="0" r="98">
      <c r="A98" s="40" t="n">
        <v>45789</v>
      </c>
      <c r="B98" s="17" t="s">
        <v>502</v>
      </c>
      <c r="C98" s="17" t="s">
        <v>171</v>
      </c>
      <c r="D98" s="17" t="s">
        <v>172</v>
      </c>
      <c r="E98" s="6" t="n">
        <v>1000</v>
      </c>
      <c r="F98" s="7" t="n">
        <v>3</v>
      </c>
      <c r="G98" s="6" t="n">
        <v>13.56</v>
      </c>
      <c r="H98" s="6" t="n">
        <v>0</v>
      </c>
      <c r="I98" s="6" t="n">
        <v>40.68</v>
      </c>
      <c r="J98" s="6" t="n">
        <v>40.68</v>
      </c>
    </row>
    <row collapsed="false" customFormat="false" customHeight="false" hidden="false" ht="12.1" outlineLevel="0" r="99">
      <c r="A99" s="40" t="n">
        <v>45791</v>
      </c>
      <c r="B99" s="17" t="s">
        <v>502</v>
      </c>
      <c r="C99" s="17" t="s">
        <v>174</v>
      </c>
      <c r="D99" s="17" t="s">
        <v>175</v>
      </c>
      <c r="E99" s="6" t="n">
        <v>1000</v>
      </c>
      <c r="F99" s="7" t="n">
        <v>2</v>
      </c>
      <c r="G99" s="6" t="n">
        <v>17.88</v>
      </c>
      <c r="H99" s="6" t="n">
        <v>0</v>
      </c>
      <c r="I99" s="6" t="n">
        <v>35.76</v>
      </c>
      <c r="J99" s="6" t="n">
        <v>35.76</v>
      </c>
    </row>
    <row collapsed="false" customFormat="false" customHeight="false" hidden="false" ht="12.1" outlineLevel="0" r="100">
      <c r="A100" s="40" t="n">
        <v>45795</v>
      </c>
      <c r="B100" s="17" t="s">
        <v>502</v>
      </c>
      <c r="C100" s="17" t="s">
        <v>404</v>
      </c>
      <c r="D100" s="17" t="s">
        <v>730</v>
      </c>
      <c r="E100" s="6" t="n">
        <v>200</v>
      </c>
      <c r="F100" s="7" t="n">
        <v>1</v>
      </c>
      <c r="G100" s="6" t="n">
        <v>6.48</v>
      </c>
      <c r="H100" s="6" t="n">
        <v>0</v>
      </c>
      <c r="I100" s="6" t="n">
        <v>6.48</v>
      </c>
      <c r="J100" s="6" t="n">
        <v>6.48</v>
      </c>
    </row>
    <row collapsed="false" customFormat="false" customHeight="false" hidden="false" ht="12.1" outlineLevel="0" r="101">
      <c r="A101" s="40" t="n">
        <v>45799</v>
      </c>
      <c r="B101" s="17" t="s">
        <v>502</v>
      </c>
      <c r="C101" s="17" t="s">
        <v>168</v>
      </c>
      <c r="D101" s="17" t="s">
        <v>169</v>
      </c>
      <c r="E101" s="6" t="n">
        <v>1000</v>
      </c>
      <c r="F101" s="7" t="n">
        <v>3</v>
      </c>
      <c r="G101" s="6" t="n">
        <v>31.66</v>
      </c>
      <c r="H101" s="6" t="n">
        <v>0</v>
      </c>
      <c r="I101" s="6" t="n">
        <v>94.98</v>
      </c>
      <c r="J101" s="6" t="n">
        <v>94.98</v>
      </c>
    </row>
    <row collapsed="false" customFormat="false" customHeight="false" hidden="false" ht="12.1" outlineLevel="0" r="102">
      <c r="A102" s="40" t="n">
        <v>45804</v>
      </c>
      <c r="B102" s="17" t="s">
        <v>502</v>
      </c>
      <c r="C102" s="17" t="s">
        <v>139</v>
      </c>
      <c r="D102" s="17" t="s">
        <v>141</v>
      </c>
      <c r="E102" s="6" t="n">
        <v>1000</v>
      </c>
      <c r="F102" s="7" t="n">
        <v>11</v>
      </c>
      <c r="G102" s="6" t="n">
        <v>47.37</v>
      </c>
      <c r="H102" s="6" t="n">
        <v>0</v>
      </c>
      <c r="I102" s="6" t="n">
        <v>521.07</v>
      </c>
      <c r="J102" s="6" t="n">
        <v>521.07</v>
      </c>
    </row>
    <row collapsed="false" customFormat="false" customHeight="false" hidden="false" ht="12.1" outlineLevel="0" r="103">
      <c r="A103" s="40" t="n">
        <v>45806</v>
      </c>
      <c r="B103" s="17" t="s">
        <v>502</v>
      </c>
      <c r="C103" s="17" t="s">
        <v>177</v>
      </c>
      <c r="D103" s="17" t="s">
        <v>178</v>
      </c>
      <c r="E103" s="6" t="n">
        <v>1000</v>
      </c>
      <c r="F103" s="7" t="n">
        <v>2</v>
      </c>
      <c r="G103" s="6" t="n">
        <v>39.89</v>
      </c>
      <c r="H103" s="6" t="n">
        <v>0</v>
      </c>
      <c r="I103" s="6" t="n">
        <v>79.78</v>
      </c>
      <c r="J103" s="6" t="n">
        <v>79.78</v>
      </c>
    </row>
    <row collapsed="false" customFormat="false" customHeight="false" hidden="false" ht="12.1" outlineLevel="0" r="104">
      <c r="A104" s="40" t="n">
        <v>45806</v>
      </c>
      <c r="B104" s="17" t="s">
        <v>502</v>
      </c>
      <c r="C104" s="17" t="s">
        <v>154</v>
      </c>
      <c r="D104" s="17" t="s">
        <v>155</v>
      </c>
      <c r="E104" s="6" t="n">
        <v>1000</v>
      </c>
      <c r="F104" s="7" t="n">
        <v>5</v>
      </c>
      <c r="G104" s="6" t="n">
        <v>11.26</v>
      </c>
      <c r="H104" s="6" t="n">
        <v>0</v>
      </c>
      <c r="I104" s="6" t="n">
        <v>56.3</v>
      </c>
      <c r="J104" s="6" t="n">
        <v>56.3</v>
      </c>
    </row>
    <row collapsed="false" customFormat="false" customHeight="false" hidden="false" ht="12.1" outlineLevel="0" r="105">
      <c r="A105" s="40" t="n">
        <v>45808</v>
      </c>
      <c r="B105" s="17" t="s">
        <v>502</v>
      </c>
      <c r="C105" s="17" t="s">
        <v>186</v>
      </c>
      <c r="D105" s="17" t="s">
        <v>187</v>
      </c>
      <c r="E105" s="6" t="n">
        <v>493.87</v>
      </c>
      <c r="F105" s="7" t="n">
        <v>5</v>
      </c>
      <c r="G105" s="6" t="n">
        <v>3.36</v>
      </c>
      <c r="H105" s="6" t="n">
        <v>0</v>
      </c>
      <c r="I105" s="6" t="n">
        <v>16.8</v>
      </c>
      <c r="J105" s="6" t="n">
        <v>16.8</v>
      </c>
    </row>
    <row collapsed="false" customFormat="false" customHeight="false" hidden="false" ht="12.1" outlineLevel="0" r="106">
      <c r="A106" s="40" t="n">
        <v>45811</v>
      </c>
      <c r="B106" s="17" t="s">
        <v>502</v>
      </c>
      <c r="C106" s="17" t="s">
        <v>146</v>
      </c>
      <c r="D106" s="17" t="s">
        <v>147</v>
      </c>
      <c r="E106" s="6" t="n">
        <v>1000</v>
      </c>
      <c r="F106" s="7" t="n">
        <v>13</v>
      </c>
      <c r="G106" s="6" t="n">
        <v>35.4</v>
      </c>
      <c r="H106" s="6" t="n">
        <v>0</v>
      </c>
      <c r="I106" s="6" t="n">
        <v>460.2</v>
      </c>
      <c r="J106" s="6" t="n">
        <v>460.2</v>
      </c>
    </row>
    <row collapsed="false" customFormat="false" customHeight="false" hidden="false" ht="12.1" outlineLevel="0" r="107">
      <c r="A107" s="40" t="n">
        <v>45812</v>
      </c>
      <c r="B107" s="17" t="s">
        <v>502</v>
      </c>
      <c r="C107" s="17" t="s">
        <v>195</v>
      </c>
      <c r="D107" s="17" t="s">
        <v>196</v>
      </c>
      <c r="E107" s="6" t="n">
        <v>550</v>
      </c>
      <c r="F107" s="7" t="n">
        <v>1</v>
      </c>
      <c r="G107" s="6" t="n">
        <v>7.33</v>
      </c>
      <c r="H107" s="6" t="n">
        <v>0</v>
      </c>
      <c r="I107" s="6" t="n">
        <v>7.33</v>
      </c>
      <c r="J107" s="6" t="n">
        <v>7.33</v>
      </c>
    </row>
    <row collapsed="false" customFormat="false" customHeight="false" hidden="false" ht="12.1" outlineLevel="0" r="108">
      <c r="A108" s="40" t="n">
        <v>45814</v>
      </c>
      <c r="B108" s="17" t="s">
        <v>502</v>
      </c>
      <c r="C108" s="17" t="s">
        <v>158</v>
      </c>
      <c r="D108" s="17" t="s">
        <v>159</v>
      </c>
      <c r="E108" s="6" t="n">
        <v>1000</v>
      </c>
      <c r="F108" s="7" t="n">
        <v>5</v>
      </c>
      <c r="G108" s="6" t="n">
        <v>11.1</v>
      </c>
      <c r="H108" s="6" t="n">
        <v>0</v>
      </c>
      <c r="I108" s="6" t="n">
        <v>55.5</v>
      </c>
      <c r="J108" s="6" t="n">
        <v>55.5</v>
      </c>
    </row>
    <row collapsed="false" customFormat="false" customHeight="false" hidden="false" ht="12.1" outlineLevel="0" r="109">
      <c r="A109" s="40" t="n">
        <v>45819</v>
      </c>
      <c r="B109" s="17" t="s">
        <v>502</v>
      </c>
      <c r="C109" s="17" t="s">
        <v>171</v>
      </c>
      <c r="D109" s="17" t="s">
        <v>172</v>
      </c>
      <c r="E109" s="6" t="n">
        <v>1000</v>
      </c>
      <c r="F109" s="7" t="n">
        <v>3</v>
      </c>
      <c r="G109" s="6" t="n">
        <v>13.56</v>
      </c>
      <c r="H109" s="6" t="n">
        <v>0</v>
      </c>
      <c r="I109" s="6" t="n">
        <v>40.68</v>
      </c>
      <c r="J109" s="6" t="n">
        <v>40.68</v>
      </c>
    </row>
    <row collapsed="false" customFormat="false" customHeight="false" hidden="false" ht="12.1" outlineLevel="0" r="110">
      <c r="A110" s="40" t="n">
        <v>45821</v>
      </c>
      <c r="B110" s="17" t="s">
        <v>502</v>
      </c>
      <c r="C110" s="17" t="s">
        <v>174</v>
      </c>
      <c r="D110" s="17" t="s">
        <v>175</v>
      </c>
      <c r="E110" s="6" t="n">
        <v>1000</v>
      </c>
      <c r="F110" s="7" t="n">
        <v>2</v>
      </c>
      <c r="G110" s="6" t="n">
        <v>17.88</v>
      </c>
      <c r="H110" s="6" t="n">
        <v>0</v>
      </c>
      <c r="I110" s="6" t="n">
        <v>35.76</v>
      </c>
      <c r="J110" s="6" t="n">
        <v>35.76</v>
      </c>
    </row>
    <row collapsed="false" customFormat="false" customHeight="false" hidden="false" ht="12.1" outlineLevel="0" r="111">
      <c r="A111" s="40" t="n">
        <v>45824</v>
      </c>
      <c r="B111" s="17" t="s">
        <v>502</v>
      </c>
      <c r="C111" s="17" t="s">
        <v>189</v>
      </c>
      <c r="D111" s="17" t="s">
        <v>190</v>
      </c>
      <c r="E111" s="6" t="n">
        <v>670</v>
      </c>
      <c r="F111" s="7" t="n">
        <v>3</v>
      </c>
      <c r="G111" s="6" t="n">
        <v>15.2</v>
      </c>
      <c r="H111" s="6" t="n">
        <v>0</v>
      </c>
      <c r="I111" s="6" t="n">
        <v>45.6</v>
      </c>
      <c r="J111" s="6" t="n">
        <v>45.6</v>
      </c>
    </row>
    <row collapsed="false" customFormat="false" customHeight="false" hidden="false" ht="12.1" outlineLevel="0" r="112">
      <c r="A112" s="40" t="n">
        <v>45832</v>
      </c>
      <c r="B112" s="17" t="s">
        <v>502</v>
      </c>
      <c r="C112" s="17" t="s">
        <v>402</v>
      </c>
      <c r="D112" s="17" t="s">
        <v>733</v>
      </c>
      <c r="E112" s="6" t="n">
        <v>1000</v>
      </c>
      <c r="F112" s="7" t="n">
        <v>2</v>
      </c>
      <c r="G112" s="6" t="n">
        <v>19.95</v>
      </c>
      <c r="H112" s="6" t="n">
        <v>0</v>
      </c>
      <c r="I112" s="6" t="n">
        <v>39.9</v>
      </c>
      <c r="J112" s="6" t="n">
        <v>39.9</v>
      </c>
    </row>
    <row collapsed="false" customFormat="false" customHeight="false" hidden="false" ht="12.1" outlineLevel="0" r="113">
      <c r="A113" s="40" t="n">
        <v>45833</v>
      </c>
      <c r="B113" s="17" t="s">
        <v>502</v>
      </c>
      <c r="C113" s="17" t="s">
        <v>165</v>
      </c>
      <c r="D113" s="17" t="s">
        <v>166</v>
      </c>
      <c r="E113" s="6" t="n">
        <v>672.56</v>
      </c>
      <c r="F113" s="7" t="n">
        <v>6</v>
      </c>
      <c r="G113" s="6" t="n">
        <v>11.42</v>
      </c>
      <c r="H113" s="6" t="n">
        <v>0</v>
      </c>
      <c r="I113" s="6" t="n">
        <v>68.52</v>
      </c>
      <c r="J113" s="6" t="n">
        <v>68.52</v>
      </c>
    </row>
    <row collapsed="false" customFormat="false" customHeight="false" hidden="false" ht="12.1" outlineLevel="0" r="114">
      <c r="A114" s="40" t="n">
        <v>45836</v>
      </c>
      <c r="B114" s="17" t="s">
        <v>502</v>
      </c>
      <c r="C114" s="17" t="s">
        <v>154</v>
      </c>
      <c r="D114" s="17" t="s">
        <v>155</v>
      </c>
      <c r="E114" s="6" t="n">
        <v>1000</v>
      </c>
      <c r="F114" s="7" t="n">
        <v>5</v>
      </c>
      <c r="G114" s="6" t="n">
        <v>11.26</v>
      </c>
      <c r="H114" s="6" t="n">
        <v>0</v>
      </c>
      <c r="I114" s="6" t="n">
        <v>56.3</v>
      </c>
      <c r="J114" s="6" t="n">
        <v>56.3</v>
      </c>
    </row>
    <row collapsed="false" customFormat="false" customHeight="false" hidden="false" ht="12.1" outlineLevel="0" r="115">
      <c r="A115" s="40" t="n">
        <v>45838</v>
      </c>
      <c r="B115" s="17" t="s">
        <v>502</v>
      </c>
      <c r="C115" s="17" t="s">
        <v>186</v>
      </c>
      <c r="D115" s="17" t="s">
        <v>187</v>
      </c>
      <c r="E115" s="6" t="n">
        <v>458.91</v>
      </c>
      <c r="F115" s="7" t="n">
        <v>5</v>
      </c>
      <c r="G115" s="6" t="n">
        <v>3.02</v>
      </c>
      <c r="H115" s="6" t="n">
        <v>0</v>
      </c>
      <c r="I115" s="6" t="n">
        <v>15.1</v>
      </c>
      <c r="J115" s="6" t="n">
        <v>15.1</v>
      </c>
    </row>
    <row collapsed="false" customFormat="false" customHeight="false" hidden="false" ht="12.1" outlineLevel="0" r="116">
      <c r="A116" s="40" t="n">
        <v>45840</v>
      </c>
      <c r="B116" s="17" t="s">
        <v>502</v>
      </c>
      <c r="C116" s="17" t="s">
        <v>183</v>
      </c>
      <c r="D116" s="17" t="s">
        <v>184</v>
      </c>
      <c r="E116" s="6" t="n">
        <v>719.71</v>
      </c>
      <c r="F116" s="7" t="n">
        <v>3</v>
      </c>
      <c r="G116" s="6" t="n">
        <v>7.99</v>
      </c>
      <c r="H116" s="6" t="n">
        <v>0</v>
      </c>
      <c r="I116" s="6" t="n">
        <v>23.97</v>
      </c>
      <c r="J116" s="6" t="n">
        <v>23.97</v>
      </c>
    </row>
    <row collapsed="false" customFormat="false" customHeight="false" hidden="false" ht="12.1" outlineLevel="0" r="117">
      <c r="A117" s="40" t="n">
        <v>45843</v>
      </c>
      <c r="B117" s="17" t="s">
        <v>502</v>
      </c>
      <c r="C117" s="17" t="s">
        <v>195</v>
      </c>
      <c r="D117" s="17" t="s">
        <v>196</v>
      </c>
      <c r="E117" s="6" t="n">
        <v>520</v>
      </c>
      <c r="F117" s="7" t="n">
        <v>1</v>
      </c>
      <c r="G117" s="6" t="n">
        <v>6.93</v>
      </c>
      <c r="H117" s="6" t="n">
        <v>0</v>
      </c>
      <c r="I117" s="6" t="n">
        <v>6.93</v>
      </c>
      <c r="J117" s="6" t="n">
        <v>6.93</v>
      </c>
    </row>
    <row collapsed="false" customFormat="false" customHeight="false" hidden="false" ht="12.1" outlineLevel="0" r="118">
      <c r="A118" s="40" t="n">
        <v>45844</v>
      </c>
      <c r="B118" s="17" t="s">
        <v>502</v>
      </c>
      <c r="C118" s="17" t="s">
        <v>158</v>
      </c>
      <c r="D118" s="17" t="s">
        <v>159</v>
      </c>
      <c r="E118" s="6" t="n">
        <v>1000</v>
      </c>
      <c r="F118" s="7" t="n">
        <v>5</v>
      </c>
      <c r="G118" s="6" t="n">
        <v>11.1</v>
      </c>
      <c r="H118" s="6" t="n">
        <v>0</v>
      </c>
      <c r="I118" s="6" t="n">
        <v>55.5</v>
      </c>
      <c r="J118" s="6" t="n">
        <v>55.5</v>
      </c>
    </row>
    <row collapsed="false" customFormat="false" customHeight="false" hidden="false" ht="12.1" outlineLevel="0" r="119">
      <c r="A119" s="40" t="n">
        <v>45849</v>
      </c>
      <c r="B119" s="17" t="s">
        <v>502</v>
      </c>
      <c r="C119" s="17" t="s">
        <v>171</v>
      </c>
      <c r="D119" s="17" t="s">
        <v>172</v>
      </c>
      <c r="E119" s="6" t="n">
        <v>1000</v>
      </c>
      <c r="F119" s="7" t="n">
        <v>3</v>
      </c>
      <c r="G119" s="6" t="n">
        <v>13.56</v>
      </c>
      <c r="H119" s="6" t="n">
        <v>0</v>
      </c>
      <c r="I119" s="6" t="n">
        <v>40.68</v>
      </c>
      <c r="J119" s="6" t="n">
        <v>40.68</v>
      </c>
    </row>
    <row collapsed="false" customFormat="false" customHeight="false" hidden="false" ht="12.1" outlineLevel="0" r="120">
      <c r="A120" s="40" t="n">
        <v>45851</v>
      </c>
      <c r="B120" s="17" t="s">
        <v>502</v>
      </c>
      <c r="C120" s="17" t="s">
        <v>174</v>
      </c>
      <c r="D120" s="17" t="s">
        <v>175</v>
      </c>
      <c r="E120" s="6" t="n">
        <v>1000</v>
      </c>
      <c r="F120" s="7" t="n">
        <v>2</v>
      </c>
      <c r="G120" s="6" t="n">
        <v>17.88</v>
      </c>
      <c r="H120" s="6" t="n">
        <v>0</v>
      </c>
      <c r="I120" s="6" t="n">
        <v>35.76</v>
      </c>
      <c r="J120" s="6" t="n">
        <v>35.76</v>
      </c>
    </row>
    <row collapsed="false" customFormat="false" customHeight="false" hidden="false" ht="12.1" outlineLevel="0" r="121">
      <c r="A121" s="40" t="n">
        <v>45860</v>
      </c>
      <c r="B121" s="17" t="s">
        <v>502</v>
      </c>
      <c r="C121" s="17" t="s">
        <v>192</v>
      </c>
      <c r="D121" s="17" t="s">
        <v>193</v>
      </c>
      <c r="E121" s="6" t="n">
        <v>1000</v>
      </c>
      <c r="F121" s="7" t="n">
        <v>1</v>
      </c>
      <c r="G121" s="6" t="n">
        <v>43.38</v>
      </c>
      <c r="H121" s="6" t="n">
        <v>0</v>
      </c>
      <c r="I121" s="6" t="n">
        <v>43.38</v>
      </c>
      <c r="J121" s="6" t="n">
        <v>43.38</v>
      </c>
    </row>
    <row collapsed="false" customFormat="false" customHeight="false" hidden="false" ht="12.1" outlineLevel="0" r="122">
      <c r="A122" s="40" t="n">
        <v>45862</v>
      </c>
      <c r="B122" s="17" t="s">
        <v>502</v>
      </c>
      <c r="C122" s="17" t="s">
        <v>180</v>
      </c>
      <c r="D122" s="17" t="s">
        <v>181</v>
      </c>
      <c r="E122" s="6" t="n">
        <v>1000</v>
      </c>
      <c r="F122" s="7" t="n">
        <v>2</v>
      </c>
      <c r="G122" s="6" t="n">
        <v>26.43</v>
      </c>
      <c r="H122" s="6" t="n">
        <v>0</v>
      </c>
      <c r="I122" s="6" t="n">
        <v>52.86</v>
      </c>
      <c r="J122" s="6" t="n">
        <v>52.86</v>
      </c>
    </row>
    <row collapsed="false" customFormat="false" customHeight="false" hidden="false" ht="12.1" outlineLevel="0" r="123">
      <c r="A123" s="40" t="n">
        <v>45863</v>
      </c>
      <c r="B123" s="17" t="s">
        <v>502</v>
      </c>
      <c r="C123" s="17" t="s">
        <v>165</v>
      </c>
      <c r="D123" s="17" t="s">
        <v>166</v>
      </c>
      <c r="E123" s="6" t="n">
        <v>635.4</v>
      </c>
      <c r="F123" s="7" t="n">
        <v>6</v>
      </c>
      <c r="G123" s="6" t="n">
        <v>10.44</v>
      </c>
      <c r="H123" s="6" t="n">
        <v>0</v>
      </c>
      <c r="I123" s="6" t="n">
        <v>62.64</v>
      </c>
      <c r="J123" s="6" t="n">
        <v>62.64</v>
      </c>
    </row>
    <row collapsed="false" customFormat="false" customHeight="false" hidden="false" ht="12.1" outlineLevel="0" r="124">
      <c r="A124" s="40" t="n">
        <v>45866</v>
      </c>
      <c r="B124" s="17" t="s">
        <v>502</v>
      </c>
      <c r="C124" s="17" t="s">
        <v>154</v>
      </c>
      <c r="D124" s="17" t="s">
        <v>155</v>
      </c>
      <c r="E124" s="6" t="n">
        <v>1000</v>
      </c>
      <c r="F124" s="7" t="n">
        <v>5</v>
      </c>
      <c r="G124" s="6" t="n">
        <v>11.26</v>
      </c>
      <c r="H124" s="6" t="n">
        <v>0</v>
      </c>
      <c r="I124" s="6" t="n">
        <v>56.3</v>
      </c>
      <c r="J124" s="6" t="n">
        <v>56.3</v>
      </c>
    </row>
    <row collapsed="false" customFormat="false" customHeight="false" hidden="false" ht="12.1" outlineLevel="0" r="125">
      <c r="A125" s="40" t="n">
        <v>45869</v>
      </c>
      <c r="B125" s="17" t="s">
        <v>502</v>
      </c>
      <c r="C125" s="17" t="s">
        <v>186</v>
      </c>
      <c r="D125" s="17" t="s">
        <v>187</v>
      </c>
      <c r="E125" s="6" t="n">
        <v>426.46000000000004</v>
      </c>
      <c r="F125" s="7" t="n">
        <v>5</v>
      </c>
      <c r="G125" s="6" t="n">
        <v>2.9</v>
      </c>
      <c r="H125" s="6" t="n">
        <v>0</v>
      </c>
      <c r="I125" s="6" t="n">
        <v>14.5</v>
      </c>
      <c r="J125" s="6" t="n">
        <v>14.5</v>
      </c>
    </row>
    <row collapsed="false" customFormat="false" customHeight="false" hidden="false" ht="12.1" outlineLevel="0" r="126">
      <c r="A126" s="40" t="n">
        <v>45871</v>
      </c>
      <c r="B126" s="17" t="s">
        <v>502</v>
      </c>
      <c r="C126" s="17" t="s">
        <v>183</v>
      </c>
      <c r="D126" s="17" t="s">
        <v>184</v>
      </c>
      <c r="E126" s="6" t="n">
        <v>683.39</v>
      </c>
      <c r="F126" s="7" t="n">
        <v>3</v>
      </c>
      <c r="G126" s="6" t="n">
        <v>7.84</v>
      </c>
      <c r="H126" s="6" t="n">
        <v>0</v>
      </c>
      <c r="I126" s="6" t="n">
        <v>23.52</v>
      </c>
      <c r="J126" s="6" t="n">
        <v>23.52</v>
      </c>
    </row>
    <row collapsed="false" customFormat="false" customHeight="false" hidden="false" ht="12.1" outlineLevel="0" r="127">
      <c r="A127" s="40" t="n">
        <v>45874</v>
      </c>
      <c r="B127" s="17" t="s">
        <v>502</v>
      </c>
      <c r="C127" s="17" t="s">
        <v>158</v>
      </c>
      <c r="D127" s="17" t="s">
        <v>159</v>
      </c>
      <c r="E127" s="6" t="n">
        <v>835</v>
      </c>
      <c r="F127" s="7" t="n">
        <v>5</v>
      </c>
      <c r="G127" s="6" t="n">
        <v>9.27</v>
      </c>
      <c r="H127" s="6" t="n">
        <v>0</v>
      </c>
      <c r="I127" s="6" t="n">
        <v>46.35</v>
      </c>
      <c r="J127" s="6" t="n">
        <v>46.35</v>
      </c>
    </row>
    <row collapsed="false" customFormat="false" customHeight="false" hidden="false" ht="12.1" outlineLevel="0" r="128">
      <c r="A128" s="40" t="n">
        <v>45874</v>
      </c>
      <c r="B128" s="17" t="s">
        <v>502</v>
      </c>
      <c r="C128" s="17" t="s">
        <v>195</v>
      </c>
      <c r="D128" s="17" t="s">
        <v>196</v>
      </c>
      <c r="E128" s="6" t="n">
        <v>490</v>
      </c>
      <c r="F128" s="7" t="n">
        <v>1</v>
      </c>
      <c r="G128" s="6" t="n">
        <v>6.53</v>
      </c>
      <c r="H128" s="6" t="n">
        <v>0</v>
      </c>
      <c r="I128" s="6" t="n">
        <v>6.53</v>
      </c>
      <c r="J128" s="6" t="n">
        <v>6.53</v>
      </c>
    </row>
    <row collapsed="false" customFormat="false" customHeight="false" hidden="false" ht="12.1" outlineLevel="0" r="129">
      <c r="A129" s="40" t="n">
        <v>45879</v>
      </c>
      <c r="B129" s="17" t="s">
        <v>502</v>
      </c>
      <c r="C129" s="17" t="s">
        <v>171</v>
      </c>
      <c r="D129" s="17" t="s">
        <v>172</v>
      </c>
      <c r="E129" s="6" t="n">
        <v>1000</v>
      </c>
      <c r="F129" s="7" t="n">
        <v>3</v>
      </c>
      <c r="G129" s="6" t="n">
        <v>13.56</v>
      </c>
      <c r="H129" s="6" t="n">
        <v>0</v>
      </c>
      <c r="I129" s="6" t="n">
        <v>40.68</v>
      </c>
      <c r="J129" s="6" t="n">
        <v>40.68</v>
      </c>
    </row>
    <row collapsed="false" customFormat="false" customHeight="false" hidden="false" ht="12.1" outlineLevel="0" r="130">
      <c r="A130" s="40" t="n">
        <v>45881</v>
      </c>
      <c r="B130" s="17" t="s">
        <v>502</v>
      </c>
      <c r="C130" s="17" t="s">
        <v>174</v>
      </c>
      <c r="D130" s="17" t="s">
        <v>175</v>
      </c>
      <c r="E130" s="6" t="n">
        <v>1000</v>
      </c>
      <c r="F130" s="7" t="n">
        <v>2</v>
      </c>
      <c r="G130" s="6" t="n">
        <v>17.88</v>
      </c>
      <c r="H130" s="6" t="n">
        <v>0</v>
      </c>
      <c r="I130" s="6" t="n">
        <v>35.76</v>
      </c>
      <c r="J130" s="6" t="n">
        <v>35.76</v>
      </c>
    </row>
    <row collapsed="false" customFormat="false" customHeight="false" hidden="false" ht="12.1" outlineLevel="0" r="131">
      <c r="A131" s="40" t="n">
        <v>45890</v>
      </c>
      <c r="B131" s="17" t="s">
        <v>502</v>
      </c>
      <c r="C131" s="17" t="s">
        <v>168</v>
      </c>
      <c r="D131" s="17" t="s">
        <v>169</v>
      </c>
      <c r="E131" s="6" t="n">
        <v>1000</v>
      </c>
      <c r="F131" s="7" t="n">
        <v>3</v>
      </c>
      <c r="G131" s="6" t="n">
        <v>31.66</v>
      </c>
      <c r="H131" s="6" t="n">
        <v>0</v>
      </c>
      <c r="I131" s="6" t="n">
        <v>94.98</v>
      </c>
      <c r="J131" s="6" t="n">
        <v>94.98</v>
      </c>
    </row>
    <row collapsed="false" customFormat="false" customHeight="false" hidden="false" ht="12.1" outlineLevel="0" r="132">
      <c r="A132" s="40" t="n">
        <v>45894</v>
      </c>
      <c r="B132" s="17" t="s">
        <v>502</v>
      </c>
      <c r="C132" s="17" t="s">
        <v>165</v>
      </c>
      <c r="D132" s="17" t="s">
        <v>166</v>
      </c>
      <c r="E132" s="6" t="n">
        <v>598.03</v>
      </c>
      <c r="F132" s="7" t="n">
        <v>6</v>
      </c>
      <c r="G132" s="6" t="n">
        <v>10.16</v>
      </c>
      <c r="H132" s="6" t="n">
        <v>0</v>
      </c>
      <c r="I132" s="6" t="n">
        <v>60.96</v>
      </c>
      <c r="J132" s="6" t="n">
        <v>60.96</v>
      </c>
    </row>
    <row collapsed="false" customFormat="false" customHeight="false" hidden="false" ht="12.1" outlineLevel="0" r="133">
      <c r="A133" s="40" t="n">
        <v>45896</v>
      </c>
      <c r="B133" s="17" t="s">
        <v>502</v>
      </c>
      <c r="C133" s="17" t="s">
        <v>154</v>
      </c>
      <c r="D133" s="17" t="s">
        <v>155</v>
      </c>
      <c r="E133" s="6" t="n">
        <v>1000</v>
      </c>
      <c r="F133" s="7" t="n">
        <v>5</v>
      </c>
      <c r="G133" s="6" t="n">
        <v>11.26</v>
      </c>
      <c r="H133" s="6" t="n">
        <v>0</v>
      </c>
      <c r="I133" s="6" t="n">
        <v>56.3</v>
      </c>
      <c r="J133" s="6" t="n">
        <v>56.3</v>
      </c>
    </row>
    <row collapsed="false" customFormat="false" customHeight="false" hidden="false" ht="12.1" outlineLevel="0" r="134">
      <c r="A134" s="40" t="n">
        <v>45897</v>
      </c>
      <c r="B134" s="17" t="s">
        <v>502</v>
      </c>
      <c r="C134" s="17" t="s">
        <v>177</v>
      </c>
      <c r="D134" s="17" t="s">
        <v>178</v>
      </c>
      <c r="E134" s="6" t="n">
        <v>1000</v>
      </c>
      <c r="F134" s="7" t="n">
        <v>2</v>
      </c>
      <c r="G134" s="6" t="n">
        <v>39.89</v>
      </c>
      <c r="H134" s="6" t="n">
        <v>0</v>
      </c>
      <c r="I134" s="6" t="n">
        <v>79.78</v>
      </c>
      <c r="J134" s="6" t="n">
        <v>79.78</v>
      </c>
    </row>
    <row collapsed="false" customFormat="false" customHeight="false" hidden="false" ht="12.1" outlineLevel="0" r="135">
      <c r="A135" s="40" t="n">
        <v>45900</v>
      </c>
      <c r="B135" s="17" t="s">
        <v>502</v>
      </c>
      <c r="C135" s="17" t="s">
        <v>186</v>
      </c>
      <c r="D135" s="17" t="s">
        <v>187</v>
      </c>
      <c r="E135" s="6" t="n">
        <v>393.65999999999997</v>
      </c>
      <c r="F135" s="7" t="n">
        <v>5</v>
      </c>
      <c r="G135" s="6" t="n">
        <v>2.67</v>
      </c>
      <c r="H135" s="6" t="n">
        <v>0</v>
      </c>
      <c r="I135" s="6" t="n">
        <v>13.35</v>
      </c>
      <c r="J135" s="6" t="n">
        <v>13.35</v>
      </c>
    </row>
    <row collapsed="false" customFormat="false" customHeight="false" hidden="false" ht="12.1" outlineLevel="0" r="136">
      <c r="A136" s="40" t="n">
        <v>45902</v>
      </c>
      <c r="B136" s="17" t="s">
        <v>502</v>
      </c>
      <c r="C136" s="17" t="s">
        <v>183</v>
      </c>
      <c r="D136" s="17" t="s">
        <v>184</v>
      </c>
      <c r="E136" s="6" t="n">
        <v>647.72</v>
      </c>
      <c r="F136" s="7" t="n">
        <v>3</v>
      </c>
      <c r="G136" s="6" t="n">
        <v>7.43</v>
      </c>
      <c r="H136" s="6" t="n">
        <v>0</v>
      </c>
      <c r="I136" s="6" t="n">
        <v>22.29</v>
      </c>
      <c r="J136" s="6" t="n">
        <v>22.29</v>
      </c>
    </row>
    <row collapsed="false" customFormat="false" customHeight="false" hidden="false" ht="12.1" outlineLevel="0" r="137">
      <c r="A137" s="40" t="n">
        <v>45904</v>
      </c>
      <c r="B137" s="17" t="s">
        <v>502</v>
      </c>
      <c r="C137" s="17" t="s">
        <v>158</v>
      </c>
      <c r="D137" s="17" t="s">
        <v>159</v>
      </c>
      <c r="E137" s="6" t="n">
        <v>835</v>
      </c>
      <c r="F137" s="7" t="n">
        <v>5</v>
      </c>
      <c r="G137" s="6" t="n">
        <v>8.92</v>
      </c>
      <c r="H137" s="6" t="n">
        <v>0</v>
      </c>
      <c r="I137" s="6" t="n">
        <v>44.6</v>
      </c>
      <c r="J137" s="6" t="n">
        <v>44.6</v>
      </c>
    </row>
    <row collapsed="false" customFormat="false" customHeight="false" hidden="false" ht="12.1" outlineLevel="0" r="138">
      <c r="A138" s="40" t="n">
        <v>45905</v>
      </c>
      <c r="B138" s="17" t="s">
        <v>502</v>
      </c>
      <c r="C138" s="17" t="s">
        <v>195</v>
      </c>
      <c r="D138" s="17" t="s">
        <v>196</v>
      </c>
      <c r="E138" s="6" t="n">
        <v>460</v>
      </c>
      <c r="F138" s="7" t="n">
        <v>1</v>
      </c>
      <c r="G138" s="6" t="n">
        <v>6.13</v>
      </c>
      <c r="H138" s="6" t="n">
        <v>0</v>
      </c>
      <c r="I138" s="6" t="n">
        <v>6.13</v>
      </c>
      <c r="J138" s="6" t="n">
        <v>6.13</v>
      </c>
    </row>
    <row collapsed="false" customFormat="false" customHeight="false" hidden="false" ht="12.1" outlineLevel="0" r="139">
      <c r="A139" s="40" t="n">
        <v>45909</v>
      </c>
      <c r="B139" s="17" t="s">
        <v>502</v>
      </c>
      <c r="C139" s="17" t="s">
        <v>171</v>
      </c>
      <c r="D139" s="17" t="s">
        <v>172</v>
      </c>
      <c r="E139" s="6" t="n">
        <v>1000</v>
      </c>
      <c r="F139" s="7" t="n">
        <v>3</v>
      </c>
      <c r="G139" s="6" t="n">
        <v>13.56</v>
      </c>
      <c r="H139" s="6" t="n">
        <v>0</v>
      </c>
      <c r="I139" s="6" t="n">
        <v>40.68</v>
      </c>
      <c r="J139" s="6" t="n">
        <v>40.68</v>
      </c>
    </row>
    <row collapsed="false" customFormat="false" customHeight="false" hidden="false" ht="12.1" outlineLevel="0" r="140">
      <c r="A140" s="40" t="n">
        <v>45911</v>
      </c>
      <c r="B140" s="17" t="s">
        <v>502</v>
      </c>
      <c r="C140" s="17" t="s">
        <v>174</v>
      </c>
      <c r="D140" s="17" t="s">
        <v>175</v>
      </c>
      <c r="E140" s="6" t="n">
        <v>1000</v>
      </c>
      <c r="F140" s="7" t="n">
        <v>2</v>
      </c>
      <c r="G140" s="6" t="n">
        <v>17.88</v>
      </c>
      <c r="H140" s="6" t="n">
        <v>0</v>
      </c>
      <c r="I140" s="6" t="n">
        <v>35.76</v>
      </c>
      <c r="J140" s="6" t="n">
        <v>35.76</v>
      </c>
    </row>
    <row collapsed="false" customFormat="false" customHeight="false" hidden="false" ht="12.1" outlineLevel="0" r="141">
      <c r="A141" s="40" t="n">
        <v>45915</v>
      </c>
      <c r="B141" s="17" t="s">
        <v>502</v>
      </c>
      <c r="C141" s="17" t="s">
        <v>189</v>
      </c>
      <c r="D141" s="17" t="s">
        <v>190</v>
      </c>
      <c r="E141" s="6" t="n">
        <v>560</v>
      </c>
      <c r="F141" s="7" t="n">
        <v>3</v>
      </c>
      <c r="G141" s="6" t="n">
        <v>12.71</v>
      </c>
      <c r="H141" s="6" t="n">
        <v>0</v>
      </c>
      <c r="I141" s="6" t="n">
        <v>38.13</v>
      </c>
      <c r="J141" s="6" t="n">
        <v>38.13</v>
      </c>
    </row>
    <row collapsed="false" customFormat="false" customHeight="false" hidden="false" ht="12.1" outlineLevel="0" r="142">
      <c r="A142" s="40" t="n">
        <v>45916</v>
      </c>
      <c r="B142" s="17" t="s">
        <v>502</v>
      </c>
      <c r="C142" s="17" t="s">
        <v>143</v>
      </c>
      <c r="D142" s="17" t="s">
        <v>144</v>
      </c>
      <c r="E142" s="6" t="n">
        <v>1000</v>
      </c>
      <c r="F142" s="7" t="n">
        <v>11</v>
      </c>
      <c r="G142" s="6" t="n">
        <v>33.41</v>
      </c>
      <c r="H142" s="6" t="n">
        <v>0</v>
      </c>
      <c r="I142" s="6" t="n">
        <v>367.51</v>
      </c>
      <c r="J142" s="6" t="n">
        <v>367.51</v>
      </c>
    </row>
    <row collapsed="false" customFormat="false" customHeight="false" hidden="false" ht="12.1" outlineLevel="0" r="143">
      <c r="A143" s="40" t="n">
        <v>45925</v>
      </c>
      <c r="B143" s="17" t="s">
        <v>502</v>
      </c>
      <c r="C143" s="17" t="s">
        <v>165</v>
      </c>
      <c r="D143" s="17" t="s">
        <v>166</v>
      </c>
      <c r="E143" s="6" t="n">
        <v>559.63</v>
      </c>
      <c r="F143" s="7" t="n">
        <v>6</v>
      </c>
      <c r="G143" s="6" t="n">
        <v>9.51</v>
      </c>
      <c r="H143" s="6" t="n">
        <v>0</v>
      </c>
      <c r="I143" s="6" t="n">
        <v>57.06</v>
      </c>
      <c r="J143" s="6" t="n">
        <v>57.06</v>
      </c>
    </row>
    <row collapsed="false" customFormat="false" customHeight="false" hidden="false" ht="12.1" outlineLevel="0" r="144">
      <c r="A144" s="40" t="n">
        <v>45926</v>
      </c>
      <c r="B144" s="17" t="s">
        <v>502</v>
      </c>
      <c r="C144" s="17" t="s">
        <v>154</v>
      </c>
      <c r="D144" s="17" t="s">
        <v>155</v>
      </c>
      <c r="E144" s="6" t="n">
        <v>1000</v>
      </c>
      <c r="F144" s="7" t="n">
        <v>5</v>
      </c>
      <c r="G144" s="6" t="n">
        <v>11.26</v>
      </c>
      <c r="H144" s="6" t="n">
        <v>0</v>
      </c>
      <c r="I144" s="6" t="n">
        <v>56.3</v>
      </c>
      <c r="J144" s="6" t="n">
        <v>56.3</v>
      </c>
    </row>
    <row collapsed="false" customFormat="false" customHeight="false" hidden="false" ht="12.1" outlineLevel="0" r="145">
      <c r="A145" s="40" t="n">
        <v>45930</v>
      </c>
      <c r="B145" s="17" t="s">
        <v>502</v>
      </c>
      <c r="C145" s="17" t="s">
        <v>150</v>
      </c>
      <c r="D145" s="17" t="s">
        <v>151</v>
      </c>
      <c r="E145" s="6" t="n">
        <v>1000</v>
      </c>
      <c r="F145" s="7" t="n">
        <v>12</v>
      </c>
      <c r="G145" s="6" t="n">
        <v>38.39</v>
      </c>
      <c r="H145" s="6" t="n">
        <v>0</v>
      </c>
      <c r="I145" s="6" t="n">
        <v>460.68</v>
      </c>
      <c r="J145" s="6" t="n">
        <v>460.68</v>
      </c>
    </row>
    <row collapsed="false" customFormat="false" customHeight="false" hidden="false" ht="12.1" outlineLevel="0" r="146">
      <c r="A146" s="40" t="n">
        <v>45930</v>
      </c>
      <c r="B146" s="17" t="s">
        <v>502</v>
      </c>
      <c r="C146" s="17" t="s">
        <v>186</v>
      </c>
      <c r="D146" s="17" t="s">
        <v>187</v>
      </c>
      <c r="E146" s="6" t="n">
        <v>362.02000000000004</v>
      </c>
      <c r="F146" s="7" t="n">
        <v>5</v>
      </c>
      <c r="G146" s="6" t="n">
        <v>2.38</v>
      </c>
      <c r="H146" s="6" t="n">
        <v>0</v>
      </c>
      <c r="I146" s="6" t="n">
        <v>11.9</v>
      </c>
      <c r="J146" s="6" t="n">
        <v>11.9</v>
      </c>
    </row>
    <row collapsed="false" customFormat="false" customHeight="false" hidden="false" ht="12.1" outlineLevel="0" r="147">
      <c r="A147" s="40" t="n">
        <v>45932</v>
      </c>
      <c r="B147" s="17" t="s">
        <v>502</v>
      </c>
      <c r="C147" s="17" t="s">
        <v>183</v>
      </c>
      <c r="D147" s="17" t="s">
        <v>184</v>
      </c>
      <c r="E147" s="6" t="n">
        <v>612.4300000000001</v>
      </c>
      <c r="F147" s="7" t="n">
        <v>3</v>
      </c>
      <c r="G147" s="6" t="n">
        <v>6.8</v>
      </c>
      <c r="H147" s="6" t="n">
        <v>0</v>
      </c>
      <c r="I147" s="6" t="n">
        <v>20.4</v>
      </c>
      <c r="J147" s="6" t="n">
        <v>20.4</v>
      </c>
    </row>
    <row collapsed="false" customFormat="false" customHeight="false" hidden="false" ht="12.1" outlineLevel="0" r="148">
      <c r="A148" s="40" t="n">
        <v>45934</v>
      </c>
      <c r="B148" s="17" t="s">
        <v>502</v>
      </c>
      <c r="C148" s="17" t="s">
        <v>158</v>
      </c>
      <c r="D148" s="17" t="s">
        <v>159</v>
      </c>
      <c r="E148" s="6" t="n">
        <v>835</v>
      </c>
      <c r="F148" s="7" t="n">
        <v>5</v>
      </c>
      <c r="G148" s="6" t="n">
        <v>8.92</v>
      </c>
      <c r="H148" s="6" t="n">
        <v>0</v>
      </c>
      <c r="I148" s="6" t="n">
        <v>44.6</v>
      </c>
      <c r="J148" s="6" t="n">
        <v>44.6</v>
      </c>
    </row>
    <row collapsed="false" customFormat="false" customHeight="false" hidden="false" ht="12.1" outlineLevel="0" r="149">
      <c r="A149" s="40" t="n">
        <v>45936</v>
      </c>
      <c r="B149" s="17" t="s">
        <v>502</v>
      </c>
      <c r="C149" s="17" t="s">
        <v>195</v>
      </c>
      <c r="D149" s="17" t="s">
        <v>196</v>
      </c>
      <c r="E149" s="6" t="n">
        <v>430</v>
      </c>
      <c r="F149" s="7" t="n">
        <v>1</v>
      </c>
      <c r="G149" s="6" t="n">
        <v>5.73</v>
      </c>
      <c r="H149" s="6" t="n">
        <v>0</v>
      </c>
      <c r="I149" s="6" t="n">
        <v>5.73</v>
      </c>
      <c r="J149" s="6" t="n">
        <v>5.73</v>
      </c>
    </row>
    <row collapsed="false" customFormat="false" customHeight="false" hidden="false" ht="12.1" outlineLevel="0" r="150">
      <c r="A150" s="40" t="n">
        <v>45939</v>
      </c>
      <c r="B150" s="17" t="s">
        <v>502</v>
      </c>
      <c r="C150" s="17" t="s">
        <v>171</v>
      </c>
      <c r="D150" s="17" t="s">
        <v>172</v>
      </c>
      <c r="E150" s="6" t="n">
        <v>1000</v>
      </c>
      <c r="F150" s="7" t="n">
        <v>3</v>
      </c>
      <c r="G150" s="6" t="n">
        <v>13.15</v>
      </c>
      <c r="H150" s="6" t="n">
        <v>0</v>
      </c>
      <c r="I150" s="6" t="n">
        <v>39.45</v>
      </c>
      <c r="J150" s="6" t="n">
        <v>39.45</v>
      </c>
    </row>
    <row collapsed="false" customFormat="false" customHeight="false" hidden="false" ht="12.1" outlineLevel="0" r="151">
      <c r="A151" s="40" t="n">
        <v>45941</v>
      </c>
      <c r="B151" s="17" t="s">
        <v>502</v>
      </c>
      <c r="C151" s="17" t="s">
        <v>174</v>
      </c>
      <c r="D151" s="17" t="s">
        <v>175</v>
      </c>
      <c r="E151" s="6" t="n">
        <v>1000</v>
      </c>
      <c r="F151" s="7" t="n">
        <v>2</v>
      </c>
      <c r="G151" s="6" t="n">
        <v>17.88</v>
      </c>
      <c r="H151" s="6" t="n">
        <v>0</v>
      </c>
      <c r="I151" s="6" t="n">
        <v>35.76</v>
      </c>
      <c r="J151" s="6" t="n">
        <v>35.76</v>
      </c>
    </row>
    <row collapsed="false" customFormat="false" customHeight="false" hidden="false" ht="12.1" outlineLevel="0" r="152">
      <c r="A152" s="40" t="n">
        <v>45953</v>
      </c>
      <c r="B152" s="17" t="s">
        <v>502</v>
      </c>
      <c r="C152" s="17" t="s">
        <v>180</v>
      </c>
      <c r="D152" s="17" t="s">
        <v>181</v>
      </c>
      <c r="E152" s="6" t="n">
        <v>1000</v>
      </c>
      <c r="F152" s="7" t="n">
        <v>2</v>
      </c>
      <c r="G152" s="6" t="n">
        <v>26.43</v>
      </c>
      <c r="H152" s="6" t="n">
        <v>0</v>
      </c>
      <c r="I152" s="6" t="n">
        <v>52.86</v>
      </c>
      <c r="J152" s="6" t="n">
        <v>52.86</v>
      </c>
    </row>
    <row collapsed="false" customFormat="false" customHeight="false" hidden="false" ht="12.1" outlineLevel="0" r="153">
      <c r="A153" s="40" t="n">
        <v>45955</v>
      </c>
      <c r="B153" s="17" t="s">
        <v>502</v>
      </c>
      <c r="C153" s="17" t="s">
        <v>165</v>
      </c>
      <c r="D153" s="17" t="s">
        <v>166</v>
      </c>
      <c r="E153" s="6" t="n">
        <v>521.36</v>
      </c>
      <c r="F153" s="7" t="n">
        <v>6</v>
      </c>
      <c r="G153" s="6" t="n">
        <v>8.57</v>
      </c>
      <c r="H153" s="6" t="n">
        <v>0</v>
      </c>
      <c r="I153" s="6" t="n">
        <v>51.42</v>
      </c>
      <c r="J153" s="6" t="n">
        <v>51.42</v>
      </c>
    </row>
    <row collapsed="false" customFormat="false" customHeight="false" hidden="false" ht="12.1" outlineLevel="0" r="154">
      <c r="A154" s="40" t="n">
        <v>45956</v>
      </c>
      <c r="B154" s="17" t="s">
        <v>502</v>
      </c>
      <c r="C154" s="17" t="s">
        <v>154</v>
      </c>
      <c r="D154" s="17" t="s">
        <v>155</v>
      </c>
      <c r="E154" s="6" t="n">
        <v>1000</v>
      </c>
      <c r="F154" s="7" t="n">
        <v>5</v>
      </c>
      <c r="G154" s="6" t="n">
        <v>11.26</v>
      </c>
      <c r="H154" s="6" t="n">
        <v>0</v>
      </c>
      <c r="I154" s="6" t="n">
        <v>56.3</v>
      </c>
      <c r="J154" s="6" t="n">
        <v>56.3</v>
      </c>
    </row>
    <row collapsed="false" customFormat="false" customHeight="false" hidden="false" ht="12.1" outlineLevel="0" r="155">
      <c r="A155" s="40" t="n">
        <v>45957</v>
      </c>
      <c r="B155" s="17" t="s">
        <v>502</v>
      </c>
      <c r="C155" s="17" t="s">
        <v>161</v>
      </c>
      <c r="D155" s="17" t="s">
        <v>162</v>
      </c>
      <c r="E155" s="6" t="n">
        <v>1000</v>
      </c>
      <c r="F155" s="7" t="n">
        <v>3</v>
      </c>
      <c r="G155" s="6" t="n">
        <v>16.23</v>
      </c>
      <c r="H155" s="6" t="n">
        <v>0</v>
      </c>
      <c r="I155" s="6" t="n">
        <v>48.69</v>
      </c>
      <c r="J155" s="6" t="n">
        <v>48.69</v>
      </c>
    </row>
    <row collapsed="false" customFormat="false" customHeight="false" hidden="false" ht="12.1" outlineLevel="0" r="156">
      <c r="A156" s="40"/>
      <c r="B156" s="17"/>
      <c r="C156" s="17"/>
      <c r="D156" s="17"/>
      <c r="E156" s="6"/>
      <c r="F156" s="7"/>
      <c r="G156" s="6"/>
      <c r="H156" s="6"/>
      <c r="I156" s="6"/>
      <c r="J156" s="6"/>
    </row>
    <row collapsed="false" customFormat="false" customHeight="false" hidden="false" ht="12.1" outlineLevel="0" r="157">
      <c r="A157" s="40" t="n">
        <v>45961</v>
      </c>
      <c r="B157" s="17" t="s">
        <v>502</v>
      </c>
      <c r="C157" s="17" t="s">
        <v>186</v>
      </c>
      <c r="D157" s="17" t="s">
        <v>187</v>
      </c>
      <c r="E157" s="6" t="n">
        <v>333.15</v>
      </c>
      <c r="F157" s="7" t="n">
        <v>5</v>
      </c>
      <c r="G157" s="6" t="n">
        <v>2.26</v>
      </c>
      <c r="H157" s="6" t="n">
        <v>0</v>
      </c>
      <c r="I157" s="6" t="n">
        <v>11.3</v>
      </c>
      <c r="J157" s="6" t="n">
        <v>11.3</v>
      </c>
    </row>
    <row collapsed="false" customFormat="false" customHeight="false" hidden="false" ht="12.1" outlineLevel="0" r="158">
      <c r="A158" s="40" t="n">
        <v>45963</v>
      </c>
      <c r="B158" s="17" t="s">
        <v>502</v>
      </c>
      <c r="C158" s="17" t="s">
        <v>183</v>
      </c>
      <c r="D158" s="17" t="s">
        <v>184</v>
      </c>
      <c r="E158" s="6" t="n">
        <v>577.92</v>
      </c>
      <c r="F158" s="7" t="n">
        <v>3</v>
      </c>
      <c r="G158" s="6" t="n">
        <v>6.63</v>
      </c>
      <c r="H158" s="6" t="n">
        <v>0</v>
      </c>
      <c r="I158" s="6" t="n">
        <v>19.89</v>
      </c>
      <c r="J158" s="6" t="n">
        <v>19.89</v>
      </c>
    </row>
    <row collapsed="false" customFormat="false" customHeight="false" hidden="false" ht="12.1" outlineLevel="0" r="159">
      <c r="A159" s="40" t="n">
        <v>45964</v>
      </c>
      <c r="B159" s="17" t="s">
        <v>502</v>
      </c>
      <c r="C159" s="17" t="s">
        <v>158</v>
      </c>
      <c r="D159" s="17" t="s">
        <v>159</v>
      </c>
      <c r="E159" s="6" t="n">
        <v>670</v>
      </c>
      <c r="F159" s="7" t="n">
        <v>5</v>
      </c>
      <c r="G159" s="6" t="n">
        <v>7.16</v>
      </c>
      <c r="H159" s="6" t="n">
        <v>0</v>
      </c>
      <c r="I159" s="6" t="n">
        <v>35.8</v>
      </c>
      <c r="J159" s="6" t="n">
        <v>35.8</v>
      </c>
    </row>
    <row collapsed="false" customFormat="false" customHeight="false" hidden="false" ht="12.1" outlineLevel="0" r="160">
      <c r="A160" s="40" t="n">
        <v>45967</v>
      </c>
      <c r="B160" s="17" t="s">
        <v>502</v>
      </c>
      <c r="C160" s="17" t="s">
        <v>195</v>
      </c>
      <c r="D160" s="17" t="s">
        <v>196</v>
      </c>
      <c r="E160" s="6" t="n">
        <v>400</v>
      </c>
      <c r="F160" s="7" t="n">
        <v>1</v>
      </c>
      <c r="G160" s="6" t="n">
        <v>5.33</v>
      </c>
      <c r="H160" s="6" t="n">
        <v>0</v>
      </c>
      <c r="I160" s="6" t="n">
        <v>5.33</v>
      </c>
      <c r="J160" s="6" t="n">
        <v>5.33</v>
      </c>
    </row>
    <row collapsed="false" customFormat="false" customHeight="false" hidden="false" ht="12.1" outlineLevel="0" r="161">
      <c r="A161" s="40" t="n">
        <v>45969</v>
      </c>
      <c r="B161" s="17" t="s">
        <v>502</v>
      </c>
      <c r="C161" s="17" t="s">
        <v>171</v>
      </c>
      <c r="D161" s="17" t="s">
        <v>172</v>
      </c>
      <c r="E161" s="6" t="n">
        <v>1000</v>
      </c>
      <c r="F161" s="7" t="n">
        <v>3</v>
      </c>
      <c r="G161" s="6" t="n">
        <v>13.15</v>
      </c>
      <c r="H161" s="6" t="n">
        <v>0</v>
      </c>
      <c r="I161" s="6" t="n">
        <v>39.45</v>
      </c>
      <c r="J161" s="6" t="n">
        <v>39.45</v>
      </c>
    </row>
    <row collapsed="false" customFormat="false" customHeight="false" hidden="false" ht="12.1" outlineLevel="0" r="162">
      <c r="A162" s="40" t="n">
        <v>45971</v>
      </c>
      <c r="B162" s="17" t="s">
        <v>502</v>
      </c>
      <c r="C162" s="17" t="s">
        <v>174</v>
      </c>
      <c r="D162" s="17" t="s">
        <v>175</v>
      </c>
      <c r="E162" s="6" t="n">
        <v>1000</v>
      </c>
      <c r="F162" s="7" t="n">
        <v>2</v>
      </c>
      <c r="G162" s="6" t="n">
        <v>17.88</v>
      </c>
      <c r="H162" s="6" t="n">
        <v>0</v>
      </c>
      <c r="I162" s="6" t="n">
        <v>35.76</v>
      </c>
      <c r="J162" s="6" t="n">
        <v>35.76</v>
      </c>
    </row>
    <row collapsed="false" customFormat="false" customHeight="false" hidden="false" ht="12.1" outlineLevel="0" r="163">
      <c r="A163" s="40" t="n">
        <v>45981</v>
      </c>
      <c r="B163" s="17" t="s">
        <v>502</v>
      </c>
      <c r="C163" s="17" t="s">
        <v>168</v>
      </c>
      <c r="D163" s="17" t="s">
        <v>169</v>
      </c>
      <c r="E163" s="6" t="n">
        <v>1000</v>
      </c>
      <c r="F163" s="7" t="n">
        <v>3</v>
      </c>
      <c r="G163" s="6" t="n">
        <v>31.66</v>
      </c>
      <c r="H163" s="6" t="n">
        <v>0</v>
      </c>
      <c r="I163" s="6" t="n">
        <v>94.98</v>
      </c>
      <c r="J163" s="6" t="n">
        <v>94.98</v>
      </c>
    </row>
    <row collapsed="false" customFormat="false" customHeight="false" hidden="false" ht="12.1" outlineLevel="0" r="164">
      <c r="A164" s="40" t="n">
        <v>45986</v>
      </c>
      <c r="B164" s="17" t="s">
        <v>502</v>
      </c>
      <c r="C164" s="17" t="s">
        <v>154</v>
      </c>
      <c r="D164" s="17" t="s">
        <v>155</v>
      </c>
      <c r="E164" s="6" t="n">
        <v>1000</v>
      </c>
      <c r="F164" s="7" t="n">
        <v>5</v>
      </c>
      <c r="G164" s="6" t="n">
        <v>11.26</v>
      </c>
      <c r="H164" s="6" t="n">
        <v>0</v>
      </c>
      <c r="I164" s="6" t="n">
        <v>56.3</v>
      </c>
      <c r="J164" s="6" t="n">
        <v>56.3</v>
      </c>
    </row>
    <row collapsed="false" customFormat="false" customHeight="false" hidden="false" ht="12.1" outlineLevel="0" r="165">
      <c r="A165" s="40" t="n">
        <v>45986</v>
      </c>
      <c r="B165" s="17" t="s">
        <v>502</v>
      </c>
      <c r="C165" s="17" t="s">
        <v>165</v>
      </c>
      <c r="D165" s="17" t="s">
        <v>166</v>
      </c>
      <c r="E165" s="6" t="n">
        <v>487.47</v>
      </c>
      <c r="F165" s="7" t="n">
        <v>6</v>
      </c>
      <c r="G165" s="6" t="n">
        <v>8.28</v>
      </c>
      <c r="H165" s="6" t="n">
        <v>0</v>
      </c>
      <c r="I165" s="6" t="n">
        <v>49.68</v>
      </c>
      <c r="J165" s="6" t="n">
        <v>49.68</v>
      </c>
    </row>
    <row collapsed="false" customFormat="false" customHeight="false" hidden="false" ht="12.1" outlineLevel="0" r="166">
      <c r="A166" s="40" t="n">
        <v>45986</v>
      </c>
      <c r="B166" s="17" t="s">
        <v>502</v>
      </c>
      <c r="C166" s="17" t="s">
        <v>139</v>
      </c>
      <c r="D166" s="17" t="s">
        <v>141</v>
      </c>
      <c r="E166" s="6" t="n">
        <v>1000</v>
      </c>
      <c r="F166" s="7" t="n">
        <v>11</v>
      </c>
      <c r="G166" s="6" t="n">
        <v>47.37</v>
      </c>
      <c r="H166" s="6" t="n">
        <v>0</v>
      </c>
      <c r="I166" s="6" t="n">
        <v>521.07</v>
      </c>
      <c r="J166" s="6" t="n">
        <v>521.07</v>
      </c>
    </row>
    <row collapsed="false" customFormat="false" customHeight="false" hidden="false" ht="12.1" outlineLevel="0" r="167">
      <c r="A167" s="40" t="n">
        <v>45987</v>
      </c>
      <c r="B167" s="17" t="s">
        <v>502</v>
      </c>
      <c r="C167" s="17" t="s">
        <v>161</v>
      </c>
      <c r="D167" s="17" t="s">
        <v>162</v>
      </c>
      <c r="E167" s="6" t="n">
        <v>1000</v>
      </c>
      <c r="F167" s="7" t="n">
        <v>3</v>
      </c>
      <c r="G167" s="6" t="n">
        <v>16.23</v>
      </c>
      <c r="H167" s="6" t="n">
        <v>0</v>
      </c>
      <c r="I167" s="6" t="n">
        <v>48.69</v>
      </c>
      <c r="J167" s="6" t="n">
        <v>48.69</v>
      </c>
    </row>
    <row collapsed="false" customFormat="false" customHeight="false" hidden="false" ht="12.1" outlineLevel="0" r="168">
      <c r="A168" s="40" t="n">
        <v>45988</v>
      </c>
      <c r="B168" s="17" t="s">
        <v>502</v>
      </c>
      <c r="C168" s="17" t="s">
        <v>177</v>
      </c>
      <c r="D168" s="17" t="s">
        <v>178</v>
      </c>
      <c r="E168" s="6" t="n">
        <v>1000</v>
      </c>
      <c r="F168" s="7" t="n">
        <v>2</v>
      </c>
      <c r="G168" s="6" t="n">
        <v>39.89</v>
      </c>
      <c r="H168" s="6" t="n">
        <v>0</v>
      </c>
      <c r="I168" s="6" t="n">
        <v>79.78</v>
      </c>
      <c r="J168" s="6" t="n">
        <v>79.78</v>
      </c>
    </row>
    <row collapsed="false" customFormat="false" customHeight="false" hidden="false" ht="12.1" outlineLevel="0" r="169">
      <c r="A169" s="40" t="n">
        <v>45991</v>
      </c>
      <c r="B169" s="17" t="s">
        <v>502</v>
      </c>
      <c r="C169" s="17" t="s">
        <v>186</v>
      </c>
      <c r="D169" s="17" t="s">
        <v>187</v>
      </c>
      <c r="E169" s="6" t="n">
        <v>333.15</v>
      </c>
      <c r="F169" s="7" t="n">
        <v>5</v>
      </c>
      <c r="G169" s="6" t="n">
        <v>1.98</v>
      </c>
      <c r="H169" s="6" t="n">
        <v>0</v>
      </c>
      <c r="I169" s="6" t="n">
        <v>9.9</v>
      </c>
      <c r="J169" s="6" t="n">
        <v>9.9</v>
      </c>
    </row>
    <row collapsed="false" customFormat="false" customHeight="false" hidden="false" ht="12.1" outlineLevel="0" r="170">
      <c r="A170" s="40" t="n">
        <v>45993</v>
      </c>
      <c r="B170" s="17" t="s">
        <v>502</v>
      </c>
      <c r="C170" s="17" t="s">
        <v>183</v>
      </c>
      <c r="D170" s="17" t="s">
        <v>184</v>
      </c>
      <c r="E170" s="6" t="n">
        <v>577.92</v>
      </c>
      <c r="F170" s="7" t="n">
        <v>3</v>
      </c>
      <c r="G170" s="6" t="n">
        <v>6.01</v>
      </c>
      <c r="H170" s="6" t="n">
        <v>0</v>
      </c>
      <c r="I170" s="6" t="n">
        <v>18.03</v>
      </c>
      <c r="J170" s="6" t="n">
        <v>18.03</v>
      </c>
    </row>
    <row collapsed="false" customFormat="false" customHeight="false" hidden="false" ht="12.1" outlineLevel="0" r="171">
      <c r="A171" s="40" t="n">
        <v>45993</v>
      </c>
      <c r="B171" s="17" t="s">
        <v>502</v>
      </c>
      <c r="C171" s="17" t="s">
        <v>146</v>
      </c>
      <c r="D171" s="17" t="s">
        <v>147</v>
      </c>
      <c r="E171" s="6" t="n">
        <v>1000</v>
      </c>
      <c r="F171" s="7" t="n">
        <v>13</v>
      </c>
      <c r="G171" s="6" t="n">
        <v>35.4</v>
      </c>
      <c r="H171" s="6" t="n">
        <v>0</v>
      </c>
      <c r="I171" s="6" t="n">
        <v>460.2</v>
      </c>
      <c r="J171" s="6" t="n">
        <v>460.2</v>
      </c>
    </row>
    <row collapsed="false" customFormat="false" customHeight="false" hidden="false" ht="12.1" outlineLevel="0" r="172">
      <c r="A172" s="40" t="n">
        <v>45994</v>
      </c>
      <c r="B172" s="17" t="s">
        <v>502</v>
      </c>
      <c r="C172" s="17" t="s">
        <v>158</v>
      </c>
      <c r="D172" s="17" t="s">
        <v>159</v>
      </c>
      <c r="E172" s="6" t="n">
        <v>670</v>
      </c>
      <c r="F172" s="7" t="n">
        <v>5</v>
      </c>
      <c r="G172" s="6" t="n">
        <v>7.16</v>
      </c>
      <c r="H172" s="6" t="n">
        <v>0</v>
      </c>
      <c r="I172" s="6" t="n">
        <v>35.8</v>
      </c>
      <c r="J172" s="6" t="n">
        <v>35.8</v>
      </c>
    </row>
    <row collapsed="false" customFormat="false" customHeight="false" hidden="false" ht="12.1" outlineLevel="0" r="173">
      <c r="A173" s="40" t="n">
        <v>45998</v>
      </c>
      <c r="B173" s="17" t="s">
        <v>502</v>
      </c>
      <c r="C173" s="17" t="s">
        <v>195</v>
      </c>
      <c r="D173" s="17" t="s">
        <v>196</v>
      </c>
      <c r="E173" s="6" t="n">
        <v>400</v>
      </c>
      <c r="F173" s="7" t="n">
        <v>1</v>
      </c>
      <c r="G173" s="6" t="n">
        <v>4.93</v>
      </c>
      <c r="H173" s="6" t="n">
        <v>0</v>
      </c>
      <c r="I173" s="6" t="n">
        <v>4.93</v>
      </c>
      <c r="J173" s="6" t="n">
        <v>4.93</v>
      </c>
    </row>
    <row collapsed="false" customFormat="false" customHeight="false" hidden="false" ht="12.1" outlineLevel="0" r="174">
      <c r="A174" s="40" t="n">
        <v>45999</v>
      </c>
      <c r="B174" s="17" t="s">
        <v>502</v>
      </c>
      <c r="C174" s="17" t="s">
        <v>171</v>
      </c>
      <c r="D174" s="17" t="s">
        <v>172</v>
      </c>
      <c r="E174" s="6" t="n">
        <v>1000</v>
      </c>
      <c r="F174" s="7" t="n">
        <v>3</v>
      </c>
      <c r="G174" s="6" t="n">
        <v>13.15</v>
      </c>
      <c r="H174" s="6" t="n">
        <v>0</v>
      </c>
      <c r="I174" s="6" t="n">
        <v>39.45</v>
      </c>
      <c r="J174" s="6" t="n">
        <v>39.45</v>
      </c>
    </row>
    <row collapsed="false" customFormat="false" customHeight="false" hidden="false" ht="12.1" outlineLevel="0" r="175">
      <c r="A175" s="40" t="n">
        <v>46001</v>
      </c>
      <c r="B175" s="17" t="s">
        <v>502</v>
      </c>
      <c r="C175" s="17" t="s">
        <v>174</v>
      </c>
      <c r="D175" s="17" t="s">
        <v>175</v>
      </c>
      <c r="E175" s="6" t="n">
        <v>1000</v>
      </c>
      <c r="F175" s="7" t="n">
        <v>2</v>
      </c>
      <c r="G175" s="6" t="n">
        <v>17.88</v>
      </c>
      <c r="H175" s="6" t="n">
        <v>0</v>
      </c>
      <c r="I175" s="6" t="n">
        <v>35.76</v>
      </c>
      <c r="J175" s="6" t="n">
        <v>35.76</v>
      </c>
    </row>
    <row collapsed="false" customFormat="false" customHeight="false" hidden="false" ht="12.1" outlineLevel="0" r="176">
      <c r="A176" s="40" t="n">
        <v>46006</v>
      </c>
      <c r="B176" s="17" t="s">
        <v>502</v>
      </c>
      <c r="C176" s="17" t="s">
        <v>189</v>
      </c>
      <c r="D176" s="17" t="s">
        <v>190</v>
      </c>
      <c r="E176" s="6" t="n">
        <v>450</v>
      </c>
      <c r="F176" s="7" t="n">
        <v>3</v>
      </c>
      <c r="G176" s="6" t="n">
        <v>10.21</v>
      </c>
      <c r="H176" s="6" t="n">
        <v>0</v>
      </c>
      <c r="I176" s="6" t="n">
        <v>30.63</v>
      </c>
      <c r="J176" s="6" t="n">
        <v>30.63</v>
      </c>
    </row>
    <row collapsed="false" customFormat="false" customHeight="false" hidden="false" ht="12.1" outlineLevel="0" r="177">
      <c r="A177" s="40" t="n">
        <v>46016</v>
      </c>
      <c r="B177" s="17" t="s">
        <v>502</v>
      </c>
      <c r="C177" s="17" t="s">
        <v>154</v>
      </c>
      <c r="D177" s="17" t="s">
        <v>155</v>
      </c>
      <c r="E177" s="6" t="n">
        <v>1000</v>
      </c>
      <c r="F177" s="7" t="n">
        <v>5</v>
      </c>
      <c r="G177" s="6" t="n">
        <v>11.26</v>
      </c>
      <c r="H177" s="6" t="n">
        <v>0</v>
      </c>
      <c r="I177" s="6" t="n">
        <v>56.3</v>
      </c>
      <c r="J177" s="6" t="n">
        <v>56.3</v>
      </c>
    </row>
    <row collapsed="false" customFormat="false" customHeight="false" hidden="false" ht="12.1" outlineLevel="0" r="178">
      <c r="A178" s="40" t="n">
        <v>46016</v>
      </c>
      <c r="B178" s="17" t="s">
        <v>502</v>
      </c>
      <c r="C178" s="17" t="s">
        <v>165</v>
      </c>
      <c r="D178" s="17" t="s">
        <v>166</v>
      </c>
      <c r="E178" s="6" t="n">
        <v>487.47</v>
      </c>
      <c r="F178" s="7" t="n">
        <v>6</v>
      </c>
      <c r="G178" s="6" t="n">
        <v>7.43</v>
      </c>
      <c r="H178" s="6" t="n">
        <v>0</v>
      </c>
      <c r="I178" s="6" t="n">
        <v>44.58</v>
      </c>
      <c r="J178" s="6" t="n">
        <v>44.58</v>
      </c>
    </row>
    <row collapsed="false" customFormat="false" customHeight="false" hidden="false" ht="12.1" outlineLevel="0" r="179">
      <c r="A179" s="40" t="n">
        <v>46017</v>
      </c>
      <c r="B179" s="17" t="s">
        <v>502</v>
      </c>
      <c r="C179" s="17" t="s">
        <v>161</v>
      </c>
      <c r="D179" s="17" t="s">
        <v>162</v>
      </c>
      <c r="E179" s="6" t="n">
        <v>1000</v>
      </c>
      <c r="F179" s="7" t="n">
        <v>3</v>
      </c>
      <c r="G179" s="6" t="n">
        <v>16.23</v>
      </c>
      <c r="H179" s="6" t="n">
        <v>0</v>
      </c>
      <c r="I179" s="6" t="n">
        <v>48.69</v>
      </c>
      <c r="J179" s="6" t="n">
        <v>48.69</v>
      </c>
    </row>
    <row collapsed="false" customFormat="false" customHeight="false" hidden="false" ht="12.1" outlineLevel="0" r="180">
      <c r="A180" s="40" t="n">
        <v>46022</v>
      </c>
      <c r="B180" s="17" t="s">
        <v>502</v>
      </c>
      <c r="C180" s="17" t="s">
        <v>186</v>
      </c>
      <c r="D180" s="17" t="s">
        <v>187</v>
      </c>
      <c r="E180" s="6" t="n">
        <v>333.15</v>
      </c>
      <c r="F180" s="7" t="n">
        <v>5</v>
      </c>
      <c r="G180" s="6" t="n">
        <v>1.82</v>
      </c>
      <c r="H180" s="6" t="n">
        <v>0</v>
      </c>
      <c r="I180" s="6" t="n">
        <v>9.1</v>
      </c>
      <c r="J180" s="6" t="n">
        <v>9.1</v>
      </c>
    </row>
    <row collapsed="false" customFormat="false" customHeight="false" hidden="false" ht="12.1" outlineLevel="0" r="181">
      <c r="A181" s="40" t="n">
        <v>46024</v>
      </c>
      <c r="B181" s="17" t="s">
        <v>502</v>
      </c>
      <c r="C181" s="17" t="s">
        <v>158</v>
      </c>
      <c r="D181" s="17" t="s">
        <v>159</v>
      </c>
      <c r="E181" s="6" t="n">
        <v>670</v>
      </c>
      <c r="F181" s="7" t="n">
        <v>5</v>
      </c>
      <c r="G181" s="6" t="n">
        <v>7.16</v>
      </c>
      <c r="H181" s="6" t="n">
        <v>0</v>
      </c>
      <c r="I181" s="6" t="n">
        <v>35.8</v>
      </c>
      <c r="J181" s="6" t="n">
        <v>35.8</v>
      </c>
    </row>
    <row collapsed="false" customFormat="false" customHeight="false" hidden="false" ht="12.1" outlineLevel="0" r="182">
      <c r="A182" s="40" t="n">
        <v>46024</v>
      </c>
      <c r="B182" s="17" t="s">
        <v>502</v>
      </c>
      <c r="C182" s="17" t="s">
        <v>183</v>
      </c>
      <c r="D182" s="17" t="s">
        <v>184</v>
      </c>
      <c r="E182" s="6" t="n">
        <v>577.92</v>
      </c>
      <c r="F182" s="7" t="n">
        <v>3</v>
      </c>
      <c r="G182" s="6" t="n">
        <v>5.75</v>
      </c>
      <c r="H182" s="6" t="n">
        <v>0</v>
      </c>
      <c r="I182" s="6" t="n">
        <v>17.25</v>
      </c>
      <c r="J182" s="6" t="n">
        <v>17.25</v>
      </c>
    </row>
    <row collapsed="false" customFormat="false" customHeight="false" hidden="false" ht="12.1" outlineLevel="0" r="183">
      <c r="A183" s="40" t="n">
        <v>46029</v>
      </c>
      <c r="B183" s="17" t="s">
        <v>502</v>
      </c>
      <c r="C183" s="17" t="s">
        <v>171</v>
      </c>
      <c r="D183" s="17" t="s">
        <v>172</v>
      </c>
      <c r="E183" s="6" t="n">
        <v>1000</v>
      </c>
      <c r="F183" s="7" t="n">
        <v>3</v>
      </c>
      <c r="G183" s="6" t="n">
        <v>13.15</v>
      </c>
      <c r="H183" s="6" t="n">
        <v>0</v>
      </c>
      <c r="I183" s="6" t="n">
        <v>39.45</v>
      </c>
      <c r="J183" s="6" t="n">
        <v>39.45</v>
      </c>
    </row>
    <row collapsed="false" customFormat="false" customHeight="false" hidden="false" ht="12.1" outlineLevel="0" r="184">
      <c r="A184" s="40" t="n">
        <v>46029</v>
      </c>
      <c r="B184" s="17" t="s">
        <v>502</v>
      </c>
      <c r="C184" s="17" t="s">
        <v>195</v>
      </c>
      <c r="D184" s="17" t="s">
        <v>196</v>
      </c>
      <c r="E184" s="6" t="n">
        <v>400</v>
      </c>
      <c r="F184" s="7" t="n">
        <v>1</v>
      </c>
      <c r="G184" s="6" t="n">
        <v>4.53</v>
      </c>
      <c r="H184" s="6" t="n">
        <v>0</v>
      </c>
      <c r="I184" s="6" t="n">
        <v>4.53</v>
      </c>
      <c r="J184" s="6" t="n">
        <v>4.53</v>
      </c>
    </row>
    <row collapsed="false" customFormat="false" customHeight="false" hidden="false" ht="12.1" outlineLevel="0" r="185">
      <c r="A185" s="40" t="n">
        <v>46031</v>
      </c>
      <c r="B185" s="17" t="s">
        <v>502</v>
      </c>
      <c r="C185" s="17" t="s">
        <v>174</v>
      </c>
      <c r="D185" s="17" t="s">
        <v>175</v>
      </c>
      <c r="E185" s="6" t="n">
        <v>1000</v>
      </c>
      <c r="F185" s="7" t="n">
        <v>2</v>
      </c>
      <c r="G185" s="6" t="n">
        <v>17.88</v>
      </c>
      <c r="H185" s="6" t="n">
        <v>0</v>
      </c>
      <c r="I185" s="6" t="n">
        <v>35.76</v>
      </c>
      <c r="J185" s="6" t="n">
        <v>35.76</v>
      </c>
    </row>
    <row collapsed="false" customFormat="false" customHeight="false" hidden="false" ht="12.1" outlineLevel="0" r="186">
      <c r="A186" s="40" t="n">
        <v>46042</v>
      </c>
      <c r="B186" s="17" t="s">
        <v>502</v>
      </c>
      <c r="C186" s="17" t="s">
        <v>192</v>
      </c>
      <c r="D186" s="17" t="s">
        <v>193</v>
      </c>
      <c r="E186" s="6" t="n">
        <v>1000</v>
      </c>
      <c r="F186" s="7" t="n">
        <v>1</v>
      </c>
      <c r="G186" s="6" t="n">
        <v>43.38</v>
      </c>
      <c r="H186" s="6" t="n">
        <v>0</v>
      </c>
      <c r="I186" s="6" t="n">
        <v>43.38</v>
      </c>
      <c r="J186" s="6" t="n">
        <v>43.38</v>
      </c>
    </row>
    <row collapsed="false" customFormat="false" customHeight="false" hidden="false" ht="12.1" outlineLevel="0" r="187">
      <c r="A187" s="40" t="n">
        <v>46044</v>
      </c>
      <c r="B187" s="17" t="s">
        <v>502</v>
      </c>
      <c r="C187" s="17" t="s">
        <v>180</v>
      </c>
      <c r="D187" s="17" t="s">
        <v>181</v>
      </c>
      <c r="E187" s="6" t="n">
        <v>1000</v>
      </c>
      <c r="F187" s="7" t="n">
        <v>2</v>
      </c>
      <c r="G187" s="6" t="n">
        <v>26.43</v>
      </c>
      <c r="H187" s="6" t="n">
        <v>0</v>
      </c>
      <c r="I187" s="6" t="n">
        <v>52.86</v>
      </c>
      <c r="J187" s="6" t="n">
        <v>52.86</v>
      </c>
    </row>
    <row collapsed="false" customFormat="false" customHeight="false" hidden="false" ht="12.1" outlineLevel="0" r="188">
      <c r="A188" s="40" t="n">
        <v>46046</v>
      </c>
      <c r="B188" s="17" t="s">
        <v>502</v>
      </c>
      <c r="C188" s="17" t="s">
        <v>154</v>
      </c>
      <c r="D188" s="17" t="s">
        <v>155</v>
      </c>
      <c r="E188" s="6" t="n">
        <v>1000</v>
      </c>
      <c r="F188" s="7" t="n">
        <v>5</v>
      </c>
      <c r="G188" s="6" t="n">
        <v>11.26</v>
      </c>
      <c r="H188" s="6" t="n">
        <v>0</v>
      </c>
      <c r="I188" s="6" t="n">
        <v>56.3</v>
      </c>
      <c r="J188" s="6" t="n">
        <v>56.3</v>
      </c>
    </row>
    <row collapsed="false" customFormat="false" customHeight="false" hidden="false" ht="12.1" outlineLevel="0" r="189">
      <c r="A189" s="40" t="n">
        <v>46047</v>
      </c>
      <c r="B189" s="17" t="s">
        <v>502</v>
      </c>
      <c r="C189" s="17" t="s">
        <v>165</v>
      </c>
      <c r="D189" s="17" t="s">
        <v>166</v>
      </c>
      <c r="E189" s="6" t="n">
        <v>487.47</v>
      </c>
      <c r="F189" s="7" t="n">
        <v>6</v>
      </c>
      <c r="G189" s="6" t="n">
        <v>7.07</v>
      </c>
      <c r="H189" s="6" t="n">
        <v>0</v>
      </c>
      <c r="I189" s="6" t="n">
        <v>42.42</v>
      </c>
      <c r="J189" s="6" t="n">
        <v>42.42</v>
      </c>
    </row>
    <row collapsed="false" customFormat="false" customHeight="false" hidden="false" ht="12.1" outlineLevel="0" r="190">
      <c r="A190" s="40" t="n">
        <v>46047</v>
      </c>
      <c r="B190" s="17" t="s">
        <v>502</v>
      </c>
      <c r="C190" s="17" t="s">
        <v>161</v>
      </c>
      <c r="D190" s="17" t="s">
        <v>162</v>
      </c>
      <c r="E190" s="6" t="n">
        <v>1000</v>
      </c>
      <c r="F190" s="7" t="n">
        <v>3</v>
      </c>
      <c r="G190" s="6" t="n">
        <v>16.23</v>
      </c>
      <c r="H190" s="6" t="n">
        <v>0</v>
      </c>
      <c r="I190" s="6" t="n">
        <v>48.69</v>
      </c>
      <c r="J190" s="6" t="n">
        <v>48.69</v>
      </c>
    </row>
    <row collapsed="false" customFormat="false" customHeight="false" hidden="false" ht="12.1" outlineLevel="0" r="191">
      <c r="A191" s="40" t="n">
        <v>46053</v>
      </c>
      <c r="B191" s="17" t="s">
        <v>502</v>
      </c>
      <c r="C191" s="17" t="s">
        <v>186</v>
      </c>
      <c r="D191" s="17" t="s">
        <v>187</v>
      </c>
      <c r="E191" s="6" t="n">
        <v>333.15</v>
      </c>
      <c r="F191" s="7" t="n">
        <v>5</v>
      </c>
      <c r="G191" s="6" t="n">
        <v>1.64</v>
      </c>
      <c r="H191" s="6" t="n">
        <v>0</v>
      </c>
      <c r="I191" s="6" t="n">
        <v>8.2</v>
      </c>
      <c r="J191" s="6" t="n">
        <v>8.2</v>
      </c>
    </row>
    <row collapsed="false" customFormat="false" customHeight="false" hidden="false" ht="12.1" outlineLevel="0" r="192">
      <c r="A192" s="40" t="n">
        <v>46054</v>
      </c>
      <c r="B192" s="17" t="s">
        <v>502</v>
      </c>
      <c r="C192" s="17" t="s">
        <v>158</v>
      </c>
      <c r="D192" s="17" t="s">
        <v>159</v>
      </c>
      <c r="E192" s="6" t="n">
        <v>670</v>
      </c>
      <c r="F192" s="7" t="n">
        <v>5</v>
      </c>
      <c r="G192" s="6" t="n">
        <v>5.19</v>
      </c>
      <c r="H192" s="6" t="n">
        <v>0</v>
      </c>
      <c r="I192" s="6" t="n">
        <v>25.95</v>
      </c>
      <c r="J192" s="6" t="n">
        <v>25.95</v>
      </c>
    </row>
    <row collapsed="false" customFormat="false" customHeight="false" hidden="false" ht="12.1" outlineLevel="0" r="193">
      <c r="A193" s="40" t="n">
        <v>46055</v>
      </c>
      <c r="B193" s="17" t="s">
        <v>502</v>
      </c>
      <c r="C193" s="17" t="s">
        <v>183</v>
      </c>
      <c r="D193" s="17" t="s">
        <v>184</v>
      </c>
      <c r="E193" s="6" t="n">
        <v>577.92</v>
      </c>
      <c r="F193" s="7" t="n">
        <v>3</v>
      </c>
      <c r="G193" s="6" t="n">
        <v>5.39</v>
      </c>
      <c r="H193" s="6" t="n">
        <v>0</v>
      </c>
      <c r="I193" s="6" t="n">
        <v>16.17</v>
      </c>
      <c r="J193" s="6" t="n">
        <v>16.17</v>
      </c>
    </row>
    <row collapsed="false" customFormat="false" customHeight="false" hidden="false" ht="12.1" outlineLevel="0" r="194">
      <c r="A194" s="40" t="n">
        <v>46059</v>
      </c>
      <c r="B194" s="17" t="s">
        <v>502</v>
      </c>
      <c r="C194" s="17" t="s">
        <v>171</v>
      </c>
      <c r="D194" s="17" t="s">
        <v>172</v>
      </c>
      <c r="E194" s="6" t="n">
        <v>1000</v>
      </c>
      <c r="F194" s="7" t="n">
        <v>3</v>
      </c>
      <c r="G194" s="6" t="n">
        <v>13.15</v>
      </c>
      <c r="H194" s="6" t="n">
        <v>0</v>
      </c>
      <c r="I194" s="6" t="n">
        <v>39.45</v>
      </c>
      <c r="J194" s="6" t="n">
        <v>39.45</v>
      </c>
    </row>
    <row collapsed="false" customFormat="false" customHeight="false" hidden="false" ht="12.1" outlineLevel="0" r="195">
      <c r="A195" s="40" t="n">
        <v>46060</v>
      </c>
      <c r="B195" s="17" t="s">
        <v>502</v>
      </c>
      <c r="C195" s="17" t="s">
        <v>195</v>
      </c>
      <c r="D195" s="17" t="s">
        <v>196</v>
      </c>
      <c r="E195" s="6" t="n">
        <v>400</v>
      </c>
      <c r="F195" s="7" t="n">
        <v>1</v>
      </c>
      <c r="G195" s="6" t="n">
        <v>4.13</v>
      </c>
      <c r="H195" s="6" t="n">
        <v>0</v>
      </c>
      <c r="I195" s="6" t="n">
        <v>4.13</v>
      </c>
      <c r="J195" s="6" t="n">
        <v>4.13</v>
      </c>
    </row>
    <row collapsed="false" customFormat="false" customHeight="false" hidden="false" ht="12.1" outlineLevel="0" r="196">
      <c r="A196" s="40" t="n">
        <v>46061</v>
      </c>
      <c r="B196" s="17" t="s">
        <v>502</v>
      </c>
      <c r="C196" s="17" t="s">
        <v>174</v>
      </c>
      <c r="D196" s="17" t="s">
        <v>175</v>
      </c>
      <c r="E196" s="6" t="n">
        <v>1000</v>
      </c>
      <c r="F196" s="7" t="n">
        <v>2</v>
      </c>
      <c r="G196" s="6" t="n">
        <v>17.88</v>
      </c>
      <c r="H196" s="6" t="n">
        <v>0</v>
      </c>
      <c r="I196" s="6" t="n">
        <v>35.76</v>
      </c>
      <c r="J196" s="6" t="n">
        <v>35.76</v>
      </c>
    </row>
    <row collapsed="false" customFormat="false" customHeight="false" hidden="false" ht="12.1" outlineLevel="0" r="197">
      <c r="A197" s="40" t="n">
        <v>46072</v>
      </c>
      <c r="B197" s="17" t="s">
        <v>502</v>
      </c>
      <c r="C197" s="17" t="s">
        <v>168</v>
      </c>
      <c r="D197" s="17" t="s">
        <v>169</v>
      </c>
      <c r="E197" s="6" t="n">
        <v>1000</v>
      </c>
      <c r="F197" s="7" t="n">
        <v>3</v>
      </c>
      <c r="G197" s="6" t="n">
        <v>31.66</v>
      </c>
      <c r="H197" s="6" t="n">
        <v>0</v>
      </c>
      <c r="I197" s="6" t="n">
        <v>94.98</v>
      </c>
      <c r="J197" s="6" t="n">
        <v>94.98</v>
      </c>
    </row>
    <row collapsed="false" customFormat="false" customHeight="false" hidden="false" ht="12.1" outlineLevel="0" r="198">
      <c r="A198" s="40" t="n">
        <v>46076</v>
      </c>
      <c r="B198" s="17" t="s">
        <v>502</v>
      </c>
      <c r="C198" s="17" t="s">
        <v>154</v>
      </c>
      <c r="D198" s="17" t="s">
        <v>155</v>
      </c>
      <c r="E198" s="6" t="n">
        <v>1000</v>
      </c>
      <c r="F198" s="7" t="n">
        <v>5</v>
      </c>
      <c r="G198" s="6" t="n">
        <v>11.26</v>
      </c>
      <c r="H198" s="6" t="n">
        <v>0</v>
      </c>
      <c r="I198" s="6" t="n">
        <v>56.3</v>
      </c>
      <c r="J198" s="6" t="n">
        <v>56.3</v>
      </c>
    </row>
    <row collapsed="false" customFormat="false" customHeight="false" hidden="false" ht="12.1" outlineLevel="0" r="199">
      <c r="A199" s="40" t="n">
        <v>46077</v>
      </c>
      <c r="B199" s="17" t="s">
        <v>502</v>
      </c>
      <c r="C199" s="17" t="s">
        <v>161</v>
      </c>
      <c r="D199" s="17" t="s">
        <v>162</v>
      </c>
      <c r="E199" s="6" t="n">
        <v>1000</v>
      </c>
      <c r="F199" s="7" t="n">
        <v>3</v>
      </c>
      <c r="G199" s="6" t="n">
        <v>16.23</v>
      </c>
      <c r="H199" s="6" t="n">
        <v>0</v>
      </c>
      <c r="I199" s="6" t="n">
        <v>48.69</v>
      </c>
      <c r="J199" s="6" t="n">
        <v>48.69</v>
      </c>
    </row>
    <row collapsed="false" customFormat="false" customHeight="false" hidden="false" ht="12.1" outlineLevel="0" r="200">
      <c r="A200" s="40" t="n">
        <v>46078</v>
      </c>
      <c r="B200" s="17" t="s">
        <v>502</v>
      </c>
      <c r="C200" s="17" t="s">
        <v>165</v>
      </c>
      <c r="D200" s="17" t="s">
        <v>166</v>
      </c>
      <c r="E200" s="6" t="n">
        <v>487.47</v>
      </c>
      <c r="F200" s="7" t="n">
        <v>6</v>
      </c>
      <c r="G200" s="6" t="n">
        <v>6.48</v>
      </c>
      <c r="H200" s="6" t="n">
        <v>0</v>
      </c>
      <c r="I200" s="6" t="n">
        <v>38.88</v>
      </c>
      <c r="J200" s="6" t="n">
        <v>38.88</v>
      </c>
    </row>
    <row collapsed="false" customFormat="false" customHeight="false" hidden="false" ht="12.1" outlineLevel="0" r="201">
      <c r="A201" s="40" t="n">
        <v>46079</v>
      </c>
      <c r="B201" s="17" t="s">
        <v>502</v>
      </c>
      <c r="C201" s="17" t="s">
        <v>177</v>
      </c>
      <c r="D201" s="17" t="s">
        <v>178</v>
      </c>
      <c r="E201" s="6" t="n">
        <v>1000</v>
      </c>
      <c r="F201" s="7" t="n">
        <v>2</v>
      </c>
      <c r="G201" s="6" t="n">
        <v>39.89</v>
      </c>
      <c r="H201" s="6" t="n">
        <v>0</v>
      </c>
      <c r="I201" s="6" t="n">
        <v>79.78</v>
      </c>
      <c r="J201" s="6" t="n">
        <v>79.78</v>
      </c>
    </row>
    <row collapsed="false" customFormat="false" customHeight="false" hidden="false" ht="12.1" outlineLevel="0" r="202">
      <c r="A202" s="40" t="n">
        <v>46081</v>
      </c>
      <c r="B202" s="17" t="s">
        <v>502</v>
      </c>
      <c r="C202" s="17" t="s">
        <v>186</v>
      </c>
      <c r="D202" s="17" t="s">
        <v>187</v>
      </c>
      <c r="E202" s="6" t="n">
        <v>333.15</v>
      </c>
      <c r="F202" s="7" t="n">
        <v>5</v>
      </c>
      <c r="G202" s="6" t="n">
        <v>1.32</v>
      </c>
      <c r="H202" s="6" t="n">
        <v>0</v>
      </c>
      <c r="I202" s="6" t="n">
        <v>6.6</v>
      </c>
      <c r="J202" s="6" t="n">
        <v>6.6</v>
      </c>
    </row>
    <row collapsed="false" customFormat="false" customHeight="false" hidden="false" ht="12.1" outlineLevel="0" r="203">
      <c r="A203" s="40" t="n">
        <v>46083</v>
      </c>
      <c r="B203" s="17" t="s">
        <v>502</v>
      </c>
      <c r="C203" s="17" t="s">
        <v>183</v>
      </c>
      <c r="D203" s="17" t="s">
        <v>184</v>
      </c>
      <c r="E203" s="6" t="n">
        <v>577.92</v>
      </c>
      <c r="F203" s="7" t="n">
        <v>3</v>
      </c>
      <c r="G203" s="6" t="n">
        <v>4.55</v>
      </c>
      <c r="H203" s="6" t="n">
        <v>0</v>
      </c>
      <c r="I203" s="6" t="n">
        <v>13.65</v>
      </c>
      <c r="J203" s="6" t="n">
        <v>13.65</v>
      </c>
    </row>
    <row collapsed="false" customFormat="false" customHeight="false" hidden="false" ht="12.1" outlineLevel="0" r="204">
      <c r="A204" s="40" t="n">
        <v>46084</v>
      </c>
      <c r="B204" s="17" t="s">
        <v>502</v>
      </c>
      <c r="C204" s="17" t="s">
        <v>158</v>
      </c>
      <c r="D204" s="17" t="s">
        <v>159</v>
      </c>
      <c r="E204" s="6" t="n">
        <v>670</v>
      </c>
      <c r="F204" s="7" t="n">
        <v>5</v>
      </c>
      <c r="G204" s="6" t="n">
        <v>5.19</v>
      </c>
      <c r="H204" s="6" t="n">
        <v>0</v>
      </c>
      <c r="I204" s="6" t="n">
        <v>25.95</v>
      </c>
      <c r="J204" s="6" t="n">
        <v>25.95</v>
      </c>
    </row>
    <row collapsed="false" customFormat="false" customHeight="false" hidden="false" ht="12.1" outlineLevel="0" r="205">
      <c r="A205" s="40" t="n">
        <v>46089</v>
      </c>
      <c r="B205" s="17" t="s">
        <v>502</v>
      </c>
      <c r="C205" s="17" t="s">
        <v>171</v>
      </c>
      <c r="D205" s="17" t="s">
        <v>172</v>
      </c>
      <c r="E205" s="6" t="n">
        <v>1000</v>
      </c>
      <c r="F205" s="7" t="n">
        <v>3</v>
      </c>
      <c r="G205" s="6" t="n">
        <v>13.15</v>
      </c>
      <c r="H205" s="6" t="n">
        <v>0</v>
      </c>
      <c r="I205" s="6" t="n">
        <v>39.45</v>
      </c>
      <c r="J205" s="6" t="n">
        <v>39.45</v>
      </c>
    </row>
    <row collapsed="false" customFormat="false" customHeight="false" hidden="false" ht="12.1" outlineLevel="0" r="206">
      <c r="A206" s="40" t="n">
        <v>46091</v>
      </c>
      <c r="B206" s="17" t="s">
        <v>502</v>
      </c>
      <c r="C206" s="17" t="s">
        <v>195</v>
      </c>
      <c r="D206" s="17" t="s">
        <v>196</v>
      </c>
      <c r="E206" s="6" t="n">
        <v>400</v>
      </c>
      <c r="F206" s="7" t="n">
        <v>1</v>
      </c>
      <c r="G206" s="6" t="n">
        <v>3.73</v>
      </c>
      <c r="H206" s="6" t="n">
        <v>0</v>
      </c>
      <c r="I206" s="6" t="n">
        <v>3.73</v>
      </c>
      <c r="J206" s="6" t="n">
        <v>3.73</v>
      </c>
    </row>
    <row collapsed="false" customFormat="false" customHeight="false" hidden="false" ht="12.1" outlineLevel="0" r="207">
      <c r="A207" s="40" t="n">
        <v>46091</v>
      </c>
      <c r="B207" s="17" t="s">
        <v>502</v>
      </c>
      <c r="C207" s="17" t="s">
        <v>174</v>
      </c>
      <c r="D207" s="17" t="s">
        <v>175</v>
      </c>
      <c r="E207" s="6" t="n">
        <v>1000</v>
      </c>
      <c r="F207" s="7" t="n">
        <v>2</v>
      </c>
      <c r="G207" s="6" t="n">
        <v>17.88</v>
      </c>
      <c r="H207" s="6" t="n">
        <v>0</v>
      </c>
      <c r="I207" s="6" t="n">
        <v>35.76</v>
      </c>
      <c r="J207" s="6" t="n">
        <v>35.76</v>
      </c>
    </row>
    <row collapsed="false" customFormat="false" customHeight="false" hidden="false" ht="12.1" outlineLevel="0" r="208">
      <c r="A208" s="40" t="n">
        <v>46097</v>
      </c>
      <c r="B208" s="17" t="s">
        <v>502</v>
      </c>
      <c r="C208" s="17" t="s">
        <v>189</v>
      </c>
      <c r="D208" s="17" t="s">
        <v>190</v>
      </c>
      <c r="E208" s="6" t="n">
        <v>450</v>
      </c>
      <c r="F208" s="7" t="n">
        <v>3</v>
      </c>
      <c r="G208" s="6" t="n">
        <v>7.71</v>
      </c>
      <c r="H208" s="6" t="n">
        <v>0</v>
      </c>
      <c r="I208" s="6" t="n">
        <v>23.13</v>
      </c>
      <c r="J208" s="6" t="n">
        <v>23.13</v>
      </c>
    </row>
    <row collapsed="false" customFormat="false" customHeight="false" hidden="false" ht="12.1" outlineLevel="0" r="209">
      <c r="A209" s="40" t="n">
        <v>46098</v>
      </c>
      <c r="B209" s="17" t="s">
        <v>502</v>
      </c>
      <c r="C209" s="17" t="s">
        <v>143</v>
      </c>
      <c r="D209" s="17" t="s">
        <v>144</v>
      </c>
      <c r="E209" s="6" t="n">
        <v>1000</v>
      </c>
      <c r="F209" s="7" t="n">
        <v>11</v>
      </c>
      <c r="G209" s="6" t="n">
        <v>33.41</v>
      </c>
      <c r="H209" s="6" t="n">
        <v>0</v>
      </c>
      <c r="I209" s="6" t="n">
        <v>367.51</v>
      </c>
      <c r="J209" s="6" t="n">
        <v>367.51</v>
      </c>
    </row>
    <row collapsed="false" customFormat="false" customHeight="false" hidden="false" ht="12.1" outlineLevel="0" r="210">
      <c r="A210" s="40" t="n">
        <v>46106</v>
      </c>
      <c r="B210" s="17" t="s">
        <v>502</v>
      </c>
      <c r="C210" s="17" t="s">
        <v>154</v>
      </c>
      <c r="D210" s="17" t="s">
        <v>155</v>
      </c>
      <c r="E210" s="6" t="n">
        <v>1000</v>
      </c>
      <c r="F210" s="7" t="n">
        <v>5</v>
      </c>
      <c r="G210" s="6" t="n">
        <v>11.26</v>
      </c>
      <c r="H210" s="6" t="n">
        <v>0</v>
      </c>
      <c r="I210" s="6" t="n">
        <v>56.3</v>
      </c>
      <c r="J210" s="6" t="n">
        <v>56.3</v>
      </c>
    </row>
    <row collapsed="false" customFormat="false" customHeight="false" hidden="false" ht="12.1" outlineLevel="0" r="211">
      <c r="A211" s="40" t="n">
        <v>46106</v>
      </c>
      <c r="B211" s="17" t="s">
        <v>502</v>
      </c>
      <c r="C211" s="17" t="s">
        <v>165</v>
      </c>
      <c r="D211" s="17" t="s">
        <v>166</v>
      </c>
      <c r="E211" s="6" t="n">
        <v>487.47</v>
      </c>
      <c r="F211" s="7" t="n">
        <v>6</v>
      </c>
      <c r="G211" s="6" t="n">
        <v>5.35</v>
      </c>
      <c r="H211" s="6" t="n">
        <v>0</v>
      </c>
      <c r="I211" s="6" t="n">
        <v>32.1</v>
      </c>
      <c r="J211" s="6" t="n">
        <v>32.1</v>
      </c>
    </row>
    <row collapsed="false" customFormat="false" customHeight="false" hidden="false" ht="12.1" outlineLevel="0" r="212">
      <c r="A212" s="40" t="n">
        <v>46107</v>
      </c>
      <c r="B212" s="17" t="s">
        <v>502</v>
      </c>
      <c r="C212" s="17" t="s">
        <v>161</v>
      </c>
      <c r="D212" s="17" t="s">
        <v>162</v>
      </c>
      <c r="E212" s="6" t="n">
        <v>1000</v>
      </c>
      <c r="F212" s="7" t="n">
        <v>3</v>
      </c>
      <c r="G212" s="6" t="n">
        <v>16.23</v>
      </c>
      <c r="H212" s="6" t="n">
        <v>0</v>
      </c>
      <c r="I212" s="6" t="n">
        <v>48.69</v>
      </c>
      <c r="J212" s="6" t="n">
        <v>48.69</v>
      </c>
    </row>
    <row collapsed="false" customFormat="false" customHeight="false" hidden="false" ht="12.1" outlineLevel="0" r="213">
      <c r="A213" s="40" t="n">
        <v>46112</v>
      </c>
      <c r="B213" s="17" t="s">
        <v>502</v>
      </c>
      <c r="C213" s="17" t="s">
        <v>186</v>
      </c>
      <c r="D213" s="17" t="s">
        <v>187</v>
      </c>
      <c r="E213" s="6" t="n">
        <v>333.15</v>
      </c>
      <c r="F213" s="7" t="n">
        <v>5</v>
      </c>
      <c r="G213" s="6" t="n">
        <v>1.3</v>
      </c>
      <c r="H213" s="6" t="n">
        <v>0</v>
      </c>
      <c r="I213" s="6" t="n">
        <v>6.5</v>
      </c>
      <c r="J213" s="6" t="n">
        <v>6.5</v>
      </c>
    </row>
    <row collapsed="false" customFormat="false" customHeight="false" hidden="false" ht="12.1" outlineLevel="0" r="214">
      <c r="A214" s="40" t="n">
        <v>46112</v>
      </c>
      <c r="B214" s="17" t="s">
        <v>502</v>
      </c>
      <c r="C214" s="17" t="s">
        <v>150</v>
      </c>
      <c r="D214" s="17" t="s">
        <v>151</v>
      </c>
      <c r="E214" s="6" t="n">
        <v>1000</v>
      </c>
      <c r="F214" s="7" t="n">
        <v>12</v>
      </c>
      <c r="G214" s="6" t="n">
        <v>38.39</v>
      </c>
      <c r="H214" s="6" t="n">
        <v>0</v>
      </c>
      <c r="I214" s="6" t="n">
        <v>460.68</v>
      </c>
      <c r="J214" s="6" t="n">
        <v>460.68</v>
      </c>
    </row>
    <row collapsed="false" customFormat="false" customHeight="false" hidden="false" ht="12.1" outlineLevel="0" r="215">
      <c r="A215" s="40" t="n">
        <v>46114</v>
      </c>
      <c r="B215" s="17" t="s">
        <v>502</v>
      </c>
      <c r="C215" s="17" t="s">
        <v>158</v>
      </c>
      <c r="D215" s="17" t="s">
        <v>159</v>
      </c>
      <c r="E215" s="6" t="n">
        <v>670</v>
      </c>
      <c r="F215" s="7" t="n">
        <v>5</v>
      </c>
      <c r="G215" s="6" t="n">
        <v>5.19</v>
      </c>
      <c r="H215" s="6" t="n">
        <v>0</v>
      </c>
      <c r="I215" s="6" t="n">
        <v>25.95</v>
      </c>
      <c r="J215" s="6" t="n">
        <v>25.95</v>
      </c>
    </row>
    <row collapsed="false" customFormat="false" customHeight="false" hidden="false" ht="12.1" outlineLevel="0" r="216">
      <c r="A216" s="40" t="n">
        <v>46114</v>
      </c>
      <c r="B216" s="17" t="s">
        <v>502</v>
      </c>
      <c r="C216" s="17" t="s">
        <v>183</v>
      </c>
      <c r="D216" s="17" t="s">
        <v>184</v>
      </c>
      <c r="E216" s="6" t="n">
        <v>577.92</v>
      </c>
      <c r="F216" s="7" t="n">
        <v>3</v>
      </c>
      <c r="G216" s="6" t="n">
        <v>4.69</v>
      </c>
      <c r="H216" s="6" t="n">
        <v>0</v>
      </c>
      <c r="I216" s="6" t="n">
        <v>14.07</v>
      </c>
      <c r="J216" s="6" t="n">
        <v>14.07</v>
      </c>
    </row>
    <row collapsed="false" customFormat="false" customHeight="false" hidden="false" ht="12.1" outlineLevel="0" r="217">
      <c r="A217" s="40" t="n">
        <v>46119</v>
      </c>
      <c r="B217" s="17" t="s">
        <v>502</v>
      </c>
      <c r="C217" s="17" t="s">
        <v>171</v>
      </c>
      <c r="D217" s="17" t="s">
        <v>172</v>
      </c>
      <c r="E217" s="6" t="n">
        <v>1000</v>
      </c>
      <c r="F217" s="7" t="n">
        <v>3</v>
      </c>
      <c r="G217" s="6" t="n">
        <v>12.74</v>
      </c>
      <c r="H217" s="6" t="n">
        <v>0</v>
      </c>
      <c r="I217" s="6" t="n">
        <v>38.22</v>
      </c>
      <c r="J217" s="6" t="n">
        <v>38.22</v>
      </c>
    </row>
    <row collapsed="false" customFormat="false" customHeight="false" hidden="false" ht="12.1" outlineLevel="0" r="218">
      <c r="A218" s="40" t="n">
        <v>46121</v>
      </c>
      <c r="B218" s="17" t="s">
        <v>502</v>
      </c>
      <c r="C218" s="17" t="s">
        <v>174</v>
      </c>
      <c r="D218" s="17" t="s">
        <v>175</v>
      </c>
      <c r="E218" s="6" t="n">
        <v>1000</v>
      </c>
      <c r="F218" s="7" t="n">
        <v>2</v>
      </c>
      <c r="G218" s="6" t="n">
        <v>17.88</v>
      </c>
      <c r="H218" s="6" t="n">
        <v>0</v>
      </c>
      <c r="I218" s="6" t="n">
        <v>35.76</v>
      </c>
      <c r="J218" s="6" t="n">
        <v>35.76</v>
      </c>
    </row>
    <row collapsed="false" customFormat="false" customHeight="false" hidden="false" ht="12.1" outlineLevel="0" r="219">
      <c r="A219" s="40" t="n">
        <v>46122</v>
      </c>
      <c r="B219" s="17" t="s">
        <v>502</v>
      </c>
      <c r="C219" s="17" t="s">
        <v>195</v>
      </c>
      <c r="D219" s="17" t="s">
        <v>196</v>
      </c>
      <c r="E219" s="6" t="n">
        <v>400</v>
      </c>
      <c r="F219" s="7" t="n">
        <v>1</v>
      </c>
      <c r="G219" s="6" t="n">
        <v>3.33</v>
      </c>
      <c r="H219" s="6" t="n">
        <v>0</v>
      </c>
      <c r="I219" s="6" t="n">
        <v>3.33</v>
      </c>
      <c r="J219" s="6" t="n">
        <v>3.33</v>
      </c>
    </row>
    <row collapsed="false" customFormat="false" customHeight="false" hidden="false" ht="12.1" outlineLevel="0" r="220">
      <c r="A220" s="40" t="n">
        <v>46135</v>
      </c>
      <c r="B220" s="17" t="s">
        <v>502</v>
      </c>
      <c r="C220" s="17" t="s">
        <v>180</v>
      </c>
      <c r="D220" s="17" t="s">
        <v>181</v>
      </c>
      <c r="E220" s="6" t="n">
        <v>1000</v>
      </c>
      <c r="F220" s="7" t="n">
        <v>2</v>
      </c>
      <c r="G220" s="6" t="n">
        <v>26.43</v>
      </c>
      <c r="H220" s="6" t="n">
        <v>0</v>
      </c>
      <c r="I220" s="6" t="n">
        <v>52.86</v>
      </c>
      <c r="J220" s="6" t="n">
        <v>52.86</v>
      </c>
    </row>
    <row collapsed="false" customFormat="false" customHeight="false" hidden="false" ht="12.1" outlineLevel="0" r="221">
      <c r="A221" s="40" t="n">
        <v>46136</v>
      </c>
      <c r="B221" s="17" t="s">
        <v>502</v>
      </c>
      <c r="C221" s="17" t="s">
        <v>154</v>
      </c>
      <c r="D221" s="17" t="s">
        <v>155</v>
      </c>
      <c r="E221" s="6" t="n">
        <v>1000</v>
      </c>
      <c r="F221" s="7" t="n">
        <v>5</v>
      </c>
      <c r="G221" s="6" t="n">
        <v>11.26</v>
      </c>
      <c r="H221" s="6" t="n">
        <v>0</v>
      </c>
      <c r="I221" s="6" t="n">
        <v>56.3</v>
      </c>
      <c r="J221" s="6" t="n">
        <v>56.3</v>
      </c>
    </row>
    <row collapsed="false" customFormat="false" customHeight="false" hidden="false" ht="12.1" outlineLevel="0" r="222">
      <c r="A222" s="40" t="n">
        <v>46137</v>
      </c>
      <c r="B222" s="17" t="s">
        <v>502</v>
      </c>
      <c r="C222" s="17" t="s">
        <v>161</v>
      </c>
      <c r="D222" s="17" t="s">
        <v>162</v>
      </c>
      <c r="E222" s="6" t="n">
        <v>1000</v>
      </c>
      <c r="F222" s="7" t="n">
        <v>3</v>
      </c>
      <c r="G222" s="6" t="n">
        <v>16.23</v>
      </c>
      <c r="H222" s="6" t="n">
        <v>0</v>
      </c>
      <c r="I222" s="6" t="n">
        <v>48.69</v>
      </c>
      <c r="J222" s="6" t="n">
        <v>48.69</v>
      </c>
    </row>
    <row collapsed="false" customFormat="false" customHeight="false" hidden="false" ht="12.1" outlineLevel="0" r="223">
      <c r="A223" s="40" t="n">
        <v>46137</v>
      </c>
      <c r="B223" s="17" t="s">
        <v>502</v>
      </c>
      <c r="C223" s="17" t="s">
        <v>165</v>
      </c>
      <c r="D223" s="17" t="s">
        <v>166</v>
      </c>
      <c r="E223" s="6" t="n">
        <v>487.47</v>
      </c>
      <c r="F223" s="7" t="n">
        <v>6</v>
      </c>
      <c r="G223" s="6" t="n">
        <v>5.38</v>
      </c>
      <c r="H223" s="6" t="n">
        <v>0</v>
      </c>
      <c r="I223" s="6" t="n">
        <v>32.28</v>
      </c>
      <c r="J223" s="6" t="n">
        <v>32.28</v>
      </c>
    </row>
    <row collapsed="false" customFormat="false" customHeight="false" hidden="false" ht="12.1" outlineLevel="0" r="224">
      <c r="A224" s="40" t="n">
        <v>46142</v>
      </c>
      <c r="B224" s="17" t="s">
        <v>502</v>
      </c>
      <c r="C224" s="17" t="s">
        <v>186</v>
      </c>
      <c r="D224" s="17" t="s">
        <v>187</v>
      </c>
      <c r="E224" s="6" t="n">
        <v>333.15</v>
      </c>
      <c r="F224" s="7" t="n">
        <v>5</v>
      </c>
      <c r="G224" s="6" t="n">
        <v>1.1</v>
      </c>
      <c r="H224" s="6" t="n">
        <v>0</v>
      </c>
      <c r="I224" s="6" t="n">
        <v>5.5</v>
      </c>
      <c r="J224" s="6" t="n">
        <v>5.5</v>
      </c>
    </row>
    <row collapsed="false" customFormat="false" customHeight="false" hidden="false" ht="12.1" outlineLevel="0" r="225">
      <c r="A225" s="40" t="n">
        <v>46144</v>
      </c>
      <c r="B225" s="17" t="s">
        <v>502</v>
      </c>
      <c r="C225" s="17" t="s">
        <v>183</v>
      </c>
      <c r="D225" s="17" t="s">
        <v>184</v>
      </c>
      <c r="E225" s="6" t="n">
        <v>577.92</v>
      </c>
      <c r="F225" s="7" t="n">
        <v>3</v>
      </c>
      <c r="G225" s="6" t="n">
        <v>4.21</v>
      </c>
      <c r="H225" s="6" t="n">
        <v>0</v>
      </c>
      <c r="I225" s="6" t="n">
        <v>12.63</v>
      </c>
      <c r="J225" s="6" t="n">
        <v>12.63</v>
      </c>
    </row>
    <row collapsed="false" customFormat="false" customHeight="false" hidden="false" ht="12.1" outlineLevel="0" r="226">
      <c r="A226" s="40" t="n">
        <v>46144</v>
      </c>
      <c r="B226" s="17" t="s">
        <v>502</v>
      </c>
      <c r="C226" s="17" t="s">
        <v>158</v>
      </c>
      <c r="D226" s="17" t="s">
        <v>159</v>
      </c>
      <c r="E226" s="6" t="n">
        <v>670</v>
      </c>
      <c r="F226" s="7" t="n">
        <v>5</v>
      </c>
      <c r="G226" s="6" t="n">
        <v>3.35</v>
      </c>
      <c r="H226" s="6" t="n">
        <v>0</v>
      </c>
      <c r="I226" s="6" t="n">
        <v>16.75</v>
      </c>
      <c r="J226" s="6" t="n">
        <v>16.75</v>
      </c>
    </row>
    <row collapsed="false" customFormat="false" customHeight="false" hidden="false" ht="12.1" outlineLevel="0" r="227">
      <c r="A227" s="40" t="n">
        <v>46149</v>
      </c>
      <c r="B227" s="17" t="s">
        <v>502</v>
      </c>
      <c r="C227" s="17" t="s">
        <v>171</v>
      </c>
      <c r="D227" s="17" t="s">
        <v>172</v>
      </c>
      <c r="E227" s="6" t="n">
        <v>1000</v>
      </c>
      <c r="F227" s="7" t="n">
        <v>3</v>
      </c>
      <c r="G227" s="6" t="n">
        <v>12.74</v>
      </c>
      <c r="H227" s="6" t="n">
        <v>0</v>
      </c>
      <c r="I227" s="6" t="n">
        <v>38.22</v>
      </c>
      <c r="J227" s="6" t="n">
        <v>38.22</v>
      </c>
    </row>
    <row collapsed="false" customFormat="false" customHeight="false" hidden="false" ht="12.1" outlineLevel="0" r="228">
      <c r="A228" s="40" t="n">
        <v>46151</v>
      </c>
      <c r="B228" s="17" t="s">
        <v>502</v>
      </c>
      <c r="C228" s="17" t="s">
        <v>174</v>
      </c>
      <c r="D228" s="17" t="s">
        <v>175</v>
      </c>
      <c r="E228" s="6" t="n">
        <v>1000</v>
      </c>
      <c r="F228" s="7" t="n">
        <v>2</v>
      </c>
      <c r="G228" s="6" t="n">
        <v>17.88</v>
      </c>
      <c r="H228" s="6" t="n">
        <v>0</v>
      </c>
      <c r="I228" s="6" t="n">
        <v>35.76</v>
      </c>
      <c r="J228" s="6" t="n">
        <v>35.76</v>
      </c>
    </row>
    <row collapsed="false" customFormat="false" customHeight="false" hidden="false" ht="12.1" outlineLevel="0" r="229">
      <c r="A229" s="40" t="n">
        <v>46153</v>
      </c>
      <c r="B229" s="17" t="s">
        <v>502</v>
      </c>
      <c r="C229" s="17" t="s">
        <v>195</v>
      </c>
      <c r="D229" s="17" t="s">
        <v>196</v>
      </c>
      <c r="E229" s="6" t="n">
        <v>400</v>
      </c>
      <c r="F229" s="7" t="n">
        <v>1</v>
      </c>
      <c r="G229" s="6" t="n">
        <v>2.93</v>
      </c>
      <c r="H229" s="6" t="n">
        <v>0</v>
      </c>
      <c r="I229" s="6" t="n">
        <v>2.93</v>
      </c>
      <c r="J229" s="6" t="n">
        <v>2.93</v>
      </c>
    </row>
    <row collapsed="false" customFormat="false" customHeight="false" hidden="false" ht="12.1" outlineLevel="0" r="230">
      <c r="A230" s="40" t="n">
        <v>46163</v>
      </c>
      <c r="B230" s="17" t="s">
        <v>502</v>
      </c>
      <c r="C230" s="17" t="s">
        <v>168</v>
      </c>
      <c r="D230" s="17" t="s">
        <v>169</v>
      </c>
      <c r="E230" s="6" t="n">
        <v>1000</v>
      </c>
      <c r="F230" s="7" t="n">
        <v>3</v>
      </c>
      <c r="G230" s="6" t="n">
        <v>31.66</v>
      </c>
      <c r="H230" s="6" t="n">
        <v>0</v>
      </c>
      <c r="I230" s="6" t="n">
        <v>94.98</v>
      </c>
      <c r="J230" s="6" t="n">
        <v>94.98</v>
      </c>
    </row>
    <row collapsed="false" customFormat="false" customHeight="false" hidden="false" ht="12.1" outlineLevel="0" r="231">
      <c r="A231" s="40" t="n">
        <v>46166</v>
      </c>
      <c r="B231" s="17" t="s">
        <v>502</v>
      </c>
      <c r="C231" s="17" t="s">
        <v>154</v>
      </c>
      <c r="D231" s="17" t="s">
        <v>155</v>
      </c>
      <c r="E231" s="6" t="n">
        <v>1000</v>
      </c>
      <c r="F231" s="7" t="n">
        <v>5</v>
      </c>
      <c r="G231" s="6" t="n">
        <v>11.26</v>
      </c>
      <c r="H231" s="6" t="n">
        <v>0</v>
      </c>
      <c r="I231" s="6" t="n">
        <v>56.3</v>
      </c>
      <c r="J231" s="6" t="n">
        <v>56.3</v>
      </c>
    </row>
    <row collapsed="false" customFormat="false" customHeight="false" hidden="false" ht="12.1" outlineLevel="0" r="232">
      <c r="A232" s="40" t="n">
        <v>46167</v>
      </c>
      <c r="B232" s="17" t="s">
        <v>502</v>
      </c>
      <c r="C232" s="17" t="s">
        <v>165</v>
      </c>
      <c r="D232" s="17" t="s">
        <v>166</v>
      </c>
      <c r="E232" s="6" t="n">
        <v>487.47</v>
      </c>
      <c r="F232" s="7" t="n">
        <v>6</v>
      </c>
      <c r="G232" s="6" t="n">
        <v>4.7</v>
      </c>
      <c r="H232" s="6" t="n">
        <v>0</v>
      </c>
      <c r="I232" s="6" t="n">
        <v>28.2</v>
      </c>
      <c r="J232" s="6" t="n">
        <v>28.2</v>
      </c>
    </row>
    <row collapsed="false" customFormat="false" customHeight="false" hidden="false" ht="12.1" outlineLevel="0" r="233">
      <c r="A233" s="40" t="n">
        <v>46167</v>
      </c>
      <c r="B233" s="17" t="s">
        <v>502</v>
      </c>
      <c r="C233" s="17" t="s">
        <v>161</v>
      </c>
      <c r="D233" s="17" t="s">
        <v>162</v>
      </c>
      <c r="E233" s="6" t="n">
        <v>1000</v>
      </c>
      <c r="F233" s="7" t="n">
        <v>3</v>
      </c>
      <c r="G233" s="6" t="n">
        <v>16.23</v>
      </c>
      <c r="H233" s="6" t="n">
        <v>0</v>
      </c>
      <c r="I233" s="6" t="n">
        <v>48.69</v>
      </c>
      <c r="J233" s="6" t="n">
        <v>48.69</v>
      </c>
    </row>
    <row collapsed="false" customFormat="false" customHeight="false" hidden="false" ht="12.1" outlineLevel="0" r="234">
      <c r="A234" s="40" t="n">
        <v>46168</v>
      </c>
      <c r="B234" s="17" t="s">
        <v>502</v>
      </c>
      <c r="C234" s="17" t="s">
        <v>139</v>
      </c>
      <c r="D234" s="17" t="s">
        <v>141</v>
      </c>
      <c r="E234" s="6" t="n">
        <v>1000</v>
      </c>
      <c r="F234" s="7" t="n">
        <v>11</v>
      </c>
      <c r="G234" s="6" t="n">
        <v>47.37</v>
      </c>
      <c r="H234" s="6" t="n">
        <v>0</v>
      </c>
      <c r="I234" s="6" t="n">
        <v>521.07</v>
      </c>
      <c r="J234" s="6" t="n">
        <v>521.07</v>
      </c>
    </row>
    <row collapsed="false" customFormat="false" customHeight="false" hidden="false" ht="12.1" outlineLevel="0" r="235">
      <c r="A235" s="40" t="n">
        <v>46170</v>
      </c>
      <c r="B235" s="17" t="s">
        <v>502</v>
      </c>
      <c r="C235" s="17" t="s">
        <v>177</v>
      </c>
      <c r="D235" s="17" t="s">
        <v>178</v>
      </c>
      <c r="E235" s="6" t="n">
        <v>1000</v>
      </c>
      <c r="F235" s="7" t="n">
        <v>2</v>
      </c>
      <c r="G235" s="6" t="n">
        <v>29.92</v>
      </c>
      <c r="H235" s="6" t="n">
        <v>0</v>
      </c>
      <c r="I235" s="6" t="n">
        <v>59.84</v>
      </c>
      <c r="J235" s="6" t="n">
        <v>59.84</v>
      </c>
    </row>
    <row collapsed="false" customFormat="false" customHeight="false" hidden="false" ht="12.1" outlineLevel="0" r="236">
      <c r="A236" s="40" t="n">
        <v>46173</v>
      </c>
      <c r="B236" s="17" t="s">
        <v>502</v>
      </c>
      <c r="C236" s="17" t="s">
        <v>186</v>
      </c>
      <c r="D236" s="17" t="s">
        <v>187</v>
      </c>
      <c r="E236" s="6" t="n">
        <v>333.15</v>
      </c>
      <c r="F236" s="7" t="n">
        <v>5</v>
      </c>
      <c r="G236" s="6" t="n">
        <v>0.99</v>
      </c>
      <c r="H236" s="6" t="n">
        <v>0</v>
      </c>
      <c r="I236" s="6" t="n">
        <v>4.95</v>
      </c>
      <c r="J236" s="6" t="n">
        <v>4.95</v>
      </c>
    </row>
    <row collapsed="false" customFormat="false" customHeight="false" hidden="false" ht="12.1" outlineLevel="0" r="237">
      <c r="A237" s="40" t="n">
        <v>46174</v>
      </c>
      <c r="B237" s="17" t="s">
        <v>502</v>
      </c>
      <c r="C237" s="17" t="s">
        <v>158</v>
      </c>
      <c r="D237" s="17" t="s">
        <v>159</v>
      </c>
      <c r="E237" s="6" t="n">
        <v>670</v>
      </c>
      <c r="F237" s="7" t="n">
        <v>5</v>
      </c>
      <c r="G237" s="6" t="n">
        <v>3.35</v>
      </c>
      <c r="H237" s="6" t="n">
        <v>0</v>
      </c>
      <c r="I237" s="6" t="n">
        <v>16.75</v>
      </c>
      <c r="J237" s="6" t="n">
        <v>16.75</v>
      </c>
    </row>
    <row collapsed="false" customFormat="false" customHeight="false" hidden="false" ht="12.1" outlineLevel="0" r="238">
      <c r="A238" s="40" t="n">
        <v>46175</v>
      </c>
      <c r="B238" s="17" t="s">
        <v>502</v>
      </c>
      <c r="C238" s="17" t="s">
        <v>183</v>
      </c>
      <c r="D238" s="17" t="s">
        <v>184</v>
      </c>
      <c r="E238" s="6" t="n">
        <v>577.92</v>
      </c>
      <c r="F238" s="7" t="n">
        <v>3</v>
      </c>
      <c r="G238" s="6" t="n">
        <v>4.02</v>
      </c>
      <c r="H238" s="6" t="n">
        <v>0</v>
      </c>
      <c r="I238" s="6" t="n">
        <v>12.06</v>
      </c>
      <c r="J238" s="6" t="n">
        <v>12.06</v>
      </c>
    </row>
    <row collapsed="false" customFormat="false" customHeight="false" hidden="false" ht="12.1" outlineLevel="0" r="239">
      <c r="A239" s="40" t="n">
        <v>46175</v>
      </c>
      <c r="B239" s="17" t="s">
        <v>502</v>
      </c>
      <c r="C239" s="17" t="s">
        <v>146</v>
      </c>
      <c r="D239" s="17" t="s">
        <v>147</v>
      </c>
      <c r="E239" s="6" t="n">
        <v>1000</v>
      </c>
      <c r="F239" s="7" t="n">
        <v>13</v>
      </c>
      <c r="G239" s="6" t="n">
        <v>35.4</v>
      </c>
      <c r="H239" s="6" t="n">
        <v>0</v>
      </c>
      <c r="I239" s="6" t="n">
        <v>460.2</v>
      </c>
      <c r="J239" s="6" t="n">
        <v>460.2</v>
      </c>
    </row>
    <row collapsed="false" customFormat="false" customHeight="false" hidden="false" ht="12.1" outlineLevel="0" r="240">
      <c r="A240" s="40" t="n">
        <v>46179</v>
      </c>
      <c r="B240" s="17" t="s">
        <v>502</v>
      </c>
      <c r="C240" s="17" t="s">
        <v>171</v>
      </c>
      <c r="D240" s="17" t="s">
        <v>172</v>
      </c>
      <c r="E240" s="6" t="n">
        <v>1000</v>
      </c>
      <c r="F240" s="7" t="n">
        <v>3</v>
      </c>
      <c r="G240" s="6" t="n">
        <v>12.74</v>
      </c>
      <c r="H240" s="6" t="n">
        <v>0</v>
      </c>
      <c r="I240" s="6" t="n">
        <v>38.22</v>
      </c>
      <c r="J240" s="6" t="n">
        <v>38.22</v>
      </c>
    </row>
    <row collapsed="false" customFormat="false" customHeight="false" hidden="false" ht="12.1" outlineLevel="0" r="241">
      <c r="A241" s="40" t="n">
        <v>46181</v>
      </c>
      <c r="B241" s="17" t="s">
        <v>502</v>
      </c>
      <c r="C241" s="17" t="s">
        <v>174</v>
      </c>
      <c r="D241" s="17" t="s">
        <v>175</v>
      </c>
      <c r="E241" s="6" t="n">
        <v>1000</v>
      </c>
      <c r="F241" s="7" t="n">
        <v>2</v>
      </c>
      <c r="G241" s="6" t="n">
        <v>17.88</v>
      </c>
      <c r="H241" s="6" t="n">
        <v>0</v>
      </c>
      <c r="I241" s="6" t="n">
        <v>35.76</v>
      </c>
      <c r="J241" s="6" t="n">
        <v>35.76</v>
      </c>
    </row>
    <row collapsed="false" customFormat="false" customHeight="false" hidden="false" ht="12.1" outlineLevel="0" r="242">
      <c r="A242" s="40" t="n">
        <v>46184</v>
      </c>
      <c r="B242" s="17" t="s">
        <v>502</v>
      </c>
      <c r="C242" s="17" t="s">
        <v>195</v>
      </c>
      <c r="D242" s="17" t="s">
        <v>196</v>
      </c>
      <c r="E242" s="6" t="n">
        <v>400</v>
      </c>
      <c r="F242" s="7" t="n">
        <v>1</v>
      </c>
      <c r="G242" s="6" t="n">
        <v>2.53</v>
      </c>
      <c r="H242" s="6" t="n">
        <v>0</v>
      </c>
      <c r="I242" s="6" t="n">
        <v>2.53</v>
      </c>
      <c r="J242" s="6" t="n">
        <v>2.53</v>
      </c>
    </row>
    <row collapsed="false" customFormat="false" customHeight="false" hidden="false" ht="12.1" outlineLevel="0" r="243">
      <c r="A243" s="40" t="n">
        <v>46188</v>
      </c>
      <c r="B243" s="17" t="s">
        <v>502</v>
      </c>
      <c r="C243" s="17" t="s">
        <v>189</v>
      </c>
      <c r="D243" s="17" t="s">
        <v>190</v>
      </c>
      <c r="E243" s="6" t="n">
        <v>450</v>
      </c>
      <c r="F243" s="7" t="n">
        <v>3</v>
      </c>
      <c r="G243" s="6" t="n">
        <v>5.22</v>
      </c>
      <c r="H243" s="6" t="n">
        <v>0</v>
      </c>
      <c r="I243" s="6" t="n">
        <v>15.66</v>
      </c>
      <c r="J243" s="6" t="n">
        <v>15.66</v>
      </c>
    </row>
    <row collapsed="false" customFormat="false" customHeight="false" hidden="false" ht="12.1" outlineLevel="0" r="244">
      <c r="A244" s="40" t="n">
        <v>46196</v>
      </c>
      <c r="B244" s="17" t="s">
        <v>502</v>
      </c>
      <c r="C244" s="17" t="s">
        <v>154</v>
      </c>
      <c r="D244" s="17" t="s">
        <v>155</v>
      </c>
      <c r="E244" s="6" t="n">
        <v>1000</v>
      </c>
      <c r="F244" s="7" t="n">
        <v>5</v>
      </c>
      <c r="G244" s="6" t="n">
        <v>11.26</v>
      </c>
      <c r="H244" s="6" t="n">
        <v>0</v>
      </c>
      <c r="I244" s="6" t="n">
        <v>56.3</v>
      </c>
      <c r="J244" s="6" t="n">
        <v>56.3</v>
      </c>
    </row>
    <row collapsed="false" customFormat="false" customHeight="false" hidden="false" ht="12.1" outlineLevel="0" r="245">
      <c r="A245" s="40" t="n">
        <v>46197</v>
      </c>
      <c r="B245" s="17" t="s">
        <v>502</v>
      </c>
      <c r="C245" s="17" t="s">
        <v>161</v>
      </c>
      <c r="D245" s="17" t="s">
        <v>162</v>
      </c>
      <c r="E245" s="6" t="n">
        <v>1000</v>
      </c>
      <c r="F245" s="7" t="n">
        <v>3</v>
      </c>
      <c r="G245" s="6" t="n">
        <v>16.23</v>
      </c>
      <c r="H245" s="6" t="n">
        <v>0</v>
      </c>
      <c r="I245" s="6" t="n">
        <v>48.69</v>
      </c>
      <c r="J245" s="6" t="n">
        <v>48.69</v>
      </c>
    </row>
    <row collapsed="false" customFormat="false" customHeight="false" hidden="false" ht="12.1" outlineLevel="0" r="246">
      <c r="A246" s="40" t="n">
        <v>46198</v>
      </c>
      <c r="B246" s="17" t="s">
        <v>502</v>
      </c>
      <c r="C246" s="17" t="s">
        <v>165</v>
      </c>
      <c r="D246" s="17" t="s">
        <v>166</v>
      </c>
      <c r="E246" s="6" t="n">
        <v>487.47</v>
      </c>
      <c r="F246" s="7" t="n">
        <v>6</v>
      </c>
      <c r="G246" s="6" t="n">
        <v>4.37</v>
      </c>
      <c r="H246" s="6" t="n">
        <v>0</v>
      </c>
      <c r="I246" s="6" t="n">
        <v>26.22</v>
      </c>
      <c r="J246" s="6" t="n">
        <v>26.22</v>
      </c>
    </row>
    <row collapsed="false" customFormat="false" customHeight="false" hidden="false" ht="12.1" outlineLevel="0" r="247">
      <c r="A247" s="40" t="n">
        <v>46203</v>
      </c>
      <c r="B247" s="17" t="s">
        <v>502</v>
      </c>
      <c r="C247" s="17" t="s">
        <v>186</v>
      </c>
      <c r="D247" s="17" t="s">
        <v>187</v>
      </c>
      <c r="E247" s="6" t="n">
        <v>333.15</v>
      </c>
      <c r="F247" s="7" t="n">
        <v>5</v>
      </c>
      <c r="G247" s="6" t="n">
        <v>0.81</v>
      </c>
      <c r="H247" s="6" t="n">
        <v>0</v>
      </c>
      <c r="I247" s="6" t="n">
        <v>4.05</v>
      </c>
      <c r="J247" s="6" t="n">
        <v>4.05</v>
      </c>
    </row>
    <row collapsed="false" customFormat="false" customHeight="false" hidden="false" ht="12.1" outlineLevel="0" r="248">
      <c r="A248" s="40" t="n">
        <v>46204</v>
      </c>
      <c r="B248" s="17" t="s">
        <v>502</v>
      </c>
      <c r="C248" s="17" t="s">
        <v>158</v>
      </c>
      <c r="D248" s="17" t="s">
        <v>159</v>
      </c>
      <c r="E248" s="6" t="n">
        <v>670</v>
      </c>
      <c r="F248" s="7" t="n">
        <v>5</v>
      </c>
      <c r="G248" s="6" t="n">
        <v>3.35</v>
      </c>
      <c r="H248" s="6" t="n">
        <v>0</v>
      </c>
      <c r="I248" s="6" t="n">
        <v>16.75</v>
      </c>
      <c r="J248" s="6" t="n">
        <v>16.75</v>
      </c>
    </row>
    <row collapsed="false" customFormat="false" customHeight="false" hidden="false" ht="12.1" outlineLevel="0" r="249">
      <c r="A249" s="40" t="n">
        <v>46205</v>
      </c>
      <c r="B249" s="17" t="s">
        <v>502</v>
      </c>
      <c r="C249" s="17" t="s">
        <v>183</v>
      </c>
      <c r="D249" s="17" t="s">
        <v>184</v>
      </c>
      <c r="E249" s="6" t="n">
        <v>577.92</v>
      </c>
      <c r="F249" s="7" t="n">
        <v>3</v>
      </c>
      <c r="G249" s="6" t="n">
        <v>3.58</v>
      </c>
      <c r="H249" s="6" t="n">
        <v>0</v>
      </c>
      <c r="I249" s="6" t="n">
        <v>10.74</v>
      </c>
      <c r="J249" s="6" t="n">
        <v>10.74</v>
      </c>
    </row>
    <row collapsed="false" customFormat="false" customHeight="false" hidden="false" ht="12.1" outlineLevel="0" r="250">
      <c r="A250" s="40" t="n">
        <v>46209</v>
      </c>
      <c r="B250" s="17" t="s">
        <v>502</v>
      </c>
      <c r="C250" s="17" t="s">
        <v>171</v>
      </c>
      <c r="D250" s="17" t="s">
        <v>172</v>
      </c>
      <c r="E250" s="6" t="n">
        <v>1000</v>
      </c>
      <c r="F250" s="7" t="n">
        <v>3</v>
      </c>
      <c r="G250" s="6" t="n">
        <v>12.74</v>
      </c>
      <c r="H250" s="6" t="n">
        <v>0</v>
      </c>
      <c r="I250" s="6" t="n">
        <v>38.22</v>
      </c>
      <c r="J250" s="6" t="n">
        <v>38.22</v>
      </c>
    </row>
    <row collapsed="false" customFormat="false" customHeight="false" hidden="false" ht="12.1" outlineLevel="0" r="251">
      <c r="A251" s="40" t="n">
        <v>46215</v>
      </c>
      <c r="B251" s="17" t="s">
        <v>502</v>
      </c>
      <c r="C251" s="17" t="s">
        <v>195</v>
      </c>
      <c r="D251" s="17" t="s">
        <v>196</v>
      </c>
      <c r="E251" s="6" t="n">
        <v>400</v>
      </c>
      <c r="F251" s="7" t="n">
        <v>1</v>
      </c>
      <c r="G251" s="6" t="n">
        <v>2.13</v>
      </c>
      <c r="H251" s="6" t="n">
        <v>0</v>
      </c>
      <c r="I251" s="6" t="n">
        <v>2.13</v>
      </c>
      <c r="J251" s="6" t="n">
        <v>2.13</v>
      </c>
    </row>
    <row collapsed="false" customFormat="false" customHeight="false" hidden="false" ht="12.1" outlineLevel="0" r="252">
      <c r="A252" s="40" t="n">
        <v>46224</v>
      </c>
      <c r="B252" s="17" t="s">
        <v>502</v>
      </c>
      <c r="C252" s="17" t="s">
        <v>192</v>
      </c>
      <c r="D252" s="17" t="s">
        <v>193</v>
      </c>
      <c r="E252" s="6" t="n">
        <v>1000</v>
      </c>
      <c r="F252" s="7" t="n">
        <v>1</v>
      </c>
      <c r="G252" s="6" t="n">
        <v>43.38</v>
      </c>
      <c r="H252" s="6" t="n">
        <v>0</v>
      </c>
      <c r="I252" s="6" t="n">
        <v>43.38</v>
      </c>
      <c r="J252" s="6" t="n">
        <v>43.38</v>
      </c>
    </row>
    <row collapsed="false" customFormat="false" customHeight="false" hidden="false" ht="12.1" outlineLevel="0" r="253">
      <c r="A253" s="40" t="n">
        <v>46226</v>
      </c>
      <c r="B253" s="17" t="s">
        <v>502</v>
      </c>
      <c r="C253" s="17" t="s">
        <v>154</v>
      </c>
      <c r="D253" s="17" t="s">
        <v>155</v>
      </c>
      <c r="E253" s="6" t="n">
        <v>1000</v>
      </c>
      <c r="F253" s="7" t="n">
        <v>5</v>
      </c>
      <c r="G253" s="6" t="n">
        <v>11.26</v>
      </c>
      <c r="H253" s="6" t="n">
        <v>0</v>
      </c>
      <c r="I253" s="6" t="n">
        <v>56.3</v>
      </c>
      <c r="J253" s="6" t="n">
        <v>56.3</v>
      </c>
    </row>
    <row collapsed="false" customFormat="false" customHeight="false" hidden="false" ht="12.1" outlineLevel="0" r="254">
      <c r="A254" s="40" t="n">
        <v>46227</v>
      </c>
      <c r="B254" s="17" t="s">
        <v>502</v>
      </c>
      <c r="C254" s="17" t="s">
        <v>161</v>
      </c>
      <c r="D254" s="17" t="s">
        <v>162</v>
      </c>
      <c r="E254" s="6" t="n">
        <v>1000</v>
      </c>
      <c r="F254" s="7" t="n">
        <v>3</v>
      </c>
      <c r="G254" s="6" t="n">
        <v>16.23</v>
      </c>
      <c r="H254" s="6" t="n">
        <v>0</v>
      </c>
      <c r="I254" s="6" t="n">
        <v>48.69</v>
      </c>
      <c r="J254" s="6" t="n">
        <v>48.69</v>
      </c>
    </row>
    <row collapsed="false" customFormat="false" customHeight="false" hidden="false" ht="12.1" outlineLevel="0" r="255">
      <c r="A255" s="40" t="n">
        <v>46228</v>
      </c>
      <c r="B255" s="17" t="s">
        <v>502</v>
      </c>
      <c r="C255" s="17" t="s">
        <v>165</v>
      </c>
      <c r="D255" s="17" t="s">
        <v>166</v>
      </c>
      <c r="E255" s="6" t="n">
        <v>487.47</v>
      </c>
      <c r="F255" s="7" t="n">
        <v>6</v>
      </c>
      <c r="G255" s="6" t="n">
        <v>3.77</v>
      </c>
      <c r="H255" s="6" t="n">
        <v>0</v>
      </c>
      <c r="I255" s="6" t="n">
        <v>22.62</v>
      </c>
      <c r="J255" s="6" t="n">
        <v>22.62</v>
      </c>
    </row>
    <row collapsed="false" customFormat="false" customHeight="false" hidden="false" ht="12.1" outlineLevel="0" r="256">
      <c r="A256" s="40" t="n">
        <v>46234</v>
      </c>
      <c r="B256" s="17" t="s">
        <v>502</v>
      </c>
      <c r="C256" s="17" t="s">
        <v>158</v>
      </c>
      <c r="D256" s="17" t="s">
        <v>159</v>
      </c>
      <c r="E256" s="6" t="n">
        <v>670</v>
      </c>
      <c r="F256" s="7" t="n">
        <v>5</v>
      </c>
      <c r="G256" s="6" t="n">
        <v>1.73</v>
      </c>
      <c r="H256" s="6" t="n">
        <v>0</v>
      </c>
      <c r="I256" s="6" t="n">
        <v>8.65</v>
      </c>
      <c r="J256" s="6" t="n">
        <v>8.65</v>
      </c>
    </row>
    <row collapsed="false" customFormat="false" customHeight="false" hidden="false" ht="12.1" outlineLevel="0" r="257">
      <c r="A257" s="40" t="n">
        <v>46234</v>
      </c>
      <c r="B257" s="17" t="s">
        <v>502</v>
      </c>
      <c r="C257" s="17" t="s">
        <v>186</v>
      </c>
      <c r="D257" s="17" t="s">
        <v>187</v>
      </c>
      <c r="E257" s="6" t="n">
        <v>333.15</v>
      </c>
      <c r="F257" s="7" t="n">
        <v>5</v>
      </c>
      <c r="G257" s="6" t="n">
        <v>0.7</v>
      </c>
      <c r="H257" s="6" t="n">
        <v>0</v>
      </c>
      <c r="I257" s="6" t="n">
        <v>3.5</v>
      </c>
      <c r="J257" s="6" t="n">
        <v>3.5</v>
      </c>
    </row>
    <row collapsed="false" customFormat="false" customHeight="false" hidden="false" ht="12.1" outlineLevel="0" r="258">
      <c r="A258" s="40" t="n">
        <v>46236</v>
      </c>
      <c r="B258" s="17" t="s">
        <v>502</v>
      </c>
      <c r="C258" s="17" t="s">
        <v>183</v>
      </c>
      <c r="D258" s="17" t="s">
        <v>184</v>
      </c>
      <c r="E258" s="6" t="n">
        <v>577.92</v>
      </c>
      <c r="F258" s="7" t="n">
        <v>3</v>
      </c>
      <c r="G258" s="6" t="n">
        <v>3.39</v>
      </c>
      <c r="H258" s="6" t="n">
        <v>0</v>
      </c>
      <c r="I258" s="6" t="n">
        <v>10.17</v>
      </c>
      <c r="J258" s="6" t="n">
        <v>10.17</v>
      </c>
    </row>
    <row collapsed="false" customFormat="false" customHeight="false" hidden="false" ht="12.1" outlineLevel="0" r="259">
      <c r="A259" s="40" t="n">
        <v>46239</v>
      </c>
      <c r="B259" s="17" t="s">
        <v>502</v>
      </c>
      <c r="C259" s="17" t="s">
        <v>171</v>
      </c>
      <c r="D259" s="17" t="s">
        <v>172</v>
      </c>
      <c r="E259" s="6" t="n">
        <v>1000</v>
      </c>
      <c r="F259" s="7" t="n">
        <v>3</v>
      </c>
      <c r="G259" s="6" t="n">
        <v>12.74</v>
      </c>
      <c r="H259" s="6" t="n">
        <v>0</v>
      </c>
      <c r="I259" s="6" t="n">
        <v>38.22</v>
      </c>
      <c r="J259" s="6" t="n">
        <v>38.22</v>
      </c>
    </row>
    <row collapsed="false" customFormat="false" customHeight="false" hidden="false" ht="12.1" outlineLevel="0" r="260">
      <c r="A260" s="40" t="n">
        <v>46246</v>
      </c>
      <c r="B260" s="17" t="s">
        <v>502</v>
      </c>
      <c r="C260" s="17" t="s">
        <v>195</v>
      </c>
      <c r="D260" s="17" t="s">
        <v>196</v>
      </c>
      <c r="E260" s="6" t="n">
        <v>400</v>
      </c>
      <c r="F260" s="7" t="n">
        <v>1</v>
      </c>
      <c r="G260" s="6" t="n">
        <v>1.73</v>
      </c>
      <c r="H260" s="6" t="n">
        <v>0</v>
      </c>
      <c r="I260" s="6" t="n">
        <v>1.73</v>
      </c>
      <c r="J260" s="6" t="n">
        <v>1.73</v>
      </c>
    </row>
    <row collapsed="false" customFormat="false" customHeight="false" hidden="false" ht="12.1" outlineLevel="0" r="261">
      <c r="A261" s="40" t="n">
        <v>46256</v>
      </c>
      <c r="B261" s="17" t="s">
        <v>502</v>
      </c>
      <c r="C261" s="17" t="s">
        <v>154</v>
      </c>
      <c r="D261" s="17" t="s">
        <v>155</v>
      </c>
      <c r="E261" s="6" t="n">
        <v>1000</v>
      </c>
      <c r="F261" s="7" t="n">
        <v>5</v>
      </c>
      <c r="G261" s="6" t="n">
        <v>11.26</v>
      </c>
      <c r="H261" s="6" t="n">
        <v>0</v>
      </c>
      <c r="I261" s="6" t="n">
        <v>56.3</v>
      </c>
      <c r="J261" s="6" t="n">
        <v>56.3</v>
      </c>
    </row>
    <row collapsed="false" customFormat="false" customHeight="false" hidden="false" ht="12.1" outlineLevel="0" r="262">
      <c r="A262" s="40" t="n">
        <v>46257</v>
      </c>
      <c r="B262" s="17" t="s">
        <v>502</v>
      </c>
      <c r="C262" s="17" t="s">
        <v>161</v>
      </c>
      <c r="D262" s="17" t="s">
        <v>162</v>
      </c>
      <c r="E262" s="6" t="n">
        <v>1000</v>
      </c>
      <c r="F262" s="7" t="n">
        <v>3</v>
      </c>
      <c r="G262" s="6" t="n">
        <v>16.23</v>
      </c>
      <c r="H262" s="6" t="n">
        <v>0</v>
      </c>
      <c r="I262" s="6" t="n">
        <v>48.69</v>
      </c>
      <c r="J262" s="6" t="n">
        <v>48.69</v>
      </c>
    </row>
    <row collapsed="false" customFormat="false" customHeight="false" hidden="false" ht="12.1" outlineLevel="0" r="263">
      <c r="A263" s="40" t="n">
        <v>46259</v>
      </c>
      <c r="B263" s="17" t="s">
        <v>502</v>
      </c>
      <c r="C263" s="17" t="s">
        <v>165</v>
      </c>
      <c r="D263" s="17" t="s">
        <v>166</v>
      </c>
      <c r="E263" s="6" t="n">
        <v>487.47</v>
      </c>
      <c r="F263" s="7" t="n">
        <v>6</v>
      </c>
      <c r="G263" s="6" t="n">
        <v>3.44</v>
      </c>
      <c r="H263" s="6" t="n">
        <v>0</v>
      </c>
      <c r="I263" s="6" t="n">
        <v>20.64</v>
      </c>
      <c r="J263" s="6" t="n">
        <v>20.64</v>
      </c>
    </row>
    <row collapsed="false" customFormat="false" customHeight="false" hidden="false" ht="12.1" outlineLevel="0" r="264">
      <c r="A264" s="40" t="n">
        <v>46261</v>
      </c>
      <c r="B264" s="17" t="s">
        <v>502</v>
      </c>
      <c r="C264" s="17" t="s">
        <v>177</v>
      </c>
      <c r="D264" s="17" t="s">
        <v>178</v>
      </c>
      <c r="E264" s="6" t="n">
        <v>1000</v>
      </c>
      <c r="F264" s="7" t="n">
        <v>2</v>
      </c>
      <c r="G264" s="6" t="n">
        <v>19.95</v>
      </c>
      <c r="H264" s="6" t="n">
        <v>0</v>
      </c>
      <c r="I264" s="6" t="n">
        <v>39.9</v>
      </c>
      <c r="J264" s="6" t="n">
        <v>39.9</v>
      </c>
    </row>
    <row collapsed="false" customFormat="false" customHeight="false" hidden="false" ht="12.1" outlineLevel="0" r="265">
      <c r="A265" s="40" t="n">
        <v>46264</v>
      </c>
      <c r="B265" s="17" t="s">
        <v>502</v>
      </c>
      <c r="C265" s="17" t="s">
        <v>158</v>
      </c>
      <c r="D265" s="17" t="s">
        <v>159</v>
      </c>
      <c r="E265" s="6" t="n">
        <v>670</v>
      </c>
      <c r="F265" s="7" t="n">
        <v>5</v>
      </c>
      <c r="G265" s="6" t="n">
        <v>1.73</v>
      </c>
      <c r="H265" s="6" t="n">
        <v>0</v>
      </c>
      <c r="I265" s="6" t="n">
        <v>8.65</v>
      </c>
      <c r="J265" s="6" t="n">
        <v>8.65</v>
      </c>
    </row>
    <row collapsed="false" customFormat="false" customHeight="false" hidden="false" ht="12.1" outlineLevel="0" r="266">
      <c r="A266" s="40" t="n">
        <v>46265</v>
      </c>
      <c r="B266" s="17" t="s">
        <v>502</v>
      </c>
      <c r="C266" s="17" t="s">
        <v>186</v>
      </c>
      <c r="D266" s="17" t="s">
        <v>187</v>
      </c>
      <c r="E266" s="6" t="n">
        <v>333.15</v>
      </c>
      <c r="F266" s="7" t="n">
        <v>5</v>
      </c>
      <c r="G266" s="6" t="n">
        <v>0.56</v>
      </c>
      <c r="H266" s="6" t="n">
        <v>0</v>
      </c>
      <c r="I266" s="6" t="n">
        <v>2.8</v>
      </c>
      <c r="J266" s="6" t="n">
        <v>2.8</v>
      </c>
    </row>
    <row collapsed="false" customFormat="false" customHeight="false" hidden="false" ht="12.1" outlineLevel="0" r="267">
      <c r="A267" s="40" t="n">
        <v>46267</v>
      </c>
      <c r="B267" s="17" t="s">
        <v>502</v>
      </c>
      <c r="C267" s="17" t="s">
        <v>183</v>
      </c>
      <c r="D267" s="17" t="s">
        <v>184</v>
      </c>
      <c r="E267" s="6" t="n">
        <v>577.92</v>
      </c>
      <c r="F267" s="7" t="n">
        <v>3</v>
      </c>
      <c r="G267" s="6" t="n">
        <v>3.08</v>
      </c>
      <c r="H267" s="6" t="n">
        <v>0</v>
      </c>
      <c r="I267" s="6" t="n">
        <v>9.24</v>
      </c>
      <c r="J267" s="6" t="n">
        <v>9.24</v>
      </c>
    </row>
    <row collapsed="false" customFormat="false" customHeight="false" hidden="false" ht="12.1" outlineLevel="0" r="268">
      <c r="A268" s="40" t="n">
        <v>46269</v>
      </c>
      <c r="B268" s="17" t="s">
        <v>502</v>
      </c>
      <c r="C268" s="17" t="s">
        <v>171</v>
      </c>
      <c r="D268" s="17" t="s">
        <v>172</v>
      </c>
      <c r="E268" s="6" t="n">
        <v>1000</v>
      </c>
      <c r="F268" s="7" t="n">
        <v>3</v>
      </c>
      <c r="G268" s="6" t="n">
        <v>12.74</v>
      </c>
      <c r="H268" s="6" t="n">
        <v>0</v>
      </c>
      <c r="I268" s="6" t="n">
        <v>38.22</v>
      </c>
      <c r="J268" s="6" t="n">
        <v>38.22</v>
      </c>
    </row>
    <row collapsed="false" customFormat="false" customHeight="false" hidden="false" ht="12.1" outlineLevel="0" r="269">
      <c r="A269" s="40" t="n">
        <v>46277</v>
      </c>
      <c r="B269" s="17" t="s">
        <v>502</v>
      </c>
      <c r="C269" s="17" t="s">
        <v>195</v>
      </c>
      <c r="D269" s="17" t="s">
        <v>196</v>
      </c>
      <c r="E269" s="6" t="n">
        <v>400</v>
      </c>
      <c r="F269" s="7" t="n">
        <v>1</v>
      </c>
      <c r="G269" s="6" t="n">
        <v>1.33</v>
      </c>
      <c r="H269" s="6" t="n">
        <v>0</v>
      </c>
      <c r="I269" s="6" t="n">
        <v>1.33</v>
      </c>
      <c r="J269" s="6" t="n">
        <v>1.33</v>
      </c>
    </row>
    <row collapsed="false" customFormat="false" customHeight="false" hidden="false" ht="12.1" outlineLevel="0" r="270">
      <c r="A270" s="40" t="n">
        <v>46279</v>
      </c>
      <c r="B270" s="17" t="s">
        <v>502</v>
      </c>
      <c r="C270" s="17" t="s">
        <v>189</v>
      </c>
      <c r="D270" s="17" t="s">
        <v>190</v>
      </c>
      <c r="E270" s="6" t="n">
        <v>450</v>
      </c>
      <c r="F270" s="7" t="n">
        <v>3</v>
      </c>
      <c r="G270" s="6" t="n">
        <v>2.72</v>
      </c>
      <c r="H270" s="6" t="n">
        <v>0</v>
      </c>
      <c r="I270" s="6" t="n">
        <v>8.16</v>
      </c>
      <c r="J270" s="6" t="n">
        <v>8.16</v>
      </c>
    </row>
    <row collapsed="false" customFormat="false" customHeight="false" hidden="false" ht="12.1" outlineLevel="0" r="271">
      <c r="A271" s="40" t="n">
        <v>46280</v>
      </c>
      <c r="B271" s="17" t="s">
        <v>502</v>
      </c>
      <c r="C271" s="17" t="s">
        <v>143</v>
      </c>
      <c r="D271" s="17" t="s">
        <v>144</v>
      </c>
      <c r="E271" s="6" t="n">
        <v>1000</v>
      </c>
      <c r="F271" s="7" t="n">
        <v>11</v>
      </c>
      <c r="G271" s="6" t="n">
        <v>33.41</v>
      </c>
      <c r="H271" s="6" t="n">
        <v>0</v>
      </c>
      <c r="I271" s="6" t="n">
        <v>367.51</v>
      </c>
      <c r="J271" s="6" t="n">
        <v>367.51</v>
      </c>
    </row>
    <row collapsed="false" customFormat="false" customHeight="false" hidden="false" ht="12.1" outlineLevel="0" r="272">
      <c r="A272" s="40" t="n">
        <v>46286</v>
      </c>
      <c r="B272" s="17" t="s">
        <v>502</v>
      </c>
      <c r="C272" s="17" t="s">
        <v>154</v>
      </c>
      <c r="D272" s="17" t="s">
        <v>155</v>
      </c>
      <c r="E272" s="6" t="n">
        <v>1000</v>
      </c>
      <c r="F272" s="7" t="n">
        <v>5</v>
      </c>
      <c r="G272" s="6" t="n">
        <v>11.26</v>
      </c>
      <c r="H272" s="6" t="n">
        <v>0</v>
      </c>
      <c r="I272" s="6" t="n">
        <v>56.3</v>
      </c>
      <c r="J272" s="6" t="n">
        <v>56.3</v>
      </c>
    </row>
    <row collapsed="false" customFormat="false" customHeight="false" hidden="false" ht="12.1" outlineLevel="0" r="273">
      <c r="A273" s="40" t="n">
        <v>46287</v>
      </c>
      <c r="B273" s="17" t="s">
        <v>502</v>
      </c>
      <c r="C273" s="17" t="s">
        <v>161</v>
      </c>
      <c r="D273" s="17" t="s">
        <v>162</v>
      </c>
      <c r="E273" s="6" t="n">
        <v>1000</v>
      </c>
      <c r="F273" s="7" t="n">
        <v>3</v>
      </c>
      <c r="G273" s="6" t="n">
        <v>16.23</v>
      </c>
      <c r="H273" s="6" t="n">
        <v>0</v>
      </c>
      <c r="I273" s="6" t="n">
        <v>48.69</v>
      </c>
      <c r="J273" s="6" t="n">
        <v>48.69</v>
      </c>
    </row>
    <row collapsed="false" customFormat="false" customHeight="false" hidden="false" ht="12.1" outlineLevel="0" r="274">
      <c r="A274" s="40" t="n">
        <v>46290</v>
      </c>
      <c r="B274" s="17" t="s">
        <v>502</v>
      </c>
      <c r="C274" s="17" t="s">
        <v>165</v>
      </c>
      <c r="D274" s="17" t="s">
        <v>166</v>
      </c>
      <c r="E274" s="6" t="n">
        <v>487.47</v>
      </c>
      <c r="F274" s="7" t="n">
        <v>6</v>
      </c>
      <c r="G274" s="6" t="n">
        <v>3</v>
      </c>
      <c r="H274" s="6" t="n">
        <v>0</v>
      </c>
      <c r="I274" s="6" t="n">
        <v>18</v>
      </c>
      <c r="J274" s="6" t="n">
        <v>18</v>
      </c>
    </row>
    <row collapsed="false" customFormat="false" customHeight="false" hidden="false" ht="12.1" outlineLevel="0" r="275">
      <c r="A275" s="40" t="n">
        <v>46294</v>
      </c>
      <c r="B275" s="17" t="s">
        <v>502</v>
      </c>
      <c r="C275" s="17" t="s">
        <v>150</v>
      </c>
      <c r="D275" s="17" t="s">
        <v>151</v>
      </c>
      <c r="E275" s="6" t="n">
        <v>1000</v>
      </c>
      <c r="F275" s="7" t="n">
        <v>12</v>
      </c>
      <c r="G275" s="6" t="n">
        <v>38.39</v>
      </c>
      <c r="H275" s="6" t="n">
        <v>0</v>
      </c>
      <c r="I275" s="6" t="n">
        <v>460.68</v>
      </c>
      <c r="J275" s="6" t="n">
        <v>460.68</v>
      </c>
    </row>
    <row collapsed="false" customFormat="false" customHeight="false" hidden="false" ht="12.1" outlineLevel="0" r="276">
      <c r="A276" s="40" t="n">
        <v>46294</v>
      </c>
      <c r="B276" s="17" t="s">
        <v>502</v>
      </c>
      <c r="C276" s="17" t="s">
        <v>158</v>
      </c>
      <c r="D276" s="17" t="s">
        <v>159</v>
      </c>
      <c r="E276" s="6" t="n">
        <v>670</v>
      </c>
      <c r="F276" s="7" t="n">
        <v>5</v>
      </c>
      <c r="G276" s="6" t="n">
        <v>1.73</v>
      </c>
      <c r="H276" s="6" t="n">
        <v>0</v>
      </c>
      <c r="I276" s="6" t="n">
        <v>8.65</v>
      </c>
      <c r="J276" s="6" t="n">
        <v>8.65</v>
      </c>
    </row>
    <row collapsed="false" customFormat="false" customHeight="false" hidden="false" ht="12.1" outlineLevel="0" r="277">
      <c r="A277" s="40" t="n">
        <v>46295</v>
      </c>
      <c r="B277" s="17" t="s">
        <v>502</v>
      </c>
      <c r="C277" s="17" t="s">
        <v>186</v>
      </c>
      <c r="D277" s="17" t="s">
        <v>187</v>
      </c>
      <c r="E277" s="6" t="n">
        <v>333.15</v>
      </c>
      <c r="F277" s="7" t="n">
        <v>5</v>
      </c>
      <c r="G277" s="6" t="n">
        <v>0.42</v>
      </c>
      <c r="H277" s="6" t="n">
        <v>0</v>
      </c>
      <c r="I277" s="6" t="n">
        <v>2.1</v>
      </c>
      <c r="J277" s="6" t="n">
        <v>2.1</v>
      </c>
    </row>
    <row collapsed="false" customFormat="false" customHeight="false" hidden="false" ht="12.1" outlineLevel="0" r="278">
      <c r="A278" s="40" t="n">
        <v>46297</v>
      </c>
      <c r="B278" s="17" t="s">
        <v>502</v>
      </c>
      <c r="C278" s="17" t="s">
        <v>183</v>
      </c>
      <c r="D278" s="17" t="s">
        <v>184</v>
      </c>
      <c r="E278" s="6" t="n">
        <v>577.92</v>
      </c>
      <c r="F278" s="7" t="n">
        <v>3</v>
      </c>
      <c r="G278" s="6" t="n">
        <v>2.7</v>
      </c>
      <c r="H278" s="6" t="n">
        <v>0</v>
      </c>
      <c r="I278" s="6" t="n">
        <v>8.1</v>
      </c>
      <c r="J278" s="6" t="n">
        <v>8.1</v>
      </c>
    </row>
    <row collapsed="false" customFormat="false" customHeight="false" hidden="false" ht="12.1" outlineLevel="0" r="279">
      <c r="A279" s="40" t="n">
        <v>46299</v>
      </c>
      <c r="B279" s="17" t="s">
        <v>502</v>
      </c>
      <c r="C279" s="17" t="s">
        <v>171</v>
      </c>
      <c r="D279" s="17" t="s">
        <v>172</v>
      </c>
      <c r="E279" s="6" t="n">
        <v>1000</v>
      </c>
      <c r="F279" s="7" t="n">
        <v>3</v>
      </c>
      <c r="G279" s="6" t="n">
        <v>12.74</v>
      </c>
      <c r="H279" s="6" t="n">
        <v>0</v>
      </c>
      <c r="I279" s="6" t="n">
        <v>38.22</v>
      </c>
      <c r="J279" s="6" t="n">
        <v>38.22</v>
      </c>
    </row>
    <row collapsed="false" customFormat="false" customHeight="false" hidden="false" ht="12.1" outlineLevel="0" r="280">
      <c r="A280" s="40" t="n">
        <v>46308</v>
      </c>
      <c r="B280" s="17" t="s">
        <v>502</v>
      </c>
      <c r="C280" s="17" t="s">
        <v>195</v>
      </c>
      <c r="D280" s="17" t="s">
        <v>196</v>
      </c>
      <c r="E280" s="6" t="n">
        <v>400</v>
      </c>
      <c r="F280" s="7" t="n">
        <v>1</v>
      </c>
      <c r="G280" s="6" t="n">
        <v>0.93</v>
      </c>
      <c r="H280" s="6" t="n">
        <v>0</v>
      </c>
      <c r="I280" s="6" t="n">
        <v>0.93</v>
      </c>
      <c r="J280" s="6" t="n">
        <v>0.93</v>
      </c>
    </row>
    <row collapsed="false" customFormat="false" customHeight="false" hidden="false" ht="12.1" outlineLevel="0" r="281">
      <c r="A281" s="40" t="n">
        <v>46316</v>
      </c>
      <c r="B281" s="17" t="s">
        <v>502</v>
      </c>
      <c r="C281" s="17" t="s">
        <v>154</v>
      </c>
      <c r="D281" s="17" t="s">
        <v>155</v>
      </c>
      <c r="E281" s="6" t="n">
        <v>1000</v>
      </c>
      <c r="F281" s="7" t="n">
        <v>5</v>
      </c>
      <c r="G281" s="6" t="n">
        <v>11.26</v>
      </c>
      <c r="H281" s="6" t="n">
        <v>0</v>
      </c>
      <c r="I281" s="6" t="n">
        <v>56.3</v>
      </c>
      <c r="J281" s="6" t="n">
        <v>56.3</v>
      </c>
    </row>
    <row collapsed="false" customFormat="false" customHeight="false" hidden="false" ht="12.1" outlineLevel="0" r="282">
      <c r="A282" s="40" t="n">
        <v>46317</v>
      </c>
      <c r="B282" s="17" t="s">
        <v>502</v>
      </c>
      <c r="C282" s="17" t="s">
        <v>161</v>
      </c>
      <c r="D282" s="17" t="s">
        <v>162</v>
      </c>
      <c r="E282" s="6" t="n">
        <v>1000</v>
      </c>
      <c r="F282" s="7" t="n">
        <v>3</v>
      </c>
      <c r="G282" s="6" t="n">
        <v>16.23</v>
      </c>
      <c r="H282" s="6" t="n">
        <v>0</v>
      </c>
      <c r="I282" s="6" t="n">
        <v>48.69</v>
      </c>
      <c r="J282" s="6" t="n">
        <v>48.69</v>
      </c>
    </row>
    <row collapsed="false" customFormat="false" customHeight="false" hidden="false" ht="12.1" outlineLevel="0" r="283">
      <c r="A283" s="40" t="n">
        <v>46320</v>
      </c>
      <c r="B283" s="17" t="s">
        <v>502</v>
      </c>
      <c r="C283" s="17" t="s">
        <v>165</v>
      </c>
      <c r="D283" s="17" t="s">
        <v>166</v>
      </c>
      <c r="E283" s="6" t="n">
        <v>487.47</v>
      </c>
      <c r="F283" s="7" t="n">
        <v>6</v>
      </c>
      <c r="G283" s="6" t="n">
        <v>2.5</v>
      </c>
      <c r="H283" s="6" t="n">
        <v>0</v>
      </c>
      <c r="I283" s="6" t="n">
        <v>15</v>
      </c>
      <c r="J283" s="6" t="n">
        <v>15</v>
      </c>
    </row>
    <row collapsed="false" customFormat="false" customHeight="false" hidden="false" ht="12.1" outlineLevel="0" r="284">
      <c r="A284" s="40" t="n">
        <v>46326</v>
      </c>
      <c r="B284" s="17" t="s">
        <v>502</v>
      </c>
      <c r="C284" s="17" t="s">
        <v>186</v>
      </c>
      <c r="D284" s="17" t="s">
        <v>187</v>
      </c>
      <c r="E284" s="6" t="n">
        <v>333.15</v>
      </c>
      <c r="F284" s="7" t="n">
        <v>5</v>
      </c>
      <c r="G284" s="6" t="n">
        <v>0.47</v>
      </c>
      <c r="H284" s="6" t="n">
        <v>0</v>
      </c>
      <c r="I284" s="6" t="n">
        <v>2.35</v>
      </c>
      <c r="J284" s="6" t="n">
        <v>2.35</v>
      </c>
    </row>
    <row collapsed="false" customFormat="false" customHeight="false" hidden="false" ht="12.1" outlineLevel="0" r="285">
      <c r="A285" s="40" t="n">
        <v>46328</v>
      </c>
      <c r="B285" s="17" t="s">
        <v>502</v>
      </c>
      <c r="C285" s="17" t="s">
        <v>183</v>
      </c>
      <c r="D285" s="17" t="s">
        <v>184</v>
      </c>
      <c r="E285" s="6" t="n">
        <v>577.92</v>
      </c>
      <c r="F285" s="7" t="n">
        <v>3</v>
      </c>
      <c r="G285" s="6" t="n">
        <v>2.5</v>
      </c>
      <c r="H285" s="6" t="n">
        <v>0</v>
      </c>
      <c r="I285" s="6" t="n">
        <v>7.5</v>
      </c>
      <c r="J285" s="6" t="n">
        <v>7.5</v>
      </c>
    </row>
    <row collapsed="false" customFormat="false" customHeight="false" hidden="false" ht="12.1" outlineLevel="0" r="286">
      <c r="A286" s="40" t="n">
        <v>46329</v>
      </c>
      <c r="B286" s="17" t="s">
        <v>502</v>
      </c>
      <c r="C286" s="17" t="s">
        <v>171</v>
      </c>
      <c r="D286" s="17" t="s">
        <v>172</v>
      </c>
      <c r="E286" s="6" t="n">
        <v>1000</v>
      </c>
      <c r="F286" s="7" t="n">
        <v>3</v>
      </c>
      <c r="G286" s="6" t="n">
        <v>12.74</v>
      </c>
      <c r="H286" s="6" t="n">
        <v>0</v>
      </c>
      <c r="I286" s="6" t="n">
        <v>38.22</v>
      </c>
      <c r="J286" s="6" t="n">
        <v>38.22</v>
      </c>
    </row>
    <row collapsed="false" customFormat="false" customHeight="false" hidden="false" ht="12.1" outlineLevel="0" r="287">
      <c r="A287" s="40" t="n">
        <v>46339</v>
      </c>
      <c r="B287" s="17" t="s">
        <v>502</v>
      </c>
      <c r="C287" s="17" t="s">
        <v>195</v>
      </c>
      <c r="D287" s="17" t="s">
        <v>196</v>
      </c>
      <c r="E287" s="6" t="n">
        <v>400</v>
      </c>
      <c r="F287" s="7" t="n">
        <v>1</v>
      </c>
      <c r="G287" s="6" t="n">
        <v>0.53</v>
      </c>
      <c r="H287" s="6" t="n">
        <v>0</v>
      </c>
      <c r="I287" s="6" t="n">
        <v>0.53</v>
      </c>
      <c r="J287" s="6" t="n">
        <v>0.53</v>
      </c>
    </row>
    <row collapsed="false" customFormat="false" customHeight="false" hidden="false" ht="12.1" outlineLevel="0" r="288">
      <c r="A288" s="40" t="n">
        <v>46346</v>
      </c>
      <c r="B288" s="17" t="s">
        <v>502</v>
      </c>
      <c r="C288" s="17" t="s">
        <v>154</v>
      </c>
      <c r="D288" s="17" t="s">
        <v>155</v>
      </c>
      <c r="E288" s="6" t="n">
        <v>1000</v>
      </c>
      <c r="F288" s="7" t="n">
        <v>5</v>
      </c>
      <c r="G288" s="6" t="n">
        <v>11.26</v>
      </c>
      <c r="H288" s="6" t="n">
        <v>0</v>
      </c>
      <c r="I288" s="6" t="n">
        <v>56.3</v>
      </c>
      <c r="J288" s="6" t="n">
        <v>56.3</v>
      </c>
    </row>
    <row collapsed="false" customFormat="false" customHeight="false" hidden="false" ht="12.1" outlineLevel="0" r="289">
      <c r="A289" s="40" t="n">
        <v>46347</v>
      </c>
      <c r="B289" s="17" t="s">
        <v>502</v>
      </c>
      <c r="C289" s="17" t="s">
        <v>161</v>
      </c>
      <c r="D289" s="17" t="s">
        <v>162</v>
      </c>
      <c r="E289" s="6" t="n">
        <v>1000</v>
      </c>
      <c r="F289" s="7" t="n">
        <v>3</v>
      </c>
      <c r="G289" s="6" t="n">
        <v>16.23</v>
      </c>
      <c r="H289" s="6" t="n">
        <v>0</v>
      </c>
      <c r="I289" s="6" t="n">
        <v>48.69</v>
      </c>
      <c r="J289" s="6" t="n">
        <v>48.69</v>
      </c>
    </row>
    <row collapsed="false" customFormat="false" customHeight="false" hidden="false" ht="12.1" outlineLevel="0" r="290">
      <c r="A290" s="40" t="n">
        <v>46350</v>
      </c>
      <c r="B290" s="17" t="s">
        <v>502</v>
      </c>
      <c r="C290" s="17" t="s">
        <v>139</v>
      </c>
      <c r="D290" s="17" t="s">
        <v>141</v>
      </c>
      <c r="E290" s="6" t="n">
        <v>1000</v>
      </c>
      <c r="F290" s="7" t="n">
        <v>11</v>
      </c>
      <c r="G290" s="6" t="n">
        <v>47.37</v>
      </c>
      <c r="H290" s="6" t="n">
        <v>0</v>
      </c>
      <c r="I290" s="6" t="n">
        <v>521.07</v>
      </c>
      <c r="J290" s="6" t="n">
        <v>521.07</v>
      </c>
    </row>
    <row collapsed="false" customFormat="false" customHeight="false" hidden="false" ht="12.1" outlineLevel="0" r="291">
      <c r="A291" s="40" t="n">
        <v>46351</v>
      </c>
      <c r="B291" s="17" t="s">
        <v>502</v>
      </c>
      <c r="C291" s="17" t="s">
        <v>165</v>
      </c>
      <c r="D291" s="17" t="s">
        <v>166</v>
      </c>
      <c r="E291" s="6" t="n">
        <v>487.47</v>
      </c>
      <c r="F291" s="7" t="n">
        <v>6</v>
      </c>
      <c r="G291" s="6" t="n">
        <v>2.18</v>
      </c>
      <c r="H291" s="6" t="n">
        <v>0</v>
      </c>
      <c r="I291" s="6" t="n">
        <v>13.08</v>
      </c>
      <c r="J291" s="6" t="n">
        <v>13.08</v>
      </c>
    </row>
    <row collapsed="false" customFormat="false" customHeight="false" hidden="false" ht="12.1" outlineLevel="0" r="292">
      <c r="A292" s="40" t="n">
        <v>46352</v>
      </c>
      <c r="B292" s="17" t="s">
        <v>502</v>
      </c>
      <c r="C292" s="17" t="s">
        <v>177</v>
      </c>
      <c r="D292" s="17" t="s">
        <v>178</v>
      </c>
      <c r="E292" s="6" t="n">
        <v>1000</v>
      </c>
      <c r="F292" s="7" t="n">
        <v>2</v>
      </c>
      <c r="G292" s="6" t="n">
        <v>9.97</v>
      </c>
      <c r="H292" s="6" t="n">
        <v>0</v>
      </c>
      <c r="I292" s="6" t="n">
        <v>19.94</v>
      </c>
      <c r="J292" s="6" t="n">
        <v>19.94</v>
      </c>
    </row>
    <row collapsed="false" customFormat="false" customHeight="false" hidden="false" ht="12.1" outlineLevel="0" r="293">
      <c r="A293" s="40" t="n">
        <v>46356</v>
      </c>
      <c r="B293" s="17" t="s">
        <v>502</v>
      </c>
      <c r="C293" s="17" t="s">
        <v>186</v>
      </c>
      <c r="D293" s="17" t="s">
        <v>187</v>
      </c>
      <c r="E293" s="6" t="n">
        <v>333.15</v>
      </c>
      <c r="F293" s="7" t="n">
        <v>5</v>
      </c>
      <c r="G293" s="6" t="n">
        <v>0.35</v>
      </c>
      <c r="H293" s="6" t="n">
        <v>0</v>
      </c>
      <c r="I293" s="6" t="n">
        <v>1.75</v>
      </c>
      <c r="J293" s="6" t="n">
        <v>1.75</v>
      </c>
    </row>
    <row collapsed="false" customFormat="false" customHeight="false" hidden="false" ht="12.1" outlineLevel="0" r="294">
      <c r="A294" s="40" t="n">
        <v>46357</v>
      </c>
      <c r="B294" s="17" t="s">
        <v>502</v>
      </c>
      <c r="C294" s="17" t="s">
        <v>146</v>
      </c>
      <c r="D294" s="17" t="s">
        <v>147</v>
      </c>
      <c r="E294" s="6" t="n">
        <v>1000</v>
      </c>
      <c r="F294" s="7" t="n">
        <v>13</v>
      </c>
      <c r="G294" s="6" t="n">
        <v>35.4</v>
      </c>
      <c r="H294" s="6" t="n">
        <v>0</v>
      </c>
      <c r="I294" s="6" t="n">
        <v>460.2</v>
      </c>
      <c r="J294" s="6" t="n">
        <v>460.2</v>
      </c>
    </row>
    <row collapsed="false" customFormat="false" customHeight="false" hidden="false" ht="12.1" outlineLevel="0" r="295">
      <c r="A295" s="40" t="n">
        <v>46358</v>
      </c>
      <c r="B295" s="17" t="s">
        <v>502</v>
      </c>
      <c r="C295" s="17" t="s">
        <v>183</v>
      </c>
      <c r="D295" s="17" t="s">
        <v>184</v>
      </c>
      <c r="E295" s="6" t="n">
        <v>577.92</v>
      </c>
      <c r="F295" s="7" t="n">
        <v>3</v>
      </c>
      <c r="G295" s="6" t="n">
        <v>2.15</v>
      </c>
      <c r="H295" s="6" t="n">
        <v>0</v>
      </c>
      <c r="I295" s="6" t="n">
        <v>6.45</v>
      </c>
      <c r="J295" s="6" t="n">
        <v>6.45</v>
      </c>
    </row>
    <row collapsed="false" customFormat="false" customHeight="false" hidden="false" ht="12.1" outlineLevel="0" r="296">
      <c r="A296" s="40" t="n">
        <v>46359</v>
      </c>
      <c r="B296" s="17" t="s">
        <v>502</v>
      </c>
      <c r="C296" s="17" t="s">
        <v>171</v>
      </c>
      <c r="D296" s="17" t="s">
        <v>172</v>
      </c>
      <c r="E296" s="6" t="n">
        <v>1000</v>
      </c>
      <c r="F296" s="7" t="n">
        <v>3</v>
      </c>
      <c r="G296" s="6" t="n">
        <v>12.74</v>
      </c>
      <c r="H296" s="6" t="n">
        <v>0</v>
      </c>
      <c r="I296" s="6" t="n">
        <v>38.22</v>
      </c>
      <c r="J296" s="6" t="n">
        <v>38.22</v>
      </c>
    </row>
    <row collapsed="false" customFormat="false" customHeight="false" hidden="false" ht="12.1" outlineLevel="0" r="297">
      <c r="A297" s="40" t="n">
        <v>46376</v>
      </c>
      <c r="B297" s="17" t="s">
        <v>502</v>
      </c>
      <c r="C297" s="17" t="s">
        <v>154</v>
      </c>
      <c r="D297" s="17" t="s">
        <v>155</v>
      </c>
      <c r="E297" s="6" t="n">
        <v>1000</v>
      </c>
      <c r="F297" s="7" t="n">
        <v>5</v>
      </c>
      <c r="G297" s="6" t="n">
        <v>11.26</v>
      </c>
      <c r="H297" s="6" t="n">
        <v>0</v>
      </c>
      <c r="I297" s="6" t="n">
        <v>56.3</v>
      </c>
      <c r="J297" s="6" t="n">
        <v>56.3</v>
      </c>
    </row>
    <row collapsed="false" customFormat="false" customHeight="false" hidden="false" ht="12.1" outlineLevel="0" r="298">
      <c r="A298" s="40" t="n">
        <v>46377</v>
      </c>
      <c r="B298" s="17" t="s">
        <v>502</v>
      </c>
      <c r="C298" s="17" t="s">
        <v>161</v>
      </c>
      <c r="D298" s="17" t="s">
        <v>162</v>
      </c>
      <c r="E298" s="6" t="n">
        <v>1000</v>
      </c>
      <c r="F298" s="7" t="n">
        <v>3</v>
      </c>
      <c r="G298" s="6" t="n">
        <v>16.23</v>
      </c>
      <c r="H298" s="6" t="n">
        <v>0</v>
      </c>
      <c r="I298" s="6" t="n">
        <v>48.69</v>
      </c>
      <c r="J298" s="6" t="n">
        <v>48.69</v>
      </c>
    </row>
    <row collapsed="false" customFormat="false" customHeight="false" hidden="false" ht="12.1" outlineLevel="0" r="299">
      <c r="A299" s="40" t="n">
        <v>46381</v>
      </c>
      <c r="B299" s="17" t="s">
        <v>502</v>
      </c>
      <c r="C299" s="17" t="s">
        <v>165</v>
      </c>
      <c r="D299" s="17" t="s">
        <v>166</v>
      </c>
      <c r="E299" s="6" t="n">
        <v>487.47</v>
      </c>
      <c r="F299" s="7" t="n">
        <v>6</v>
      </c>
      <c r="G299" s="6" t="n">
        <v>1.74</v>
      </c>
      <c r="H299" s="6" t="n">
        <v>0</v>
      </c>
      <c r="I299" s="6" t="n">
        <v>10.44</v>
      </c>
      <c r="J299" s="6" t="n">
        <v>10.44</v>
      </c>
    </row>
    <row collapsed="false" customFormat="false" customHeight="false" hidden="false" ht="12.1" outlineLevel="0" r="300">
      <c r="A300" s="40" t="n">
        <v>46387</v>
      </c>
      <c r="B300" s="17" t="s">
        <v>502</v>
      </c>
      <c r="C300" s="17" t="s">
        <v>186</v>
      </c>
      <c r="D300" s="17" t="s">
        <v>187</v>
      </c>
      <c r="E300" s="6" t="n">
        <v>333.15</v>
      </c>
      <c r="F300" s="7" t="n">
        <v>5</v>
      </c>
      <c r="G300" s="6" t="n">
        <v>0.25</v>
      </c>
      <c r="H300" s="6" t="n">
        <v>0</v>
      </c>
      <c r="I300" s="6" t="n">
        <v>1.25</v>
      </c>
      <c r="J300" s="6" t="n">
        <v>1.25</v>
      </c>
    </row>
    <row collapsed="false" customFormat="false" customHeight="false" hidden="false" ht="12.1" outlineLevel="0" r="301">
      <c r="A301" s="40" t="n">
        <v>46389</v>
      </c>
      <c r="B301" s="17" t="s">
        <v>502</v>
      </c>
      <c r="C301" s="17" t="s">
        <v>183</v>
      </c>
      <c r="D301" s="17" t="s">
        <v>184</v>
      </c>
      <c r="E301" s="6" t="n">
        <v>577.92</v>
      </c>
      <c r="F301" s="7" t="n">
        <v>3</v>
      </c>
      <c r="G301" s="6" t="n">
        <v>1.95</v>
      </c>
      <c r="H301" s="6" t="n">
        <v>0</v>
      </c>
      <c r="I301" s="6" t="n">
        <v>5.85</v>
      </c>
      <c r="J301" s="6" t="n">
        <v>5.85</v>
      </c>
    </row>
    <row collapsed="false" customFormat="false" customHeight="false" hidden="false" ht="12.1" outlineLevel="0" r="302">
      <c r="A302" s="40" t="n">
        <v>46389</v>
      </c>
      <c r="B302" s="17" t="s">
        <v>502</v>
      </c>
      <c r="C302" s="17" t="s">
        <v>171</v>
      </c>
      <c r="D302" s="17" t="s">
        <v>172</v>
      </c>
      <c r="E302" s="6" t="n">
        <v>1000</v>
      </c>
      <c r="F302" s="7" t="n">
        <v>3</v>
      </c>
      <c r="G302" s="6" t="n">
        <v>12.74</v>
      </c>
      <c r="H302" s="6" t="n">
        <v>0</v>
      </c>
      <c r="I302" s="6" t="n">
        <v>38.22</v>
      </c>
      <c r="J302" s="6" t="n">
        <v>38.22</v>
      </c>
    </row>
    <row collapsed="false" customFormat="false" customHeight="false" hidden="false" ht="12.1" outlineLevel="0" r="303">
      <c r="A303" s="40" t="n">
        <v>46406</v>
      </c>
      <c r="B303" s="17" t="s">
        <v>502</v>
      </c>
      <c r="C303" s="17" t="s">
        <v>154</v>
      </c>
      <c r="D303" s="17" t="s">
        <v>155</v>
      </c>
      <c r="E303" s="6" t="n">
        <v>1000</v>
      </c>
      <c r="F303" s="7" t="n">
        <v>5</v>
      </c>
      <c r="G303" s="6" t="n">
        <v>11.26</v>
      </c>
      <c r="H303" s="6" t="n">
        <v>0</v>
      </c>
      <c r="I303" s="6" t="n">
        <v>56.3</v>
      </c>
      <c r="J303" s="6" t="n">
        <v>56.3</v>
      </c>
    </row>
    <row collapsed="false" customFormat="false" customHeight="false" hidden="false" ht="12.1" outlineLevel="0" r="304">
      <c r="A304" s="40" t="n">
        <v>46407</v>
      </c>
      <c r="B304" s="17" t="s">
        <v>502</v>
      </c>
      <c r="C304" s="17" t="s">
        <v>161</v>
      </c>
      <c r="D304" s="17" t="s">
        <v>162</v>
      </c>
      <c r="E304" s="6" t="n">
        <v>1000</v>
      </c>
      <c r="F304" s="7" t="n">
        <v>3</v>
      </c>
      <c r="G304" s="6" t="n">
        <v>16.23</v>
      </c>
      <c r="H304" s="6" t="n">
        <v>0</v>
      </c>
      <c r="I304" s="6" t="n">
        <v>48.69</v>
      </c>
      <c r="J304" s="6" t="n">
        <v>48.69</v>
      </c>
    </row>
    <row collapsed="false" customFormat="false" customHeight="false" hidden="false" ht="12.1" outlineLevel="0" r="305">
      <c r="A305" s="40" t="n">
        <v>46412</v>
      </c>
      <c r="B305" s="17" t="s">
        <v>502</v>
      </c>
      <c r="C305" s="17" t="s">
        <v>165</v>
      </c>
      <c r="D305" s="17" t="s">
        <v>166</v>
      </c>
      <c r="E305" s="6" t="n">
        <v>487.47</v>
      </c>
      <c r="F305" s="7" t="n">
        <v>6</v>
      </c>
      <c r="G305" s="6" t="n">
        <v>1.43</v>
      </c>
      <c r="H305" s="6" t="n">
        <v>0</v>
      </c>
      <c r="I305" s="6" t="n">
        <v>8.58</v>
      </c>
      <c r="J305" s="6" t="n">
        <v>8.58</v>
      </c>
    </row>
    <row collapsed="false" customFormat="false" customHeight="false" hidden="false" ht="12.1" outlineLevel="0" r="306">
      <c r="A306" s="40" t="n">
        <v>46418</v>
      </c>
      <c r="B306" s="17" t="s">
        <v>502</v>
      </c>
      <c r="C306" s="17" t="s">
        <v>186</v>
      </c>
      <c r="D306" s="17" t="s">
        <v>187</v>
      </c>
      <c r="E306" s="6" t="n">
        <v>333.15</v>
      </c>
      <c r="F306" s="7" t="n">
        <v>5</v>
      </c>
      <c r="G306" s="6" t="n">
        <v>0.15</v>
      </c>
      <c r="H306" s="6" t="n">
        <v>0</v>
      </c>
      <c r="I306" s="6" t="n">
        <v>0.75</v>
      </c>
      <c r="J306" s="6" t="n">
        <v>0.75</v>
      </c>
    </row>
    <row collapsed="false" customFormat="false" customHeight="false" hidden="false" ht="12.1" outlineLevel="0" r="307">
      <c r="A307" s="40" t="n">
        <v>46419</v>
      </c>
      <c r="B307" s="17" t="s">
        <v>502</v>
      </c>
      <c r="C307" s="17" t="s">
        <v>171</v>
      </c>
      <c r="D307" s="17" t="s">
        <v>172</v>
      </c>
      <c r="E307" s="6" t="n">
        <v>1000</v>
      </c>
      <c r="F307" s="7" t="n">
        <v>3</v>
      </c>
      <c r="G307" s="6" t="n">
        <v>12.74</v>
      </c>
      <c r="H307" s="6" t="n">
        <v>0</v>
      </c>
      <c r="I307" s="6" t="n">
        <v>38.22</v>
      </c>
      <c r="J307" s="6" t="n">
        <v>38.22</v>
      </c>
    </row>
    <row collapsed="false" customFormat="false" customHeight="false" hidden="false" ht="12.1" outlineLevel="0" r="308">
      <c r="A308" s="40" t="n">
        <v>46420</v>
      </c>
      <c r="B308" s="17" t="s">
        <v>502</v>
      </c>
      <c r="C308" s="17" t="s">
        <v>183</v>
      </c>
      <c r="D308" s="17" t="s">
        <v>184</v>
      </c>
      <c r="E308" s="6" t="n">
        <v>577.92</v>
      </c>
      <c r="F308" s="7" t="n">
        <v>3</v>
      </c>
      <c r="G308" s="6" t="n">
        <v>1.69</v>
      </c>
      <c r="H308" s="6" t="n">
        <v>0</v>
      </c>
      <c r="I308" s="6" t="n">
        <v>5.07</v>
      </c>
      <c r="J308" s="6" t="n">
        <v>5.07</v>
      </c>
    </row>
    <row collapsed="false" customFormat="false" customHeight="false" hidden="false" ht="12.1" outlineLevel="0" r="309">
      <c r="A309" s="40" t="n">
        <v>46436</v>
      </c>
      <c r="B309" s="17" t="s">
        <v>502</v>
      </c>
      <c r="C309" s="17" t="s">
        <v>154</v>
      </c>
      <c r="D309" s="17" t="s">
        <v>155</v>
      </c>
      <c r="E309" s="6" t="n">
        <v>1000</v>
      </c>
      <c r="F309" s="7" t="n">
        <v>5</v>
      </c>
      <c r="G309" s="6" t="n">
        <v>11.26</v>
      </c>
      <c r="H309" s="6" t="n">
        <v>0</v>
      </c>
      <c r="I309" s="6" t="n">
        <v>56.3</v>
      </c>
      <c r="J309" s="6" t="n">
        <v>56.3</v>
      </c>
    </row>
    <row collapsed="false" customFormat="false" customHeight="false" hidden="false" ht="12.1" outlineLevel="0" r="310">
      <c r="A310" s="40" t="n">
        <v>46437</v>
      </c>
      <c r="B310" s="17" t="s">
        <v>502</v>
      </c>
      <c r="C310" s="17" t="s">
        <v>161</v>
      </c>
      <c r="D310" s="17" t="s">
        <v>162</v>
      </c>
      <c r="E310" s="6" t="n">
        <v>1000</v>
      </c>
      <c r="F310" s="7" t="n">
        <v>3</v>
      </c>
      <c r="G310" s="6" t="n">
        <v>16.23</v>
      </c>
      <c r="H310" s="6" t="n">
        <v>0</v>
      </c>
      <c r="I310" s="6" t="n">
        <v>48.69</v>
      </c>
      <c r="J310" s="6" t="n">
        <v>48.69</v>
      </c>
    </row>
    <row collapsed="false" customFormat="false" customHeight="false" hidden="false" ht="12.1" outlineLevel="0" r="311">
      <c r="A311" s="40" t="n">
        <v>46443</v>
      </c>
      <c r="B311" s="17" t="s">
        <v>502</v>
      </c>
      <c r="C311" s="17" t="s">
        <v>165</v>
      </c>
      <c r="D311" s="17" t="s">
        <v>166</v>
      </c>
      <c r="E311" s="6" t="n">
        <v>487.47</v>
      </c>
      <c r="F311" s="7" t="n">
        <v>6</v>
      </c>
      <c r="G311" s="6" t="n">
        <v>1.55</v>
      </c>
      <c r="H311" s="6" t="n">
        <v>0</v>
      </c>
      <c r="I311" s="6" t="n">
        <v>9.3</v>
      </c>
      <c r="J311" s="6" t="n">
        <v>9.3</v>
      </c>
    </row>
    <row collapsed="false" customFormat="false" customHeight="false" hidden="false" ht="12.1" outlineLevel="0" r="312">
      <c r="A312" s="40" t="n">
        <v>46446</v>
      </c>
      <c r="B312" s="17" t="s">
        <v>502</v>
      </c>
      <c r="C312" s="17" t="s">
        <v>186</v>
      </c>
      <c r="D312" s="17" t="s">
        <v>187</v>
      </c>
      <c r="E312" s="6" t="n">
        <v>333.15</v>
      </c>
      <c r="F312" s="7" t="n">
        <v>5</v>
      </c>
      <c r="G312" s="6" t="n">
        <v>0.05</v>
      </c>
      <c r="H312" s="6" t="n">
        <v>0</v>
      </c>
      <c r="I312" s="6" t="n">
        <v>0.25</v>
      </c>
      <c r="J312" s="6" t="n">
        <v>0.25</v>
      </c>
    </row>
    <row collapsed="false" customFormat="false" customHeight="false" hidden="false" ht="12.1" outlineLevel="0" r="313">
      <c r="A313" s="40" t="n">
        <v>46448</v>
      </c>
      <c r="B313" s="17" t="s">
        <v>502</v>
      </c>
      <c r="C313" s="17" t="s">
        <v>183</v>
      </c>
      <c r="D313" s="17" t="s">
        <v>184</v>
      </c>
      <c r="E313" s="6" t="n">
        <v>577.92</v>
      </c>
      <c r="F313" s="7" t="n">
        <v>3</v>
      </c>
      <c r="G313" s="6" t="n">
        <v>1.3</v>
      </c>
      <c r="H313" s="6" t="n">
        <v>0</v>
      </c>
      <c r="I313" s="6" t="n">
        <v>3.9</v>
      </c>
      <c r="J313" s="6" t="n">
        <v>3.9</v>
      </c>
    </row>
    <row collapsed="false" customFormat="false" customHeight="false" hidden="false" ht="12.1" outlineLevel="0" r="314">
      <c r="A314" s="40" t="n">
        <v>46449</v>
      </c>
      <c r="B314" s="17" t="s">
        <v>502</v>
      </c>
      <c r="C314" s="17" t="s">
        <v>171</v>
      </c>
      <c r="D314" s="17" t="s">
        <v>172</v>
      </c>
      <c r="E314" s="6" t="n">
        <v>1000</v>
      </c>
      <c r="F314" s="7" t="n">
        <v>3</v>
      </c>
      <c r="G314" s="6" t="n">
        <v>12.74</v>
      </c>
      <c r="H314" s="6" t="n">
        <v>0</v>
      </c>
      <c r="I314" s="6" t="n">
        <v>38.22</v>
      </c>
      <c r="J314" s="6" t="n">
        <v>38.22</v>
      </c>
    </row>
    <row collapsed="false" customFormat="false" customHeight="false" hidden="false" ht="12.1" outlineLevel="0" r="315">
      <c r="A315" s="40" t="n">
        <v>46462</v>
      </c>
      <c r="B315" s="17" t="s">
        <v>502</v>
      </c>
      <c r="C315" s="17" t="s">
        <v>143</v>
      </c>
      <c r="D315" s="17" t="s">
        <v>144</v>
      </c>
      <c r="E315" s="6" t="n">
        <v>1000</v>
      </c>
      <c r="F315" s="7" t="n">
        <v>11</v>
      </c>
      <c r="G315" s="6" t="n">
        <v>33.41</v>
      </c>
      <c r="H315" s="6" t="n">
        <v>0</v>
      </c>
      <c r="I315" s="6" t="n">
        <v>367.51</v>
      </c>
      <c r="J315" s="6" t="n">
        <v>367.51</v>
      </c>
    </row>
    <row collapsed="false" customFormat="false" customHeight="false" hidden="false" ht="12.1" outlineLevel="0" r="316">
      <c r="A316" s="40" t="n">
        <v>46466</v>
      </c>
      <c r="B316" s="17" t="s">
        <v>502</v>
      </c>
      <c r="C316" s="17" t="s">
        <v>154</v>
      </c>
      <c r="D316" s="17" t="s">
        <v>155</v>
      </c>
      <c r="E316" s="6" t="n">
        <v>1000</v>
      </c>
      <c r="F316" s="7" t="n">
        <v>5</v>
      </c>
      <c r="G316" s="6" t="n">
        <v>11.26</v>
      </c>
      <c r="H316" s="6" t="n">
        <v>0</v>
      </c>
      <c r="I316" s="6" t="n">
        <v>56.3</v>
      </c>
      <c r="J316" s="6" t="n">
        <v>56.3</v>
      </c>
    </row>
    <row collapsed="false" customFormat="false" customHeight="false" hidden="false" ht="12.1" outlineLevel="0" r="317">
      <c r="A317" s="40" t="n">
        <v>46467</v>
      </c>
      <c r="B317" s="17" t="s">
        <v>502</v>
      </c>
      <c r="C317" s="17" t="s">
        <v>161</v>
      </c>
      <c r="D317" s="17" t="s">
        <v>162</v>
      </c>
      <c r="E317" s="6" t="n">
        <v>1000</v>
      </c>
      <c r="F317" s="7" t="n">
        <v>3</v>
      </c>
      <c r="G317" s="6" t="n">
        <v>16.23</v>
      </c>
      <c r="H317" s="6" t="n">
        <v>0</v>
      </c>
      <c r="I317" s="6" t="n">
        <v>48.69</v>
      </c>
      <c r="J317" s="6" t="n">
        <v>48.69</v>
      </c>
    </row>
    <row collapsed="false" customFormat="false" customHeight="false" hidden="false" ht="12.1" outlineLevel="0" r="318">
      <c r="A318" s="40" t="n">
        <v>46471</v>
      </c>
      <c r="B318" s="17" t="s">
        <v>502</v>
      </c>
      <c r="C318" s="17" t="s">
        <v>165</v>
      </c>
      <c r="D318" s="17" t="s">
        <v>166</v>
      </c>
      <c r="E318" s="6" t="n">
        <v>487.47</v>
      </c>
      <c r="F318" s="7" t="n">
        <v>6</v>
      </c>
      <c r="G318" s="6" t="n">
        <v>1.8</v>
      </c>
      <c r="H318" s="6" t="n">
        <v>0</v>
      </c>
      <c r="I318" s="6" t="n">
        <v>10.8</v>
      </c>
      <c r="J318" s="6" t="n">
        <v>10.8</v>
      </c>
    </row>
    <row collapsed="false" customFormat="false" customHeight="false" hidden="false" ht="12.1" outlineLevel="0" r="319">
      <c r="A319" s="40" t="n">
        <v>46476</v>
      </c>
      <c r="B319" s="17" t="s">
        <v>502</v>
      </c>
      <c r="C319" s="17" t="s">
        <v>150</v>
      </c>
      <c r="D319" s="17" t="s">
        <v>151</v>
      </c>
      <c r="E319" s="6" t="n">
        <v>1000</v>
      </c>
      <c r="F319" s="7" t="n">
        <v>12</v>
      </c>
      <c r="G319" s="6" t="n">
        <v>38.39</v>
      </c>
      <c r="H319" s="6" t="n">
        <v>0</v>
      </c>
      <c r="I319" s="6" t="n">
        <v>460.68</v>
      </c>
      <c r="J319" s="6" t="n">
        <v>460.68</v>
      </c>
    </row>
    <row collapsed="false" customFormat="false" customHeight="false" hidden="false" ht="12.1" outlineLevel="0" r="320">
      <c r="A320" s="40" t="n">
        <v>46479</v>
      </c>
      <c r="B320" s="17" t="s">
        <v>502</v>
      </c>
      <c r="C320" s="17" t="s">
        <v>183</v>
      </c>
      <c r="D320" s="17" t="s">
        <v>184</v>
      </c>
      <c r="E320" s="6" t="n">
        <v>577.92</v>
      </c>
      <c r="F320" s="7" t="n">
        <v>3</v>
      </c>
      <c r="G320" s="6" t="n">
        <v>1.2</v>
      </c>
      <c r="H320" s="6" t="n">
        <v>0</v>
      </c>
      <c r="I320" s="6" t="n">
        <v>3.6</v>
      </c>
      <c r="J320" s="6" t="n">
        <v>3.6</v>
      </c>
    </row>
    <row collapsed="false" customFormat="false" customHeight="false" hidden="false" ht="12.1" outlineLevel="0" r="321">
      <c r="A321" s="40" t="n">
        <v>46479</v>
      </c>
      <c r="B321" s="17" t="s">
        <v>502</v>
      </c>
      <c r="C321" s="17" t="s">
        <v>171</v>
      </c>
      <c r="D321" s="17" t="s">
        <v>172</v>
      </c>
      <c r="E321" s="6" t="n">
        <v>1000</v>
      </c>
      <c r="F321" s="7" t="n">
        <v>3</v>
      </c>
      <c r="G321" s="6" t="n">
        <v>12.33</v>
      </c>
      <c r="H321" s="6" t="n">
        <v>0</v>
      </c>
      <c r="I321" s="6" t="n">
        <v>36.99</v>
      </c>
      <c r="J321" s="6" t="n">
        <v>36.99</v>
      </c>
    </row>
    <row collapsed="false" customFormat="false" customHeight="false" hidden="false" ht="12.1" outlineLevel="0" r="322">
      <c r="A322" s="40" t="n">
        <v>46496</v>
      </c>
      <c r="B322" s="17" t="s">
        <v>502</v>
      </c>
      <c r="C322" s="17" t="s">
        <v>154</v>
      </c>
      <c r="D322" s="17" t="s">
        <v>155</v>
      </c>
      <c r="E322" s="6" t="n">
        <v>1000</v>
      </c>
      <c r="F322" s="7" t="n">
        <v>5</v>
      </c>
      <c r="G322" s="6" t="n">
        <v>11.26</v>
      </c>
      <c r="H322" s="6" t="n">
        <v>0</v>
      </c>
      <c r="I322" s="6" t="n">
        <v>56.3</v>
      </c>
      <c r="J322" s="6" t="n">
        <v>56.3</v>
      </c>
    </row>
    <row collapsed="false" customFormat="false" customHeight="false" hidden="false" ht="12.1" outlineLevel="0" r="323">
      <c r="A323" s="40" t="n">
        <v>46497</v>
      </c>
      <c r="B323" s="17" t="s">
        <v>502</v>
      </c>
      <c r="C323" s="17" t="s">
        <v>161</v>
      </c>
      <c r="D323" s="17" t="s">
        <v>162</v>
      </c>
      <c r="E323" s="6" t="n">
        <v>1000</v>
      </c>
      <c r="F323" s="7" t="n">
        <v>3</v>
      </c>
      <c r="G323" s="6" t="n">
        <v>16.23</v>
      </c>
      <c r="H323" s="6" t="n">
        <v>0</v>
      </c>
      <c r="I323" s="6" t="n">
        <v>48.69</v>
      </c>
      <c r="J323" s="6" t="n">
        <v>48.69</v>
      </c>
    </row>
    <row collapsed="false" customFormat="false" customHeight="false" hidden="false" ht="12.1" outlineLevel="0" r="324">
      <c r="A324" s="40" t="n">
        <v>46502</v>
      </c>
      <c r="B324" s="17" t="s">
        <v>502</v>
      </c>
      <c r="C324" s="17" t="s">
        <v>165</v>
      </c>
      <c r="D324" s="17" t="s">
        <v>166</v>
      </c>
      <c r="E324" s="6" t="n">
        <v>487.47</v>
      </c>
      <c r="F324" s="7" t="n">
        <v>6</v>
      </c>
      <c r="G324" s="6" t="n">
        <v>1.67</v>
      </c>
      <c r="H324" s="6" t="n">
        <v>0</v>
      </c>
      <c r="I324" s="6" t="n">
        <v>10.02</v>
      </c>
      <c r="J324" s="6" t="n">
        <v>10.02</v>
      </c>
    </row>
    <row collapsed="false" customFormat="false" customHeight="false" hidden="false" ht="12.1" outlineLevel="0" r="325">
      <c r="A325" s="40" t="n">
        <v>46509</v>
      </c>
      <c r="B325" s="17" t="s">
        <v>502</v>
      </c>
      <c r="C325" s="17" t="s">
        <v>183</v>
      </c>
      <c r="D325" s="17" t="s">
        <v>184</v>
      </c>
      <c r="E325" s="6" t="n">
        <v>577.92</v>
      </c>
      <c r="F325" s="7" t="n">
        <v>3</v>
      </c>
      <c r="G325" s="6" t="n">
        <v>0.94</v>
      </c>
      <c r="H325" s="6" t="n">
        <v>0</v>
      </c>
      <c r="I325" s="6" t="n">
        <v>2.82</v>
      </c>
      <c r="J325" s="6" t="n">
        <v>2.82</v>
      </c>
    </row>
    <row collapsed="false" customFormat="false" customHeight="false" hidden="false" ht="12.1" outlineLevel="0" r="326">
      <c r="A326" s="40" t="n">
        <v>46509</v>
      </c>
      <c r="B326" s="17" t="s">
        <v>502</v>
      </c>
      <c r="C326" s="17" t="s">
        <v>171</v>
      </c>
      <c r="D326" s="17" t="s">
        <v>172</v>
      </c>
      <c r="E326" s="6" t="n">
        <v>1000</v>
      </c>
      <c r="F326" s="7" t="n">
        <v>3</v>
      </c>
      <c r="G326" s="6" t="n">
        <v>12.33</v>
      </c>
      <c r="H326" s="6" t="n">
        <v>0</v>
      </c>
      <c r="I326" s="6" t="n">
        <v>36.99</v>
      </c>
      <c r="J326" s="6" t="n">
        <v>36.99</v>
      </c>
    </row>
    <row collapsed="false" customFormat="false" customHeight="false" hidden="false" ht="12.1" outlineLevel="0" r="327">
      <c r="A327" s="40" t="n">
        <v>46526</v>
      </c>
      <c r="B327" s="17" t="s">
        <v>502</v>
      </c>
      <c r="C327" s="17" t="s">
        <v>154</v>
      </c>
      <c r="D327" s="17" t="s">
        <v>155</v>
      </c>
      <c r="E327" s="6" t="n">
        <v>1000</v>
      </c>
      <c r="F327" s="7" t="n">
        <v>5</v>
      </c>
      <c r="G327" s="6" t="n">
        <v>11.26</v>
      </c>
      <c r="H327" s="6" t="n">
        <v>0</v>
      </c>
      <c r="I327" s="6" t="n">
        <v>56.3</v>
      </c>
      <c r="J327" s="6" t="n">
        <v>56.3</v>
      </c>
    </row>
    <row collapsed="false" customFormat="false" customHeight="false" hidden="false" ht="12.1" outlineLevel="0" r="328">
      <c r="A328" s="40" t="n">
        <v>46527</v>
      </c>
      <c r="B328" s="17" t="s">
        <v>502</v>
      </c>
      <c r="C328" s="17" t="s">
        <v>161</v>
      </c>
      <c r="D328" s="17" t="s">
        <v>162</v>
      </c>
      <c r="E328" s="6" t="n">
        <v>1000</v>
      </c>
      <c r="F328" s="7" t="n">
        <v>3</v>
      </c>
      <c r="G328" s="6" t="n">
        <v>16.23</v>
      </c>
      <c r="H328" s="6" t="n">
        <v>0</v>
      </c>
      <c r="I328" s="6" t="n">
        <v>48.69</v>
      </c>
      <c r="J328" s="6" t="n">
        <v>48.69</v>
      </c>
    </row>
    <row collapsed="false" customFormat="false" customHeight="false" hidden="false" ht="12.1" outlineLevel="0" r="329">
      <c r="A329" s="40" t="n">
        <v>46532</v>
      </c>
      <c r="B329" s="17" t="s">
        <v>502</v>
      </c>
      <c r="C329" s="17" t="s">
        <v>165</v>
      </c>
      <c r="D329" s="17" t="s">
        <v>166</v>
      </c>
      <c r="E329" s="6" t="n">
        <v>487.47</v>
      </c>
      <c r="F329" s="7" t="n">
        <v>6</v>
      </c>
      <c r="G329" s="6" t="n">
        <v>1.67</v>
      </c>
      <c r="H329" s="6" t="n">
        <v>0</v>
      </c>
      <c r="I329" s="6" t="n">
        <v>10.02</v>
      </c>
      <c r="J329" s="6" t="n">
        <v>10.02</v>
      </c>
    </row>
    <row collapsed="false" customFormat="false" customHeight="false" hidden="false" ht="12.1" outlineLevel="0" r="330">
      <c r="A330" s="40" t="n">
        <v>46532</v>
      </c>
      <c r="B330" s="17" t="s">
        <v>502</v>
      </c>
      <c r="C330" s="17" t="s">
        <v>139</v>
      </c>
      <c r="D330" s="17" t="s">
        <v>141</v>
      </c>
      <c r="E330" s="6" t="n">
        <v>1000</v>
      </c>
      <c r="F330" s="7" t="n">
        <v>11</v>
      </c>
      <c r="G330" s="6" t="n">
        <v>47.37</v>
      </c>
      <c r="H330" s="6" t="n">
        <v>0</v>
      </c>
      <c r="I330" s="6" t="n">
        <v>521.07</v>
      </c>
      <c r="J330" s="6" t="n">
        <v>521.07</v>
      </c>
    </row>
    <row collapsed="false" customFormat="false" customHeight="false" hidden="false" ht="12.1" outlineLevel="0" r="331">
      <c r="A331" s="40" t="n">
        <v>46539</v>
      </c>
      <c r="B331" s="17" t="s">
        <v>502</v>
      </c>
      <c r="C331" s="17" t="s">
        <v>171</v>
      </c>
      <c r="D331" s="17" t="s">
        <v>172</v>
      </c>
      <c r="E331" s="6" t="n">
        <v>1000</v>
      </c>
      <c r="F331" s="7" t="n">
        <v>3</v>
      </c>
      <c r="G331" s="6" t="n">
        <v>12.33</v>
      </c>
      <c r="H331" s="6" t="n">
        <v>0</v>
      </c>
      <c r="I331" s="6" t="n">
        <v>36.99</v>
      </c>
      <c r="J331" s="6" t="n">
        <v>36.99</v>
      </c>
    </row>
    <row collapsed="false" customFormat="false" customHeight="false" hidden="false" ht="12.1" outlineLevel="0" r="332">
      <c r="A332" s="40" t="n">
        <v>46539</v>
      </c>
      <c r="B332" s="17" t="s">
        <v>502</v>
      </c>
      <c r="C332" s="17" t="s">
        <v>146</v>
      </c>
      <c r="D332" s="17" t="s">
        <v>147</v>
      </c>
      <c r="E332" s="6" t="n">
        <v>1000</v>
      </c>
      <c r="F332" s="7" t="n">
        <v>13</v>
      </c>
      <c r="G332" s="6" t="n">
        <v>35.4</v>
      </c>
      <c r="H332" s="6" t="n">
        <v>0</v>
      </c>
      <c r="I332" s="6" t="n">
        <v>460.2</v>
      </c>
      <c r="J332" s="6" t="n">
        <v>460.2</v>
      </c>
    </row>
    <row collapsed="false" customFormat="false" customHeight="false" hidden="false" ht="12.1" outlineLevel="0" r="333">
      <c r="A333" s="40" t="n">
        <v>46540</v>
      </c>
      <c r="B333" s="17" t="s">
        <v>502</v>
      </c>
      <c r="C333" s="17" t="s">
        <v>183</v>
      </c>
      <c r="D333" s="17" t="s">
        <v>184</v>
      </c>
      <c r="E333" s="6" t="n">
        <v>577.92</v>
      </c>
      <c r="F333" s="7" t="n">
        <v>3</v>
      </c>
      <c r="G333" s="6" t="n">
        <v>0.74</v>
      </c>
      <c r="H333" s="6" t="n">
        <v>0</v>
      </c>
      <c r="I333" s="6" t="n">
        <v>2.22</v>
      </c>
      <c r="J333" s="6" t="n">
        <v>2.22</v>
      </c>
    </row>
    <row collapsed="false" customFormat="false" customHeight="false" hidden="false" ht="12.1" outlineLevel="0" r="334">
      <c r="A334" s="40" t="n">
        <v>46556</v>
      </c>
      <c r="B334" s="17" t="s">
        <v>502</v>
      </c>
      <c r="C334" s="17" t="s">
        <v>154</v>
      </c>
      <c r="D334" s="17" t="s">
        <v>155</v>
      </c>
      <c r="E334" s="6" t="n">
        <v>1000</v>
      </c>
      <c r="F334" s="7" t="n">
        <v>5</v>
      </c>
      <c r="G334" s="6" t="n">
        <v>11.26</v>
      </c>
      <c r="H334" s="6" t="n">
        <v>0</v>
      </c>
      <c r="I334" s="6" t="n">
        <v>56.3</v>
      </c>
      <c r="J334" s="6" t="n">
        <v>56.3</v>
      </c>
    </row>
    <row collapsed="false" customFormat="false" customHeight="false" hidden="false" ht="12.1" outlineLevel="0" r="335">
      <c r="A335" s="40" t="n">
        <v>46557</v>
      </c>
      <c r="B335" s="17" t="s">
        <v>502</v>
      </c>
      <c r="C335" s="17" t="s">
        <v>161</v>
      </c>
      <c r="D335" s="17" t="s">
        <v>162</v>
      </c>
      <c r="E335" s="6" t="n">
        <v>1000</v>
      </c>
      <c r="F335" s="7" t="n">
        <v>3</v>
      </c>
      <c r="G335" s="6" t="n">
        <v>16.23</v>
      </c>
      <c r="H335" s="6" t="n">
        <v>0</v>
      </c>
      <c r="I335" s="6" t="n">
        <v>48.69</v>
      </c>
      <c r="J335" s="6" t="n">
        <v>48.69</v>
      </c>
    </row>
    <row collapsed="false" customFormat="false" customHeight="false" hidden="false" ht="12.1" outlineLevel="0" r="336">
      <c r="A336" s="40" t="n">
        <v>46563</v>
      </c>
      <c r="B336" s="17" t="s">
        <v>502</v>
      </c>
      <c r="C336" s="17" t="s">
        <v>165</v>
      </c>
      <c r="D336" s="17" t="s">
        <v>166</v>
      </c>
      <c r="E336" s="6" t="n">
        <v>487.47</v>
      </c>
      <c r="F336" s="7" t="n">
        <v>6</v>
      </c>
      <c r="G336" s="6" t="n">
        <v>1.67</v>
      </c>
      <c r="H336" s="6" t="n">
        <v>0</v>
      </c>
      <c r="I336" s="6" t="n">
        <v>10.02</v>
      </c>
      <c r="J336" s="6" t="n">
        <v>10.02</v>
      </c>
    </row>
    <row collapsed="false" customFormat="false" customHeight="false" hidden="false" ht="12.1" outlineLevel="0" r="337">
      <c r="A337" s="40" t="n">
        <v>46569</v>
      </c>
      <c r="B337" s="17" t="s">
        <v>502</v>
      </c>
      <c r="C337" s="17" t="s">
        <v>171</v>
      </c>
      <c r="D337" s="17" t="s">
        <v>172</v>
      </c>
      <c r="E337" s="6" t="n">
        <v>1000</v>
      </c>
      <c r="F337" s="7" t="n">
        <v>3</v>
      </c>
      <c r="G337" s="6" t="n">
        <v>12.33</v>
      </c>
      <c r="H337" s="6" t="n">
        <v>0</v>
      </c>
      <c r="I337" s="6" t="n">
        <v>36.99</v>
      </c>
      <c r="J337" s="6" t="n">
        <v>36.99</v>
      </c>
    </row>
    <row collapsed="false" customFormat="false" customHeight="false" hidden="false" ht="12.1" outlineLevel="0" r="338">
      <c r="A338" s="40" t="n">
        <v>46570</v>
      </c>
      <c r="B338" s="17" t="s">
        <v>502</v>
      </c>
      <c r="C338" s="17" t="s">
        <v>183</v>
      </c>
      <c r="D338" s="17" t="s">
        <v>184</v>
      </c>
      <c r="E338" s="6" t="n">
        <v>577.92</v>
      </c>
      <c r="F338" s="7" t="n">
        <v>3</v>
      </c>
      <c r="G338" s="6" t="n">
        <v>0.72</v>
      </c>
      <c r="H338" s="6" t="n">
        <v>0</v>
      </c>
      <c r="I338" s="6" t="n">
        <v>2.16</v>
      </c>
      <c r="J338" s="6" t="n">
        <v>2.16</v>
      </c>
    </row>
    <row collapsed="false" customFormat="false" customHeight="false" hidden="false" ht="12.1" outlineLevel="0" r="339">
      <c r="A339" s="40" t="n">
        <v>46586</v>
      </c>
      <c r="B339" s="17" t="s">
        <v>502</v>
      </c>
      <c r="C339" s="17" t="s">
        <v>154</v>
      </c>
      <c r="D339" s="17" t="s">
        <v>155</v>
      </c>
      <c r="E339" s="6" t="n">
        <v>1000</v>
      </c>
      <c r="F339" s="7" t="n">
        <v>5</v>
      </c>
      <c r="G339" s="6" t="n">
        <v>11.26</v>
      </c>
      <c r="H339" s="6" t="n">
        <v>0</v>
      </c>
      <c r="I339" s="6" t="n">
        <v>56.3</v>
      </c>
      <c r="J339" s="6" t="n">
        <v>56.3</v>
      </c>
    </row>
    <row collapsed="false" customFormat="false" customHeight="false" hidden="false" ht="12.1" outlineLevel="0" r="340">
      <c r="A340" s="40" t="n">
        <v>46587</v>
      </c>
      <c r="B340" s="17" t="s">
        <v>502</v>
      </c>
      <c r="C340" s="17" t="s">
        <v>161</v>
      </c>
      <c r="D340" s="17" t="s">
        <v>162</v>
      </c>
      <c r="E340" s="6" t="n">
        <v>1000</v>
      </c>
      <c r="F340" s="7" t="n">
        <v>3</v>
      </c>
      <c r="G340" s="6" t="n">
        <v>16.23</v>
      </c>
      <c r="H340" s="6" t="n">
        <v>0</v>
      </c>
      <c r="I340" s="6" t="n">
        <v>48.69</v>
      </c>
      <c r="J340" s="6" t="n">
        <v>48.69</v>
      </c>
    </row>
    <row collapsed="false" customFormat="false" customHeight="false" hidden="false" ht="12.1" outlineLevel="0" r="341">
      <c r="A341" s="40" t="n">
        <v>46593</v>
      </c>
      <c r="B341" s="17" t="s">
        <v>502</v>
      </c>
      <c r="C341" s="17" t="s">
        <v>165</v>
      </c>
      <c r="D341" s="17" t="s">
        <v>166</v>
      </c>
      <c r="E341" s="6" t="n">
        <v>487.47</v>
      </c>
      <c r="F341" s="7" t="n">
        <v>6</v>
      </c>
      <c r="G341" s="6" t="n">
        <v>1.67</v>
      </c>
      <c r="H341" s="6" t="n">
        <v>0</v>
      </c>
      <c r="I341" s="6" t="n">
        <v>10.02</v>
      </c>
      <c r="J341" s="6" t="n">
        <v>10.02</v>
      </c>
    </row>
    <row collapsed="false" customFormat="false" customHeight="false" hidden="false" ht="12.1" outlineLevel="0" r="342">
      <c r="A342" s="40" t="n">
        <v>46599</v>
      </c>
      <c r="B342" s="17" t="s">
        <v>502</v>
      </c>
      <c r="C342" s="17" t="s">
        <v>171</v>
      </c>
      <c r="D342" s="17" t="s">
        <v>172</v>
      </c>
      <c r="E342" s="6" t="n">
        <v>1000</v>
      </c>
      <c r="F342" s="7" t="n">
        <v>3</v>
      </c>
      <c r="G342" s="6" t="n">
        <v>12.33</v>
      </c>
      <c r="H342" s="6" t="n">
        <v>0</v>
      </c>
      <c r="I342" s="6" t="n">
        <v>36.99</v>
      </c>
      <c r="J342" s="6" t="n">
        <v>36.99</v>
      </c>
    </row>
    <row collapsed="false" customFormat="false" customHeight="false" hidden="false" ht="12.1" outlineLevel="0" r="343">
      <c r="A343" s="40" t="n">
        <v>46601</v>
      </c>
      <c r="B343" s="17" t="s">
        <v>502</v>
      </c>
      <c r="C343" s="17" t="s">
        <v>183</v>
      </c>
      <c r="D343" s="17" t="s">
        <v>184</v>
      </c>
      <c r="E343" s="6" t="n">
        <v>577.92</v>
      </c>
      <c r="F343" s="7" t="n">
        <v>3</v>
      </c>
      <c r="G343" s="6" t="n">
        <v>1.17</v>
      </c>
      <c r="H343" s="6" t="n">
        <v>0</v>
      </c>
      <c r="I343" s="6" t="n">
        <v>3.51</v>
      </c>
      <c r="J343" s="6" t="n">
        <v>3.51</v>
      </c>
    </row>
    <row collapsed="false" customFormat="false" customHeight="false" hidden="false" ht="12.1" outlineLevel="0" r="344">
      <c r="A344" s="40" t="n">
        <v>46616</v>
      </c>
      <c r="B344" s="17" t="s">
        <v>502</v>
      </c>
      <c r="C344" s="17" t="s">
        <v>154</v>
      </c>
      <c r="D344" s="17" t="s">
        <v>155</v>
      </c>
      <c r="E344" s="6" t="n">
        <v>1000</v>
      </c>
      <c r="F344" s="7" t="n">
        <v>5</v>
      </c>
      <c r="G344" s="6" t="n">
        <v>11.26</v>
      </c>
      <c r="H344" s="6" t="n">
        <v>0</v>
      </c>
      <c r="I344" s="6" t="n">
        <v>56.3</v>
      </c>
      <c r="J344" s="6" t="n">
        <v>56.3</v>
      </c>
    </row>
    <row collapsed="false" customFormat="false" customHeight="false" hidden="false" ht="12.1" outlineLevel="0" r="345">
      <c r="A345" s="40" t="n">
        <v>46617</v>
      </c>
      <c r="B345" s="17" t="s">
        <v>502</v>
      </c>
      <c r="C345" s="17" t="s">
        <v>161</v>
      </c>
      <c r="D345" s="17" t="s">
        <v>162</v>
      </c>
      <c r="E345" s="6" t="n">
        <v>1000</v>
      </c>
      <c r="F345" s="7" t="n">
        <v>3</v>
      </c>
      <c r="G345" s="6" t="n">
        <v>16.23</v>
      </c>
      <c r="H345" s="6" t="n">
        <v>0</v>
      </c>
      <c r="I345" s="6" t="n">
        <v>48.69</v>
      </c>
      <c r="J345" s="6" t="n">
        <v>48.69</v>
      </c>
    </row>
    <row collapsed="false" customFormat="false" customHeight="false" hidden="false" ht="12.1" outlineLevel="0" r="346">
      <c r="A346" s="40" t="n">
        <v>46624</v>
      </c>
      <c r="B346" s="17" t="s">
        <v>502</v>
      </c>
      <c r="C346" s="17" t="s">
        <v>165</v>
      </c>
      <c r="D346" s="17" t="s">
        <v>166</v>
      </c>
      <c r="E346" s="6" t="n">
        <v>487.47</v>
      </c>
      <c r="F346" s="7" t="n">
        <v>6</v>
      </c>
      <c r="G346" s="6" t="n">
        <v>1.67</v>
      </c>
      <c r="H346" s="6" t="n">
        <v>0</v>
      </c>
      <c r="I346" s="6" t="n">
        <v>10.02</v>
      </c>
      <c r="J346" s="6" t="n">
        <v>10.02</v>
      </c>
    </row>
    <row collapsed="false" customFormat="false" customHeight="false" hidden="false" ht="12.1" outlineLevel="0" r="347">
      <c r="A347" s="40" t="n">
        <v>46629</v>
      </c>
      <c r="B347" s="17" t="s">
        <v>502</v>
      </c>
      <c r="C347" s="17" t="s">
        <v>171</v>
      </c>
      <c r="D347" s="17" t="s">
        <v>172</v>
      </c>
      <c r="E347" s="6" t="n">
        <v>1000</v>
      </c>
      <c r="F347" s="7" t="n">
        <v>3</v>
      </c>
      <c r="G347" s="6" t="n">
        <v>12.33</v>
      </c>
      <c r="H347" s="6" t="n">
        <v>0</v>
      </c>
      <c r="I347" s="6" t="n">
        <v>36.99</v>
      </c>
      <c r="J347" s="6" t="n">
        <v>36.99</v>
      </c>
    </row>
    <row collapsed="false" customFormat="false" customHeight="false" hidden="false" ht="12.1" outlineLevel="0" r="348">
      <c r="A348" s="40" t="n">
        <v>46632</v>
      </c>
      <c r="B348" s="17" t="s">
        <v>502</v>
      </c>
      <c r="C348" s="17" t="s">
        <v>183</v>
      </c>
      <c r="D348" s="17" t="s">
        <v>184</v>
      </c>
      <c r="E348" s="6" t="n">
        <v>577.92</v>
      </c>
      <c r="F348" s="7" t="n">
        <v>3</v>
      </c>
      <c r="G348" s="6" t="n">
        <v>1</v>
      </c>
      <c r="H348" s="6" t="n">
        <v>0</v>
      </c>
      <c r="I348" s="6" t="n">
        <v>3</v>
      </c>
      <c r="J348" s="6" t="n">
        <v>3</v>
      </c>
    </row>
    <row collapsed="false" customFormat="false" customHeight="false" hidden="false" ht="12.1" outlineLevel="0" r="349">
      <c r="A349" s="40" t="n">
        <v>46644</v>
      </c>
      <c r="B349" s="17" t="s">
        <v>502</v>
      </c>
      <c r="C349" s="17" t="s">
        <v>143</v>
      </c>
      <c r="D349" s="17" t="s">
        <v>144</v>
      </c>
      <c r="E349" s="6" t="n">
        <v>1000</v>
      </c>
      <c r="F349" s="7" t="n">
        <v>11</v>
      </c>
      <c r="G349" s="6" t="n">
        <v>33.41</v>
      </c>
      <c r="H349" s="6" t="n">
        <v>0</v>
      </c>
      <c r="I349" s="6" t="n">
        <v>367.51</v>
      </c>
      <c r="J349" s="6" t="n">
        <v>367.51</v>
      </c>
    </row>
    <row collapsed="false" customFormat="false" customHeight="false" hidden="false" ht="12.1" outlineLevel="0" r="350">
      <c r="A350" s="40" t="n">
        <v>46647</v>
      </c>
      <c r="B350" s="17" t="s">
        <v>502</v>
      </c>
      <c r="C350" s="17" t="s">
        <v>161</v>
      </c>
      <c r="D350" s="17" t="s">
        <v>162</v>
      </c>
      <c r="E350" s="6" t="n">
        <v>1000</v>
      </c>
      <c r="F350" s="7" t="n">
        <v>3</v>
      </c>
      <c r="G350" s="6" t="n">
        <v>16.23</v>
      </c>
      <c r="H350" s="6" t="n">
        <v>0</v>
      </c>
      <c r="I350" s="6" t="n">
        <v>48.69</v>
      </c>
      <c r="J350" s="6" t="n">
        <v>48.69</v>
      </c>
    </row>
    <row collapsed="false" customFormat="false" customHeight="false" hidden="false" ht="12.1" outlineLevel="0" r="351">
      <c r="A351" s="40" t="n">
        <v>46655</v>
      </c>
      <c r="B351" s="17" t="s">
        <v>502</v>
      </c>
      <c r="C351" s="17" t="s">
        <v>165</v>
      </c>
      <c r="D351" s="17" t="s">
        <v>166</v>
      </c>
      <c r="E351" s="6" t="n">
        <v>487.47</v>
      </c>
      <c r="F351" s="7" t="n">
        <v>6</v>
      </c>
      <c r="G351" s="6" t="n">
        <v>1.67</v>
      </c>
      <c r="H351" s="6" t="n">
        <v>0</v>
      </c>
      <c r="I351" s="6" t="n">
        <v>10.02</v>
      </c>
      <c r="J351" s="6" t="n">
        <v>10.02</v>
      </c>
    </row>
    <row collapsed="false" customFormat="false" customHeight="false" hidden="false" ht="12.1" outlineLevel="0" r="352">
      <c r="A352" s="40" t="n">
        <v>46658</v>
      </c>
      <c r="B352" s="17" t="s">
        <v>502</v>
      </c>
      <c r="C352" s="17" t="s">
        <v>150</v>
      </c>
      <c r="D352" s="17" t="s">
        <v>151</v>
      </c>
      <c r="E352" s="6" t="n">
        <v>1000</v>
      </c>
      <c r="F352" s="7" t="n">
        <v>12</v>
      </c>
      <c r="G352" s="6" t="n">
        <v>38.39</v>
      </c>
      <c r="H352" s="6" t="n">
        <v>0</v>
      </c>
      <c r="I352" s="6" t="n">
        <v>460.68</v>
      </c>
      <c r="J352" s="6" t="n">
        <v>460.68</v>
      </c>
    </row>
    <row collapsed="false" customFormat="false" customHeight="false" hidden="false" ht="12.1" outlineLevel="0" r="353">
      <c r="A353" s="40" t="n">
        <v>46659</v>
      </c>
      <c r="B353" s="17" t="s">
        <v>502</v>
      </c>
      <c r="C353" s="17" t="s">
        <v>171</v>
      </c>
      <c r="D353" s="17" t="s">
        <v>172</v>
      </c>
      <c r="E353" s="6" t="n">
        <v>1000</v>
      </c>
      <c r="F353" s="7" t="n">
        <v>3</v>
      </c>
      <c r="G353" s="6" t="n">
        <v>12.33</v>
      </c>
      <c r="H353" s="6" t="n">
        <v>0</v>
      </c>
      <c r="I353" s="6" t="n">
        <v>36.99</v>
      </c>
      <c r="J353" s="6" t="n">
        <v>36.99</v>
      </c>
    </row>
    <row collapsed="false" customFormat="false" customHeight="false" hidden="false" ht="12.1" outlineLevel="0" r="354">
      <c r="A354" s="40" t="n">
        <v>46677</v>
      </c>
      <c r="B354" s="17" t="s">
        <v>502</v>
      </c>
      <c r="C354" s="17" t="s">
        <v>161</v>
      </c>
      <c r="D354" s="17" t="s">
        <v>162</v>
      </c>
      <c r="E354" s="6" t="n">
        <v>1000</v>
      </c>
      <c r="F354" s="7" t="n">
        <v>3</v>
      </c>
      <c r="G354" s="6" t="n">
        <v>16.23</v>
      </c>
      <c r="H354" s="6" t="n">
        <v>0</v>
      </c>
      <c r="I354" s="6" t="n">
        <v>48.69</v>
      </c>
      <c r="J354" s="6" t="n">
        <v>48.69</v>
      </c>
    </row>
    <row collapsed="false" customFormat="false" customHeight="false" hidden="false" ht="12.1" outlineLevel="0" r="355">
      <c r="A355" s="40" t="n">
        <v>46685</v>
      </c>
      <c r="B355" s="17" t="s">
        <v>502</v>
      </c>
      <c r="C355" s="17" t="s">
        <v>165</v>
      </c>
      <c r="D355" s="17" t="s">
        <v>166</v>
      </c>
      <c r="E355" s="6" t="n">
        <v>487.47</v>
      </c>
      <c r="F355" s="7" t="n">
        <v>6</v>
      </c>
      <c r="G355" s="6" t="n">
        <v>1.67</v>
      </c>
      <c r="H355" s="6" t="n">
        <v>0</v>
      </c>
      <c r="I355" s="6" t="n">
        <v>10.02</v>
      </c>
      <c r="J355" s="6" t="n">
        <v>10.02</v>
      </c>
    </row>
    <row collapsed="false" customFormat="false" customHeight="false" hidden="false" ht="12.1" outlineLevel="0" r="356">
      <c r="A356" s="40" t="n">
        <v>46689</v>
      </c>
      <c r="B356" s="17" t="s">
        <v>502</v>
      </c>
      <c r="C356" s="17" t="s">
        <v>171</v>
      </c>
      <c r="D356" s="17" t="s">
        <v>172</v>
      </c>
      <c r="E356" s="6" t="n">
        <v>1000</v>
      </c>
      <c r="F356" s="7" t="n">
        <v>3</v>
      </c>
      <c r="G356" s="6" t="n">
        <v>12.33</v>
      </c>
      <c r="H356" s="6" t="n">
        <v>0</v>
      </c>
      <c r="I356" s="6" t="n">
        <v>36.99</v>
      </c>
      <c r="J356" s="6" t="n">
        <v>36.99</v>
      </c>
    </row>
    <row collapsed="false" customFormat="false" customHeight="false" hidden="false" ht="12.1" outlineLevel="0" r="357">
      <c r="A357" s="40" t="n">
        <v>46707</v>
      </c>
      <c r="B357" s="17" t="s">
        <v>502</v>
      </c>
      <c r="C357" s="17" t="s">
        <v>161</v>
      </c>
      <c r="D357" s="17" t="s">
        <v>162</v>
      </c>
      <c r="E357" s="6" t="n">
        <v>1000</v>
      </c>
      <c r="F357" s="7" t="n">
        <v>3</v>
      </c>
      <c r="G357" s="6" t="n">
        <v>16.23</v>
      </c>
      <c r="H357" s="6" t="n">
        <v>0</v>
      </c>
      <c r="I357" s="6" t="n">
        <v>48.69</v>
      </c>
      <c r="J357" s="6" t="n">
        <v>48.69</v>
      </c>
    </row>
    <row collapsed="false" customFormat="false" customHeight="false" hidden="false" ht="12.1" outlineLevel="0" r="358">
      <c r="A358" s="40" t="n">
        <v>46714</v>
      </c>
      <c r="B358" s="17" t="s">
        <v>502</v>
      </c>
      <c r="C358" s="17" t="s">
        <v>139</v>
      </c>
      <c r="D358" s="17" t="s">
        <v>141</v>
      </c>
      <c r="E358" s="6" t="n">
        <v>1000</v>
      </c>
      <c r="F358" s="7" t="n">
        <v>11</v>
      </c>
      <c r="G358" s="6" t="n">
        <v>47.37</v>
      </c>
      <c r="H358" s="6" t="n">
        <v>0</v>
      </c>
      <c r="I358" s="6" t="n">
        <v>521.07</v>
      </c>
      <c r="J358" s="6" t="n">
        <v>521.07</v>
      </c>
    </row>
    <row collapsed="false" customFormat="false" customHeight="false" hidden="false" ht="12.1" outlineLevel="0" r="359">
      <c r="A359" s="40" t="n">
        <v>46716</v>
      </c>
      <c r="B359" s="17" t="s">
        <v>502</v>
      </c>
      <c r="C359" s="17" t="s">
        <v>165</v>
      </c>
      <c r="D359" s="17" t="s">
        <v>166</v>
      </c>
      <c r="E359" s="6" t="n">
        <v>487.47</v>
      </c>
      <c r="F359" s="7" t="n">
        <v>6</v>
      </c>
      <c r="G359" s="6" t="n">
        <v>1.67</v>
      </c>
      <c r="H359" s="6" t="n">
        <v>0</v>
      </c>
      <c r="I359" s="6" t="n">
        <v>10.02</v>
      </c>
      <c r="J359" s="6" t="n">
        <v>10.02</v>
      </c>
    </row>
    <row collapsed="false" customFormat="false" customHeight="false" hidden="false" ht="12.1" outlineLevel="0" r="360">
      <c r="A360" s="40" t="n">
        <v>46719</v>
      </c>
      <c r="B360" s="17" t="s">
        <v>502</v>
      </c>
      <c r="C360" s="17" t="s">
        <v>171</v>
      </c>
      <c r="D360" s="17" t="s">
        <v>172</v>
      </c>
      <c r="E360" s="6" t="n">
        <v>1000</v>
      </c>
      <c r="F360" s="7" t="n">
        <v>3</v>
      </c>
      <c r="G360" s="6" t="n">
        <v>12.33</v>
      </c>
      <c r="H360" s="6" t="n">
        <v>0</v>
      </c>
      <c r="I360" s="6" t="n">
        <v>36.99</v>
      </c>
      <c r="J360" s="6" t="n">
        <v>36.99</v>
      </c>
    </row>
    <row collapsed="false" customFormat="false" customHeight="false" hidden="false" ht="12.1" outlineLevel="0" r="361">
      <c r="A361" s="40" t="n">
        <v>46721</v>
      </c>
      <c r="B361" s="17" t="s">
        <v>502</v>
      </c>
      <c r="C361" s="17" t="s">
        <v>146</v>
      </c>
      <c r="D361" s="17" t="s">
        <v>147</v>
      </c>
      <c r="E361" s="6" t="n">
        <v>1000</v>
      </c>
      <c r="F361" s="7" t="n">
        <v>13</v>
      </c>
      <c r="G361" s="6" t="n">
        <v>35.4</v>
      </c>
      <c r="H361" s="6" t="n">
        <v>0</v>
      </c>
      <c r="I361" s="6" t="n">
        <v>460.2</v>
      </c>
      <c r="J361" s="6" t="n">
        <v>460.2</v>
      </c>
    </row>
    <row collapsed="false" customFormat="false" customHeight="false" hidden="false" ht="12.1" outlineLevel="0" r="362">
      <c r="A362" s="40" t="n">
        <v>46737</v>
      </c>
      <c r="B362" s="17" t="s">
        <v>502</v>
      </c>
      <c r="C362" s="17" t="s">
        <v>161</v>
      </c>
      <c r="D362" s="17" t="s">
        <v>162</v>
      </c>
      <c r="E362" s="6" t="n">
        <v>1000</v>
      </c>
      <c r="F362" s="7" t="n">
        <v>3</v>
      </c>
      <c r="G362" s="6" t="n">
        <v>16.23</v>
      </c>
      <c r="H362" s="6" t="n">
        <v>0</v>
      </c>
      <c r="I362" s="6" t="n">
        <v>48.69</v>
      </c>
      <c r="J362" s="6" t="n">
        <v>48.69</v>
      </c>
    </row>
    <row collapsed="false" customFormat="false" customHeight="false" hidden="false" ht="12.1" outlineLevel="0" r="363">
      <c r="A363" s="40" t="n">
        <v>46746</v>
      </c>
      <c r="B363" s="17" t="s">
        <v>502</v>
      </c>
      <c r="C363" s="17" t="s">
        <v>165</v>
      </c>
      <c r="D363" s="17" t="s">
        <v>166</v>
      </c>
      <c r="E363" s="6" t="n">
        <v>487.47</v>
      </c>
      <c r="F363" s="7" t="n">
        <v>6</v>
      </c>
      <c r="G363" s="6" t="n">
        <v>1.67</v>
      </c>
      <c r="H363" s="6" t="n">
        <v>0</v>
      </c>
      <c r="I363" s="6" t="n">
        <v>10.02</v>
      </c>
      <c r="J363" s="6" t="n">
        <v>10.02</v>
      </c>
    </row>
    <row collapsed="false" customFormat="false" customHeight="false" hidden="false" ht="12.1" outlineLevel="0" r="364">
      <c r="A364" s="40" t="n">
        <v>46749</v>
      </c>
      <c r="B364" s="17" t="s">
        <v>502</v>
      </c>
      <c r="C364" s="17" t="s">
        <v>171</v>
      </c>
      <c r="D364" s="17" t="s">
        <v>172</v>
      </c>
      <c r="E364" s="6" t="n">
        <v>1000</v>
      </c>
      <c r="F364" s="7" t="n">
        <v>3</v>
      </c>
      <c r="G364" s="6" t="n">
        <v>12.33</v>
      </c>
      <c r="H364" s="6" t="n">
        <v>0</v>
      </c>
      <c r="I364" s="6" t="n">
        <v>36.99</v>
      </c>
      <c r="J364" s="6" t="n">
        <v>36.99</v>
      </c>
    </row>
    <row collapsed="false" customFormat="false" customHeight="false" hidden="false" ht="12.1" outlineLevel="0" r="365">
      <c r="A365" s="40" t="n">
        <v>46767</v>
      </c>
      <c r="B365" s="17" t="s">
        <v>502</v>
      </c>
      <c r="C365" s="17" t="s">
        <v>161</v>
      </c>
      <c r="D365" s="17" t="s">
        <v>162</v>
      </c>
      <c r="E365" s="6" t="n">
        <v>1000</v>
      </c>
      <c r="F365" s="7" t="n">
        <v>3</v>
      </c>
      <c r="G365" s="6" t="n">
        <v>16.23</v>
      </c>
      <c r="H365" s="6" t="n">
        <v>0</v>
      </c>
      <c r="I365" s="6" t="n">
        <v>48.69</v>
      </c>
      <c r="J365" s="6" t="n">
        <v>48.69</v>
      </c>
    </row>
    <row collapsed="false" customFormat="false" customHeight="false" hidden="false" ht="12.1" outlineLevel="0" r="366">
      <c r="A366" s="40" t="n">
        <v>46777</v>
      </c>
      <c r="B366" s="17" t="s">
        <v>502</v>
      </c>
      <c r="C366" s="17" t="s">
        <v>165</v>
      </c>
      <c r="D366" s="17" t="s">
        <v>166</v>
      </c>
      <c r="E366" s="6" t="n">
        <v>487.47</v>
      </c>
      <c r="F366" s="7" t="n">
        <v>6</v>
      </c>
      <c r="G366" s="6" t="n">
        <v>1.67</v>
      </c>
      <c r="H366" s="6" t="n">
        <v>0</v>
      </c>
      <c r="I366" s="6" t="n">
        <v>10.02</v>
      </c>
      <c r="J366" s="6" t="n">
        <v>10.02</v>
      </c>
    </row>
    <row collapsed="false" customFormat="false" customHeight="false" hidden="false" ht="12.1" outlineLevel="0" r="367">
      <c r="A367" s="40" t="n">
        <v>46779</v>
      </c>
      <c r="B367" s="17" t="s">
        <v>502</v>
      </c>
      <c r="C367" s="17" t="s">
        <v>171</v>
      </c>
      <c r="D367" s="17" t="s">
        <v>172</v>
      </c>
      <c r="E367" s="6" t="n">
        <v>1000</v>
      </c>
      <c r="F367" s="7" t="n">
        <v>3</v>
      </c>
      <c r="G367" s="6" t="n">
        <v>12.33</v>
      </c>
      <c r="H367" s="6" t="n">
        <v>0</v>
      </c>
      <c r="I367" s="6" t="n">
        <v>36.99</v>
      </c>
      <c r="J367" s="6" t="n">
        <v>36.99</v>
      </c>
    </row>
    <row collapsed="false" customFormat="false" customHeight="false" hidden="false" ht="12.1" outlineLevel="0" r="368">
      <c r="A368" s="40" t="n">
        <v>46797</v>
      </c>
      <c r="B368" s="17" t="s">
        <v>502</v>
      </c>
      <c r="C368" s="17" t="s">
        <v>161</v>
      </c>
      <c r="D368" s="17" t="s">
        <v>162</v>
      </c>
      <c r="E368" s="6" t="n">
        <v>1000</v>
      </c>
      <c r="F368" s="7" t="n">
        <v>3</v>
      </c>
      <c r="G368" s="6" t="n">
        <v>16.23</v>
      </c>
      <c r="H368" s="6" t="n">
        <v>0</v>
      </c>
      <c r="I368" s="6" t="n">
        <v>48.69</v>
      </c>
      <c r="J368" s="6" t="n">
        <v>48.69</v>
      </c>
    </row>
    <row collapsed="false" customFormat="false" customHeight="false" hidden="false" ht="12.1" outlineLevel="0" r="369">
      <c r="A369" s="40" t="n">
        <v>46808</v>
      </c>
      <c r="B369" s="17" t="s">
        <v>502</v>
      </c>
      <c r="C369" s="17" t="s">
        <v>165</v>
      </c>
      <c r="D369" s="17" t="s">
        <v>166</v>
      </c>
      <c r="E369" s="6" t="n">
        <v>487.47</v>
      </c>
      <c r="F369" s="7" t="n">
        <v>6</v>
      </c>
      <c r="G369" s="6" t="n">
        <v>1.67</v>
      </c>
      <c r="H369" s="6" t="n">
        <v>0</v>
      </c>
      <c r="I369" s="6" t="n">
        <v>10.02</v>
      </c>
      <c r="J369" s="6" t="n">
        <v>10.02</v>
      </c>
    </row>
    <row collapsed="false" customFormat="false" customHeight="false" hidden="false" ht="12.1" outlineLevel="0" r="370">
      <c r="A370" s="40" t="n">
        <v>46809</v>
      </c>
      <c r="B370" s="17" t="s">
        <v>502</v>
      </c>
      <c r="C370" s="17" t="s">
        <v>171</v>
      </c>
      <c r="D370" s="17" t="s">
        <v>172</v>
      </c>
      <c r="E370" s="6" t="n">
        <v>1000</v>
      </c>
      <c r="F370" s="7" t="n">
        <v>3</v>
      </c>
      <c r="G370" s="6" t="n">
        <v>12.33</v>
      </c>
      <c r="H370" s="6" t="n">
        <v>0</v>
      </c>
      <c r="I370" s="6" t="n">
        <v>36.99</v>
      </c>
      <c r="J370" s="6" t="n">
        <v>36.99</v>
      </c>
    </row>
    <row collapsed="false" customFormat="false" customHeight="false" hidden="false" ht="12.1" outlineLevel="0" r="371">
      <c r="A371" s="40" t="n">
        <v>46826</v>
      </c>
      <c r="B371" s="17" t="s">
        <v>502</v>
      </c>
      <c r="C371" s="17" t="s">
        <v>143</v>
      </c>
      <c r="D371" s="17" t="s">
        <v>144</v>
      </c>
      <c r="E371" s="6" t="n">
        <v>1000</v>
      </c>
      <c r="F371" s="7" t="n">
        <v>11</v>
      </c>
      <c r="G371" s="6" t="n">
        <v>33.41</v>
      </c>
      <c r="H371" s="6" t="n">
        <v>0</v>
      </c>
      <c r="I371" s="6" t="n">
        <v>367.51</v>
      </c>
      <c r="J371" s="6" t="n">
        <v>367.51</v>
      </c>
    </row>
    <row collapsed="false" customFormat="false" customHeight="false" hidden="false" ht="12.1" outlineLevel="0" r="372">
      <c r="A372" s="40" t="n">
        <v>46827</v>
      </c>
      <c r="B372" s="17" t="s">
        <v>502</v>
      </c>
      <c r="C372" s="17" t="s">
        <v>161</v>
      </c>
      <c r="D372" s="17" t="s">
        <v>162</v>
      </c>
      <c r="E372" s="6" t="n">
        <v>1000</v>
      </c>
      <c r="F372" s="7" t="n">
        <v>3</v>
      </c>
      <c r="G372" s="6" t="n">
        <v>16.23</v>
      </c>
      <c r="H372" s="6" t="n">
        <v>0</v>
      </c>
      <c r="I372" s="6" t="n">
        <v>48.69</v>
      </c>
      <c r="J372" s="6" t="n">
        <v>48.69</v>
      </c>
    </row>
    <row collapsed="false" customFormat="false" customHeight="false" hidden="false" ht="12.1" outlineLevel="0" r="373">
      <c r="A373" s="40" t="n">
        <v>46837</v>
      </c>
      <c r="B373" s="17" t="s">
        <v>502</v>
      </c>
      <c r="C373" s="17" t="s">
        <v>165</v>
      </c>
      <c r="D373" s="17" t="s">
        <v>166</v>
      </c>
      <c r="E373" s="6" t="n">
        <v>487.47</v>
      </c>
      <c r="F373" s="7" t="n">
        <v>6</v>
      </c>
      <c r="G373" s="6" t="n">
        <v>1.67</v>
      </c>
      <c r="H373" s="6" t="n">
        <v>0</v>
      </c>
      <c r="I373" s="6" t="n">
        <v>10.02</v>
      </c>
      <c r="J373" s="6" t="n">
        <v>10.02</v>
      </c>
    </row>
    <row collapsed="false" customFormat="false" customHeight="false" hidden="false" ht="12.1" outlineLevel="0" r="374">
      <c r="A374" s="40" t="n">
        <v>46839</v>
      </c>
      <c r="B374" s="17" t="s">
        <v>502</v>
      </c>
      <c r="C374" s="17" t="s">
        <v>171</v>
      </c>
      <c r="D374" s="17" t="s">
        <v>172</v>
      </c>
      <c r="E374" s="6" t="n">
        <v>1000</v>
      </c>
      <c r="F374" s="7" t="n">
        <v>3</v>
      </c>
      <c r="G374" s="6" t="n">
        <v>11.92</v>
      </c>
      <c r="H374" s="6" t="n">
        <v>0</v>
      </c>
      <c r="I374" s="6" t="n">
        <v>35.76</v>
      </c>
      <c r="J374" s="6" t="n">
        <v>35.76</v>
      </c>
    </row>
    <row collapsed="false" customFormat="false" customHeight="false" hidden="false" ht="12.1" outlineLevel="0" r="375">
      <c r="A375" s="40" t="n">
        <v>46840</v>
      </c>
      <c r="B375" s="17" t="s">
        <v>502</v>
      </c>
      <c r="C375" s="17" t="s">
        <v>150</v>
      </c>
      <c r="D375" s="17" t="s">
        <v>151</v>
      </c>
      <c r="E375" s="6" t="n">
        <v>1000</v>
      </c>
      <c r="F375" s="7" t="n">
        <v>12</v>
      </c>
      <c r="G375" s="6" t="n">
        <v>38.39</v>
      </c>
      <c r="H375" s="6" t="n">
        <v>0</v>
      </c>
      <c r="I375" s="6" t="n">
        <v>460.68</v>
      </c>
      <c r="J375" s="6" t="n">
        <v>460.68</v>
      </c>
    </row>
    <row collapsed="false" customFormat="false" customHeight="false" hidden="false" ht="12.1" outlineLevel="0" r="376">
      <c r="A376" s="40" t="n">
        <v>46857</v>
      </c>
      <c r="B376" s="17" t="s">
        <v>502</v>
      </c>
      <c r="C376" s="17" t="s">
        <v>161</v>
      </c>
      <c r="D376" s="17" t="s">
        <v>162</v>
      </c>
      <c r="E376" s="6" t="n">
        <v>1000</v>
      </c>
      <c r="F376" s="7" t="n">
        <v>3</v>
      </c>
      <c r="G376" s="6" t="n">
        <v>16.23</v>
      </c>
      <c r="H376" s="6" t="n">
        <v>0</v>
      </c>
      <c r="I376" s="6" t="n">
        <v>48.69</v>
      </c>
      <c r="J376" s="6" t="n">
        <v>48.69</v>
      </c>
    </row>
    <row collapsed="false" customFormat="false" customHeight="false" hidden="false" ht="12.1" outlineLevel="0" r="377">
      <c r="A377" s="40" t="n">
        <v>46868</v>
      </c>
      <c r="B377" s="17" t="s">
        <v>502</v>
      </c>
      <c r="C377" s="17" t="s">
        <v>165</v>
      </c>
      <c r="D377" s="17" t="s">
        <v>166</v>
      </c>
      <c r="E377" s="6" t="n">
        <v>487.47</v>
      </c>
      <c r="F377" s="7" t="n">
        <v>6</v>
      </c>
      <c r="G377" s="6" t="n">
        <v>1.67</v>
      </c>
      <c r="H377" s="6" t="n">
        <v>0</v>
      </c>
      <c r="I377" s="6" t="n">
        <v>10.02</v>
      </c>
      <c r="J377" s="6" t="n">
        <v>10.02</v>
      </c>
    </row>
    <row collapsed="false" customFormat="false" customHeight="false" hidden="false" ht="12.1" outlineLevel="0" r="378">
      <c r="A378" s="40" t="n">
        <v>46869</v>
      </c>
      <c r="B378" s="17" t="s">
        <v>502</v>
      </c>
      <c r="C378" s="17" t="s">
        <v>171</v>
      </c>
      <c r="D378" s="17" t="s">
        <v>172</v>
      </c>
      <c r="E378" s="6" t="n">
        <v>1000</v>
      </c>
      <c r="F378" s="7" t="n">
        <v>3</v>
      </c>
      <c r="G378" s="6" t="n">
        <v>11.92</v>
      </c>
      <c r="H378" s="6" t="n">
        <v>0</v>
      </c>
      <c r="I378" s="6" t="n">
        <v>35.76</v>
      </c>
      <c r="J378" s="6" t="n">
        <v>35.76</v>
      </c>
    </row>
    <row collapsed="false" customFormat="false" customHeight="false" hidden="false" ht="12.1" outlineLevel="0" r="379">
      <c r="A379" s="40" t="n">
        <v>46887</v>
      </c>
      <c r="B379" s="17" t="s">
        <v>502</v>
      </c>
      <c r="C379" s="17" t="s">
        <v>161</v>
      </c>
      <c r="D379" s="17" t="s">
        <v>162</v>
      </c>
      <c r="E379" s="6" t="n">
        <v>1000</v>
      </c>
      <c r="F379" s="7" t="n">
        <v>3</v>
      </c>
      <c r="G379" s="6" t="n">
        <v>16.23</v>
      </c>
      <c r="H379" s="6" t="n">
        <v>0</v>
      </c>
      <c r="I379" s="6" t="n">
        <v>48.69</v>
      </c>
      <c r="J379" s="6" t="n">
        <v>48.69</v>
      </c>
    </row>
    <row collapsed="false" customFormat="false" customHeight="false" hidden="false" ht="12.1" outlineLevel="0" r="380">
      <c r="A380" s="40" t="n">
        <v>46896</v>
      </c>
      <c r="B380" s="17" t="s">
        <v>502</v>
      </c>
      <c r="C380" s="17" t="s">
        <v>139</v>
      </c>
      <c r="D380" s="17" t="s">
        <v>141</v>
      </c>
      <c r="E380" s="6" t="n">
        <v>1000</v>
      </c>
      <c r="F380" s="7" t="n">
        <v>11</v>
      </c>
      <c r="G380" s="6" t="n">
        <v>47.37</v>
      </c>
      <c r="H380" s="6" t="n">
        <v>0</v>
      </c>
      <c r="I380" s="6" t="n">
        <v>521.07</v>
      </c>
      <c r="J380" s="6" t="n">
        <v>521.07</v>
      </c>
    </row>
    <row collapsed="false" customFormat="false" customHeight="false" hidden="false" ht="12.1" outlineLevel="0" r="381">
      <c r="A381" s="40" t="n">
        <v>46898</v>
      </c>
      <c r="B381" s="17" t="s">
        <v>502</v>
      </c>
      <c r="C381" s="17" t="s">
        <v>165</v>
      </c>
      <c r="D381" s="17" t="s">
        <v>166</v>
      </c>
      <c r="E381" s="6" t="n">
        <v>487.47</v>
      </c>
      <c r="F381" s="7" t="n">
        <v>6</v>
      </c>
      <c r="G381" s="6" t="n">
        <v>1.67</v>
      </c>
      <c r="H381" s="6" t="n">
        <v>0</v>
      </c>
      <c r="I381" s="6" t="n">
        <v>10.02</v>
      </c>
      <c r="J381" s="6" t="n">
        <v>10.02</v>
      </c>
    </row>
    <row collapsed="false" customFormat="false" customHeight="false" hidden="false" ht="12.1" outlineLevel="0" r="382">
      <c r="A382" s="40" t="n">
        <v>46899</v>
      </c>
      <c r="B382" s="17" t="s">
        <v>502</v>
      </c>
      <c r="C382" s="17" t="s">
        <v>171</v>
      </c>
      <c r="D382" s="17" t="s">
        <v>172</v>
      </c>
      <c r="E382" s="6" t="n">
        <v>1000</v>
      </c>
      <c r="F382" s="7" t="n">
        <v>3</v>
      </c>
      <c r="G382" s="6" t="n">
        <v>11.92</v>
      </c>
      <c r="H382" s="6" t="n">
        <v>0</v>
      </c>
      <c r="I382" s="6" t="n">
        <v>35.76</v>
      </c>
      <c r="J382" s="6" t="n">
        <v>35.76</v>
      </c>
    </row>
    <row collapsed="false" customFormat="false" customHeight="false" hidden="false" ht="12.1" outlineLevel="0" r="383">
      <c r="A383" s="40" t="n">
        <v>46903</v>
      </c>
      <c r="B383" s="17" t="s">
        <v>502</v>
      </c>
      <c r="C383" s="17" t="s">
        <v>146</v>
      </c>
      <c r="D383" s="17" t="s">
        <v>147</v>
      </c>
      <c r="E383" s="6" t="n">
        <v>1000</v>
      </c>
      <c r="F383" s="7" t="n">
        <v>13</v>
      </c>
      <c r="G383" s="6" t="n">
        <v>35.4</v>
      </c>
      <c r="H383" s="6" t="n">
        <v>0</v>
      </c>
      <c r="I383" s="6" t="n">
        <v>460.2</v>
      </c>
      <c r="J383" s="6" t="n">
        <v>460.2</v>
      </c>
    </row>
    <row collapsed="false" customFormat="false" customHeight="false" hidden="false" ht="12.1" outlineLevel="0" r="384">
      <c r="A384" s="40" t="n">
        <v>46917</v>
      </c>
      <c r="B384" s="17" t="s">
        <v>502</v>
      </c>
      <c r="C384" s="17" t="s">
        <v>161</v>
      </c>
      <c r="D384" s="17" t="s">
        <v>162</v>
      </c>
      <c r="E384" s="6" t="n">
        <v>1000</v>
      </c>
      <c r="F384" s="7" t="n">
        <v>3</v>
      </c>
      <c r="G384" s="6" t="n">
        <v>16.23</v>
      </c>
      <c r="H384" s="6" t="n">
        <v>0</v>
      </c>
      <c r="I384" s="6" t="n">
        <v>48.69</v>
      </c>
      <c r="J384" s="6" t="n">
        <v>48.69</v>
      </c>
    </row>
    <row collapsed="false" customFormat="false" customHeight="false" hidden="false" ht="12.1" outlineLevel="0" r="385">
      <c r="A385" s="40" t="n">
        <v>46929</v>
      </c>
      <c r="B385" s="17" t="s">
        <v>502</v>
      </c>
      <c r="C385" s="17" t="s">
        <v>171</v>
      </c>
      <c r="D385" s="17" t="s">
        <v>172</v>
      </c>
      <c r="E385" s="6" t="n">
        <v>1000</v>
      </c>
      <c r="F385" s="7" t="n">
        <v>3</v>
      </c>
      <c r="G385" s="6" t="n">
        <v>11.92</v>
      </c>
      <c r="H385" s="6" t="n">
        <v>0</v>
      </c>
      <c r="I385" s="6" t="n">
        <v>35.76</v>
      </c>
      <c r="J385" s="6" t="n">
        <v>35.76</v>
      </c>
    </row>
    <row collapsed="false" customFormat="false" customHeight="false" hidden="false" ht="12.1" outlineLevel="0" r="386">
      <c r="A386" s="40" t="n">
        <v>46929</v>
      </c>
      <c r="B386" s="17" t="s">
        <v>502</v>
      </c>
      <c r="C386" s="17" t="s">
        <v>165</v>
      </c>
      <c r="D386" s="17" t="s">
        <v>166</v>
      </c>
      <c r="E386" s="6" t="n">
        <v>487.47</v>
      </c>
      <c r="F386" s="7" t="n">
        <v>6</v>
      </c>
      <c r="G386" s="6" t="n">
        <v>1.67</v>
      </c>
      <c r="H386" s="6" t="n">
        <v>0</v>
      </c>
      <c r="I386" s="6" t="n">
        <v>10.02</v>
      </c>
      <c r="J386" s="6" t="n">
        <v>10.02</v>
      </c>
    </row>
    <row collapsed="false" customFormat="false" customHeight="false" hidden="false" ht="12.1" outlineLevel="0" r="387">
      <c r="A387" s="40" t="n">
        <v>46947</v>
      </c>
      <c r="B387" s="17" t="s">
        <v>502</v>
      </c>
      <c r="C387" s="17" t="s">
        <v>161</v>
      </c>
      <c r="D387" s="17" t="s">
        <v>162</v>
      </c>
      <c r="E387" s="6" t="n">
        <v>1000</v>
      </c>
      <c r="F387" s="7" t="n">
        <v>3</v>
      </c>
      <c r="G387" s="6" t="n">
        <v>16.23</v>
      </c>
      <c r="H387" s="6" t="n">
        <v>0</v>
      </c>
      <c r="I387" s="6" t="n">
        <v>48.69</v>
      </c>
      <c r="J387" s="6" t="n">
        <v>48.69</v>
      </c>
    </row>
    <row collapsed="false" customFormat="false" customHeight="false" hidden="false" ht="12.1" outlineLevel="0" r="388">
      <c r="A388" s="40" t="n">
        <v>46959</v>
      </c>
      <c r="B388" s="17" t="s">
        <v>502</v>
      </c>
      <c r="C388" s="17" t="s">
        <v>165</v>
      </c>
      <c r="D388" s="17" t="s">
        <v>166</v>
      </c>
      <c r="E388" s="6" t="n">
        <v>487.47</v>
      </c>
      <c r="F388" s="7" t="n">
        <v>6</v>
      </c>
      <c r="G388" s="6" t="n">
        <v>1.67</v>
      </c>
      <c r="H388" s="6" t="n">
        <v>0</v>
      </c>
      <c r="I388" s="6" t="n">
        <v>10.02</v>
      </c>
      <c r="J388" s="6" t="n">
        <v>10.02</v>
      </c>
    </row>
    <row collapsed="false" customFormat="false" customHeight="false" hidden="false" ht="12.1" outlineLevel="0" r="389">
      <c r="A389" s="40" t="n">
        <v>46959</v>
      </c>
      <c r="B389" s="17" t="s">
        <v>502</v>
      </c>
      <c r="C389" s="17" t="s">
        <v>171</v>
      </c>
      <c r="D389" s="17" t="s">
        <v>172</v>
      </c>
      <c r="E389" s="6" t="n">
        <v>1000</v>
      </c>
      <c r="F389" s="7" t="n">
        <v>3</v>
      </c>
      <c r="G389" s="6" t="n">
        <v>11.92</v>
      </c>
      <c r="H389" s="6" t="n">
        <v>0</v>
      </c>
      <c r="I389" s="6" t="n">
        <v>35.76</v>
      </c>
      <c r="J389" s="6" t="n">
        <v>35.76</v>
      </c>
    </row>
    <row collapsed="false" customFormat="false" customHeight="false" hidden="false" ht="12.1" outlineLevel="0" r="390">
      <c r="A390" s="40" t="n">
        <v>46989</v>
      </c>
      <c r="B390" s="17" t="s">
        <v>502</v>
      </c>
      <c r="C390" s="17" t="s">
        <v>171</v>
      </c>
      <c r="D390" s="17" t="s">
        <v>172</v>
      </c>
      <c r="E390" s="6" t="n">
        <v>1000</v>
      </c>
      <c r="F390" s="7" t="n">
        <v>3</v>
      </c>
      <c r="G390" s="6" t="n">
        <v>11.92</v>
      </c>
      <c r="H390" s="6" t="n">
        <v>0</v>
      </c>
      <c r="I390" s="6" t="n">
        <v>35.76</v>
      </c>
      <c r="J390" s="6" t="n">
        <v>35.76</v>
      </c>
    </row>
    <row collapsed="false" customFormat="false" customHeight="false" hidden="false" ht="12.1" outlineLevel="0" r="391">
      <c r="A391" s="40" t="n">
        <v>46990</v>
      </c>
      <c r="B391" s="17" t="s">
        <v>502</v>
      </c>
      <c r="C391" s="17" t="s">
        <v>165</v>
      </c>
      <c r="D391" s="17" t="s">
        <v>166</v>
      </c>
      <c r="E391" s="6" t="n">
        <v>487.47</v>
      </c>
      <c r="F391" s="7" t="n">
        <v>6</v>
      </c>
      <c r="G391" s="6" t="n">
        <v>1.67</v>
      </c>
      <c r="H391" s="6" t="n">
        <v>0</v>
      </c>
      <c r="I391" s="6" t="n">
        <v>10.02</v>
      </c>
      <c r="J391" s="6" t="n">
        <v>10.02</v>
      </c>
    </row>
    <row collapsed="false" customFormat="false" customHeight="false" hidden="false" ht="12.1" outlineLevel="0" r="392">
      <c r="A392" s="40" t="n">
        <v>47008</v>
      </c>
      <c r="B392" s="17" t="s">
        <v>502</v>
      </c>
      <c r="C392" s="17" t="s">
        <v>143</v>
      </c>
      <c r="D392" s="17" t="s">
        <v>144</v>
      </c>
      <c r="E392" s="6" t="n">
        <v>1000</v>
      </c>
      <c r="F392" s="7" t="n">
        <v>11</v>
      </c>
      <c r="G392" s="6" t="n">
        <v>33.41</v>
      </c>
      <c r="H392" s="6" t="n">
        <v>0</v>
      </c>
      <c r="I392" s="6" t="n">
        <v>367.51</v>
      </c>
      <c r="J392" s="6" t="n">
        <v>367.51</v>
      </c>
    </row>
    <row collapsed="false" customFormat="false" customHeight="false" hidden="false" ht="12.1" outlineLevel="0" r="393">
      <c r="A393" s="40" t="n">
        <v>47019</v>
      </c>
      <c r="B393" s="17" t="s">
        <v>502</v>
      </c>
      <c r="C393" s="17" t="s">
        <v>171</v>
      </c>
      <c r="D393" s="17" t="s">
        <v>172</v>
      </c>
      <c r="E393" s="6" t="n">
        <v>1000</v>
      </c>
      <c r="F393" s="7" t="n">
        <v>3</v>
      </c>
      <c r="G393" s="6" t="n">
        <v>10.43</v>
      </c>
      <c r="H393" s="6" t="n">
        <v>0</v>
      </c>
      <c r="I393" s="6" t="n">
        <v>31.29</v>
      </c>
      <c r="J393" s="6" t="n">
        <v>31.29</v>
      </c>
    </row>
    <row collapsed="false" customFormat="false" customHeight="false" hidden="false" ht="12.1" outlineLevel="0" r="394">
      <c r="A394" s="40" t="n">
        <v>47021</v>
      </c>
      <c r="B394" s="17" t="s">
        <v>502</v>
      </c>
      <c r="C394" s="17" t="s">
        <v>165</v>
      </c>
      <c r="D394" s="17" t="s">
        <v>166</v>
      </c>
      <c r="E394" s="6" t="n">
        <v>487.47</v>
      </c>
      <c r="F394" s="7" t="n">
        <v>6</v>
      </c>
      <c r="G394" s="6" t="n">
        <v>1.67</v>
      </c>
      <c r="H394" s="6" t="n">
        <v>0</v>
      </c>
      <c r="I394" s="6" t="n">
        <v>10.02</v>
      </c>
      <c r="J394" s="6" t="n">
        <v>10.02</v>
      </c>
    </row>
    <row collapsed="false" customFormat="false" customHeight="false" hidden="false" ht="12.1" outlineLevel="0" r="395">
      <c r="A395" s="40" t="n">
        <v>47022</v>
      </c>
      <c r="B395" s="17" t="s">
        <v>502</v>
      </c>
      <c r="C395" s="17" t="s">
        <v>150</v>
      </c>
      <c r="D395" s="17" t="s">
        <v>151</v>
      </c>
      <c r="E395" s="6" t="n">
        <v>1000</v>
      </c>
      <c r="F395" s="7" t="n">
        <v>12</v>
      </c>
      <c r="G395" s="6" t="n">
        <v>38.39</v>
      </c>
      <c r="H395" s="6" t="n">
        <v>0</v>
      </c>
      <c r="I395" s="6" t="n">
        <v>460.68</v>
      </c>
      <c r="J395" s="6" t="n">
        <v>460.68</v>
      </c>
    </row>
    <row collapsed="false" customFormat="false" customHeight="false" hidden="false" ht="12.1" outlineLevel="0" r="396">
      <c r="A396" s="40" t="n">
        <v>47049</v>
      </c>
      <c r="B396" s="17" t="s">
        <v>502</v>
      </c>
      <c r="C396" s="17" t="s">
        <v>171</v>
      </c>
      <c r="D396" s="17" t="s">
        <v>172</v>
      </c>
      <c r="E396" s="6" t="n">
        <v>1000</v>
      </c>
      <c r="F396" s="7" t="n">
        <v>3</v>
      </c>
      <c r="G396" s="6" t="n">
        <v>10.43</v>
      </c>
      <c r="H396" s="6" t="n">
        <v>0</v>
      </c>
      <c r="I396" s="6" t="n">
        <v>31.29</v>
      </c>
      <c r="J396" s="6" t="n">
        <v>31.29</v>
      </c>
    </row>
    <row collapsed="false" customFormat="false" customHeight="false" hidden="false" ht="12.1" outlineLevel="0" r="397">
      <c r="A397" s="40" t="n">
        <v>47051</v>
      </c>
      <c r="B397" s="17" t="s">
        <v>502</v>
      </c>
      <c r="C397" s="17" t="s">
        <v>165</v>
      </c>
      <c r="D397" s="17" t="s">
        <v>166</v>
      </c>
      <c r="E397" s="6" t="n">
        <v>487.47</v>
      </c>
      <c r="F397" s="7" t="n">
        <v>6</v>
      </c>
      <c r="G397" s="6" t="n">
        <v>1.67</v>
      </c>
      <c r="H397" s="6" t="n">
        <v>0</v>
      </c>
      <c r="I397" s="6" t="n">
        <v>10.02</v>
      </c>
      <c r="J397" s="6" t="n">
        <v>10.02</v>
      </c>
    </row>
    <row collapsed="false" customFormat="false" customHeight="false" hidden="false" ht="12.1" outlineLevel="0" r="398">
      <c r="A398" s="40" t="n">
        <v>47078</v>
      </c>
      <c r="B398" s="17" t="s">
        <v>502</v>
      </c>
      <c r="C398" s="17" t="s">
        <v>139</v>
      </c>
      <c r="D398" s="17" t="s">
        <v>141</v>
      </c>
      <c r="E398" s="6" t="n">
        <v>1000</v>
      </c>
      <c r="F398" s="7" t="n">
        <v>11</v>
      </c>
      <c r="G398" s="6" t="n">
        <v>47.37</v>
      </c>
      <c r="H398" s="6" t="n">
        <v>0</v>
      </c>
      <c r="I398" s="6" t="n">
        <v>521.07</v>
      </c>
      <c r="J398" s="6" t="n">
        <v>521.07</v>
      </c>
    </row>
    <row collapsed="false" customFormat="false" customHeight="false" hidden="false" ht="12.1" outlineLevel="0" r="399">
      <c r="A399" s="40" t="n">
        <v>47079</v>
      </c>
      <c r="B399" s="17" t="s">
        <v>502</v>
      </c>
      <c r="C399" s="17" t="s">
        <v>171</v>
      </c>
      <c r="D399" s="17" t="s">
        <v>172</v>
      </c>
      <c r="E399" s="6" t="n">
        <v>1000</v>
      </c>
      <c r="F399" s="7" t="n">
        <v>3</v>
      </c>
      <c r="G399" s="6" t="n">
        <v>10.43</v>
      </c>
      <c r="H399" s="6" t="n">
        <v>0</v>
      </c>
      <c r="I399" s="6" t="n">
        <v>31.29</v>
      </c>
      <c r="J399" s="6" t="n">
        <v>31.29</v>
      </c>
    </row>
    <row collapsed="false" customFormat="false" customHeight="false" hidden="false" ht="12.1" outlineLevel="0" r="400">
      <c r="A400" s="40" t="n">
        <v>47082</v>
      </c>
      <c r="B400" s="17" t="s">
        <v>502</v>
      </c>
      <c r="C400" s="17" t="s">
        <v>165</v>
      </c>
      <c r="D400" s="17" t="s">
        <v>166</v>
      </c>
      <c r="E400" s="6" t="n">
        <v>487.47</v>
      </c>
      <c r="F400" s="7" t="n">
        <v>6</v>
      </c>
      <c r="G400" s="6" t="n">
        <v>1.67</v>
      </c>
      <c r="H400" s="6" t="n">
        <v>0</v>
      </c>
      <c r="I400" s="6" t="n">
        <v>10.02</v>
      </c>
      <c r="J400" s="6" t="n">
        <v>10.02</v>
      </c>
    </row>
    <row collapsed="false" customFormat="false" customHeight="false" hidden="false" ht="12.1" outlineLevel="0" r="401">
      <c r="A401" s="40" t="n">
        <v>47085</v>
      </c>
      <c r="B401" s="17" t="s">
        <v>502</v>
      </c>
      <c r="C401" s="17" t="s">
        <v>146</v>
      </c>
      <c r="D401" s="17" t="s">
        <v>147</v>
      </c>
      <c r="E401" s="6" t="n">
        <v>1000</v>
      </c>
      <c r="F401" s="7" t="n">
        <v>13</v>
      </c>
      <c r="G401" s="6" t="n">
        <v>35.4</v>
      </c>
      <c r="H401" s="6" t="n">
        <v>0</v>
      </c>
      <c r="I401" s="6" t="n">
        <v>460.2</v>
      </c>
      <c r="J401" s="6" t="n">
        <v>460.2</v>
      </c>
    </row>
    <row collapsed="false" customFormat="false" customHeight="false" hidden="false" ht="12.1" outlineLevel="0" r="402">
      <c r="A402" s="40" t="n">
        <v>47109</v>
      </c>
      <c r="B402" s="17" t="s">
        <v>502</v>
      </c>
      <c r="C402" s="17" t="s">
        <v>171</v>
      </c>
      <c r="D402" s="17" t="s">
        <v>172</v>
      </c>
      <c r="E402" s="6" t="n">
        <v>1000</v>
      </c>
      <c r="F402" s="7" t="n">
        <v>3</v>
      </c>
      <c r="G402" s="6" t="n">
        <v>10.43</v>
      </c>
      <c r="H402" s="6" t="n">
        <v>0</v>
      </c>
      <c r="I402" s="6" t="n">
        <v>31.29</v>
      </c>
      <c r="J402" s="6" t="n">
        <v>31.29</v>
      </c>
    </row>
    <row collapsed="false" customFormat="false" customHeight="false" hidden="false" ht="12.1" outlineLevel="0" r="403">
      <c r="A403" s="40" t="n">
        <v>47112</v>
      </c>
      <c r="B403" s="17" t="s">
        <v>502</v>
      </c>
      <c r="C403" s="17" t="s">
        <v>165</v>
      </c>
      <c r="D403" s="17" t="s">
        <v>166</v>
      </c>
      <c r="E403" s="6" t="n">
        <v>487.47</v>
      </c>
      <c r="F403" s="7" t="n">
        <v>6</v>
      </c>
      <c r="G403" s="6" t="n">
        <v>1.67</v>
      </c>
      <c r="H403" s="6" t="n">
        <v>0</v>
      </c>
      <c r="I403" s="6" t="n">
        <v>10.02</v>
      </c>
      <c r="J403" s="6" t="n">
        <v>10.02</v>
      </c>
    </row>
    <row collapsed="false" customFormat="false" customHeight="false" hidden="false" ht="12.1" outlineLevel="0" r="404">
      <c r="A404" s="40" t="n">
        <v>47139</v>
      </c>
      <c r="B404" s="17" t="s">
        <v>502</v>
      </c>
      <c r="C404" s="17" t="s">
        <v>171</v>
      </c>
      <c r="D404" s="17" t="s">
        <v>172</v>
      </c>
      <c r="E404" s="6" t="n">
        <v>1000</v>
      </c>
      <c r="F404" s="7" t="n">
        <v>3</v>
      </c>
      <c r="G404" s="6" t="n">
        <v>10.43</v>
      </c>
      <c r="H404" s="6" t="n">
        <v>0</v>
      </c>
      <c r="I404" s="6" t="n">
        <v>31.29</v>
      </c>
      <c r="J404" s="6" t="n">
        <v>31.29</v>
      </c>
    </row>
    <row collapsed="false" customFormat="false" customHeight="false" hidden="false" ht="12.1" outlineLevel="0" r="405">
      <c r="A405" s="40" t="n">
        <v>47143</v>
      </c>
      <c r="B405" s="17" t="s">
        <v>502</v>
      </c>
      <c r="C405" s="17" t="s">
        <v>165</v>
      </c>
      <c r="D405" s="17" t="s">
        <v>166</v>
      </c>
      <c r="E405" s="6" t="n">
        <v>487.47</v>
      </c>
      <c r="F405" s="7" t="n">
        <v>6</v>
      </c>
      <c r="G405" s="6" t="n">
        <v>1.67</v>
      </c>
      <c r="H405" s="6" t="n">
        <v>0</v>
      </c>
      <c r="I405" s="6" t="n">
        <v>10.02</v>
      </c>
      <c r="J405" s="6" t="n">
        <v>10.02</v>
      </c>
    </row>
    <row collapsed="false" customFormat="false" customHeight="false" hidden="false" ht="12.1" outlineLevel="0" r="406">
      <c r="A406" s="40" t="n">
        <v>47169</v>
      </c>
      <c r="B406" s="17" t="s">
        <v>502</v>
      </c>
      <c r="C406" s="17" t="s">
        <v>171</v>
      </c>
      <c r="D406" s="17" t="s">
        <v>172</v>
      </c>
      <c r="E406" s="6" t="n">
        <v>1000</v>
      </c>
      <c r="F406" s="7" t="n">
        <v>3</v>
      </c>
      <c r="G406" s="6" t="n">
        <v>10.43</v>
      </c>
      <c r="H406" s="6" t="n">
        <v>0</v>
      </c>
      <c r="I406" s="6" t="n">
        <v>31.29</v>
      </c>
      <c r="J406" s="6" t="n">
        <v>31.29</v>
      </c>
    </row>
    <row collapsed="false" customFormat="false" customHeight="false" hidden="false" ht="12.1" outlineLevel="0" r="407">
      <c r="A407" s="40" t="n">
        <v>47174</v>
      </c>
      <c r="B407" s="17" t="s">
        <v>502</v>
      </c>
      <c r="C407" s="17" t="s">
        <v>165</v>
      </c>
      <c r="D407" s="17" t="s">
        <v>166</v>
      </c>
      <c r="E407" s="6" t="n">
        <v>487.47</v>
      </c>
      <c r="F407" s="7" t="n">
        <v>6</v>
      </c>
      <c r="G407" s="6" t="n">
        <v>1.67</v>
      </c>
      <c r="H407" s="6" t="n">
        <v>0</v>
      </c>
      <c r="I407" s="6" t="n">
        <v>10.02</v>
      </c>
      <c r="J407" s="6" t="n">
        <v>10.02</v>
      </c>
    </row>
    <row collapsed="false" customFormat="false" customHeight="false" hidden="false" ht="12.1" outlineLevel="0" r="408">
      <c r="A408" s="40" t="n">
        <v>47190</v>
      </c>
      <c r="B408" s="17" t="s">
        <v>502</v>
      </c>
      <c r="C408" s="17" t="s">
        <v>143</v>
      </c>
      <c r="D408" s="17" t="s">
        <v>144</v>
      </c>
      <c r="E408" s="6" t="n">
        <v>1000</v>
      </c>
      <c r="F408" s="7" t="n">
        <v>11</v>
      </c>
      <c r="G408" s="6" t="n">
        <v>33.41</v>
      </c>
      <c r="H408" s="6" t="n">
        <v>0</v>
      </c>
      <c r="I408" s="6" t="n">
        <v>367.51</v>
      </c>
      <c r="J408" s="6" t="n">
        <v>367.51</v>
      </c>
    </row>
    <row collapsed="false" customFormat="false" customHeight="false" hidden="false" ht="12.1" outlineLevel="0" r="409">
      <c r="A409" s="40" t="n">
        <v>47199</v>
      </c>
      <c r="B409" s="17" t="s">
        <v>502</v>
      </c>
      <c r="C409" s="17" t="s">
        <v>171</v>
      </c>
      <c r="D409" s="17" t="s">
        <v>172</v>
      </c>
      <c r="E409" s="6" t="n">
        <v>1000</v>
      </c>
      <c r="F409" s="7" t="n">
        <v>3</v>
      </c>
      <c r="G409" s="6" t="n">
        <v>8.63</v>
      </c>
      <c r="H409" s="6" t="n">
        <v>0</v>
      </c>
      <c r="I409" s="6" t="n">
        <v>25.89</v>
      </c>
      <c r="J409" s="6" t="n">
        <v>25.89</v>
      </c>
    </row>
    <row collapsed="false" customFormat="false" customHeight="false" hidden="false" ht="12.1" outlineLevel="0" r="410">
      <c r="A410" s="40" t="n">
        <v>47202</v>
      </c>
      <c r="B410" s="17" t="s">
        <v>502</v>
      </c>
      <c r="C410" s="17" t="s">
        <v>165</v>
      </c>
      <c r="D410" s="17" t="s">
        <v>166</v>
      </c>
      <c r="E410" s="6" t="n">
        <v>487.47</v>
      </c>
      <c r="F410" s="7" t="n">
        <v>6</v>
      </c>
      <c r="G410" s="6" t="n">
        <v>1.67</v>
      </c>
      <c r="H410" s="6" t="n">
        <v>0</v>
      </c>
      <c r="I410" s="6" t="n">
        <v>10.02</v>
      </c>
      <c r="J410" s="6" t="n">
        <v>10.02</v>
      </c>
    </row>
    <row collapsed="false" customFormat="false" customHeight="false" hidden="false" ht="12.1" outlineLevel="0" r="411">
      <c r="A411" s="40" t="n">
        <v>47204</v>
      </c>
      <c r="B411" s="17" t="s">
        <v>502</v>
      </c>
      <c r="C411" s="17" t="s">
        <v>150</v>
      </c>
      <c r="D411" s="17" t="s">
        <v>151</v>
      </c>
      <c r="E411" s="6" t="n">
        <v>1000</v>
      </c>
      <c r="F411" s="7" t="n">
        <v>12</v>
      </c>
      <c r="G411" s="6" t="n">
        <v>38.39</v>
      </c>
      <c r="H411" s="6" t="n">
        <v>0</v>
      </c>
      <c r="I411" s="6" t="n">
        <v>460.68</v>
      </c>
      <c r="J411" s="6" t="n">
        <v>460.68</v>
      </c>
    </row>
    <row collapsed="false" customFormat="false" customHeight="false" hidden="false" ht="12.1" outlineLevel="0" r="412">
      <c r="A412" s="40" t="n">
        <v>47229</v>
      </c>
      <c r="B412" s="17" t="s">
        <v>502</v>
      </c>
      <c r="C412" s="17" t="s">
        <v>171</v>
      </c>
      <c r="D412" s="17" t="s">
        <v>172</v>
      </c>
      <c r="E412" s="6" t="n">
        <v>1000</v>
      </c>
      <c r="F412" s="7" t="n">
        <v>3</v>
      </c>
      <c r="G412" s="6" t="n">
        <v>8.63</v>
      </c>
      <c r="H412" s="6" t="n">
        <v>0</v>
      </c>
      <c r="I412" s="6" t="n">
        <v>25.89</v>
      </c>
      <c r="J412" s="6" t="n">
        <v>25.89</v>
      </c>
    </row>
    <row collapsed="false" customFormat="false" customHeight="false" hidden="false" ht="12.1" outlineLevel="0" r="413">
      <c r="A413" s="40" t="n">
        <v>47233</v>
      </c>
      <c r="B413" s="17" t="s">
        <v>502</v>
      </c>
      <c r="C413" s="17" t="s">
        <v>165</v>
      </c>
      <c r="D413" s="17" t="s">
        <v>166</v>
      </c>
      <c r="E413" s="6" t="n">
        <v>487.47</v>
      </c>
      <c r="F413" s="7" t="n">
        <v>6</v>
      </c>
      <c r="G413" s="6" t="n">
        <v>1.67</v>
      </c>
      <c r="H413" s="6" t="n">
        <v>0</v>
      </c>
      <c r="I413" s="6" t="n">
        <v>10.02</v>
      </c>
      <c r="J413" s="6" t="n">
        <v>10.02</v>
      </c>
    </row>
    <row collapsed="false" customFormat="false" customHeight="false" hidden="false" ht="12.1" outlineLevel="0" r="414">
      <c r="A414" s="40" t="n">
        <v>47259</v>
      </c>
      <c r="B414" s="17" t="s">
        <v>502</v>
      </c>
      <c r="C414" s="17" t="s">
        <v>171</v>
      </c>
      <c r="D414" s="17" t="s">
        <v>172</v>
      </c>
      <c r="E414" s="6" t="n">
        <v>1000</v>
      </c>
      <c r="F414" s="7" t="n">
        <v>3</v>
      </c>
      <c r="G414" s="6" t="n">
        <v>8.63</v>
      </c>
      <c r="H414" s="6" t="n">
        <v>0</v>
      </c>
      <c r="I414" s="6" t="n">
        <v>25.89</v>
      </c>
      <c r="J414" s="6" t="n">
        <v>25.89</v>
      </c>
    </row>
    <row collapsed="false" customFormat="false" customHeight="false" hidden="false" ht="12.1" outlineLevel="0" r="415">
      <c r="A415" s="40" t="n">
        <v>47260</v>
      </c>
      <c r="B415" s="17" t="s">
        <v>502</v>
      </c>
      <c r="C415" s="17" t="s">
        <v>139</v>
      </c>
      <c r="D415" s="17" t="s">
        <v>141</v>
      </c>
      <c r="E415" s="6" t="n">
        <v>1000</v>
      </c>
      <c r="F415" s="7" t="n">
        <v>11</v>
      </c>
      <c r="G415" s="6" t="n">
        <v>47.37</v>
      </c>
      <c r="H415" s="6" t="n">
        <v>0</v>
      </c>
      <c r="I415" s="6" t="n">
        <v>521.07</v>
      </c>
      <c r="J415" s="6" t="n">
        <v>521.07</v>
      </c>
    </row>
    <row collapsed="false" customFormat="false" customHeight="false" hidden="false" ht="12.1" outlineLevel="0" r="416">
      <c r="A416" s="40" t="n">
        <v>47263</v>
      </c>
      <c r="B416" s="17" t="s">
        <v>502</v>
      </c>
      <c r="C416" s="17" t="s">
        <v>165</v>
      </c>
      <c r="D416" s="17" t="s">
        <v>166</v>
      </c>
      <c r="E416" s="6" t="n">
        <v>487.47</v>
      </c>
      <c r="F416" s="7" t="n">
        <v>6</v>
      </c>
      <c r="G416" s="6" t="n">
        <v>1.67</v>
      </c>
      <c r="H416" s="6" t="n">
        <v>0</v>
      </c>
      <c r="I416" s="6" t="n">
        <v>10.02</v>
      </c>
      <c r="J416" s="6" t="n">
        <v>10.02</v>
      </c>
    </row>
    <row collapsed="false" customFormat="false" customHeight="false" hidden="false" ht="12.1" outlineLevel="0" r="417">
      <c r="A417" s="40" t="n">
        <v>47267</v>
      </c>
      <c r="B417" s="17" t="s">
        <v>502</v>
      </c>
      <c r="C417" s="17" t="s">
        <v>146</v>
      </c>
      <c r="D417" s="17" t="s">
        <v>147</v>
      </c>
      <c r="E417" s="6" t="n">
        <v>1000</v>
      </c>
      <c r="F417" s="7" t="n">
        <v>13</v>
      </c>
      <c r="G417" s="6" t="n">
        <v>35.4</v>
      </c>
      <c r="H417" s="6" t="n">
        <v>0</v>
      </c>
      <c r="I417" s="6" t="n">
        <v>460.2</v>
      </c>
      <c r="J417" s="6" t="n">
        <v>460.2</v>
      </c>
    </row>
    <row collapsed="false" customFormat="false" customHeight="false" hidden="false" ht="12.1" outlineLevel="0" r="418">
      <c r="A418" s="40" t="n">
        <v>47289</v>
      </c>
      <c r="B418" s="17" t="s">
        <v>502</v>
      </c>
      <c r="C418" s="17" t="s">
        <v>171</v>
      </c>
      <c r="D418" s="17" t="s">
        <v>172</v>
      </c>
      <c r="E418" s="6" t="n">
        <v>1000</v>
      </c>
      <c r="F418" s="7" t="n">
        <v>3</v>
      </c>
      <c r="G418" s="6" t="n">
        <v>8.63</v>
      </c>
      <c r="H418" s="6" t="n">
        <v>0</v>
      </c>
      <c r="I418" s="6" t="n">
        <v>25.89</v>
      </c>
      <c r="J418" s="6" t="n">
        <v>25.89</v>
      </c>
    </row>
    <row collapsed="false" customFormat="false" customHeight="false" hidden="false" ht="12.1" outlineLevel="0" r="419">
      <c r="A419" s="40" t="n">
        <v>47294</v>
      </c>
      <c r="B419" s="17" t="s">
        <v>502</v>
      </c>
      <c r="C419" s="17" t="s">
        <v>165</v>
      </c>
      <c r="D419" s="17" t="s">
        <v>166</v>
      </c>
      <c r="E419" s="6" t="n">
        <v>487.47</v>
      </c>
      <c r="F419" s="7" t="n">
        <v>6</v>
      </c>
      <c r="G419" s="6" t="n">
        <v>1.67</v>
      </c>
      <c r="H419" s="6" t="n">
        <v>0</v>
      </c>
      <c r="I419" s="6" t="n">
        <v>10.02</v>
      </c>
      <c r="J419" s="6" t="n">
        <v>10.02</v>
      </c>
    </row>
    <row collapsed="false" customFormat="false" customHeight="false" hidden="false" ht="12.1" outlineLevel="0" r="420">
      <c r="A420" s="40" t="n">
        <v>47319</v>
      </c>
      <c r="B420" s="17" t="s">
        <v>502</v>
      </c>
      <c r="C420" s="17" t="s">
        <v>171</v>
      </c>
      <c r="D420" s="17" t="s">
        <v>172</v>
      </c>
      <c r="E420" s="6" t="n">
        <v>1000</v>
      </c>
      <c r="F420" s="7" t="n">
        <v>3</v>
      </c>
      <c r="G420" s="6" t="n">
        <v>8.63</v>
      </c>
      <c r="H420" s="6" t="n">
        <v>0</v>
      </c>
      <c r="I420" s="6" t="n">
        <v>25.89</v>
      </c>
      <c r="J420" s="6" t="n">
        <v>25.89</v>
      </c>
    </row>
    <row collapsed="false" customFormat="false" customHeight="false" hidden="false" ht="12.1" outlineLevel="0" r="421">
      <c r="A421" s="40" t="n">
        <v>47324</v>
      </c>
      <c r="B421" s="17" t="s">
        <v>502</v>
      </c>
      <c r="C421" s="17" t="s">
        <v>165</v>
      </c>
      <c r="D421" s="17" t="s">
        <v>166</v>
      </c>
      <c r="E421" s="6" t="n">
        <v>487.47</v>
      </c>
      <c r="F421" s="7" t="n">
        <v>6</v>
      </c>
      <c r="G421" s="6" t="n">
        <v>1.67</v>
      </c>
      <c r="H421" s="6" t="n">
        <v>0</v>
      </c>
      <c r="I421" s="6" t="n">
        <v>10.02</v>
      </c>
      <c r="J421" s="6" t="n">
        <v>10.02</v>
      </c>
    </row>
    <row collapsed="false" customFormat="false" customHeight="false" hidden="false" ht="12.1" outlineLevel="0" r="422">
      <c r="A422" s="40" t="n">
        <v>47349</v>
      </c>
      <c r="B422" s="17" t="s">
        <v>502</v>
      </c>
      <c r="C422" s="17" t="s">
        <v>171</v>
      </c>
      <c r="D422" s="17" t="s">
        <v>172</v>
      </c>
      <c r="E422" s="6" t="n">
        <v>1000</v>
      </c>
      <c r="F422" s="7" t="n">
        <v>3</v>
      </c>
      <c r="G422" s="6" t="n">
        <v>8.63</v>
      </c>
      <c r="H422" s="6" t="n">
        <v>0</v>
      </c>
      <c r="I422" s="6" t="n">
        <v>25.89</v>
      </c>
      <c r="J422" s="6" t="n">
        <v>25.89</v>
      </c>
    </row>
    <row collapsed="false" customFormat="false" customHeight="false" hidden="false" ht="12.1" outlineLevel="0" r="423">
      <c r="A423" s="40" t="n">
        <v>47355</v>
      </c>
      <c r="B423" s="17" t="s">
        <v>502</v>
      </c>
      <c r="C423" s="17" t="s">
        <v>165</v>
      </c>
      <c r="D423" s="17" t="s">
        <v>166</v>
      </c>
      <c r="E423" s="6" t="n">
        <v>487.47</v>
      </c>
      <c r="F423" s="7" t="n">
        <v>6</v>
      </c>
      <c r="G423" s="6" t="n">
        <v>1.67</v>
      </c>
      <c r="H423" s="6" t="n">
        <v>0</v>
      </c>
      <c r="I423" s="6" t="n">
        <v>10.02</v>
      </c>
      <c r="J423" s="6" t="n">
        <v>10.02</v>
      </c>
    </row>
    <row collapsed="false" customFormat="false" customHeight="false" hidden="false" ht="12.1" outlineLevel="0" r="424">
      <c r="A424" s="40" t="n">
        <v>47379</v>
      </c>
      <c r="B424" s="17" t="s">
        <v>502</v>
      </c>
      <c r="C424" s="17" t="s">
        <v>171</v>
      </c>
      <c r="D424" s="17" t="s">
        <v>172</v>
      </c>
      <c r="E424" s="6" t="n">
        <v>1000</v>
      </c>
      <c r="F424" s="7" t="n">
        <v>3</v>
      </c>
      <c r="G424" s="6" t="n">
        <v>7.19</v>
      </c>
      <c r="H424" s="6" t="n">
        <v>0</v>
      </c>
      <c r="I424" s="6" t="n">
        <v>21.57</v>
      </c>
      <c r="J424" s="6" t="n">
        <v>21.57</v>
      </c>
    </row>
    <row collapsed="false" customFormat="false" customHeight="false" hidden="false" ht="12.1" outlineLevel="0" r="425">
      <c r="A425" s="40" t="n">
        <v>47386</v>
      </c>
      <c r="B425" s="17" t="s">
        <v>502</v>
      </c>
      <c r="C425" s="17" t="s">
        <v>165</v>
      </c>
      <c r="D425" s="17" t="s">
        <v>166</v>
      </c>
      <c r="E425" s="6" t="n">
        <v>487.47</v>
      </c>
      <c r="F425" s="7" t="n">
        <v>6</v>
      </c>
      <c r="G425" s="6" t="n">
        <v>1.67</v>
      </c>
      <c r="H425" s="6" t="n">
        <v>0</v>
      </c>
      <c r="I425" s="6" t="n">
        <v>10.02</v>
      </c>
      <c r="J425" s="6" t="n">
        <v>10.02</v>
      </c>
    </row>
    <row collapsed="false" customFormat="false" customHeight="false" hidden="false" ht="12.1" outlineLevel="0" r="426">
      <c r="A426" s="40" t="n">
        <v>47386</v>
      </c>
      <c r="B426" s="17" t="s">
        <v>502</v>
      </c>
      <c r="C426" s="17" t="s">
        <v>150</v>
      </c>
      <c r="D426" s="17" t="s">
        <v>151</v>
      </c>
      <c r="E426" s="6" t="n">
        <v>1000</v>
      </c>
      <c r="F426" s="7" t="n">
        <v>12</v>
      </c>
      <c r="G426" s="6" t="n">
        <v>38.39</v>
      </c>
      <c r="H426" s="6" t="n">
        <v>0</v>
      </c>
      <c r="I426" s="6" t="n">
        <v>460.68</v>
      </c>
      <c r="J426" s="6" t="n">
        <v>460.68</v>
      </c>
    </row>
    <row collapsed="false" customFormat="false" customHeight="false" hidden="false" ht="12.1" outlineLevel="0" r="427">
      <c r="A427" s="40" t="n">
        <v>47409</v>
      </c>
      <c r="B427" s="17" t="s">
        <v>502</v>
      </c>
      <c r="C427" s="17" t="s">
        <v>171</v>
      </c>
      <c r="D427" s="17" t="s">
        <v>172</v>
      </c>
      <c r="E427" s="6" t="n">
        <v>1000</v>
      </c>
      <c r="F427" s="7" t="n">
        <v>3</v>
      </c>
      <c r="G427" s="6" t="n">
        <v>7.19</v>
      </c>
      <c r="H427" s="6" t="n">
        <v>0</v>
      </c>
      <c r="I427" s="6" t="n">
        <v>21.57</v>
      </c>
      <c r="J427" s="6" t="n">
        <v>21.57</v>
      </c>
    </row>
    <row collapsed="false" customFormat="false" customHeight="false" hidden="false" ht="12.1" outlineLevel="0" r="428">
      <c r="A428" s="40" t="n">
        <v>47416</v>
      </c>
      <c r="B428" s="17" t="s">
        <v>502</v>
      </c>
      <c r="C428" s="17" t="s">
        <v>165</v>
      </c>
      <c r="D428" s="17" t="s">
        <v>166</v>
      </c>
      <c r="E428" s="6" t="n">
        <v>487.47</v>
      </c>
      <c r="F428" s="7" t="n">
        <v>6</v>
      </c>
      <c r="G428" s="6" t="n">
        <v>1.67</v>
      </c>
      <c r="H428" s="6" t="n">
        <v>0</v>
      </c>
      <c r="I428" s="6" t="n">
        <v>10.02</v>
      </c>
      <c r="J428" s="6" t="n">
        <v>10.02</v>
      </c>
    </row>
    <row collapsed="false" customFormat="false" customHeight="false" hidden="false" ht="12.1" outlineLevel="0" r="429">
      <c r="A429" s="40" t="n">
        <v>47439</v>
      </c>
      <c r="B429" s="17" t="s">
        <v>502</v>
      </c>
      <c r="C429" s="17" t="s">
        <v>171</v>
      </c>
      <c r="D429" s="17" t="s">
        <v>172</v>
      </c>
      <c r="E429" s="6" t="n">
        <v>1000</v>
      </c>
      <c r="F429" s="7" t="n">
        <v>3</v>
      </c>
      <c r="G429" s="6" t="n">
        <v>7.19</v>
      </c>
      <c r="H429" s="6" t="n">
        <v>0</v>
      </c>
      <c r="I429" s="6" t="n">
        <v>21.57</v>
      </c>
      <c r="J429" s="6" t="n">
        <v>21.57</v>
      </c>
    </row>
    <row collapsed="false" customFormat="false" customHeight="false" hidden="false" ht="12.1" outlineLevel="0" r="430">
      <c r="A430" s="40" t="n">
        <v>47442</v>
      </c>
      <c r="B430" s="17" t="s">
        <v>502</v>
      </c>
      <c r="C430" s="17" t="s">
        <v>139</v>
      </c>
      <c r="D430" s="17" t="s">
        <v>141</v>
      </c>
      <c r="E430" s="6" t="n">
        <v>1000</v>
      </c>
      <c r="F430" s="7" t="n">
        <v>11</v>
      </c>
      <c r="G430" s="6" t="n">
        <v>47.37</v>
      </c>
      <c r="H430" s="6" t="n">
        <v>0</v>
      </c>
      <c r="I430" s="6" t="n">
        <v>521.07</v>
      </c>
      <c r="J430" s="6" t="n">
        <v>521.07</v>
      </c>
    </row>
    <row collapsed="false" customFormat="false" customHeight="false" hidden="false" ht="12.1" outlineLevel="0" r="431">
      <c r="A431" s="40" t="n">
        <v>47447</v>
      </c>
      <c r="B431" s="17" t="s">
        <v>502</v>
      </c>
      <c r="C431" s="17" t="s">
        <v>165</v>
      </c>
      <c r="D431" s="17" t="s">
        <v>166</v>
      </c>
      <c r="E431" s="6" t="n">
        <v>487.47</v>
      </c>
      <c r="F431" s="7" t="n">
        <v>6</v>
      </c>
      <c r="G431" s="6" t="n">
        <v>1.67</v>
      </c>
      <c r="H431" s="6" t="n">
        <v>0</v>
      </c>
      <c r="I431" s="6" t="n">
        <v>10.02</v>
      </c>
      <c r="J431" s="6" t="n">
        <v>10.02</v>
      </c>
    </row>
    <row collapsed="false" customFormat="false" customHeight="false" hidden="false" ht="12.1" outlineLevel="0" r="432">
      <c r="A432" s="40" t="n">
        <v>47449</v>
      </c>
      <c r="B432" s="17" t="s">
        <v>502</v>
      </c>
      <c r="C432" s="17" t="s">
        <v>146</v>
      </c>
      <c r="D432" s="17" t="s">
        <v>147</v>
      </c>
      <c r="E432" s="6" t="n">
        <v>1000</v>
      </c>
      <c r="F432" s="7" t="n">
        <v>13</v>
      </c>
      <c r="G432" s="6" t="n">
        <v>35.4</v>
      </c>
      <c r="H432" s="6" t="n">
        <v>0</v>
      </c>
      <c r="I432" s="6" t="n">
        <v>460.2</v>
      </c>
      <c r="J432" s="6" t="n">
        <v>460.2</v>
      </c>
    </row>
    <row collapsed="false" customFormat="false" customHeight="false" hidden="false" ht="12.1" outlineLevel="0" r="433">
      <c r="A433" s="40" t="n">
        <v>47469</v>
      </c>
      <c r="B433" s="17" t="s">
        <v>502</v>
      </c>
      <c r="C433" s="17" t="s">
        <v>171</v>
      </c>
      <c r="D433" s="17" t="s">
        <v>172</v>
      </c>
      <c r="E433" s="6" t="n">
        <v>1000</v>
      </c>
      <c r="F433" s="7" t="n">
        <v>3</v>
      </c>
      <c r="G433" s="6" t="n">
        <v>7.19</v>
      </c>
      <c r="H433" s="6" t="n">
        <v>0</v>
      </c>
      <c r="I433" s="6" t="n">
        <v>21.57</v>
      </c>
      <c r="J433" s="6" t="n">
        <v>21.57</v>
      </c>
    </row>
    <row collapsed="false" customFormat="false" customHeight="false" hidden="false" ht="12.1" outlineLevel="0" r="434">
      <c r="A434" s="40" t="n">
        <v>47477</v>
      </c>
      <c r="B434" s="17" t="s">
        <v>502</v>
      </c>
      <c r="C434" s="17" t="s">
        <v>165</v>
      </c>
      <c r="D434" s="17" t="s">
        <v>166</v>
      </c>
      <c r="E434" s="6" t="n">
        <v>487.47</v>
      </c>
      <c r="F434" s="7" t="n">
        <v>6</v>
      </c>
      <c r="G434" s="6" t="n">
        <v>1.67</v>
      </c>
      <c r="H434" s="6" t="n">
        <v>0</v>
      </c>
      <c r="I434" s="6" t="n">
        <v>10.02</v>
      </c>
      <c r="J434" s="6" t="n">
        <v>10.02</v>
      </c>
    </row>
    <row collapsed="false" customFormat="false" customHeight="false" hidden="false" ht="12.1" outlineLevel="0" r="435">
      <c r="A435" s="40" t="n">
        <v>47499</v>
      </c>
      <c r="B435" s="17" t="s">
        <v>502</v>
      </c>
      <c r="C435" s="17" t="s">
        <v>171</v>
      </c>
      <c r="D435" s="17" t="s">
        <v>172</v>
      </c>
      <c r="E435" s="6" t="n">
        <v>1000</v>
      </c>
      <c r="F435" s="7" t="n">
        <v>3</v>
      </c>
      <c r="G435" s="6" t="n">
        <v>7.19</v>
      </c>
      <c r="H435" s="6" t="n">
        <v>0</v>
      </c>
      <c r="I435" s="6" t="n">
        <v>21.57</v>
      </c>
      <c r="J435" s="6" t="n">
        <v>21.57</v>
      </c>
    </row>
    <row collapsed="false" customFormat="false" customHeight="false" hidden="false" ht="12.1" outlineLevel="0" r="436">
      <c r="A436" s="40" t="n">
        <v>47508</v>
      </c>
      <c r="B436" s="17" t="s">
        <v>502</v>
      </c>
      <c r="C436" s="17" t="s">
        <v>165</v>
      </c>
      <c r="D436" s="17" t="s">
        <v>166</v>
      </c>
      <c r="E436" s="6" t="n">
        <v>487.47</v>
      </c>
      <c r="F436" s="7" t="n">
        <v>6</v>
      </c>
      <c r="G436" s="6" t="n">
        <v>1.67</v>
      </c>
      <c r="H436" s="6" t="n">
        <v>0</v>
      </c>
      <c r="I436" s="6" t="n">
        <v>10.02</v>
      </c>
      <c r="J436" s="6" t="n">
        <v>10.02</v>
      </c>
    </row>
    <row collapsed="false" customFormat="false" customHeight="false" hidden="false" ht="12.1" outlineLevel="0" r="437">
      <c r="A437" s="40" t="n">
        <v>47529</v>
      </c>
      <c r="B437" s="17" t="s">
        <v>502</v>
      </c>
      <c r="C437" s="17" t="s">
        <v>171</v>
      </c>
      <c r="D437" s="17" t="s">
        <v>172</v>
      </c>
      <c r="E437" s="6" t="n">
        <v>1000</v>
      </c>
      <c r="F437" s="7" t="n">
        <v>3</v>
      </c>
      <c r="G437" s="6" t="n">
        <v>7.19</v>
      </c>
      <c r="H437" s="6" t="n">
        <v>0</v>
      </c>
      <c r="I437" s="6" t="n">
        <v>21.57</v>
      </c>
      <c r="J437" s="6" t="n">
        <v>21.57</v>
      </c>
    </row>
    <row collapsed="false" customFormat="false" customHeight="false" hidden="false" ht="12.1" outlineLevel="0" r="438">
      <c r="A438" s="40" t="n">
        <v>47539</v>
      </c>
      <c r="B438" s="17" t="s">
        <v>502</v>
      </c>
      <c r="C438" s="17" t="s">
        <v>165</v>
      </c>
      <c r="D438" s="17" t="s">
        <v>166</v>
      </c>
      <c r="E438" s="6" t="n">
        <v>487.47</v>
      </c>
      <c r="F438" s="7" t="n">
        <v>6</v>
      </c>
      <c r="G438" s="6" t="n">
        <v>1.67</v>
      </c>
      <c r="H438" s="6" t="n">
        <v>0</v>
      </c>
      <c r="I438" s="6" t="n">
        <v>10.02</v>
      </c>
      <c r="J438" s="6" t="n">
        <v>10.02</v>
      </c>
    </row>
    <row collapsed="false" customFormat="false" customHeight="false" hidden="false" ht="12.1" outlineLevel="0" r="439">
      <c r="A439" s="40" t="n">
        <v>47559</v>
      </c>
      <c r="B439" s="17" t="s">
        <v>502</v>
      </c>
      <c r="C439" s="17" t="s">
        <v>171</v>
      </c>
      <c r="D439" s="17" t="s">
        <v>172</v>
      </c>
      <c r="E439" s="6" t="n">
        <v>1000</v>
      </c>
      <c r="F439" s="7" t="n">
        <v>3</v>
      </c>
      <c r="G439" s="6" t="n">
        <v>5.75</v>
      </c>
      <c r="H439" s="6" t="n">
        <v>0</v>
      </c>
      <c r="I439" s="6" t="n">
        <v>17.25</v>
      </c>
      <c r="J439" s="6" t="n">
        <v>17.25</v>
      </c>
    </row>
    <row collapsed="false" customFormat="false" customHeight="false" hidden="false" ht="12.1" outlineLevel="0" r="440">
      <c r="A440" s="40" t="n">
        <v>47567</v>
      </c>
      <c r="B440" s="17" t="s">
        <v>502</v>
      </c>
      <c r="C440" s="17" t="s">
        <v>165</v>
      </c>
      <c r="D440" s="17" t="s">
        <v>166</v>
      </c>
      <c r="E440" s="6" t="n">
        <v>487.47</v>
      </c>
      <c r="F440" s="7" t="n">
        <v>6</v>
      </c>
      <c r="G440" s="6" t="n">
        <v>1.67</v>
      </c>
      <c r="H440" s="6" t="n">
        <v>0</v>
      </c>
      <c r="I440" s="6" t="n">
        <v>10.02</v>
      </c>
      <c r="J440" s="6" t="n">
        <v>10.02</v>
      </c>
    </row>
    <row collapsed="false" customFormat="false" customHeight="false" hidden="false" ht="12.1" outlineLevel="0" r="441">
      <c r="A441" s="40" t="n">
        <v>47568</v>
      </c>
      <c r="B441" s="17" t="s">
        <v>502</v>
      </c>
      <c r="C441" s="17" t="s">
        <v>150</v>
      </c>
      <c r="D441" s="17" t="s">
        <v>151</v>
      </c>
      <c r="E441" s="6" t="n">
        <v>1000</v>
      </c>
      <c r="F441" s="7" t="n">
        <v>12</v>
      </c>
      <c r="G441" s="6" t="n">
        <v>38.39</v>
      </c>
      <c r="H441" s="6" t="n">
        <v>0</v>
      </c>
      <c r="I441" s="6" t="n">
        <v>460.68</v>
      </c>
      <c r="J441" s="6" t="n">
        <v>460.68</v>
      </c>
    </row>
    <row collapsed="false" customFormat="false" customHeight="false" hidden="false" ht="12.1" outlineLevel="0" r="442">
      <c r="A442" s="40" t="n">
        <v>47589</v>
      </c>
      <c r="B442" s="17" t="s">
        <v>502</v>
      </c>
      <c r="C442" s="17" t="s">
        <v>171</v>
      </c>
      <c r="D442" s="17" t="s">
        <v>172</v>
      </c>
      <c r="E442" s="6" t="n">
        <v>1000</v>
      </c>
      <c r="F442" s="7" t="n">
        <v>3</v>
      </c>
      <c r="G442" s="6" t="n">
        <v>5.75</v>
      </c>
      <c r="H442" s="6" t="n">
        <v>0</v>
      </c>
      <c r="I442" s="6" t="n">
        <v>17.25</v>
      </c>
      <c r="J442" s="6" t="n">
        <v>17.25</v>
      </c>
    </row>
    <row collapsed="false" customFormat="false" customHeight="false" hidden="false" ht="12.1" outlineLevel="0" r="443">
      <c r="A443" s="40" t="n">
        <v>47598</v>
      </c>
      <c r="B443" s="17" t="s">
        <v>502</v>
      </c>
      <c r="C443" s="17" t="s">
        <v>165</v>
      </c>
      <c r="D443" s="17" t="s">
        <v>166</v>
      </c>
      <c r="E443" s="6" t="n">
        <v>487.47</v>
      </c>
      <c r="F443" s="7" t="n">
        <v>6</v>
      </c>
      <c r="G443" s="6" t="n">
        <v>1.67</v>
      </c>
      <c r="H443" s="6" t="n">
        <v>0</v>
      </c>
      <c r="I443" s="6" t="n">
        <v>10.02</v>
      </c>
      <c r="J443" s="6" t="n">
        <v>10.02</v>
      </c>
    </row>
    <row collapsed="false" customFormat="false" customHeight="false" hidden="false" ht="12.1" outlineLevel="0" r="444">
      <c r="A444" s="40" t="n">
        <v>47619</v>
      </c>
      <c r="B444" s="17" t="s">
        <v>502</v>
      </c>
      <c r="C444" s="17" t="s">
        <v>171</v>
      </c>
      <c r="D444" s="17" t="s">
        <v>172</v>
      </c>
      <c r="E444" s="6" t="n">
        <v>1000</v>
      </c>
      <c r="F444" s="7" t="n">
        <v>3</v>
      </c>
      <c r="G444" s="6" t="n">
        <v>5.75</v>
      </c>
      <c r="H444" s="6" t="n">
        <v>0</v>
      </c>
      <c r="I444" s="6" t="n">
        <v>17.25</v>
      </c>
      <c r="J444" s="6" t="n">
        <v>17.25</v>
      </c>
    </row>
    <row collapsed="false" customFormat="false" customHeight="false" hidden="false" ht="12.1" outlineLevel="0" r="445">
      <c r="A445" s="40" t="n">
        <v>47624</v>
      </c>
      <c r="B445" s="17" t="s">
        <v>502</v>
      </c>
      <c r="C445" s="17" t="s">
        <v>139</v>
      </c>
      <c r="D445" s="17" t="s">
        <v>141</v>
      </c>
      <c r="E445" s="6" t="n">
        <v>1000</v>
      </c>
      <c r="F445" s="7" t="n">
        <v>11</v>
      </c>
      <c r="G445" s="6" t="n">
        <v>47.37</v>
      </c>
      <c r="H445" s="6" t="n">
        <v>0</v>
      </c>
      <c r="I445" s="6" t="n">
        <v>521.07</v>
      </c>
      <c r="J445" s="6" t="n">
        <v>521.07</v>
      </c>
    </row>
    <row collapsed="false" customFormat="false" customHeight="false" hidden="false" ht="12.1" outlineLevel="0" r="446">
      <c r="A446" s="40" t="n">
        <v>47628</v>
      </c>
      <c r="B446" s="17" t="s">
        <v>502</v>
      </c>
      <c r="C446" s="17" t="s">
        <v>165</v>
      </c>
      <c r="D446" s="17" t="s">
        <v>166</v>
      </c>
      <c r="E446" s="6" t="n">
        <v>487.47</v>
      </c>
      <c r="F446" s="7" t="n">
        <v>6</v>
      </c>
      <c r="G446" s="6" t="n">
        <v>1.67</v>
      </c>
      <c r="H446" s="6" t="n">
        <v>0</v>
      </c>
      <c r="I446" s="6" t="n">
        <v>10.02</v>
      </c>
      <c r="J446" s="6" t="n">
        <v>10.02</v>
      </c>
    </row>
    <row collapsed="false" customFormat="false" customHeight="false" hidden="false" ht="12.1" outlineLevel="0" r="447">
      <c r="A447" s="40" t="n">
        <v>47631</v>
      </c>
      <c r="B447" s="17" t="s">
        <v>502</v>
      </c>
      <c r="C447" s="17" t="s">
        <v>146</v>
      </c>
      <c r="D447" s="17" t="s">
        <v>147</v>
      </c>
      <c r="E447" s="6" t="n">
        <v>1000</v>
      </c>
      <c r="F447" s="7" t="n">
        <v>13</v>
      </c>
      <c r="G447" s="6" t="n">
        <v>35.4</v>
      </c>
      <c r="H447" s="6" t="n">
        <v>0</v>
      </c>
      <c r="I447" s="6" t="n">
        <v>460.2</v>
      </c>
      <c r="J447" s="6" t="n">
        <v>460.2</v>
      </c>
    </row>
    <row collapsed="false" customFormat="false" customHeight="false" hidden="false" ht="12.1" outlineLevel="0" r="448">
      <c r="A448" s="40" t="n">
        <v>47649</v>
      </c>
      <c r="B448" s="17" t="s">
        <v>502</v>
      </c>
      <c r="C448" s="17" t="s">
        <v>171</v>
      </c>
      <c r="D448" s="17" t="s">
        <v>172</v>
      </c>
      <c r="E448" s="6" t="n">
        <v>1000</v>
      </c>
      <c r="F448" s="7" t="n">
        <v>3</v>
      </c>
      <c r="G448" s="6" t="n">
        <v>5.75</v>
      </c>
      <c r="H448" s="6" t="n">
        <v>0</v>
      </c>
      <c r="I448" s="6" t="n">
        <v>17.25</v>
      </c>
      <c r="J448" s="6" t="n">
        <v>17.25</v>
      </c>
    </row>
    <row collapsed="false" customFormat="false" customHeight="false" hidden="false" ht="12.1" outlineLevel="0" r="449">
      <c r="A449" s="40" t="n">
        <v>47659</v>
      </c>
      <c r="B449" s="17" t="s">
        <v>502</v>
      </c>
      <c r="C449" s="17" t="s">
        <v>165</v>
      </c>
      <c r="D449" s="17" t="s">
        <v>166</v>
      </c>
      <c r="E449" s="6" t="n">
        <v>487.47</v>
      </c>
      <c r="F449" s="7" t="n">
        <v>6</v>
      </c>
      <c r="G449" s="6" t="n">
        <v>1.67</v>
      </c>
      <c r="H449" s="6" t="n">
        <v>0</v>
      </c>
      <c r="I449" s="6" t="n">
        <v>10.02</v>
      </c>
      <c r="J449" s="6" t="n">
        <v>10.02</v>
      </c>
    </row>
    <row collapsed="false" customFormat="false" customHeight="false" hidden="false" ht="12.1" outlineLevel="0" r="450">
      <c r="A450" s="40" t="n">
        <v>47679</v>
      </c>
      <c r="B450" s="17" t="s">
        <v>502</v>
      </c>
      <c r="C450" s="17" t="s">
        <v>171</v>
      </c>
      <c r="D450" s="17" t="s">
        <v>172</v>
      </c>
      <c r="E450" s="6" t="n">
        <v>1000</v>
      </c>
      <c r="F450" s="7" t="n">
        <v>3</v>
      </c>
      <c r="G450" s="6" t="n">
        <v>5.75</v>
      </c>
      <c r="H450" s="6" t="n">
        <v>0</v>
      </c>
      <c r="I450" s="6" t="n">
        <v>17.25</v>
      </c>
      <c r="J450" s="6" t="n">
        <v>17.25</v>
      </c>
    </row>
    <row collapsed="false" customFormat="false" customHeight="false" hidden="false" ht="12.1" outlineLevel="0" r="451">
      <c r="A451" s="40" t="n">
        <v>47689</v>
      </c>
      <c r="B451" s="17" t="s">
        <v>502</v>
      </c>
      <c r="C451" s="17" t="s">
        <v>165</v>
      </c>
      <c r="D451" s="17" t="s">
        <v>166</v>
      </c>
      <c r="E451" s="6" t="n">
        <v>487.47</v>
      </c>
      <c r="F451" s="7" t="n">
        <v>6</v>
      </c>
      <c r="G451" s="6" t="n">
        <v>1.67</v>
      </c>
      <c r="H451" s="6" t="n">
        <v>0</v>
      </c>
      <c r="I451" s="6" t="n">
        <v>10.02</v>
      </c>
      <c r="J451" s="6" t="n">
        <v>10.02</v>
      </c>
    </row>
    <row collapsed="false" customFormat="false" customHeight="false" hidden="false" ht="12.1" outlineLevel="0" r="452">
      <c r="A452" s="40" t="n">
        <v>47709</v>
      </c>
      <c r="B452" s="17" t="s">
        <v>502</v>
      </c>
      <c r="C452" s="17" t="s">
        <v>171</v>
      </c>
      <c r="D452" s="17" t="s">
        <v>172</v>
      </c>
      <c r="E452" s="6" t="n">
        <v>1000</v>
      </c>
      <c r="F452" s="7" t="n">
        <v>3</v>
      </c>
      <c r="G452" s="6" t="n">
        <v>5.55</v>
      </c>
      <c r="H452" s="6" t="n">
        <v>0</v>
      </c>
      <c r="I452" s="6" t="n">
        <v>16.65</v>
      </c>
      <c r="J452" s="6" t="n">
        <v>16.65</v>
      </c>
    </row>
    <row collapsed="false" customFormat="false" customHeight="false" hidden="false" ht="12.1" outlineLevel="0" r="453">
      <c r="A453" s="40" t="n">
        <v>47720</v>
      </c>
      <c r="B453" s="17" t="s">
        <v>502</v>
      </c>
      <c r="C453" s="17" t="s">
        <v>165</v>
      </c>
      <c r="D453" s="17" t="s">
        <v>166</v>
      </c>
      <c r="E453" s="6" t="n">
        <v>487.47</v>
      </c>
      <c r="F453" s="7" t="n">
        <v>6</v>
      </c>
      <c r="G453" s="6" t="n">
        <v>1.67</v>
      </c>
      <c r="H453" s="6" t="n">
        <v>0</v>
      </c>
      <c r="I453" s="6" t="n">
        <v>10.02</v>
      </c>
      <c r="J453" s="6" t="n">
        <v>10.02</v>
      </c>
    </row>
    <row collapsed="false" customFormat="false" customHeight="false" hidden="false" ht="12.1" outlineLevel="0" r="454">
      <c r="A454" s="40" t="n">
        <v>47739</v>
      </c>
      <c r="B454" s="17" t="s">
        <v>502</v>
      </c>
      <c r="C454" s="17" t="s">
        <v>171</v>
      </c>
      <c r="D454" s="17" t="s">
        <v>172</v>
      </c>
      <c r="E454" s="6" t="n">
        <v>1000</v>
      </c>
      <c r="F454" s="7" t="n">
        <v>3</v>
      </c>
      <c r="G454" s="6" t="n">
        <v>2.77</v>
      </c>
      <c r="H454" s="6" t="n">
        <v>0</v>
      </c>
      <c r="I454" s="6" t="n">
        <v>8.31</v>
      </c>
      <c r="J454" s="6" t="n">
        <v>8.31</v>
      </c>
    </row>
    <row collapsed="false" customFormat="false" customHeight="false" hidden="false" ht="12.1" outlineLevel="0" r="455">
      <c r="A455" s="40" t="n">
        <v>47750</v>
      </c>
      <c r="B455" s="17" t="s">
        <v>502</v>
      </c>
      <c r="C455" s="17" t="s">
        <v>150</v>
      </c>
      <c r="D455" s="17" t="s">
        <v>151</v>
      </c>
      <c r="E455" s="6" t="n">
        <v>1000</v>
      </c>
      <c r="F455" s="7" t="n">
        <v>12</v>
      </c>
      <c r="G455" s="6" t="n">
        <v>38.39</v>
      </c>
      <c r="H455" s="6" t="n">
        <v>0</v>
      </c>
      <c r="I455" s="6" t="n">
        <v>460.68</v>
      </c>
      <c r="J455" s="6" t="n">
        <v>460.68</v>
      </c>
    </row>
    <row collapsed="false" customFormat="false" customHeight="false" hidden="false" ht="12.1" outlineLevel="0" r="456">
      <c r="A456" s="40" t="n">
        <v>47751</v>
      </c>
      <c r="B456" s="17" t="s">
        <v>502</v>
      </c>
      <c r="C456" s="17" t="s">
        <v>165</v>
      </c>
      <c r="D456" s="17" t="s">
        <v>166</v>
      </c>
      <c r="E456" s="6" t="n">
        <v>487.47</v>
      </c>
      <c r="F456" s="7" t="n">
        <v>6</v>
      </c>
      <c r="G456" s="6" t="n">
        <v>1.67</v>
      </c>
      <c r="H456" s="6" t="n">
        <v>0</v>
      </c>
      <c r="I456" s="6" t="n">
        <v>10.02</v>
      </c>
      <c r="J456" s="6" t="n">
        <v>10.02</v>
      </c>
    </row>
    <row collapsed="false" customFormat="false" customHeight="false" hidden="false" ht="12.1" outlineLevel="0" r="457">
      <c r="A457" s="40" t="n">
        <v>47769</v>
      </c>
      <c r="B457" s="17" t="s">
        <v>502</v>
      </c>
      <c r="C457" s="17" t="s">
        <v>171</v>
      </c>
      <c r="D457" s="17" t="s">
        <v>172</v>
      </c>
      <c r="E457" s="6" t="n">
        <v>1000</v>
      </c>
      <c r="F457" s="7" t="n">
        <v>3</v>
      </c>
      <c r="G457" s="6" t="n">
        <v>2.77</v>
      </c>
      <c r="H457" s="6" t="n">
        <v>0</v>
      </c>
      <c r="I457" s="6" t="n">
        <v>8.31</v>
      </c>
      <c r="J457" s="6" t="n">
        <v>8.31</v>
      </c>
    </row>
    <row collapsed="false" customFormat="false" customHeight="false" hidden="false" ht="12.1" outlineLevel="0" r="458">
      <c r="A458" s="40" t="n">
        <v>47781</v>
      </c>
      <c r="B458" s="17" t="s">
        <v>502</v>
      </c>
      <c r="C458" s="17" t="s">
        <v>165</v>
      </c>
      <c r="D458" s="17" t="s">
        <v>166</v>
      </c>
      <c r="E458" s="6" t="n">
        <v>487.47</v>
      </c>
      <c r="F458" s="7" t="n">
        <v>6</v>
      </c>
      <c r="G458" s="6" t="n">
        <v>1.67</v>
      </c>
      <c r="H458" s="6" t="n">
        <v>0</v>
      </c>
      <c r="I458" s="6" t="n">
        <v>10.02</v>
      </c>
      <c r="J458" s="6" t="n">
        <v>10.02</v>
      </c>
    </row>
    <row collapsed="false" customFormat="false" customHeight="false" hidden="false" ht="12.1" outlineLevel="0" r="459">
      <c r="A459" s="40" t="n">
        <v>47799</v>
      </c>
      <c r="B459" s="17" t="s">
        <v>502</v>
      </c>
      <c r="C459" s="17" t="s">
        <v>171</v>
      </c>
      <c r="D459" s="17" t="s">
        <v>172</v>
      </c>
      <c r="E459" s="6" t="n">
        <v>1000</v>
      </c>
      <c r="F459" s="7" t="n">
        <v>3</v>
      </c>
      <c r="G459" s="6" t="n">
        <v>2.77</v>
      </c>
      <c r="H459" s="6" t="n">
        <v>0</v>
      </c>
      <c r="I459" s="6" t="n">
        <v>8.31</v>
      </c>
      <c r="J459" s="6" t="n">
        <v>8.31</v>
      </c>
    </row>
    <row collapsed="false" customFormat="false" customHeight="false" hidden="false" ht="12.1" outlineLevel="0" r="460">
      <c r="A460" s="40" t="n">
        <v>47806</v>
      </c>
      <c r="B460" s="17" t="s">
        <v>502</v>
      </c>
      <c r="C460" s="17" t="s">
        <v>139</v>
      </c>
      <c r="D460" s="17" t="s">
        <v>141</v>
      </c>
      <c r="E460" s="6" t="n">
        <v>1000</v>
      </c>
      <c r="F460" s="7" t="n">
        <v>11</v>
      </c>
      <c r="G460" s="6" t="n">
        <v>47.37</v>
      </c>
      <c r="H460" s="6" t="n">
        <v>0</v>
      </c>
      <c r="I460" s="6" t="n">
        <v>521.07</v>
      </c>
      <c r="J460" s="6" t="n">
        <v>521.07</v>
      </c>
    </row>
    <row collapsed="false" customFormat="false" customHeight="false" hidden="false" ht="12.1" outlineLevel="0" r="461">
      <c r="A461" s="40" t="n">
        <v>47812</v>
      </c>
      <c r="B461" s="17" t="s">
        <v>502</v>
      </c>
      <c r="C461" s="17" t="s">
        <v>165</v>
      </c>
      <c r="D461" s="17" t="s">
        <v>166</v>
      </c>
      <c r="E461" s="6" t="n">
        <v>487.47</v>
      </c>
      <c r="F461" s="7" t="n">
        <v>6</v>
      </c>
      <c r="G461" s="6" t="n">
        <v>1.67</v>
      </c>
      <c r="H461" s="6" t="n">
        <v>0</v>
      </c>
      <c r="I461" s="6" t="n">
        <v>10.02</v>
      </c>
      <c r="J461" s="6" t="n">
        <v>10.02</v>
      </c>
    </row>
    <row collapsed="false" customFormat="false" customHeight="false" hidden="false" ht="12.1" outlineLevel="0" r="462">
      <c r="A462" s="40" t="n">
        <v>47813</v>
      </c>
      <c r="B462" s="17" t="s">
        <v>502</v>
      </c>
      <c r="C462" s="17" t="s">
        <v>146</v>
      </c>
      <c r="D462" s="17" t="s">
        <v>147</v>
      </c>
      <c r="E462" s="6" t="n">
        <v>1000</v>
      </c>
      <c r="F462" s="7" t="n">
        <v>13</v>
      </c>
      <c r="G462" s="6" t="n">
        <v>35.4</v>
      </c>
      <c r="H462" s="6" t="n">
        <v>0</v>
      </c>
      <c r="I462" s="6" t="n">
        <v>460.2</v>
      </c>
      <c r="J462" s="6" t="n">
        <v>460.2</v>
      </c>
    </row>
    <row collapsed="false" customFormat="false" customHeight="false" hidden="false" ht="12.1" outlineLevel="0" r="463">
      <c r="A463" s="40" t="n">
        <v>47817</v>
      </c>
      <c r="B463" s="17" t="s">
        <v>502</v>
      </c>
      <c r="C463" s="17" t="s">
        <v>186</v>
      </c>
      <c r="D463" s="17" t="s">
        <v>187</v>
      </c>
      <c r="E463" s="6" t="n">
        <v>333.15</v>
      </c>
      <c r="F463" s="7" t="n">
        <v>5</v>
      </c>
      <c r="G463" s="6" t="n">
        <v>0.05</v>
      </c>
      <c r="H463" s="6" t="n">
        <v>0</v>
      </c>
      <c r="I463" s="6" t="n">
        <v>0.25</v>
      </c>
      <c r="J463" s="6" t="n">
        <v>0.25</v>
      </c>
    </row>
    <row collapsed="false" customFormat="false" customHeight="false" hidden="false" ht="12.1" outlineLevel="0" r="464">
      <c r="A464" s="40" t="n">
        <v>47829</v>
      </c>
      <c r="B464" s="17" t="s">
        <v>502</v>
      </c>
      <c r="C464" s="17" t="s">
        <v>171</v>
      </c>
      <c r="D464" s="17" t="s">
        <v>172</v>
      </c>
      <c r="E464" s="6" t="n">
        <v>1000</v>
      </c>
      <c r="F464" s="7" t="n">
        <v>3</v>
      </c>
      <c r="G464" s="6" t="n">
        <v>2.77</v>
      </c>
      <c r="H464" s="6" t="n">
        <v>0</v>
      </c>
      <c r="I464" s="6" t="n">
        <v>8.31</v>
      </c>
      <c r="J464" s="6" t="n">
        <v>8.31</v>
      </c>
    </row>
    <row collapsed="false" customFormat="false" customHeight="false" hidden="false" ht="12.1" outlineLevel="0" r="465">
      <c r="A465" s="40" t="n">
        <v>47842</v>
      </c>
      <c r="B465" s="17" t="s">
        <v>502</v>
      </c>
      <c r="C465" s="17" t="s">
        <v>165</v>
      </c>
      <c r="D465" s="17" t="s">
        <v>166</v>
      </c>
      <c r="E465" s="6" t="n">
        <v>487.47</v>
      </c>
      <c r="F465" s="7" t="n">
        <v>6</v>
      </c>
      <c r="G465" s="6" t="n">
        <v>1.67</v>
      </c>
      <c r="H465" s="6" t="n">
        <v>0</v>
      </c>
      <c r="I465" s="6" t="n">
        <v>10.02</v>
      </c>
      <c r="J465" s="6" t="n">
        <v>10.02</v>
      </c>
    </row>
    <row collapsed="false" customFormat="false" customHeight="false" hidden="false" ht="12.1" outlineLevel="0" r="466">
      <c r="A466" s="40" t="n">
        <v>47859</v>
      </c>
      <c r="B466" s="17" t="s">
        <v>502</v>
      </c>
      <c r="C466" s="17" t="s">
        <v>171</v>
      </c>
      <c r="D466" s="17" t="s">
        <v>172</v>
      </c>
      <c r="E466" s="6" t="n">
        <v>1000</v>
      </c>
      <c r="F466" s="7" t="n">
        <v>3</v>
      </c>
      <c r="G466" s="6" t="n">
        <v>2.77</v>
      </c>
      <c r="H466" s="6" t="n">
        <v>0</v>
      </c>
      <c r="I466" s="6" t="n">
        <v>8.31</v>
      </c>
      <c r="J466" s="6" t="n">
        <v>8.31</v>
      </c>
    </row>
    <row collapsed="false" customFormat="false" customHeight="false" hidden="false" ht="12.1" outlineLevel="0" r="467">
      <c r="A467" s="40" t="n">
        <v>47873</v>
      </c>
      <c r="B467" s="17" t="s">
        <v>502</v>
      </c>
      <c r="C467" s="17" t="s">
        <v>165</v>
      </c>
      <c r="D467" s="17" t="s">
        <v>166</v>
      </c>
      <c r="E467" s="6" t="n">
        <v>487.47</v>
      </c>
      <c r="F467" s="7" t="n">
        <v>6</v>
      </c>
      <c r="G467" s="6" t="n">
        <v>1.67</v>
      </c>
      <c r="H467" s="6" t="n">
        <v>0</v>
      </c>
      <c r="I467" s="6" t="n">
        <v>10.02</v>
      </c>
      <c r="J467" s="6" t="n">
        <v>10.02</v>
      </c>
    </row>
    <row collapsed="false" customFormat="false" customHeight="false" hidden="false" ht="12.1" outlineLevel="0" r="468">
      <c r="A468" s="40" t="n">
        <v>47889</v>
      </c>
      <c r="B468" s="17" t="s">
        <v>502</v>
      </c>
      <c r="C468" s="17" t="s">
        <v>171</v>
      </c>
      <c r="D468" s="17" t="s">
        <v>172</v>
      </c>
      <c r="E468" s="6" t="n">
        <v>1000</v>
      </c>
      <c r="F468" s="7" t="n">
        <v>3</v>
      </c>
      <c r="G468" s="6" t="n">
        <v>2.77</v>
      </c>
      <c r="H468" s="6" t="n">
        <v>0</v>
      </c>
      <c r="I468" s="6" t="n">
        <v>8.31</v>
      </c>
      <c r="J468" s="6" t="n">
        <v>8.31</v>
      </c>
    </row>
    <row collapsed="false" customFormat="false" customHeight="false" hidden="false" ht="12.1" outlineLevel="0" r="469">
      <c r="A469" s="40" t="n">
        <v>47904</v>
      </c>
      <c r="B469" s="17" t="s">
        <v>502</v>
      </c>
      <c r="C469" s="17" t="s">
        <v>165</v>
      </c>
      <c r="D469" s="17" t="s">
        <v>166</v>
      </c>
      <c r="E469" s="6" t="n">
        <v>487.47</v>
      </c>
      <c r="F469" s="7" t="n">
        <v>6</v>
      </c>
      <c r="G469" s="6" t="n">
        <v>1.67</v>
      </c>
      <c r="H469" s="6" t="n">
        <v>0</v>
      </c>
      <c r="I469" s="6" t="n">
        <v>10.02</v>
      </c>
      <c r="J469" s="6" t="n">
        <v>10.02</v>
      </c>
    </row>
    <row collapsed="false" customFormat="false" customHeight="false" hidden="false" ht="12.1" outlineLevel="0" r="470">
      <c r="A470" s="40" t="n">
        <v>47932</v>
      </c>
      <c r="B470" s="17" t="s">
        <v>502</v>
      </c>
      <c r="C470" s="17" t="s">
        <v>165</v>
      </c>
      <c r="D470" s="17" t="s">
        <v>166</v>
      </c>
      <c r="E470" s="6" t="n">
        <v>487.47</v>
      </c>
      <c r="F470" s="7" t="n">
        <v>6</v>
      </c>
      <c r="G470" s="6" t="n">
        <v>1.67</v>
      </c>
      <c r="H470" s="6" t="n">
        <v>0</v>
      </c>
      <c r="I470" s="6" t="n">
        <v>10.02</v>
      </c>
      <c r="J470" s="6" t="n">
        <v>10.02</v>
      </c>
    </row>
    <row collapsed="false" customFormat="false" customHeight="false" hidden="false" ht="12.1" outlineLevel="0" r="471">
      <c r="A471" s="40" t="n">
        <v>47932</v>
      </c>
      <c r="B471" s="17" t="s">
        <v>502</v>
      </c>
      <c r="C471" s="17" t="s">
        <v>150</v>
      </c>
      <c r="D471" s="17" t="s">
        <v>151</v>
      </c>
      <c r="E471" s="6" t="n">
        <v>1000</v>
      </c>
      <c r="F471" s="7" t="n">
        <v>12</v>
      </c>
      <c r="G471" s="6" t="n">
        <v>38.39</v>
      </c>
      <c r="H471" s="6" t="n">
        <v>0</v>
      </c>
      <c r="I471" s="6" t="n">
        <v>460.68</v>
      </c>
      <c r="J471" s="6" t="n">
        <v>460.68</v>
      </c>
    </row>
    <row collapsed="false" customFormat="false" customHeight="false" hidden="false" ht="12.1" outlineLevel="0" r="472">
      <c r="A472" s="40" t="n">
        <v>47963</v>
      </c>
      <c r="B472" s="17" t="s">
        <v>502</v>
      </c>
      <c r="C472" s="17" t="s">
        <v>165</v>
      </c>
      <c r="D472" s="17" t="s">
        <v>166</v>
      </c>
      <c r="E472" s="6" t="n">
        <v>487.47</v>
      </c>
      <c r="F472" s="7" t="n">
        <v>6</v>
      </c>
      <c r="G472" s="6" t="n">
        <v>1.67</v>
      </c>
      <c r="H472" s="6" t="n">
        <v>0</v>
      </c>
      <c r="I472" s="6" t="n">
        <v>10.02</v>
      </c>
      <c r="J472" s="6" t="n">
        <v>10.02</v>
      </c>
    </row>
    <row collapsed="false" customFormat="false" customHeight="false" hidden="false" ht="12.1" outlineLevel="0" r="473">
      <c r="A473" s="40" t="n">
        <v>47988</v>
      </c>
      <c r="B473" s="17" t="s">
        <v>502</v>
      </c>
      <c r="C473" s="17" t="s">
        <v>139</v>
      </c>
      <c r="D473" s="17" t="s">
        <v>141</v>
      </c>
      <c r="E473" s="6" t="n">
        <v>1000</v>
      </c>
      <c r="F473" s="7" t="n">
        <v>11</v>
      </c>
      <c r="G473" s="6" t="n">
        <v>47.37</v>
      </c>
      <c r="H473" s="6" t="n">
        <v>0</v>
      </c>
      <c r="I473" s="6" t="n">
        <v>521.07</v>
      </c>
      <c r="J473" s="6" t="n">
        <v>521.07</v>
      </c>
    </row>
    <row collapsed="false" customFormat="false" customHeight="false" hidden="false" ht="12.1" outlineLevel="0" r="474">
      <c r="A474" s="40" t="n">
        <v>47993</v>
      </c>
      <c r="B474" s="17" t="s">
        <v>502</v>
      </c>
      <c r="C474" s="17" t="s">
        <v>165</v>
      </c>
      <c r="D474" s="17" t="s">
        <v>166</v>
      </c>
      <c r="E474" s="6" t="n">
        <v>487.47</v>
      </c>
      <c r="F474" s="7" t="n">
        <v>6</v>
      </c>
      <c r="G474" s="6" t="n">
        <v>1.67</v>
      </c>
      <c r="H474" s="6" t="n">
        <v>0</v>
      </c>
      <c r="I474" s="6" t="n">
        <v>10.02</v>
      </c>
      <c r="J474" s="6" t="n">
        <v>10.02</v>
      </c>
    </row>
    <row collapsed="false" customFormat="false" customHeight="false" hidden="false" ht="12.1" outlineLevel="0" r="475">
      <c r="A475" s="40" t="n">
        <v>47995</v>
      </c>
      <c r="B475" s="17" t="s">
        <v>502</v>
      </c>
      <c r="C475" s="17" t="s">
        <v>146</v>
      </c>
      <c r="D475" s="17" t="s">
        <v>147</v>
      </c>
      <c r="E475" s="6" t="n">
        <v>1000</v>
      </c>
      <c r="F475" s="7" t="n">
        <v>13</v>
      </c>
      <c r="G475" s="6" t="n">
        <v>35.4</v>
      </c>
      <c r="H475" s="6" t="n">
        <v>0</v>
      </c>
      <c r="I475" s="6" t="n">
        <v>460.2</v>
      </c>
      <c r="J475" s="6" t="n">
        <v>460.2</v>
      </c>
    </row>
    <row collapsed="false" customFormat="false" customHeight="false" hidden="false" ht="12.1" outlineLevel="0" r="476">
      <c r="A476" s="40" t="n">
        <v>48024</v>
      </c>
      <c r="B476" s="17" t="s">
        <v>502</v>
      </c>
      <c r="C476" s="17" t="s">
        <v>165</v>
      </c>
      <c r="D476" s="17" t="s">
        <v>166</v>
      </c>
      <c r="E476" s="6" t="n">
        <v>487.47</v>
      </c>
      <c r="F476" s="7" t="n">
        <v>6</v>
      </c>
      <c r="G476" s="6" t="n">
        <v>1.67</v>
      </c>
      <c r="H476" s="6" t="n">
        <v>0</v>
      </c>
      <c r="I476" s="6" t="n">
        <v>10.02</v>
      </c>
      <c r="J476" s="6" t="n">
        <v>10.02</v>
      </c>
    </row>
    <row collapsed="false" customFormat="false" customHeight="false" hidden="false" ht="12.1" outlineLevel="0" r="477">
      <c r="A477" s="40" t="n">
        <v>48054</v>
      </c>
      <c r="B477" s="17" t="s">
        <v>502</v>
      </c>
      <c r="C477" s="17" t="s">
        <v>165</v>
      </c>
      <c r="D477" s="17" t="s">
        <v>166</v>
      </c>
      <c r="E477" s="6" t="n">
        <v>487.47</v>
      </c>
      <c r="F477" s="7" t="n">
        <v>6</v>
      </c>
      <c r="G477" s="6" t="n">
        <v>1.67</v>
      </c>
      <c r="H477" s="6" t="n">
        <v>0</v>
      </c>
      <c r="I477" s="6" t="n">
        <v>10.02</v>
      </c>
      <c r="J477" s="6" t="n">
        <v>10.02</v>
      </c>
    </row>
    <row collapsed="false" customFormat="false" customHeight="false" hidden="false" ht="12.1" outlineLevel="0" r="478">
      <c r="A478" s="40" t="n">
        <v>48085</v>
      </c>
      <c r="B478" s="17" t="s">
        <v>502</v>
      </c>
      <c r="C478" s="17" t="s">
        <v>165</v>
      </c>
      <c r="D478" s="17" t="s">
        <v>166</v>
      </c>
      <c r="E478" s="6" t="n">
        <v>487.47</v>
      </c>
      <c r="F478" s="7" t="n">
        <v>6</v>
      </c>
      <c r="G478" s="6" t="n">
        <v>1.67</v>
      </c>
      <c r="H478" s="6" t="n">
        <v>0</v>
      </c>
      <c r="I478" s="6" t="n">
        <v>10.02</v>
      </c>
      <c r="J478" s="6" t="n">
        <v>10.02</v>
      </c>
    </row>
    <row collapsed="false" customFormat="false" customHeight="false" hidden="false" ht="12.1" outlineLevel="0" r="479">
      <c r="A479" s="40" t="n">
        <v>48114</v>
      </c>
      <c r="B479" s="17" t="s">
        <v>502</v>
      </c>
      <c r="C479" s="17" t="s">
        <v>150</v>
      </c>
      <c r="D479" s="17" t="s">
        <v>151</v>
      </c>
      <c r="E479" s="6" t="n">
        <v>1000</v>
      </c>
      <c r="F479" s="7" t="n">
        <v>12</v>
      </c>
      <c r="G479" s="6" t="n">
        <v>38.39</v>
      </c>
      <c r="H479" s="6" t="n">
        <v>0</v>
      </c>
      <c r="I479" s="6" t="n">
        <v>460.68</v>
      </c>
      <c r="J479" s="6" t="n">
        <v>460.68</v>
      </c>
    </row>
    <row collapsed="false" customFormat="false" customHeight="false" hidden="false" ht="12.1" outlineLevel="0" r="480">
      <c r="A480" s="40" t="n">
        <v>48116</v>
      </c>
      <c r="B480" s="17" t="s">
        <v>502</v>
      </c>
      <c r="C480" s="17" t="s">
        <v>165</v>
      </c>
      <c r="D480" s="17" t="s">
        <v>166</v>
      </c>
      <c r="E480" s="6" t="n">
        <v>487.47</v>
      </c>
      <c r="F480" s="7" t="n">
        <v>6</v>
      </c>
      <c r="G480" s="6" t="n">
        <v>1.67</v>
      </c>
      <c r="H480" s="6" t="n">
        <v>0</v>
      </c>
      <c r="I480" s="6" t="n">
        <v>10.02</v>
      </c>
      <c r="J480" s="6" t="n">
        <v>10.02</v>
      </c>
    </row>
    <row collapsed="false" customFormat="false" customHeight="false" hidden="false" ht="12.1" outlineLevel="0" r="481">
      <c r="A481" s="40" t="n">
        <v>48146</v>
      </c>
      <c r="B481" s="17" t="s">
        <v>502</v>
      </c>
      <c r="C481" s="17" t="s">
        <v>165</v>
      </c>
      <c r="D481" s="17" t="s">
        <v>166</v>
      </c>
      <c r="E481" s="6" t="n">
        <v>487.47</v>
      </c>
      <c r="F481" s="7" t="n">
        <v>6</v>
      </c>
      <c r="G481" s="6" t="n">
        <v>1.67</v>
      </c>
      <c r="H481" s="6" t="n">
        <v>0</v>
      </c>
      <c r="I481" s="6" t="n">
        <v>10.02</v>
      </c>
      <c r="J481" s="6" t="n">
        <v>10.02</v>
      </c>
    </row>
    <row collapsed="false" customFormat="false" customHeight="false" hidden="false" ht="12.1" outlineLevel="0" r="482">
      <c r="A482" s="40" t="n">
        <v>48170</v>
      </c>
      <c r="B482" s="17" t="s">
        <v>502</v>
      </c>
      <c r="C482" s="17" t="s">
        <v>139</v>
      </c>
      <c r="D482" s="17" t="s">
        <v>141</v>
      </c>
      <c r="E482" s="6" t="n">
        <v>1000</v>
      </c>
      <c r="F482" s="7" t="n">
        <v>11</v>
      </c>
      <c r="G482" s="6" t="n">
        <v>47.37</v>
      </c>
      <c r="H482" s="6" t="n">
        <v>0</v>
      </c>
      <c r="I482" s="6" t="n">
        <v>521.07</v>
      </c>
      <c r="J482" s="6" t="n">
        <v>521.07</v>
      </c>
    </row>
    <row collapsed="false" customFormat="false" customHeight="false" hidden="false" ht="12.1" outlineLevel="0" r="483">
      <c r="A483" s="40" t="n">
        <v>48177</v>
      </c>
      <c r="B483" s="17" t="s">
        <v>502</v>
      </c>
      <c r="C483" s="17" t="s">
        <v>146</v>
      </c>
      <c r="D483" s="17" t="s">
        <v>147</v>
      </c>
      <c r="E483" s="6" t="n">
        <v>1000</v>
      </c>
      <c r="F483" s="7" t="n">
        <v>13</v>
      </c>
      <c r="G483" s="6" t="n">
        <v>35.4</v>
      </c>
      <c r="H483" s="6" t="n">
        <v>0</v>
      </c>
      <c r="I483" s="6" t="n">
        <v>460.2</v>
      </c>
      <c r="J483" s="6" t="n">
        <v>460.2</v>
      </c>
    </row>
    <row collapsed="false" customFormat="false" customHeight="false" hidden="false" ht="12.1" outlineLevel="0" r="484">
      <c r="A484" s="40" t="n">
        <v>48177</v>
      </c>
      <c r="B484" s="17" t="s">
        <v>502</v>
      </c>
      <c r="C484" s="17" t="s">
        <v>165</v>
      </c>
      <c r="D484" s="17" t="s">
        <v>166</v>
      </c>
      <c r="E484" s="6" t="n">
        <v>487.47</v>
      </c>
      <c r="F484" s="7" t="n">
        <v>6</v>
      </c>
      <c r="G484" s="6" t="n">
        <v>1.67</v>
      </c>
      <c r="H484" s="6" t="n">
        <v>0</v>
      </c>
      <c r="I484" s="6" t="n">
        <v>10.02</v>
      </c>
      <c r="J484" s="6" t="n">
        <v>10.02</v>
      </c>
    </row>
    <row collapsed="false" customFormat="false" customHeight="false" hidden="false" ht="12.1" outlineLevel="0" r="485">
      <c r="A485" s="40" t="n">
        <v>48207</v>
      </c>
      <c r="B485" s="17" t="s">
        <v>502</v>
      </c>
      <c r="C485" s="17" t="s">
        <v>165</v>
      </c>
      <c r="D485" s="17" t="s">
        <v>166</v>
      </c>
      <c r="E485" s="6" t="n">
        <v>487.47</v>
      </c>
      <c r="F485" s="7" t="n">
        <v>6</v>
      </c>
      <c r="G485" s="6" t="n">
        <v>1.67</v>
      </c>
      <c r="H485" s="6" t="n">
        <v>0</v>
      </c>
      <c r="I485" s="6" t="n">
        <v>10.02</v>
      </c>
      <c r="J485" s="6" t="n">
        <v>10.02</v>
      </c>
    </row>
    <row collapsed="false" customFormat="false" customHeight="false" hidden="false" ht="12.1" outlineLevel="0" r="486">
      <c r="A486" s="40" t="n">
        <v>48238</v>
      </c>
      <c r="B486" s="17" t="s">
        <v>502</v>
      </c>
      <c r="C486" s="17" t="s">
        <v>165</v>
      </c>
      <c r="D486" s="17" t="s">
        <v>166</v>
      </c>
      <c r="E486" s="6" t="n">
        <v>487.47</v>
      </c>
      <c r="F486" s="7" t="n">
        <v>6</v>
      </c>
      <c r="G486" s="6" t="n">
        <v>1.67</v>
      </c>
      <c r="H486" s="6" t="n">
        <v>0</v>
      </c>
      <c r="I486" s="6" t="n">
        <v>10.02</v>
      </c>
      <c r="J486" s="6" t="n">
        <v>10.02</v>
      </c>
    </row>
    <row collapsed="false" customFormat="false" customHeight="false" hidden="false" ht="12.1" outlineLevel="0" r="487">
      <c r="A487" s="40" t="n">
        <v>48269</v>
      </c>
      <c r="B487" s="17" t="s">
        <v>502</v>
      </c>
      <c r="C487" s="17" t="s">
        <v>165</v>
      </c>
      <c r="D487" s="17" t="s">
        <v>166</v>
      </c>
      <c r="E487" s="6" t="n">
        <v>487.47</v>
      </c>
      <c r="F487" s="7" t="n">
        <v>6</v>
      </c>
      <c r="G487" s="6" t="n">
        <v>1.67</v>
      </c>
      <c r="H487" s="6" t="n">
        <v>0</v>
      </c>
      <c r="I487" s="6" t="n">
        <v>10.02</v>
      </c>
      <c r="J487" s="6" t="n">
        <v>10.02</v>
      </c>
    </row>
    <row collapsed="false" customFormat="false" customHeight="false" hidden="false" ht="12.1" outlineLevel="0" r="488">
      <c r="A488" s="40" t="n">
        <v>48296</v>
      </c>
      <c r="B488" s="17" t="s">
        <v>502</v>
      </c>
      <c r="C488" s="17" t="s">
        <v>150</v>
      </c>
      <c r="D488" s="17" t="s">
        <v>151</v>
      </c>
      <c r="E488" s="6" t="n">
        <v>1000</v>
      </c>
      <c r="F488" s="7" t="n">
        <v>12</v>
      </c>
      <c r="G488" s="6" t="n">
        <v>38.39</v>
      </c>
      <c r="H488" s="6" t="n">
        <v>0</v>
      </c>
      <c r="I488" s="6" t="n">
        <v>460.68</v>
      </c>
      <c r="J488" s="6" t="n">
        <v>460.68</v>
      </c>
    </row>
    <row collapsed="false" customFormat="false" customHeight="false" hidden="false" ht="12.1" outlineLevel="0" r="489">
      <c r="A489" s="40" t="n">
        <v>48298</v>
      </c>
      <c r="B489" s="17" t="s">
        <v>502</v>
      </c>
      <c r="C489" s="17" t="s">
        <v>165</v>
      </c>
      <c r="D489" s="17" t="s">
        <v>166</v>
      </c>
      <c r="E489" s="6" t="n">
        <v>487.47</v>
      </c>
      <c r="F489" s="7" t="n">
        <v>6</v>
      </c>
      <c r="G489" s="6" t="n">
        <v>1.67</v>
      </c>
      <c r="H489" s="6" t="n">
        <v>0</v>
      </c>
      <c r="I489" s="6" t="n">
        <v>10.02</v>
      </c>
      <c r="J489" s="6" t="n">
        <v>10.02</v>
      </c>
    </row>
    <row collapsed="false" customFormat="false" customHeight="false" hidden="false" ht="12.1" outlineLevel="0" r="490">
      <c r="A490" s="40" t="n">
        <v>48329</v>
      </c>
      <c r="B490" s="17" t="s">
        <v>502</v>
      </c>
      <c r="C490" s="17" t="s">
        <v>165</v>
      </c>
      <c r="D490" s="17" t="s">
        <v>166</v>
      </c>
      <c r="E490" s="6" t="n">
        <v>487.47</v>
      </c>
      <c r="F490" s="7" t="n">
        <v>6</v>
      </c>
      <c r="G490" s="6" t="n">
        <v>1.67</v>
      </c>
      <c r="H490" s="6" t="n">
        <v>0</v>
      </c>
      <c r="I490" s="6" t="n">
        <v>10.02</v>
      </c>
      <c r="J490" s="6" t="n">
        <v>10.02</v>
      </c>
    </row>
    <row collapsed="false" customFormat="false" customHeight="false" hidden="false" ht="12.1" outlineLevel="0" r="491">
      <c r="A491" s="40" t="n">
        <v>48352</v>
      </c>
      <c r="B491" s="17" t="s">
        <v>502</v>
      </c>
      <c r="C491" s="17" t="s">
        <v>139</v>
      </c>
      <c r="D491" s="17" t="s">
        <v>141</v>
      </c>
      <c r="E491" s="6" t="n">
        <v>1000</v>
      </c>
      <c r="F491" s="7" t="n">
        <v>11</v>
      </c>
      <c r="G491" s="6" t="n">
        <v>47.37</v>
      </c>
      <c r="H491" s="6" t="n">
        <v>0</v>
      </c>
      <c r="I491" s="6" t="n">
        <v>521.07</v>
      </c>
      <c r="J491" s="6" t="n">
        <v>521.07</v>
      </c>
    </row>
    <row collapsed="false" customFormat="false" customHeight="false" hidden="false" ht="12.1" outlineLevel="0" r="492">
      <c r="A492" s="40" t="n">
        <v>48359</v>
      </c>
      <c r="B492" s="17" t="s">
        <v>502</v>
      </c>
      <c r="C492" s="17" t="s">
        <v>146</v>
      </c>
      <c r="D492" s="17" t="s">
        <v>147</v>
      </c>
      <c r="E492" s="6" t="n">
        <v>1000</v>
      </c>
      <c r="F492" s="7" t="n">
        <v>13</v>
      </c>
      <c r="G492" s="6" t="n">
        <v>35.4</v>
      </c>
      <c r="H492" s="6" t="n">
        <v>0</v>
      </c>
      <c r="I492" s="6" t="n">
        <v>460.2</v>
      </c>
      <c r="J492" s="6" t="n">
        <v>460.2</v>
      </c>
    </row>
    <row collapsed="false" customFormat="false" customHeight="false" hidden="false" ht="12.1" outlineLevel="0" r="493">
      <c r="A493" s="40" t="n">
        <v>48359</v>
      </c>
      <c r="B493" s="17" t="s">
        <v>502</v>
      </c>
      <c r="C493" s="17" t="s">
        <v>165</v>
      </c>
      <c r="D493" s="17" t="s">
        <v>166</v>
      </c>
      <c r="E493" s="6" t="n">
        <v>487.47</v>
      </c>
      <c r="F493" s="7" t="n">
        <v>6</v>
      </c>
      <c r="G493" s="6" t="n">
        <v>1.67</v>
      </c>
      <c r="H493" s="6" t="n">
        <v>0</v>
      </c>
      <c r="I493" s="6" t="n">
        <v>10.02</v>
      </c>
      <c r="J493" s="6" t="n">
        <v>10.02</v>
      </c>
    </row>
    <row collapsed="false" customFormat="false" customHeight="false" hidden="false" ht="12.1" outlineLevel="0" r="494">
      <c r="A494" s="40" t="n">
        <v>48390</v>
      </c>
      <c r="B494" s="17" t="s">
        <v>502</v>
      </c>
      <c r="C494" s="17" t="s">
        <v>165</v>
      </c>
      <c r="D494" s="17" t="s">
        <v>166</v>
      </c>
      <c r="E494" s="6" t="n">
        <v>487.47</v>
      </c>
      <c r="F494" s="7" t="n">
        <v>6</v>
      </c>
      <c r="G494" s="6" t="n">
        <v>1.67</v>
      </c>
      <c r="H494" s="6" t="n">
        <v>0</v>
      </c>
      <c r="I494" s="6" t="n">
        <v>10.02</v>
      </c>
      <c r="J494" s="6" t="n">
        <v>10.02</v>
      </c>
    </row>
    <row collapsed="false" customFormat="false" customHeight="false" hidden="false" ht="12.1" outlineLevel="0" r="495">
      <c r="A495" s="40" t="n">
        <v>48420</v>
      </c>
      <c r="B495" s="17" t="s">
        <v>502</v>
      </c>
      <c r="C495" s="17" t="s">
        <v>165</v>
      </c>
      <c r="D495" s="17" t="s">
        <v>166</v>
      </c>
      <c r="E495" s="6" t="n">
        <v>487.47</v>
      </c>
      <c r="F495" s="7" t="n">
        <v>6</v>
      </c>
      <c r="G495" s="6" t="n">
        <v>1.67</v>
      </c>
      <c r="H495" s="6" t="n">
        <v>0</v>
      </c>
      <c r="I495" s="6" t="n">
        <v>10.02</v>
      </c>
      <c r="J495" s="6" t="n">
        <v>10.02</v>
      </c>
    </row>
    <row collapsed="false" customFormat="false" customHeight="false" hidden="false" ht="12.1" outlineLevel="0" r="496">
      <c r="A496" s="40" t="n">
        <v>48451</v>
      </c>
      <c r="B496" s="17" t="s">
        <v>502</v>
      </c>
      <c r="C496" s="17" t="s">
        <v>165</v>
      </c>
      <c r="D496" s="17" t="s">
        <v>166</v>
      </c>
      <c r="E496" s="6" t="n">
        <v>487.47</v>
      </c>
      <c r="F496" s="7" t="n">
        <v>6</v>
      </c>
      <c r="G496" s="6" t="n">
        <v>1.67</v>
      </c>
      <c r="H496" s="6" t="n">
        <v>0</v>
      </c>
      <c r="I496" s="6" t="n">
        <v>10.02</v>
      </c>
      <c r="J496" s="6" t="n">
        <v>10.02</v>
      </c>
    </row>
    <row collapsed="false" customFormat="false" customHeight="false" hidden="false" ht="12.1" outlineLevel="0" r="497">
      <c r="A497" s="40" t="n">
        <v>48478</v>
      </c>
      <c r="B497" s="17" t="s">
        <v>502</v>
      </c>
      <c r="C497" s="17" t="s">
        <v>150</v>
      </c>
      <c r="D497" s="17" t="s">
        <v>151</v>
      </c>
      <c r="E497" s="6" t="n">
        <v>1000</v>
      </c>
      <c r="F497" s="7" t="n">
        <v>12</v>
      </c>
      <c r="G497" s="6" t="n">
        <v>38.39</v>
      </c>
      <c r="H497" s="6" t="n">
        <v>0</v>
      </c>
      <c r="I497" s="6" t="n">
        <v>460.68</v>
      </c>
      <c r="J497" s="6" t="n">
        <v>460.68</v>
      </c>
    </row>
    <row collapsed="false" customFormat="false" customHeight="false" hidden="false" ht="12.1" outlineLevel="0" r="498">
      <c r="A498" s="40" t="n">
        <v>48482</v>
      </c>
      <c r="B498" s="17" t="s">
        <v>502</v>
      </c>
      <c r="C498" s="17" t="s">
        <v>165</v>
      </c>
      <c r="D498" s="17" t="s">
        <v>166</v>
      </c>
      <c r="E498" s="6" t="n">
        <v>487.47</v>
      </c>
      <c r="F498" s="7" t="n">
        <v>6</v>
      </c>
      <c r="G498" s="6" t="n">
        <v>1.67</v>
      </c>
      <c r="H498" s="6" t="n">
        <v>0</v>
      </c>
      <c r="I498" s="6" t="n">
        <v>10.02</v>
      </c>
      <c r="J498" s="6" t="n">
        <v>10.02</v>
      </c>
    </row>
    <row collapsed="false" customFormat="false" customHeight="false" hidden="false" ht="12.1" outlineLevel="0" r="499">
      <c r="A499" s="40" t="n">
        <v>48512</v>
      </c>
      <c r="B499" s="17" t="s">
        <v>502</v>
      </c>
      <c r="C499" s="17" t="s">
        <v>165</v>
      </c>
      <c r="D499" s="17" t="s">
        <v>166</v>
      </c>
      <c r="E499" s="6" t="n">
        <v>487.47</v>
      </c>
      <c r="F499" s="7" t="n">
        <v>6</v>
      </c>
      <c r="G499" s="6" t="n">
        <v>1.67</v>
      </c>
      <c r="H499" s="6" t="n">
        <v>0</v>
      </c>
      <c r="I499" s="6" t="n">
        <v>10.02</v>
      </c>
      <c r="J499" s="6" t="n">
        <v>10.02</v>
      </c>
    </row>
    <row collapsed="false" customFormat="false" customHeight="false" hidden="false" ht="12.1" outlineLevel="0" r="500">
      <c r="A500" s="40" t="n">
        <v>48534</v>
      </c>
      <c r="B500" s="17" t="s">
        <v>502</v>
      </c>
      <c r="C500" s="17" t="s">
        <v>139</v>
      </c>
      <c r="D500" s="17" t="s">
        <v>141</v>
      </c>
      <c r="E500" s="6" t="n">
        <v>1000</v>
      </c>
      <c r="F500" s="7" t="n">
        <v>11</v>
      </c>
      <c r="G500" s="6" t="n">
        <v>47.37</v>
      </c>
      <c r="H500" s="6" t="n">
        <v>0</v>
      </c>
      <c r="I500" s="6" t="n">
        <v>521.07</v>
      </c>
      <c r="J500" s="6" t="n">
        <v>521.07</v>
      </c>
    </row>
    <row collapsed="false" customFormat="false" customHeight="false" hidden="false" ht="12.1" outlineLevel="0" r="501">
      <c r="A501" s="40" t="n">
        <v>48541</v>
      </c>
      <c r="B501" s="17" t="s">
        <v>502</v>
      </c>
      <c r="C501" s="17" t="s">
        <v>146</v>
      </c>
      <c r="D501" s="17" t="s">
        <v>147</v>
      </c>
      <c r="E501" s="6" t="n">
        <v>1000</v>
      </c>
      <c r="F501" s="7" t="n">
        <v>13</v>
      </c>
      <c r="G501" s="6" t="n">
        <v>35.4</v>
      </c>
      <c r="H501" s="6" t="n">
        <v>0</v>
      </c>
      <c r="I501" s="6" t="n">
        <v>460.2</v>
      </c>
      <c r="J501" s="6" t="n">
        <v>460.2</v>
      </c>
    </row>
    <row collapsed="false" customFormat="false" customHeight="false" hidden="false" ht="12.1" outlineLevel="0" r="502">
      <c r="A502" s="40" t="n">
        <v>48543</v>
      </c>
      <c r="B502" s="17" t="s">
        <v>502</v>
      </c>
      <c r="C502" s="17" t="s">
        <v>165</v>
      </c>
      <c r="D502" s="17" t="s">
        <v>166</v>
      </c>
      <c r="E502" s="6" t="n">
        <v>487.47</v>
      </c>
      <c r="F502" s="7" t="n">
        <v>6</v>
      </c>
      <c r="G502" s="6" t="n">
        <v>1.67</v>
      </c>
      <c r="H502" s="6" t="n">
        <v>0</v>
      </c>
      <c r="I502" s="6" t="n">
        <v>10.02</v>
      </c>
      <c r="J502" s="6" t="n">
        <v>10.02</v>
      </c>
    </row>
    <row collapsed="false" customFormat="false" customHeight="false" hidden="false" ht="12.1" outlineLevel="0" r="503">
      <c r="A503" s="40" t="n">
        <v>48550</v>
      </c>
      <c r="B503" s="17" t="s">
        <v>502</v>
      </c>
      <c r="C503" s="17" t="s">
        <v>183</v>
      </c>
      <c r="D503" s="17" t="s">
        <v>184</v>
      </c>
      <c r="E503" s="6" t="n">
        <v>577.92</v>
      </c>
      <c r="F503" s="7" t="n">
        <v>3</v>
      </c>
      <c r="G503" s="6" t="n">
        <v>1</v>
      </c>
      <c r="H503" s="6" t="n">
        <v>0</v>
      </c>
      <c r="I503" s="6" t="n">
        <v>3</v>
      </c>
      <c r="J503" s="6" t="n">
        <v>3</v>
      </c>
    </row>
    <row collapsed="false" customFormat="false" customHeight="false" hidden="false" ht="12.1" outlineLevel="0" r="504">
      <c r="A504" s="40" t="n">
        <v>48573</v>
      </c>
      <c r="B504" s="17" t="s">
        <v>502</v>
      </c>
      <c r="C504" s="17" t="s">
        <v>165</v>
      </c>
      <c r="D504" s="17" t="s">
        <v>166</v>
      </c>
      <c r="E504" s="6" t="n">
        <v>487.47</v>
      </c>
      <c r="F504" s="7" t="n">
        <v>6</v>
      </c>
      <c r="G504" s="6" t="n">
        <v>1.67</v>
      </c>
      <c r="H504" s="6" t="n">
        <v>0</v>
      </c>
      <c r="I504" s="6" t="n">
        <v>10.02</v>
      </c>
      <c r="J504" s="6" t="n">
        <v>10.02</v>
      </c>
    </row>
    <row collapsed="false" customFormat="false" customHeight="false" hidden="false" ht="12.1" outlineLevel="0" r="505">
      <c r="A505" s="40" t="n">
        <v>48604</v>
      </c>
      <c r="B505" s="17" t="s">
        <v>502</v>
      </c>
      <c r="C505" s="17" t="s">
        <v>165</v>
      </c>
      <c r="D505" s="17" t="s">
        <v>166</v>
      </c>
      <c r="E505" s="6" t="n">
        <v>487.47</v>
      </c>
      <c r="F505" s="7" t="n">
        <v>6</v>
      </c>
      <c r="G505" s="6" t="n">
        <v>1.67</v>
      </c>
      <c r="H505" s="6" t="n">
        <v>0</v>
      </c>
      <c r="I505" s="6" t="n">
        <v>10.02</v>
      </c>
      <c r="J505" s="6" t="n">
        <v>10.02</v>
      </c>
    </row>
    <row collapsed="false" customFormat="false" customHeight="false" hidden="false" ht="12.1" outlineLevel="0" r="506">
      <c r="A506" s="40" t="n">
        <v>48635</v>
      </c>
      <c r="B506" s="17" t="s">
        <v>502</v>
      </c>
      <c r="C506" s="17" t="s">
        <v>165</v>
      </c>
      <c r="D506" s="17" t="s">
        <v>166</v>
      </c>
      <c r="E506" s="6" t="n">
        <v>487.47</v>
      </c>
      <c r="F506" s="7" t="n">
        <v>6</v>
      </c>
      <c r="G506" s="6" t="n">
        <v>1.67</v>
      </c>
      <c r="H506" s="6" t="n">
        <v>0</v>
      </c>
      <c r="I506" s="6" t="n">
        <v>10.02</v>
      </c>
      <c r="J506" s="6" t="n">
        <v>10.02</v>
      </c>
    </row>
    <row collapsed="false" customFormat="false" customHeight="false" hidden="false" ht="12.1" outlineLevel="0" r="507">
      <c r="A507" s="40" t="n">
        <v>48660</v>
      </c>
      <c r="B507" s="17" t="s">
        <v>502</v>
      </c>
      <c r="C507" s="17" t="s">
        <v>150</v>
      </c>
      <c r="D507" s="17" t="s">
        <v>151</v>
      </c>
      <c r="E507" s="6" t="n">
        <v>1000</v>
      </c>
      <c r="F507" s="7" t="n">
        <v>12</v>
      </c>
      <c r="G507" s="6" t="n">
        <v>38.39</v>
      </c>
      <c r="H507" s="6" t="n">
        <v>0</v>
      </c>
      <c r="I507" s="6" t="n">
        <v>460.68</v>
      </c>
      <c r="J507" s="6" t="n">
        <v>460.68</v>
      </c>
    </row>
    <row collapsed="false" customFormat="false" customHeight="false" hidden="false" ht="12.1" outlineLevel="0" r="508">
      <c r="A508" s="40" t="n">
        <v>48663</v>
      </c>
      <c r="B508" s="17" t="s">
        <v>502</v>
      </c>
      <c r="C508" s="17" t="s">
        <v>165</v>
      </c>
      <c r="D508" s="17" t="s">
        <v>166</v>
      </c>
      <c r="E508" s="6" t="n">
        <v>487.47</v>
      </c>
      <c r="F508" s="7" t="n">
        <v>6</v>
      </c>
      <c r="G508" s="6" t="n">
        <v>1.67</v>
      </c>
      <c r="H508" s="6" t="n">
        <v>0</v>
      </c>
      <c r="I508" s="6" t="n">
        <v>10.02</v>
      </c>
      <c r="J508" s="6" t="n">
        <v>10.02</v>
      </c>
    </row>
    <row collapsed="false" customFormat="false" customHeight="false" hidden="false" ht="12.1" outlineLevel="0" r="509">
      <c r="A509" s="40" t="n">
        <v>48694</v>
      </c>
      <c r="B509" s="17" t="s">
        <v>502</v>
      </c>
      <c r="C509" s="17" t="s">
        <v>165</v>
      </c>
      <c r="D509" s="17" t="s">
        <v>166</v>
      </c>
      <c r="E509" s="6" t="n">
        <v>487.47</v>
      </c>
      <c r="F509" s="7" t="n">
        <v>6</v>
      </c>
      <c r="G509" s="6" t="n">
        <v>1.67</v>
      </c>
      <c r="H509" s="6" t="n">
        <v>0</v>
      </c>
      <c r="I509" s="6" t="n">
        <v>10.02</v>
      </c>
      <c r="J509" s="6" t="n">
        <v>10.02</v>
      </c>
    </row>
    <row collapsed="false" customFormat="false" customHeight="false" hidden="false" ht="12.1" outlineLevel="0" r="510">
      <c r="A510" s="40" t="n">
        <v>48723</v>
      </c>
      <c r="B510" s="17" t="s">
        <v>502</v>
      </c>
      <c r="C510" s="17" t="s">
        <v>146</v>
      </c>
      <c r="D510" s="17" t="s">
        <v>147</v>
      </c>
      <c r="E510" s="6" t="n">
        <v>1000</v>
      </c>
      <c r="F510" s="7" t="n">
        <v>13</v>
      </c>
      <c r="G510" s="6" t="n">
        <v>35.4</v>
      </c>
      <c r="H510" s="6" t="n">
        <v>0</v>
      </c>
      <c r="I510" s="6" t="n">
        <v>460.2</v>
      </c>
      <c r="J510" s="6" t="n">
        <v>460.2</v>
      </c>
    </row>
    <row collapsed="false" customFormat="false" customHeight="false" hidden="false" ht="12.1" outlineLevel="0" r="511">
      <c r="A511" s="40" t="n">
        <v>48724</v>
      </c>
      <c r="B511" s="17" t="s">
        <v>502</v>
      </c>
      <c r="C511" s="17" t="s">
        <v>165</v>
      </c>
      <c r="D511" s="17" t="s">
        <v>166</v>
      </c>
      <c r="E511" s="6" t="n">
        <v>487.47</v>
      </c>
      <c r="F511" s="7" t="n">
        <v>6</v>
      </c>
      <c r="G511" s="6" t="n">
        <v>1.67</v>
      </c>
      <c r="H511" s="6" t="n">
        <v>0</v>
      </c>
      <c r="I511" s="6" t="n">
        <v>10.02</v>
      </c>
      <c r="J511" s="6" t="n">
        <v>10.02</v>
      </c>
    </row>
    <row collapsed="false" customFormat="false" customHeight="false" hidden="false" ht="12.1" outlineLevel="0" r="512">
      <c r="A512" s="40" t="n">
        <v>48755</v>
      </c>
      <c r="B512" s="17" t="s">
        <v>502</v>
      </c>
      <c r="C512" s="17" t="s">
        <v>165</v>
      </c>
      <c r="D512" s="17" t="s">
        <v>166</v>
      </c>
      <c r="E512" s="6" t="n">
        <v>487.47</v>
      </c>
      <c r="F512" s="7" t="n">
        <v>6</v>
      </c>
      <c r="G512" s="6" t="n">
        <v>1.67</v>
      </c>
      <c r="H512" s="6" t="n">
        <v>0</v>
      </c>
      <c r="I512" s="6" t="n">
        <v>10.02</v>
      </c>
      <c r="J512" s="6" t="n">
        <v>10.02</v>
      </c>
    </row>
    <row collapsed="false" customFormat="false" customHeight="false" hidden="false" ht="12.1" outlineLevel="0" r="513">
      <c r="A513" s="40" t="n">
        <v>48785</v>
      </c>
      <c r="B513" s="17" t="s">
        <v>502</v>
      </c>
      <c r="C513" s="17" t="s">
        <v>165</v>
      </c>
      <c r="D513" s="17" t="s">
        <v>166</v>
      </c>
      <c r="E513" s="6" t="n">
        <v>487.47</v>
      </c>
      <c r="F513" s="7" t="n">
        <v>6</v>
      </c>
      <c r="G513" s="6" t="n">
        <v>1.67</v>
      </c>
      <c r="H513" s="6" t="n">
        <v>0</v>
      </c>
      <c r="I513" s="6" t="n">
        <v>10.02</v>
      </c>
      <c r="J513" s="6" t="n">
        <v>10.02</v>
      </c>
    </row>
    <row collapsed="false" customFormat="false" customHeight="false" hidden="false" ht="12.1" outlineLevel="0" r="514">
      <c r="A514" s="40" t="n">
        <v>48816</v>
      </c>
      <c r="B514" s="17" t="s">
        <v>502</v>
      </c>
      <c r="C514" s="17" t="s">
        <v>165</v>
      </c>
      <c r="D514" s="17" t="s">
        <v>166</v>
      </c>
      <c r="E514" s="6" t="n">
        <v>487.47</v>
      </c>
      <c r="F514" s="7" t="n">
        <v>6</v>
      </c>
      <c r="G514" s="6" t="n">
        <v>1.67</v>
      </c>
      <c r="H514" s="6" t="n">
        <v>0</v>
      </c>
      <c r="I514" s="6" t="n">
        <v>10.02</v>
      </c>
      <c r="J514" s="6" t="n">
        <v>10.02</v>
      </c>
    </row>
    <row collapsed="false" customFormat="false" customHeight="false" hidden="false" ht="12.1" outlineLevel="0" r="515">
      <c r="A515" s="40" t="n">
        <v>48842</v>
      </c>
      <c r="B515" s="17" t="s">
        <v>502</v>
      </c>
      <c r="C515" s="17" t="s">
        <v>150</v>
      </c>
      <c r="D515" s="17" t="s">
        <v>151</v>
      </c>
      <c r="E515" s="6" t="n">
        <v>1000</v>
      </c>
      <c r="F515" s="7" t="n">
        <v>12</v>
      </c>
      <c r="G515" s="6" t="n">
        <v>38.39</v>
      </c>
      <c r="H515" s="6" t="n">
        <v>0</v>
      </c>
      <c r="I515" s="6" t="n">
        <v>460.68</v>
      </c>
      <c r="J515" s="6" t="n">
        <v>460.68</v>
      </c>
    </row>
    <row collapsed="false" customFormat="false" customHeight="false" hidden="false" ht="12.1" outlineLevel="0" r="516">
      <c r="A516" s="40" t="n">
        <v>48905</v>
      </c>
      <c r="B516" s="17" t="s">
        <v>502</v>
      </c>
      <c r="C516" s="17" t="s">
        <v>146</v>
      </c>
      <c r="D516" s="17" t="s">
        <v>147</v>
      </c>
      <c r="E516" s="6" t="n">
        <v>1000</v>
      </c>
      <c r="F516" s="7" t="n">
        <v>13</v>
      </c>
      <c r="G516" s="6" t="n">
        <v>35.4</v>
      </c>
      <c r="H516" s="6" t="n">
        <v>0</v>
      </c>
      <c r="I516" s="6" t="n">
        <v>460.2</v>
      </c>
      <c r="J516" s="6" t="n">
        <v>460.2</v>
      </c>
    </row>
    <row collapsed="false" customFormat="false" customHeight="false" hidden="false" ht="12.1" outlineLevel="0" r="517">
      <c r="A517" s="40" t="n">
        <v>49024</v>
      </c>
      <c r="B517" s="17" t="s">
        <v>502</v>
      </c>
      <c r="C517" s="17" t="s">
        <v>150</v>
      </c>
      <c r="D517" s="17" t="s">
        <v>151</v>
      </c>
      <c r="E517" s="6" t="n">
        <v>1000</v>
      </c>
      <c r="F517" s="7" t="n">
        <v>12</v>
      </c>
      <c r="G517" s="6" t="n">
        <v>38.39</v>
      </c>
      <c r="H517" s="6" t="n">
        <v>0</v>
      </c>
      <c r="I517" s="6" t="n">
        <v>460.68</v>
      </c>
      <c r="J517" s="6" t="n">
        <v>460.68</v>
      </c>
    </row>
    <row collapsed="false" customFormat="false" customHeight="false" hidden="false" ht="12.1" outlineLevel="0" r="518">
      <c r="A518" s="40" t="n">
        <v>49087</v>
      </c>
      <c r="B518" s="17" t="s">
        <v>502</v>
      </c>
      <c r="C518" s="17" t="s">
        <v>146</v>
      </c>
      <c r="D518" s="17" t="s">
        <v>147</v>
      </c>
      <c r="E518" s="6" t="n">
        <v>1000</v>
      </c>
      <c r="F518" s="7" t="n">
        <v>13</v>
      </c>
      <c r="G518" s="6" t="n">
        <v>35.4</v>
      </c>
      <c r="H518" s="6" t="n">
        <v>0</v>
      </c>
      <c r="I518" s="6" t="n">
        <v>460.2</v>
      </c>
      <c r="J518" s="6" t="n">
        <v>460.2</v>
      </c>
    </row>
    <row collapsed="false" customFormat="false" customHeight="false" hidden="false" ht="12.1" outlineLevel="0" r="519">
      <c r="A519" s="40" t="n">
        <v>49206</v>
      </c>
      <c r="B519" s="17" t="s">
        <v>502</v>
      </c>
      <c r="C519" s="17" t="s">
        <v>150</v>
      </c>
      <c r="D519" s="17" t="s">
        <v>151</v>
      </c>
      <c r="E519" s="6" t="n">
        <v>1000</v>
      </c>
      <c r="F519" s="7" t="n">
        <v>12</v>
      </c>
      <c r="G519" s="6" t="n">
        <v>38.39</v>
      </c>
      <c r="H519" s="6" t="n">
        <v>0</v>
      </c>
      <c r="I519" s="6" t="n">
        <v>460.68</v>
      </c>
      <c r="J519" s="6" t="n">
        <v>460.68</v>
      </c>
    </row>
    <row collapsed="false" customFormat="false" customHeight="false" hidden="false" ht="12.1" outlineLevel="0" r="520">
      <c r="A520" s="40" t="n">
        <v>49269</v>
      </c>
      <c r="B520" s="17" t="s">
        <v>502</v>
      </c>
      <c r="C520" s="17" t="s">
        <v>146</v>
      </c>
      <c r="D520" s="17" t="s">
        <v>147</v>
      </c>
      <c r="E520" s="6" t="n">
        <v>1000</v>
      </c>
      <c r="F520" s="7" t="n">
        <v>13</v>
      </c>
      <c r="G520" s="6" t="n">
        <v>35.4</v>
      </c>
      <c r="H520" s="6" t="n">
        <v>0</v>
      </c>
      <c r="I520" s="6" t="n">
        <v>460.2</v>
      </c>
      <c r="J520" s="6" t="n">
        <v>460.2</v>
      </c>
    </row>
    <row collapsed="false" customFormat="false" customHeight="false" hidden="false" ht="12.1" outlineLevel="0" r="521">
      <c r="A521" s="40" t="n">
        <v>49388</v>
      </c>
      <c r="B521" s="17" t="s">
        <v>502</v>
      </c>
      <c r="C521" s="17" t="s">
        <v>150</v>
      </c>
      <c r="D521" s="17" t="s">
        <v>151</v>
      </c>
      <c r="E521" s="6" t="n">
        <v>1000</v>
      </c>
      <c r="F521" s="7" t="n">
        <v>12</v>
      </c>
      <c r="G521" s="6" t="n">
        <v>38.39</v>
      </c>
      <c r="H521" s="6" t="n">
        <v>0</v>
      </c>
      <c r="I521" s="6" t="n">
        <v>460.68</v>
      </c>
      <c r="J521" s="6" t="n">
        <v>460.68</v>
      </c>
    </row>
    <row collapsed="false" customFormat="false" customHeight="false" hidden="false" ht="12.1" outlineLevel="0" r="522">
      <c r="A522" s="40" t="n">
        <v>49451</v>
      </c>
      <c r="B522" s="17" t="s">
        <v>502</v>
      </c>
      <c r="C522" s="17" t="s">
        <v>146</v>
      </c>
      <c r="D522" s="17" t="s">
        <v>147</v>
      </c>
      <c r="E522" s="6" t="n">
        <v>1000</v>
      </c>
      <c r="F522" s="7" t="n">
        <v>13</v>
      </c>
      <c r="G522" s="6" t="n">
        <v>35.4</v>
      </c>
      <c r="H522" s="6" t="n">
        <v>0</v>
      </c>
      <c r="I522" s="6" t="n">
        <v>460.2</v>
      </c>
      <c r="J522" s="6" t="n">
        <v>460.2</v>
      </c>
    </row>
    <row collapsed="false" customFormat="false" customHeight="false" hidden="false" ht="12.1" outlineLevel="0" r="523">
      <c r="A523" s="40" t="n">
        <v>49570</v>
      </c>
      <c r="B523" s="17" t="s">
        <v>502</v>
      </c>
      <c r="C523" s="17" t="s">
        <v>150</v>
      </c>
      <c r="D523" s="17" t="s">
        <v>151</v>
      </c>
      <c r="E523" s="6" t="n">
        <v>1000</v>
      </c>
      <c r="F523" s="7" t="n">
        <v>12</v>
      </c>
      <c r="G523" s="6" t="n">
        <v>38.39</v>
      </c>
      <c r="H523" s="6" t="n">
        <v>0</v>
      </c>
      <c r="I523" s="6" t="n">
        <v>460.68</v>
      </c>
      <c r="J523" s="6" t="n">
        <v>460.68</v>
      </c>
    </row>
    <row collapsed="false" customFormat="false" customHeight="false" hidden="false" ht="12.1" outlineLevel="0" r="524">
      <c r="A524" s="40" t="n">
        <v>49633</v>
      </c>
      <c r="B524" s="17" t="s">
        <v>502</v>
      </c>
      <c r="C524" s="17" t="s">
        <v>146</v>
      </c>
      <c r="D524" s="17" t="s">
        <v>147</v>
      </c>
      <c r="E524" s="6" t="n">
        <v>1000</v>
      </c>
      <c r="F524" s="7" t="n">
        <v>13</v>
      </c>
      <c r="G524" s="6" t="n">
        <v>35.4</v>
      </c>
      <c r="H524" s="6" t="n">
        <v>0</v>
      </c>
      <c r="I524" s="6" t="n">
        <v>460.2</v>
      </c>
      <c r="J524" s="6" t="n">
        <v>460.2</v>
      </c>
    </row>
    <row collapsed="false" customFormat="false" customHeight="false" hidden="false" ht="12.1" outlineLevel="0" r="525">
      <c r="A525" s="40" t="n">
        <v>49752</v>
      </c>
      <c r="B525" s="17" t="s">
        <v>502</v>
      </c>
      <c r="C525" s="17" t="s">
        <v>150</v>
      </c>
      <c r="D525" s="17" t="s">
        <v>151</v>
      </c>
      <c r="E525" s="6" t="n">
        <v>1000</v>
      </c>
      <c r="F525" s="7" t="n">
        <v>12</v>
      </c>
      <c r="G525" s="6" t="n">
        <v>38.39</v>
      </c>
      <c r="H525" s="6" t="n">
        <v>0</v>
      </c>
      <c r="I525" s="6" t="n">
        <v>460.68</v>
      </c>
      <c r="J525" s="6" t="n">
        <v>460.68</v>
      </c>
    </row>
    <row collapsed="false" customFormat="false" customHeight="false" hidden="false" ht="12.1" outlineLevel="0" r="526">
      <c r="A526" s="40" t="n">
        <v>49815</v>
      </c>
      <c r="B526" s="17" t="s">
        <v>502</v>
      </c>
      <c r="C526" s="17" t="s">
        <v>146</v>
      </c>
      <c r="D526" s="17" t="s">
        <v>147</v>
      </c>
      <c r="E526" s="6" t="n">
        <v>1000</v>
      </c>
      <c r="F526" s="7" t="n">
        <v>13</v>
      </c>
      <c r="G526" s="6" t="n">
        <v>35.4</v>
      </c>
      <c r="H526" s="6" t="n">
        <v>0</v>
      </c>
      <c r="I526" s="6" t="n">
        <v>460.2</v>
      </c>
      <c r="J526" s="6" t="n">
        <v>460.2</v>
      </c>
    </row>
    <row collapsed="false" customFormat="false" customHeight="false" hidden="false" ht="12.1" outlineLevel="0" r="527">
      <c r="A527" s="40" t="n">
        <v>49934</v>
      </c>
      <c r="B527" s="17" t="s">
        <v>502</v>
      </c>
      <c r="C527" s="17" t="s">
        <v>150</v>
      </c>
      <c r="D527" s="17" t="s">
        <v>151</v>
      </c>
      <c r="E527" s="6" t="n">
        <v>1000</v>
      </c>
      <c r="F527" s="7" t="n">
        <v>12</v>
      </c>
      <c r="G527" s="6" t="n">
        <v>38.39</v>
      </c>
      <c r="H527" s="6" t="n">
        <v>0</v>
      </c>
      <c r="I527" s="6" t="n">
        <v>460.68</v>
      </c>
      <c r="J527" s="6" t="n">
        <v>460.68</v>
      </c>
    </row>
    <row collapsed="false" customFormat="false" customHeight="false" hidden="false" ht="12.1" outlineLevel="0" r="528">
      <c r="A528" s="40" t="n">
        <v>49997</v>
      </c>
      <c r="B528" s="17" t="s">
        <v>502</v>
      </c>
      <c r="C528" s="17" t="s">
        <v>146</v>
      </c>
      <c r="D528" s="17" t="s">
        <v>147</v>
      </c>
      <c r="E528" s="6" t="n">
        <v>1000</v>
      </c>
      <c r="F528" s="7" t="n">
        <v>13</v>
      </c>
      <c r="G528" s="6" t="n">
        <v>35.4</v>
      </c>
      <c r="H528" s="6" t="n">
        <v>0</v>
      </c>
      <c r="I528" s="6" t="n">
        <v>460.2</v>
      </c>
      <c r="J528" s="6" t="n">
        <v>460.2</v>
      </c>
    </row>
    <row collapsed="false" customFormat="false" customHeight="false" hidden="false" ht="12.1" outlineLevel="0" r="529">
      <c r="A529" s="40" t="n">
        <v>50116</v>
      </c>
      <c r="B529" s="17" t="s">
        <v>502</v>
      </c>
      <c r="C529" s="17" t="s">
        <v>150</v>
      </c>
      <c r="D529" s="17" t="s">
        <v>151</v>
      </c>
      <c r="E529" s="6" t="n">
        <v>1000</v>
      </c>
      <c r="F529" s="7" t="n">
        <v>12</v>
      </c>
      <c r="G529" s="6" t="n">
        <v>38.39</v>
      </c>
      <c r="H529" s="6" t="n">
        <v>0</v>
      </c>
      <c r="I529" s="6" t="n">
        <v>460.68</v>
      </c>
      <c r="J529" s="6" t="n">
        <v>460.68</v>
      </c>
    </row>
    <row collapsed="false" customFormat="false" customHeight="false" hidden="false" ht="12.1" outlineLevel="0" r="530">
      <c r="A530" s="40" t="n">
        <v>50179</v>
      </c>
      <c r="B530" s="17" t="s">
        <v>502</v>
      </c>
      <c r="C530" s="17" t="s">
        <v>146</v>
      </c>
      <c r="D530" s="17" t="s">
        <v>147</v>
      </c>
      <c r="E530" s="6" t="n">
        <v>1000</v>
      </c>
      <c r="F530" s="7" t="n">
        <v>13</v>
      </c>
      <c r="G530" s="6" t="n">
        <v>35.4</v>
      </c>
      <c r="H530" s="6" t="n">
        <v>0</v>
      </c>
      <c r="I530" s="6" t="n">
        <v>460.2</v>
      </c>
      <c r="J530" s="6" t="n">
        <v>460.2</v>
      </c>
    </row>
    <row collapsed="false" customFormat="false" customHeight="false" hidden="false" ht="12.1" outlineLevel="0" r="531">
      <c r="A531" s="40" t="n">
        <v>50298</v>
      </c>
      <c r="B531" s="17" t="s">
        <v>502</v>
      </c>
      <c r="C531" s="17" t="s">
        <v>150</v>
      </c>
      <c r="D531" s="17" t="s">
        <v>151</v>
      </c>
      <c r="E531" s="6" t="n">
        <v>1000</v>
      </c>
      <c r="F531" s="7" t="n">
        <v>12</v>
      </c>
      <c r="G531" s="6" t="n">
        <v>38.39</v>
      </c>
      <c r="H531" s="6" t="n">
        <v>0</v>
      </c>
      <c r="I531" s="6" t="n">
        <v>460.68</v>
      </c>
      <c r="J531" s="6" t="n">
        <v>460.68</v>
      </c>
    </row>
    <row collapsed="false" customFormat="false" customHeight="false" hidden="false" ht="12.1" outlineLevel="0" r="532">
      <c r="A532" s="40" t="n">
        <v>50361</v>
      </c>
      <c r="B532" s="17" t="s">
        <v>502</v>
      </c>
      <c r="C532" s="17" t="s">
        <v>146</v>
      </c>
      <c r="D532" s="17" t="s">
        <v>147</v>
      </c>
      <c r="E532" s="6" t="n">
        <v>1000</v>
      </c>
      <c r="F532" s="7" t="n">
        <v>13</v>
      </c>
      <c r="G532" s="6" t="n">
        <v>35.4</v>
      </c>
      <c r="H532" s="6" t="n">
        <v>0</v>
      </c>
      <c r="I532" s="6" t="n">
        <v>460.2</v>
      </c>
      <c r="J532" s="6" t="n">
        <v>460.2</v>
      </c>
    </row>
    <row collapsed="false" customFormat="false" customHeight="false" hidden="false" ht="12.1" outlineLevel="0" r="533">
      <c r="A533" s="40" t="n">
        <v>50480</v>
      </c>
      <c r="B533" s="17" t="s">
        <v>502</v>
      </c>
      <c r="C533" s="17" t="s">
        <v>150</v>
      </c>
      <c r="D533" s="17" t="s">
        <v>151</v>
      </c>
      <c r="E533" s="6" t="n">
        <v>1000</v>
      </c>
      <c r="F533" s="7" t="n">
        <v>12</v>
      </c>
      <c r="G533" s="6" t="n">
        <v>38.39</v>
      </c>
      <c r="H533" s="6" t="n">
        <v>0</v>
      </c>
      <c r="I533" s="6" t="n">
        <v>460.68</v>
      </c>
      <c r="J533" s="6" t="n">
        <v>460.68</v>
      </c>
    </row>
    <row collapsed="false" customFormat="false" customHeight="false" hidden="false" ht="12.1" outlineLevel="0" r="534">
      <c r="A534" s="40" t="n">
        <v>50543</v>
      </c>
      <c r="B534" s="17" t="s">
        <v>502</v>
      </c>
      <c r="C534" s="17" t="s">
        <v>146</v>
      </c>
      <c r="D534" s="17" t="s">
        <v>147</v>
      </c>
      <c r="E534" s="6" t="n">
        <v>1000</v>
      </c>
      <c r="F534" s="7" t="n">
        <v>13</v>
      </c>
      <c r="G534" s="6" t="n">
        <v>35.4</v>
      </c>
      <c r="H534" s="6" t="n">
        <v>0</v>
      </c>
      <c r="I534" s="6" t="n">
        <v>460.2</v>
      </c>
      <c r="J534" s="6" t="n">
        <v>460.2</v>
      </c>
    </row>
    <row collapsed="false" customFormat="false" customHeight="false" hidden="false" ht="12.1" outlineLevel="0" r="535">
      <c r="A535" s="40" t="n">
        <v>50662</v>
      </c>
      <c r="B535" s="17" t="s">
        <v>502</v>
      </c>
      <c r="C535" s="17" t="s">
        <v>150</v>
      </c>
      <c r="D535" s="17" t="s">
        <v>151</v>
      </c>
      <c r="E535" s="6" t="n">
        <v>1000</v>
      </c>
      <c r="F535" s="7" t="n">
        <v>12</v>
      </c>
      <c r="G535" s="6" t="n">
        <v>38.39</v>
      </c>
      <c r="H535" s="6" t="n">
        <v>0</v>
      </c>
      <c r="I535" s="6" t="n">
        <v>460.68</v>
      </c>
      <c r="J535" s="6" t="n">
        <v>460.68</v>
      </c>
    </row>
    <row collapsed="false" customFormat="false" customHeight="false" hidden="false" ht="12.1" outlineLevel="0" r="536">
      <c r="A536" s="40" t="n">
        <v>50725</v>
      </c>
      <c r="B536" s="17" t="s">
        <v>502</v>
      </c>
      <c r="C536" s="17" t="s">
        <v>146</v>
      </c>
      <c r="D536" s="17" t="s">
        <v>147</v>
      </c>
      <c r="E536" s="6" t="n">
        <v>1000</v>
      </c>
      <c r="F536" s="7" t="n">
        <v>13</v>
      </c>
      <c r="G536" s="6" t="n">
        <v>35.4</v>
      </c>
      <c r="H536" s="6" t="n">
        <v>0</v>
      </c>
      <c r="I536" s="6" t="n">
        <v>460.2</v>
      </c>
      <c r="J536" s="6" t="n">
        <v>460.2</v>
      </c>
    </row>
    <row collapsed="false" customFormat="false" customHeight="false" hidden="false" ht="12.1" outlineLevel="0" r="537">
      <c r="A537" s="40" t="n">
        <v>50844</v>
      </c>
      <c r="B537" s="17" t="s">
        <v>502</v>
      </c>
      <c r="C537" s="17" t="s">
        <v>150</v>
      </c>
      <c r="D537" s="17" t="s">
        <v>151</v>
      </c>
      <c r="E537" s="6" t="n">
        <v>1000</v>
      </c>
      <c r="F537" s="7" t="n">
        <v>12</v>
      </c>
      <c r="G537" s="6" t="n">
        <v>38.39</v>
      </c>
      <c r="H537" s="6" t="n">
        <v>0</v>
      </c>
      <c r="I537" s="6" t="n">
        <v>460.68</v>
      </c>
      <c r="J537" s="6" t="n">
        <v>460.68</v>
      </c>
    </row>
    <row collapsed="false" customFormat="false" customHeight="false" hidden="false" ht="12.1" outlineLevel="0" r="538">
      <c r="A538" s="40" t="n">
        <v>50907</v>
      </c>
      <c r="B538" s="17" t="s">
        <v>502</v>
      </c>
      <c r="C538" s="17" t="s">
        <v>146</v>
      </c>
      <c r="D538" s="17" t="s">
        <v>147</v>
      </c>
      <c r="E538" s="6" t="n">
        <v>1000</v>
      </c>
      <c r="F538" s="7" t="n">
        <v>13</v>
      </c>
      <c r="G538" s="6" t="n">
        <v>35.4</v>
      </c>
      <c r="H538" s="6" t="n">
        <v>0</v>
      </c>
      <c r="I538" s="6" t="n">
        <v>460.2</v>
      </c>
      <c r="J538" s="6" t="n">
        <v>460.2</v>
      </c>
    </row>
    <row collapsed="false" customFormat="false" customHeight="false" hidden="false" ht="12.1" outlineLevel="0" r="539">
      <c r="A539" s="40" t="n">
        <v>51089</v>
      </c>
      <c r="B539" s="17" t="s">
        <v>502</v>
      </c>
      <c r="C539" s="17" t="s">
        <v>146</v>
      </c>
      <c r="D539" s="17" t="s">
        <v>147</v>
      </c>
      <c r="E539" s="6" t="n">
        <v>1000</v>
      </c>
      <c r="F539" s="7" t="n">
        <v>13</v>
      </c>
      <c r="G539" s="6" t="n">
        <v>35.4</v>
      </c>
      <c r="H539" s="6" t="n">
        <v>0</v>
      </c>
      <c r="I539" s="6" t="n">
        <v>460.2</v>
      </c>
      <c r="J539" s="6" t="n">
        <v>460.2</v>
      </c>
    </row>
    <row collapsed="false" customFormat="false" customHeight="false" hidden="false" ht="12.1" outlineLevel="0" r="540">
      <c r="A540" s="40" t="n">
        <v>51271</v>
      </c>
      <c r="B540" s="17" t="s">
        <v>502</v>
      </c>
      <c r="C540" s="17" t="s">
        <v>146</v>
      </c>
      <c r="D540" s="17" t="s">
        <v>147</v>
      </c>
      <c r="E540" s="6" t="n">
        <v>1000</v>
      </c>
      <c r="F540" s="7" t="n">
        <v>13</v>
      </c>
      <c r="G540" s="6" t="n">
        <v>35.4</v>
      </c>
      <c r="H540" s="6" t="n">
        <v>0</v>
      </c>
      <c r="I540" s="6" t="n">
        <v>460.2</v>
      </c>
      <c r="J540" s="6" t="n">
        <v>460.2</v>
      </c>
    </row>
    <row collapsed="false" customFormat="false" customHeight="false" hidden="false" ht="12.1" outlineLevel="0" r="541">
      <c r="A541" s="40" t="n">
        <v>51453</v>
      </c>
      <c r="B541" s="17" t="s">
        <v>502</v>
      </c>
      <c r="C541" s="17" t="s">
        <v>146</v>
      </c>
      <c r="D541" s="17" t="s">
        <v>147</v>
      </c>
      <c r="E541" s="6" t="n">
        <v>1000</v>
      </c>
      <c r="F541" s="7" t="n">
        <v>13</v>
      </c>
      <c r="G541" s="6" t="n">
        <v>35.4</v>
      </c>
      <c r="H541" s="6" t="n">
        <v>0</v>
      </c>
      <c r="I541" s="6" t="n">
        <v>460.2</v>
      </c>
      <c r="J541" s="6" t="n">
        <v>460.2</v>
      </c>
    </row>
    <row collapsed="false" customFormat="false" customHeight="false" hidden="false" ht="12.1" outlineLevel="0" r="542">
      <c r="A542" s="40" t="n">
        <v>51635</v>
      </c>
      <c r="B542" s="17" t="s">
        <v>502</v>
      </c>
      <c r="C542" s="17" t="s">
        <v>146</v>
      </c>
      <c r="D542" s="17" t="s">
        <v>147</v>
      </c>
      <c r="E542" s="6" t="n">
        <v>1000</v>
      </c>
      <c r="F542" s="7" t="n">
        <v>13</v>
      </c>
      <c r="G542" s="6" t="n">
        <v>35.4</v>
      </c>
      <c r="H542" s="6" t="n">
        <v>0</v>
      </c>
      <c r="I542" s="6" t="n">
        <v>460.2</v>
      </c>
      <c r="J542" s="6" t="n">
        <v>460.2</v>
      </c>
    </row>
  </sheetData>
  <autoFilter ref="A1:J54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202</v>
      </c>
      <c r="B1" s="39" t="s">
        <v>500</v>
      </c>
      <c r="C1" s="39" t="s">
        <v>0</v>
      </c>
      <c r="D1" s="39" t="s">
        <v>2</v>
      </c>
      <c r="E1" s="39" t="s">
        <v>719</v>
      </c>
      <c r="F1" s="39" t="s">
        <v>741</v>
      </c>
      <c r="G1" s="39" t="s">
        <v>742</v>
      </c>
      <c r="H1" s="39" t="s">
        <v>206</v>
      </c>
      <c r="I1" s="39" t="s">
        <v>743</v>
      </c>
      <c r="J1" s="39" t="s">
        <v>722</v>
      </c>
      <c r="K1" s="39" t="s">
        <v>744</v>
      </c>
      <c r="L1" s="39" t="s">
        <v>745</v>
      </c>
      <c r="M1" s="39" t="s">
        <v>746</v>
      </c>
      <c r="N1" s="39" t="s">
        <v>747</v>
      </c>
    </row>
    <row collapsed="false" customFormat="false" customHeight="false" hidden="false" ht="12.1" outlineLevel="0" r="2">
      <c r="A2" s="41" t="n">
        <v>45141</v>
      </c>
      <c r="B2" s="17" t="s">
        <v>502</v>
      </c>
      <c r="C2" s="17" t="s">
        <v>17</v>
      </c>
      <c r="D2" s="17" t="s">
        <v>19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820</v>
      </c>
      <c r="J2" s="18" t="n">
        <v>74.724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45198</v>
      </c>
      <c r="B3" s="17" t="s">
        <v>502</v>
      </c>
      <c r="C3" s="17" t="s">
        <v>17</v>
      </c>
      <c r="D3" s="17" t="s">
        <v>19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763</v>
      </c>
      <c r="J3" s="18" t="n">
        <v>68.706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45212</v>
      </c>
      <c r="B4" s="17" t="s">
        <v>502</v>
      </c>
      <c r="C4" s="17" t="s">
        <v>17</v>
      </c>
      <c r="D4" s="17" t="s">
        <v>19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749</v>
      </c>
      <c r="J4" s="18" t="n">
        <v>66.298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45217</v>
      </c>
      <c r="B5" s="17" t="s">
        <v>502</v>
      </c>
      <c r="C5" s="17" t="s">
        <v>17</v>
      </c>
      <c r="D5" s="17" t="s">
        <v>19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744</v>
      </c>
      <c r="J5" s="18" t="n">
        <v>71.664</v>
      </c>
      <c r="K5" s="6" t="s">
        <f>=Портфель!G2*Портфель!$R$13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45289</v>
      </c>
      <c r="B6" s="17" t="s">
        <v>502</v>
      </c>
      <c r="C6" s="17" t="s">
        <v>17</v>
      </c>
      <c r="D6" s="17" t="s">
        <v>19</v>
      </c>
      <c r="E6" s="18" t="n">
        <v>30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672</v>
      </c>
      <c r="J6" s="18" t="n">
        <v>63.139</v>
      </c>
      <c r="K6" s="6" t="s">
        <f>=Портфель!G2*Портфель!$R$13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45594</v>
      </c>
      <c r="B7" s="17" t="s">
        <v>502</v>
      </c>
      <c r="C7" s="17" t="s">
        <v>17</v>
      </c>
      <c r="D7" s="17" t="s">
        <v>19</v>
      </c>
      <c r="E7" s="18" t="n">
        <v>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367</v>
      </c>
      <c r="J7" s="18" t="n">
        <v>58.6255</v>
      </c>
      <c r="K7" s="6" t="s">
        <f>=Портфель!G2*Портфель!$R$13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45729</v>
      </c>
      <c r="B8" s="17" t="s">
        <v>502</v>
      </c>
      <c r="C8" s="17" t="s">
        <v>17</v>
      </c>
      <c r="D8" s="17" t="s">
        <v>19</v>
      </c>
      <c r="E8" s="18" t="n">
        <v>80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232</v>
      </c>
      <c r="J8" s="18" t="n">
        <v>59.99875</v>
      </c>
      <c r="K8" s="6" t="s">
        <f>=Портфель!G2*Портфель!$R$13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45805</v>
      </c>
      <c r="B9" s="17" t="s">
        <v>502</v>
      </c>
      <c r="C9" s="17" t="s">
        <v>17</v>
      </c>
      <c r="D9" s="17" t="s">
        <v>19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156</v>
      </c>
      <c r="J9" s="18" t="n">
        <v>54.714</v>
      </c>
      <c r="K9" s="6" t="s">
        <f>=Портфель!G2*Портфель!$R$13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45254</v>
      </c>
      <c r="B10" s="17" t="s">
        <v>502</v>
      </c>
      <c r="C10" s="17" t="s">
        <v>23</v>
      </c>
      <c r="D10" s="17" t="s">
        <v>24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707</v>
      </c>
      <c r="J10" s="18" t="n">
        <v>263.488</v>
      </c>
      <c r="K10" s="6" t="s">
        <f>=Портфель!G3*Портфель!$R$13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45549</v>
      </c>
      <c r="B11" s="17" t="s">
        <v>502</v>
      </c>
      <c r="C11" s="17" t="s">
        <v>23</v>
      </c>
      <c r="D11" s="17" t="s">
        <v>24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412</v>
      </c>
      <c r="J11" s="18" t="n">
        <v>196.35</v>
      </c>
      <c r="K11" s="6" t="s">
        <f>=Портфель!G3*Портфель!$R$13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45729</v>
      </c>
      <c r="B12" s="17" t="s">
        <v>502</v>
      </c>
      <c r="C12" s="17" t="s">
        <v>23</v>
      </c>
      <c r="D12" s="17" t="s">
        <v>24</v>
      </c>
      <c r="E12" s="18" t="n">
        <v>20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232</v>
      </c>
      <c r="J12" s="18" t="n">
        <v>247.6405</v>
      </c>
      <c r="K12" s="6" t="s">
        <f>=Портфель!G3*Портфель!$R$13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45854</v>
      </c>
      <c r="B13" s="17" t="s">
        <v>502</v>
      </c>
      <c r="C13" s="17" t="s">
        <v>23</v>
      </c>
      <c r="D13" s="17" t="s">
        <v>24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107</v>
      </c>
      <c r="J13" s="18" t="n">
        <v>204.06</v>
      </c>
      <c r="K13" s="6" t="s">
        <f>=Портфель!G3*Портфель!$R$13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45343</v>
      </c>
      <c r="B14" s="17" t="s">
        <v>502</v>
      </c>
      <c r="C14" s="17" t="s">
        <v>27</v>
      </c>
      <c r="D14" s="17" t="s">
        <v>28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618</v>
      </c>
      <c r="J14" s="18" t="n">
        <v>1627.37</v>
      </c>
      <c r="K14" s="6" t="s">
        <f>=Портфель!G4*Портфель!$R$13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45356</v>
      </c>
      <c r="B15" s="17" t="s">
        <v>502</v>
      </c>
      <c r="C15" s="17" t="s">
        <v>27</v>
      </c>
      <c r="D15" s="17" t="s">
        <v>28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605</v>
      </c>
      <c r="J15" s="18" t="n">
        <v>1590.76</v>
      </c>
      <c r="K15" s="6" t="s">
        <f>=Портфель!G4*Портфель!$R$13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45448</v>
      </c>
      <c r="B16" s="17" t="s">
        <v>502</v>
      </c>
      <c r="C16" s="17" t="s">
        <v>27</v>
      </c>
      <c r="D16" s="17" t="s">
        <v>28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513</v>
      </c>
      <c r="J16" s="18" t="n">
        <v>1610.32</v>
      </c>
      <c r="K16" s="6" t="s">
        <f>=Портфель!G4*Портфель!$R$13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45631</v>
      </c>
      <c r="B17" s="17" t="s">
        <v>502</v>
      </c>
      <c r="C17" s="17" t="s">
        <v>27</v>
      </c>
      <c r="D17" s="17" t="s">
        <v>28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330</v>
      </c>
      <c r="J17" s="18" t="n">
        <v>917.75</v>
      </c>
      <c r="K17" s="6" t="s">
        <f>=Портфель!G4*Портфель!$R$13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45646</v>
      </c>
      <c r="B18" s="17" t="s">
        <v>502</v>
      </c>
      <c r="C18" s="17" t="s">
        <v>27</v>
      </c>
      <c r="D18" s="17" t="s">
        <v>28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315</v>
      </c>
      <c r="J18" s="18" t="n">
        <v>1002.4</v>
      </c>
      <c r="K18" s="6" t="s">
        <f>=Портфель!G4*Портфель!$R$13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45729</v>
      </c>
      <c r="B19" s="17" t="s">
        <v>502</v>
      </c>
      <c r="C19" s="17" t="s">
        <v>27</v>
      </c>
      <c r="D19" s="17" t="s">
        <v>28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232</v>
      </c>
      <c r="J19" s="18" t="n">
        <v>1160.7</v>
      </c>
      <c r="K19" s="6" t="s">
        <f>=Портфель!G4*Портфель!$R$13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45758</v>
      </c>
      <c r="B20" s="17" t="s">
        <v>502</v>
      </c>
      <c r="C20" s="17" t="s">
        <v>31</v>
      </c>
      <c r="D20" s="17" t="s">
        <v>32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203</v>
      </c>
      <c r="J20" s="18" t="n">
        <v>390.46</v>
      </c>
      <c r="K20" s="6" t="s">
        <f>=Портфель!G5*Портфель!$R$13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45824</v>
      </c>
      <c r="B21" s="17" t="s">
        <v>502</v>
      </c>
      <c r="C21" s="17" t="s">
        <v>31</v>
      </c>
      <c r="D21" s="17" t="s">
        <v>32</v>
      </c>
      <c r="E21" s="18" t="n">
        <v>10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137</v>
      </c>
      <c r="J21" s="18" t="n">
        <v>353.59</v>
      </c>
      <c r="K21" s="6" t="s">
        <f>=Портфель!G5*Портфель!$R$13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45114</v>
      </c>
      <c r="B22" s="17" t="s">
        <v>502</v>
      </c>
      <c r="C22" s="17" t="s">
        <v>35</v>
      </c>
      <c r="D22" s="17" t="s">
        <v>36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847</v>
      </c>
      <c r="J22" s="18" t="n">
        <v>1397.18</v>
      </c>
      <c r="K22" s="6" t="s">
        <f>=Портфель!G6*Портфель!$R$13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45287</v>
      </c>
      <c r="B23" s="17" t="s">
        <v>502</v>
      </c>
      <c r="C23" s="17" t="s">
        <v>35</v>
      </c>
      <c r="D23" s="17" t="s">
        <v>36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674</v>
      </c>
      <c r="J23" s="18" t="n">
        <v>1454.35</v>
      </c>
      <c r="K23" s="6" t="s">
        <f>=Портфель!G6*Портфель!$R$13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45425</v>
      </c>
      <c r="B24" s="17" t="s">
        <v>502</v>
      </c>
      <c r="C24" s="17" t="s">
        <v>35</v>
      </c>
      <c r="D24" s="17" t="s">
        <v>36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536</v>
      </c>
      <c r="J24" s="18" t="n">
        <v>1233.69</v>
      </c>
      <c r="K24" s="6" t="s">
        <f>=Портфель!G6*Портфель!$R$13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45435</v>
      </c>
      <c r="B25" s="17" t="s">
        <v>502</v>
      </c>
      <c r="C25" s="17" t="s">
        <v>35</v>
      </c>
      <c r="D25" s="17" t="s">
        <v>36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526</v>
      </c>
      <c r="J25" s="18" t="n">
        <v>1167.69</v>
      </c>
      <c r="K25" s="6" t="s">
        <f>=Портфель!G6*Портфель!$R$13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45646</v>
      </c>
      <c r="B26" s="17" t="s">
        <v>502</v>
      </c>
      <c r="C26" s="17" t="s">
        <v>35</v>
      </c>
      <c r="D26" s="17" t="s">
        <v>36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315</v>
      </c>
      <c r="J26" s="18" t="n">
        <v>894.07</v>
      </c>
      <c r="K26" s="6" t="s">
        <f>=Портфель!G6*Портфель!$R$13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45805</v>
      </c>
      <c r="B27" s="17" t="s">
        <v>502</v>
      </c>
      <c r="C27" s="17" t="s">
        <v>35</v>
      </c>
      <c r="D27" s="17" t="s">
        <v>36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156</v>
      </c>
      <c r="J27" s="18" t="n">
        <v>1056.3</v>
      </c>
      <c r="K27" s="6" t="s">
        <f>=Портфель!G6*Портфель!$R$13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45790</v>
      </c>
      <c r="B28" s="17" t="s">
        <v>502</v>
      </c>
      <c r="C28" s="17" t="s">
        <v>38</v>
      </c>
      <c r="D28" s="17" t="s">
        <v>39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171</v>
      </c>
      <c r="J28" s="18" t="n">
        <v>307.821</v>
      </c>
      <c r="K28" s="6" t="s">
        <f>=Портфель!G7*Портфель!$R$13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45824</v>
      </c>
      <c r="B29" s="17" t="s">
        <v>502</v>
      </c>
      <c r="C29" s="17" t="s">
        <v>38</v>
      </c>
      <c r="D29" s="17" t="s">
        <v>39</v>
      </c>
      <c r="E29" s="18" t="n">
        <v>10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137</v>
      </c>
      <c r="J29" s="18" t="n">
        <v>248.543</v>
      </c>
      <c r="K29" s="6" t="s">
        <f>=Портфель!G7*Портфель!$R$13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45149</v>
      </c>
      <c r="B30" s="17" t="s">
        <v>502</v>
      </c>
      <c r="C30" s="17" t="s">
        <v>41</v>
      </c>
      <c r="D30" s="17" t="s">
        <v>42</v>
      </c>
      <c r="E30" s="18" t="n">
        <v>10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812</v>
      </c>
      <c r="J30" s="18" t="n">
        <v>205.414</v>
      </c>
      <c r="K30" s="6" t="s">
        <f>=Портфель!G8*Портфель!$R$13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45240</v>
      </c>
      <c r="B31" s="17" t="s">
        <v>502</v>
      </c>
      <c r="C31" s="17" t="s">
        <v>41</v>
      </c>
      <c r="D31" s="17" t="s">
        <v>42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721</v>
      </c>
      <c r="J31" s="18" t="n">
        <v>194.979</v>
      </c>
      <c r="K31" s="6" t="s">
        <f>=Портфель!G8*Портфель!$R$13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45461</v>
      </c>
      <c r="B32" s="17" t="s">
        <v>502</v>
      </c>
      <c r="C32" s="17" t="s">
        <v>41</v>
      </c>
      <c r="D32" s="17" t="s">
        <v>42</v>
      </c>
      <c r="E32" s="18" t="n">
        <v>10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500</v>
      </c>
      <c r="J32" s="18" t="n">
        <v>184.231</v>
      </c>
      <c r="K32" s="6" t="s">
        <f>=Портфель!G8*Портфель!$R$13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45758</v>
      </c>
      <c r="B33" s="17" t="s">
        <v>502</v>
      </c>
      <c r="C33" s="17" t="s">
        <v>41</v>
      </c>
      <c r="D33" s="17" t="s">
        <v>42</v>
      </c>
      <c r="E33" s="18" t="n">
        <v>10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203</v>
      </c>
      <c r="J33" s="18" t="n">
        <v>133.66</v>
      </c>
      <c r="K33" s="6" t="s">
        <f>=Портфель!G8*Портфель!$R$13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45805</v>
      </c>
      <c r="B34" s="17" t="s">
        <v>502</v>
      </c>
      <c r="C34" s="17" t="s">
        <v>41</v>
      </c>
      <c r="D34" s="17" t="s">
        <v>42</v>
      </c>
      <c r="E34" s="18" t="n">
        <v>10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156</v>
      </c>
      <c r="J34" s="18" t="n">
        <v>117.39</v>
      </c>
      <c r="K34" s="6" t="s">
        <f>=Портфель!G8*Портфель!$R$13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45854</v>
      </c>
      <c r="B35" s="17" t="s">
        <v>502</v>
      </c>
      <c r="C35" s="17" t="s">
        <v>41</v>
      </c>
      <c r="D35" s="17" t="s">
        <v>42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107</v>
      </c>
      <c r="J35" s="18" t="n">
        <v>111.51</v>
      </c>
      <c r="K35" s="6" t="s">
        <f>=Портфель!G8*Портфель!$R$13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45625</v>
      </c>
      <c r="B36" s="17" t="s">
        <v>502</v>
      </c>
      <c r="C36" s="17" t="s">
        <v>45</v>
      </c>
      <c r="D36" s="17" t="s">
        <v>46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336</v>
      </c>
      <c r="J36" s="18" t="n">
        <v>4513.5</v>
      </c>
      <c r="K36" s="6" t="s">
        <f>=Портфель!G9*Портфель!$R$13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45924</v>
      </c>
      <c r="B37" s="17" t="s">
        <v>502</v>
      </c>
      <c r="C37" s="17" t="s">
        <v>45</v>
      </c>
      <c r="D37" s="17" t="s">
        <v>46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37</v>
      </c>
      <c r="J37" s="18" t="n">
        <v>3344.5</v>
      </c>
      <c r="K37" s="6" t="s">
        <f>=Портфель!G9*Портфель!$R$13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45181</v>
      </c>
      <c r="B38" s="17" t="s">
        <v>502</v>
      </c>
      <c r="C38" s="17" t="s">
        <v>49</v>
      </c>
      <c r="D38" s="17" t="s">
        <v>50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780</v>
      </c>
      <c r="J38" s="18" t="n">
        <v>261.131</v>
      </c>
      <c r="K38" s="6" t="s">
        <f>=Портфель!G10*Портфель!$R$13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45594</v>
      </c>
      <c r="B39" s="17" t="s">
        <v>502</v>
      </c>
      <c r="C39" s="17" t="s">
        <v>49</v>
      </c>
      <c r="D39" s="17" t="s">
        <v>50</v>
      </c>
      <c r="E39" s="18" t="n">
        <v>10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367</v>
      </c>
      <c r="J39" s="18" t="n">
        <v>243.689</v>
      </c>
      <c r="K39" s="6" t="s">
        <f>=Портфель!G10*Портфель!$R$13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45119</v>
      </c>
      <c r="B40" s="17" t="s">
        <v>502</v>
      </c>
      <c r="C40" s="17" t="s">
        <v>52</v>
      </c>
      <c r="D40" s="17" t="s">
        <v>53</v>
      </c>
      <c r="E40" s="18" t="n">
        <v>4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842</v>
      </c>
      <c r="J40" s="18" t="n">
        <v>482.4425</v>
      </c>
      <c r="K40" s="6" t="s">
        <f>=Портфель!G11*Портфель!$R$13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45230</v>
      </c>
      <c r="B41" s="17" t="s">
        <v>502</v>
      </c>
      <c r="C41" s="17" t="s">
        <v>52</v>
      </c>
      <c r="D41" s="17" t="s">
        <v>53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731</v>
      </c>
      <c r="J41" s="18" t="n">
        <v>580.24</v>
      </c>
      <c r="K41" s="6" t="s">
        <f>=Портфель!G11*Портфель!$R$13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45307</v>
      </c>
      <c r="B42" s="17" t="s">
        <v>502</v>
      </c>
      <c r="C42" s="17" t="s">
        <v>52</v>
      </c>
      <c r="D42" s="17" t="s">
        <v>53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654</v>
      </c>
      <c r="J42" s="18" t="n">
        <v>581.74</v>
      </c>
      <c r="K42" s="6" t="s">
        <f>=Портфель!G11*Портфель!$R$13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45489</v>
      </c>
      <c r="B43" s="17" t="s">
        <v>502</v>
      </c>
      <c r="C43" s="17" t="s">
        <v>52</v>
      </c>
      <c r="D43" s="17" t="s">
        <v>53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472</v>
      </c>
      <c r="J43" s="18" t="n">
        <v>510.83</v>
      </c>
      <c r="K43" s="6" t="s">
        <f>=Портфель!G11*Портфель!$R$13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45502</v>
      </c>
      <c r="B44" s="17" t="s">
        <v>502</v>
      </c>
      <c r="C44" s="17" t="s">
        <v>52</v>
      </c>
      <c r="D44" s="17" t="s">
        <v>53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459</v>
      </c>
      <c r="J44" s="18" t="n">
        <v>504.66</v>
      </c>
      <c r="K44" s="6" t="s">
        <f>=Портфель!G11*Портфель!$R$13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45504</v>
      </c>
      <c r="B45" s="17" t="s">
        <v>502</v>
      </c>
      <c r="C45" s="17" t="s">
        <v>52</v>
      </c>
      <c r="D45" s="17" t="s">
        <v>53</v>
      </c>
      <c r="E45" s="18" t="n">
        <v>2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457</v>
      </c>
      <c r="J45" s="18" t="n">
        <v>513.135</v>
      </c>
      <c r="K45" s="6" t="s">
        <f>=Портфель!G11*Портфель!$R$13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45729</v>
      </c>
      <c r="B46" s="17" t="s">
        <v>502</v>
      </c>
      <c r="C46" s="17" t="s">
        <v>52</v>
      </c>
      <c r="D46" s="17" t="s">
        <v>53</v>
      </c>
      <c r="E46" s="18" t="n">
        <v>3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232</v>
      </c>
      <c r="J46" s="18" t="n">
        <v>530.16666666667</v>
      </c>
      <c r="K46" s="6" t="s">
        <f>=Портфель!G11*Портфель!$R$13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45792</v>
      </c>
      <c r="B47" s="17" t="s">
        <v>502</v>
      </c>
      <c r="C47" s="17" t="s">
        <v>52</v>
      </c>
      <c r="D47" s="17" t="s">
        <v>53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169</v>
      </c>
      <c r="J47" s="18" t="n">
        <v>441.59</v>
      </c>
      <c r="K47" s="6" t="s">
        <f>=Портфель!G11*Портфель!$R$13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45805</v>
      </c>
      <c r="B48" s="17" t="s">
        <v>502</v>
      </c>
      <c r="C48" s="17" t="s">
        <v>52</v>
      </c>
      <c r="D48" s="17" t="s">
        <v>53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156</v>
      </c>
      <c r="J48" s="18" t="n">
        <v>416.79</v>
      </c>
      <c r="K48" s="6" t="s">
        <f>=Портфель!G11*Портфель!$R$13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45211</v>
      </c>
      <c r="B49" s="17" t="s">
        <v>502</v>
      </c>
      <c r="C49" s="17" t="s">
        <v>56</v>
      </c>
      <c r="D49" s="17" t="s">
        <v>57</v>
      </c>
      <c r="E49" s="18" t="n">
        <v>3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750</v>
      </c>
      <c r="J49" s="18" t="n">
        <v>614.696667</v>
      </c>
      <c r="K49" s="6" t="s">
        <f>=Портфель!G12*Портфель!$R$13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45230</v>
      </c>
      <c r="B50" s="17" t="s">
        <v>502</v>
      </c>
      <c r="C50" s="17" t="s">
        <v>56</v>
      </c>
      <c r="D50" s="17" t="s">
        <v>57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731</v>
      </c>
      <c r="J50" s="18" t="n">
        <v>609.82</v>
      </c>
      <c r="K50" s="6" t="s">
        <f>=Портфель!G12*Портфель!$R$13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45233</v>
      </c>
      <c r="B51" s="17" t="s">
        <v>502</v>
      </c>
      <c r="C51" s="17" t="s">
        <v>56</v>
      </c>
      <c r="D51" s="17" t="s">
        <v>57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728</v>
      </c>
      <c r="J51" s="18" t="n">
        <v>590.77</v>
      </c>
      <c r="K51" s="6" t="s">
        <f>=Портфель!G12*Портфель!$R$13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45504</v>
      </c>
      <c r="B52" s="17" t="s">
        <v>502</v>
      </c>
      <c r="C52" s="17" t="s">
        <v>56</v>
      </c>
      <c r="D52" s="17" t="s">
        <v>57</v>
      </c>
      <c r="E52" s="18" t="n">
        <v>3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457</v>
      </c>
      <c r="J52" s="18" t="n">
        <v>630.58666666667</v>
      </c>
      <c r="K52" s="6" t="s">
        <f>=Портфель!G12*Портфель!$R$13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45729</v>
      </c>
      <c r="B53" s="17" t="s">
        <v>502</v>
      </c>
      <c r="C53" s="17" t="s">
        <v>56</v>
      </c>
      <c r="D53" s="17" t="s">
        <v>57</v>
      </c>
      <c r="E53" s="18" t="n">
        <v>2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232</v>
      </c>
      <c r="J53" s="18" t="n">
        <v>664.79</v>
      </c>
      <c r="K53" s="6" t="s">
        <f>=Портфель!G12*Портфель!$R$13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45926</v>
      </c>
      <c r="B54" s="17" t="s">
        <v>502</v>
      </c>
      <c r="C54" s="17" t="s">
        <v>56</v>
      </c>
      <c r="D54" s="17" t="s">
        <v>57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35</v>
      </c>
      <c r="J54" s="18" t="n">
        <v>598.79</v>
      </c>
      <c r="K54" s="6" t="s">
        <f>=Портфель!G12*Портфель!$R$13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45670</v>
      </c>
      <c r="B55" s="17" t="s">
        <v>502</v>
      </c>
      <c r="C55" s="17" t="s">
        <v>60</v>
      </c>
      <c r="D55" s="17" t="s">
        <v>61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291</v>
      </c>
      <c r="J55" s="18" t="n">
        <v>7026.02</v>
      </c>
      <c r="K55" s="6" t="s">
        <f>=Портфель!G13*Портфель!$R$13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45188</v>
      </c>
      <c r="B56" s="17" t="s">
        <v>502</v>
      </c>
      <c r="C56" s="17" t="s">
        <v>63</v>
      </c>
      <c r="D56" s="17" t="s">
        <v>64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773</v>
      </c>
      <c r="J56" s="18" t="n">
        <v>1293.87</v>
      </c>
      <c r="K56" s="6" t="s">
        <f>=Портфель!G14*Портфель!$R$13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45274</v>
      </c>
      <c r="B57" s="17" t="s">
        <v>502</v>
      </c>
      <c r="C57" s="17" t="s">
        <v>63</v>
      </c>
      <c r="D57" s="17" t="s">
        <v>64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687</v>
      </c>
      <c r="J57" s="18" t="n">
        <v>1233.69</v>
      </c>
      <c r="K57" s="6" t="s">
        <f>=Портфель!G14*Портфель!$R$13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1" t="n">
        <v>45729</v>
      </c>
      <c r="B58" s="17" t="s">
        <v>502</v>
      </c>
      <c r="C58" s="17" t="s">
        <v>63</v>
      </c>
      <c r="D58" s="17" t="s">
        <v>64</v>
      </c>
      <c r="E58" s="18" t="n">
        <v>2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232</v>
      </c>
      <c r="J58" s="18" t="n">
        <v>1328.175</v>
      </c>
      <c r="K58" s="6" t="s">
        <f>=Портфель!G14*Портфель!$R$13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1" t="n">
        <v>45758</v>
      </c>
      <c r="B59" s="17" t="s">
        <v>502</v>
      </c>
      <c r="C59" s="17" t="s">
        <v>63</v>
      </c>
      <c r="D59" s="17" t="s">
        <v>64</v>
      </c>
      <c r="E59" s="18" t="n">
        <v>1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203</v>
      </c>
      <c r="J59" s="18" t="n">
        <v>1045.7</v>
      </c>
      <c r="K59" s="6" t="s">
        <f>=Портфель!G14*Портфель!$R$13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1" t="n">
        <v>45924</v>
      </c>
      <c r="B60" s="17" t="s">
        <v>502</v>
      </c>
      <c r="C60" s="17" t="s">
        <v>63</v>
      </c>
      <c r="D60" s="17" t="s">
        <v>64</v>
      </c>
      <c r="E60" s="18" t="n">
        <v>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37</v>
      </c>
      <c r="J60" s="18" t="n">
        <v>969.9</v>
      </c>
      <c r="K60" s="6" t="s">
        <f>=Портфель!G14*Портфель!$R$13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1" t="n">
        <v>45134</v>
      </c>
      <c r="B61" s="17" t="s">
        <v>502</v>
      </c>
      <c r="C61" s="17" t="s">
        <v>66</v>
      </c>
      <c r="D61" s="17" t="s">
        <v>67</v>
      </c>
      <c r="E61" s="18" t="n">
        <v>10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827</v>
      </c>
      <c r="J61" s="18" t="n">
        <v>85.837</v>
      </c>
      <c r="K61" s="6" t="s">
        <f>=Портфель!G15*Портфель!$R$13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1" t="n">
        <v>45168</v>
      </c>
      <c r="B62" s="17" t="s">
        <v>502</v>
      </c>
      <c r="C62" s="17" t="s">
        <v>66</v>
      </c>
      <c r="D62" s="17" t="s">
        <v>67</v>
      </c>
      <c r="E62" s="18" t="n">
        <v>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793</v>
      </c>
      <c r="J62" s="18" t="n">
        <v>81.704</v>
      </c>
      <c r="K62" s="6" t="s">
        <f>=Портфель!G15*Портфель!$R$13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1" t="n">
        <v>45182</v>
      </c>
      <c r="B63" s="17" t="s">
        <v>502</v>
      </c>
      <c r="C63" s="17" t="s">
        <v>66</v>
      </c>
      <c r="D63" s="17" t="s">
        <v>67</v>
      </c>
      <c r="E63" s="18" t="n">
        <v>10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779</v>
      </c>
      <c r="J63" s="18" t="n">
        <v>79.919</v>
      </c>
      <c r="K63" s="6" t="s">
        <f>=Портфель!G15*Портфель!$R$13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1" t="n">
        <v>45303</v>
      </c>
      <c r="B64" s="17" t="s">
        <v>502</v>
      </c>
      <c r="C64" s="17" t="s">
        <v>66</v>
      </c>
      <c r="D64" s="17" t="s">
        <v>67</v>
      </c>
      <c r="E64" s="18" t="n">
        <v>10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658</v>
      </c>
      <c r="J64" s="18" t="n">
        <v>73.54</v>
      </c>
      <c r="K64" s="6" t="s">
        <f>=Портфель!G15*Портфель!$R$13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1" t="n">
        <v>45502</v>
      </c>
      <c r="B65" s="17" t="s">
        <v>502</v>
      </c>
      <c r="C65" s="17" t="s">
        <v>66</v>
      </c>
      <c r="D65" s="17" t="s">
        <v>67</v>
      </c>
      <c r="E65" s="18" t="n">
        <v>10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459</v>
      </c>
      <c r="J65" s="18" t="n">
        <v>60.11</v>
      </c>
      <c r="K65" s="6" t="s">
        <f>=Портфель!G15*Портфель!$R$13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1" t="n">
        <v>45594</v>
      </c>
      <c r="B66" s="17" t="s">
        <v>502</v>
      </c>
      <c r="C66" s="17" t="s">
        <v>66</v>
      </c>
      <c r="D66" s="17" t="s">
        <v>67</v>
      </c>
      <c r="E66" s="18" t="n">
        <v>10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367</v>
      </c>
      <c r="J66" s="18" t="n">
        <v>47.609</v>
      </c>
      <c r="K66" s="6" t="s">
        <f>=Портфель!G15*Портфель!$R$13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1" t="n">
        <v>45646</v>
      </c>
      <c r="B67" s="17" t="s">
        <v>502</v>
      </c>
      <c r="C67" s="17" t="s">
        <v>66</v>
      </c>
      <c r="D67" s="17" t="s">
        <v>67</v>
      </c>
      <c r="E67" s="18" t="n">
        <v>10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315</v>
      </c>
      <c r="J67" s="18" t="n">
        <v>50.631</v>
      </c>
      <c r="K67" s="6" t="s">
        <f>=Портфель!G15*Портфель!$R$13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1" t="n">
        <v>45729</v>
      </c>
      <c r="B68" s="17" t="s">
        <v>502</v>
      </c>
      <c r="C68" s="17" t="s">
        <v>66</v>
      </c>
      <c r="D68" s="17" t="s">
        <v>67</v>
      </c>
      <c r="E68" s="18" t="n">
        <v>20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232</v>
      </c>
      <c r="J68" s="18" t="n">
        <v>60.511</v>
      </c>
      <c r="K68" s="6" t="s">
        <f>=Портфель!G15*Портфель!$R$13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1" t="n">
        <v>45758</v>
      </c>
      <c r="B69" s="17" t="s">
        <v>502</v>
      </c>
      <c r="C69" s="17" t="s">
        <v>66</v>
      </c>
      <c r="D69" s="17" t="s">
        <v>67</v>
      </c>
      <c r="E69" s="18" t="n">
        <v>20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203</v>
      </c>
      <c r="J69" s="18" t="n">
        <v>48.765</v>
      </c>
      <c r="K69" s="6" t="s">
        <f>=Портфель!G15*Портфель!$R$13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1" t="n">
        <v>45909</v>
      </c>
      <c r="B70" s="17" t="s">
        <v>502</v>
      </c>
      <c r="C70" s="17" t="s">
        <v>66</v>
      </c>
      <c r="D70" s="17" t="s">
        <v>67</v>
      </c>
      <c r="E70" s="18" t="n">
        <v>10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52</v>
      </c>
      <c r="J70" s="18" t="n">
        <v>47.629</v>
      </c>
      <c r="K70" s="6" t="s">
        <f>=Портфель!G15*Портфель!$R$13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1" t="n">
        <v>45909</v>
      </c>
      <c r="B71" s="17" t="s">
        <v>502</v>
      </c>
      <c r="C71" s="17" t="s">
        <v>66</v>
      </c>
      <c r="D71" s="17" t="s">
        <v>67</v>
      </c>
      <c r="E71" s="18" t="n">
        <v>10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52</v>
      </c>
      <c r="J71" s="18" t="n">
        <v>47.619</v>
      </c>
      <c r="K71" s="6" t="s">
        <f>=Портфель!G15*Портфель!$R$13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1" t="n">
        <v>45670</v>
      </c>
      <c r="B72" s="17" t="s">
        <v>502</v>
      </c>
      <c r="C72" s="17" t="s">
        <v>70</v>
      </c>
      <c r="D72" s="17" t="s">
        <v>71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291</v>
      </c>
      <c r="J72" s="18" t="n">
        <v>2892</v>
      </c>
      <c r="K72" s="6" t="s">
        <f>=Портфель!G16*Портфель!$R$13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1" t="n">
        <v>45848</v>
      </c>
      <c r="B73" s="17" t="s">
        <v>502</v>
      </c>
      <c r="C73" s="17" t="s">
        <v>70</v>
      </c>
      <c r="D73" s="17" t="s">
        <v>71</v>
      </c>
      <c r="E73" s="18" t="n">
        <v>1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113</v>
      </c>
      <c r="J73" s="18" t="n">
        <v>2904.19</v>
      </c>
      <c r="K73" s="6" t="s">
        <f>=Портфель!G16*Портфель!$R$13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1" t="n">
        <v>45351</v>
      </c>
      <c r="B74" s="17" t="s">
        <v>502</v>
      </c>
      <c r="C74" s="17" t="s">
        <v>73</v>
      </c>
      <c r="D74" s="17" t="s">
        <v>74</v>
      </c>
      <c r="E74" s="18" t="n">
        <v>10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610</v>
      </c>
      <c r="J74" s="18" t="n">
        <v>199.848</v>
      </c>
      <c r="K74" s="6" t="s">
        <f>=Портфель!G17*Портфель!$R$13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1" t="n">
        <v>45846</v>
      </c>
      <c r="B75" s="17" t="s">
        <v>502</v>
      </c>
      <c r="C75" s="17" t="s">
        <v>73</v>
      </c>
      <c r="D75" s="17" t="s">
        <v>74</v>
      </c>
      <c r="E75" s="18" t="n">
        <v>10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115</v>
      </c>
      <c r="J75" s="18" t="n">
        <v>215.144</v>
      </c>
      <c r="K75" s="6" t="s">
        <f>=Портфель!G17*Портфель!$R$13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1" t="n">
        <v>45334</v>
      </c>
      <c r="B76" s="17" t="s">
        <v>502</v>
      </c>
      <c r="C76" s="17" t="s">
        <v>76</v>
      </c>
      <c r="D76" s="17" t="s">
        <v>77</v>
      </c>
      <c r="E76" s="18" t="n">
        <v>1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627</v>
      </c>
      <c r="J76" s="18" t="n">
        <v>565.39</v>
      </c>
      <c r="K76" s="6" t="s">
        <f>=Портфель!G18*Портфель!$R$13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1" t="n">
        <v>45363</v>
      </c>
      <c r="B77" s="17" t="s">
        <v>502</v>
      </c>
      <c r="C77" s="17" t="s">
        <v>76</v>
      </c>
      <c r="D77" s="17" t="s">
        <v>77</v>
      </c>
      <c r="E77" s="18" t="n">
        <v>2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598</v>
      </c>
      <c r="J77" s="18" t="n">
        <v>570.055</v>
      </c>
      <c r="K77" s="6" t="s">
        <f>=Портфель!G18*Портфель!$R$13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1" t="n">
        <v>45397</v>
      </c>
      <c r="B78" s="17" t="s">
        <v>502</v>
      </c>
      <c r="C78" s="17" t="s">
        <v>76</v>
      </c>
      <c r="D78" s="17" t="s">
        <v>77</v>
      </c>
      <c r="E78" s="18" t="n">
        <v>1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564</v>
      </c>
      <c r="J78" s="18" t="n">
        <v>614.19</v>
      </c>
      <c r="K78" s="6" t="s">
        <f>=Портфель!G18*Портфель!$R$13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1" t="n">
        <v>45489</v>
      </c>
      <c r="B79" s="17" t="s">
        <v>502</v>
      </c>
      <c r="C79" s="17" t="s">
        <v>76</v>
      </c>
      <c r="D79" s="17" t="s">
        <v>77</v>
      </c>
      <c r="E79" s="18" t="n">
        <v>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472</v>
      </c>
      <c r="J79" s="18" t="n">
        <v>528.43</v>
      </c>
      <c r="K79" s="6" t="s">
        <f>=Портфель!G18*Портфель!$R$13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1" t="n">
        <v>45503</v>
      </c>
      <c r="B80" s="17" t="s">
        <v>502</v>
      </c>
      <c r="C80" s="17" t="s">
        <v>76</v>
      </c>
      <c r="D80" s="17" t="s">
        <v>77</v>
      </c>
      <c r="E80" s="18" t="n">
        <v>1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458</v>
      </c>
      <c r="J80" s="18" t="n">
        <v>547.24</v>
      </c>
      <c r="K80" s="6" t="s">
        <f>=Портфель!G18*Портфель!$R$13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1" t="n">
        <v>45504</v>
      </c>
      <c r="B81" s="17" t="s">
        <v>502</v>
      </c>
      <c r="C81" s="17" t="s">
        <v>76</v>
      </c>
      <c r="D81" s="17" t="s">
        <v>77</v>
      </c>
      <c r="E81" s="18" t="n">
        <v>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457</v>
      </c>
      <c r="J81" s="18" t="n">
        <v>551.95</v>
      </c>
      <c r="K81" s="6" t="s">
        <f>=Портфель!G18*Портфель!$R$13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1" t="n">
        <v>45711</v>
      </c>
      <c r="B82" s="17" t="s">
        <v>502</v>
      </c>
      <c r="C82" s="17" t="s">
        <v>76</v>
      </c>
      <c r="D82" s="17" t="s">
        <v>77</v>
      </c>
      <c r="E82" s="18" t="n">
        <v>2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250</v>
      </c>
      <c r="J82" s="18" t="n">
        <v>452.35</v>
      </c>
      <c r="K82" s="6" t="s">
        <f>=Портфель!G18*Портфель!$R$13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1" t="n">
        <v>45758</v>
      </c>
      <c r="B83" s="17" t="s">
        <v>502</v>
      </c>
      <c r="C83" s="17" t="s">
        <v>76</v>
      </c>
      <c r="D83" s="17" t="s">
        <v>77</v>
      </c>
      <c r="E83" s="18" t="n">
        <v>1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203</v>
      </c>
      <c r="J83" s="18" t="n">
        <v>419.84</v>
      </c>
      <c r="K83" s="6" t="s">
        <f>=Портфель!G18*Портфель!$R$13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1" t="n">
        <v>45790</v>
      </c>
      <c r="B84" s="17" t="s">
        <v>502</v>
      </c>
      <c r="C84" s="17" t="s">
        <v>76</v>
      </c>
      <c r="D84" s="17" t="s">
        <v>77</v>
      </c>
      <c r="E84" s="18" t="n">
        <v>3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171</v>
      </c>
      <c r="J84" s="18" t="n">
        <v>404.26</v>
      </c>
      <c r="K84" s="6" t="s">
        <f>=Портфель!G18*Портфель!$R$13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1" t="n">
        <v>45792</v>
      </c>
      <c r="B85" s="17" t="s">
        <v>502</v>
      </c>
      <c r="C85" s="17" t="s">
        <v>76</v>
      </c>
      <c r="D85" s="17" t="s">
        <v>77</v>
      </c>
      <c r="E85" s="18" t="n">
        <v>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169</v>
      </c>
      <c r="J85" s="18" t="n">
        <v>396.34</v>
      </c>
      <c r="K85" s="6" t="s">
        <f>=Портфель!G18*Портфель!$R$13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1" t="n">
        <v>45792</v>
      </c>
      <c r="B86" s="17" t="s">
        <v>502</v>
      </c>
      <c r="C86" s="17" t="s">
        <v>76</v>
      </c>
      <c r="D86" s="17" t="s">
        <v>77</v>
      </c>
      <c r="E86" s="18" t="n">
        <v>3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169</v>
      </c>
      <c r="J86" s="18" t="n">
        <v>396.33666666667</v>
      </c>
      <c r="K86" s="6" t="s">
        <f>=Портфель!G18*Портфель!$R$13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1" t="n">
        <v>45114</v>
      </c>
      <c r="B87" s="17" t="s">
        <v>502</v>
      </c>
      <c r="C87" s="17" t="s">
        <v>79</v>
      </c>
      <c r="D87" s="17" t="s">
        <v>80</v>
      </c>
      <c r="E87" s="18" t="n">
        <v>30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847</v>
      </c>
      <c r="J87" s="18" t="n">
        <v>122.95766666667</v>
      </c>
      <c r="K87" s="6" t="s">
        <f>=Портфель!G19*Портфель!$R$13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1" t="n">
        <v>45229</v>
      </c>
      <c r="B88" s="17" t="s">
        <v>502</v>
      </c>
      <c r="C88" s="17" t="s">
        <v>82</v>
      </c>
      <c r="D88" s="17" t="s">
        <v>83</v>
      </c>
      <c r="E88" s="18" t="n">
        <v>10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732</v>
      </c>
      <c r="J88" s="18" t="n">
        <v>53.691</v>
      </c>
      <c r="K88" s="6" t="s">
        <f>=Портфель!G20*Портфель!$R$13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1" t="n">
        <v>45244</v>
      </c>
      <c r="B89" s="17" t="s">
        <v>502</v>
      </c>
      <c r="C89" s="17" t="s">
        <v>82</v>
      </c>
      <c r="D89" s="17" t="s">
        <v>83</v>
      </c>
      <c r="E89" s="18" t="n">
        <v>20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717</v>
      </c>
      <c r="J89" s="18" t="n">
        <v>51.7345</v>
      </c>
      <c r="K89" s="6" t="s">
        <f>=Портфель!G20*Портфель!$R$13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1" t="n">
        <v>45397</v>
      </c>
      <c r="B90" s="17" t="s">
        <v>502</v>
      </c>
      <c r="C90" s="17" t="s">
        <v>82</v>
      </c>
      <c r="D90" s="17" t="s">
        <v>83</v>
      </c>
      <c r="E90" s="18" t="n">
        <v>10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564</v>
      </c>
      <c r="J90" s="18" t="n">
        <v>58.254</v>
      </c>
      <c r="K90" s="6" t="s">
        <f>=Портфель!G20*Портфель!$R$13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1" t="n">
        <v>45474</v>
      </c>
      <c r="B91" s="17" t="s">
        <v>502</v>
      </c>
      <c r="C91" s="17" t="s">
        <v>82</v>
      </c>
      <c r="D91" s="17" t="s">
        <v>83</v>
      </c>
      <c r="E91" s="18" t="n">
        <v>10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487</v>
      </c>
      <c r="J91" s="18" t="n">
        <v>55.601</v>
      </c>
      <c r="K91" s="6" t="s">
        <f>=Портфель!G20*Портфель!$R$13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1" t="n">
        <v>45504</v>
      </c>
      <c r="B92" s="17" t="s">
        <v>502</v>
      </c>
      <c r="C92" s="17" t="s">
        <v>82</v>
      </c>
      <c r="D92" s="17" t="s">
        <v>83</v>
      </c>
      <c r="E92" s="18" t="n">
        <v>10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457</v>
      </c>
      <c r="J92" s="18" t="n">
        <v>51.584</v>
      </c>
      <c r="K92" s="6" t="s">
        <f>=Портфель!G20*Портфель!$R$13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1" t="n">
        <v>45594</v>
      </c>
      <c r="B93" s="17" t="s">
        <v>502</v>
      </c>
      <c r="C93" s="17" t="s">
        <v>82</v>
      </c>
      <c r="D93" s="17" t="s">
        <v>83</v>
      </c>
      <c r="E93" s="18" t="n">
        <v>20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367</v>
      </c>
      <c r="J93" s="18" t="n">
        <v>37.0155</v>
      </c>
      <c r="K93" s="6" t="s">
        <f>=Портфель!G20*Портфель!$R$13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1" t="n">
        <v>45646</v>
      </c>
      <c r="B94" s="17" t="s">
        <v>502</v>
      </c>
      <c r="C94" s="17" t="s">
        <v>82</v>
      </c>
      <c r="D94" s="17" t="s">
        <v>83</v>
      </c>
      <c r="E94" s="18" t="n">
        <v>20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315</v>
      </c>
      <c r="J94" s="18" t="n">
        <v>34.508</v>
      </c>
      <c r="K94" s="6" t="s">
        <f>=Портфель!G20*Портфель!$R$13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1" t="n">
        <v>45686</v>
      </c>
      <c r="B95" s="17" t="s">
        <v>502</v>
      </c>
      <c r="C95" s="17" t="s">
        <v>82</v>
      </c>
      <c r="D95" s="17" t="s">
        <v>83</v>
      </c>
      <c r="E95" s="18" t="n">
        <v>10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275</v>
      </c>
      <c r="J95" s="18" t="n">
        <v>36.409</v>
      </c>
      <c r="K95" s="6" t="s">
        <f>=Портфель!G20*Портфель!$R$13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1" t="n">
        <v>45748</v>
      </c>
      <c r="B96" s="17" t="s">
        <v>502</v>
      </c>
      <c r="C96" s="17" t="s">
        <v>82</v>
      </c>
      <c r="D96" s="17" t="s">
        <v>83</v>
      </c>
      <c r="E96" s="18" t="n">
        <v>20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213</v>
      </c>
      <c r="J96" s="18" t="n">
        <v>34.655</v>
      </c>
      <c r="K96" s="6" t="s">
        <f>=Портфель!G20*Портфель!$R$13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1" t="n">
        <v>45758</v>
      </c>
      <c r="B97" s="17" t="s">
        <v>502</v>
      </c>
      <c r="C97" s="17" t="s">
        <v>82</v>
      </c>
      <c r="D97" s="17" t="s">
        <v>83</v>
      </c>
      <c r="E97" s="18" t="n">
        <v>30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203</v>
      </c>
      <c r="J97" s="18" t="n">
        <v>32.671666666667</v>
      </c>
      <c r="K97" s="6" t="s">
        <f>=Портфель!G20*Портфель!$R$13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1" t="n">
        <v>45805</v>
      </c>
      <c r="B98" s="17" t="s">
        <v>502</v>
      </c>
      <c r="C98" s="17" t="s">
        <v>82</v>
      </c>
      <c r="D98" s="17" t="s">
        <v>83</v>
      </c>
      <c r="E98" s="18" t="n">
        <v>10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156</v>
      </c>
      <c r="J98" s="18" t="n">
        <v>30.511</v>
      </c>
      <c r="K98" s="6" t="s">
        <f>=Портфель!G20*Портфель!$R$13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1" t="n">
        <v>45505</v>
      </c>
      <c r="B99" s="17" t="s">
        <v>502</v>
      </c>
      <c r="C99" s="17" t="s">
        <v>85</v>
      </c>
      <c r="D99" s="17" t="s">
        <v>86</v>
      </c>
      <c r="E99" s="18" t="n">
        <v>1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456</v>
      </c>
      <c r="J99" s="18" t="n">
        <v>279.69</v>
      </c>
      <c r="K99" s="6" t="s">
        <f>=Портфель!G21*Портфель!$R$13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1" t="n">
        <v>45506</v>
      </c>
      <c r="B100" s="17" t="s">
        <v>502</v>
      </c>
      <c r="C100" s="17" t="s">
        <v>85</v>
      </c>
      <c r="D100" s="17" t="s">
        <v>86</v>
      </c>
      <c r="E100" s="18" t="n">
        <v>2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455</v>
      </c>
      <c r="J100" s="18" t="n">
        <v>274.07</v>
      </c>
      <c r="K100" s="6" t="s">
        <f>=Портфель!G21*Портфель!$R$13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1" t="n">
        <v>45509</v>
      </c>
      <c r="B101" s="17" t="s">
        <v>502</v>
      </c>
      <c r="C101" s="17" t="s">
        <v>85</v>
      </c>
      <c r="D101" s="17" t="s">
        <v>86</v>
      </c>
      <c r="E101" s="18" t="n">
        <v>1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452</v>
      </c>
      <c r="J101" s="18" t="n">
        <v>270.15</v>
      </c>
      <c r="K101" s="6" t="s">
        <f>=Портфель!G21*Портфель!$R$13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1" t="n">
        <v>45530</v>
      </c>
      <c r="B102" s="17" t="s">
        <v>502</v>
      </c>
      <c r="C102" s="17" t="s">
        <v>85</v>
      </c>
      <c r="D102" s="17" t="s">
        <v>86</v>
      </c>
      <c r="E102" s="18" t="n">
        <v>3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431</v>
      </c>
      <c r="J102" s="18" t="n">
        <v>242.02333333333</v>
      </c>
      <c r="K102" s="6" t="s">
        <f>=Портфель!G21*Портфель!$R$13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1" t="n">
        <v>45530</v>
      </c>
      <c r="B103" s="17" t="s">
        <v>502</v>
      </c>
      <c r="C103" s="17" t="s">
        <v>85</v>
      </c>
      <c r="D103" s="17" t="s">
        <v>86</v>
      </c>
      <c r="E103" s="18" t="n">
        <v>3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431</v>
      </c>
      <c r="J103" s="18" t="n">
        <v>241.97333333333</v>
      </c>
      <c r="K103" s="6" t="s">
        <f>=Портфель!G21*Портфель!$R$13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1" t="n">
        <v>45567</v>
      </c>
      <c r="B104" s="17" t="s">
        <v>502</v>
      </c>
      <c r="C104" s="17" t="s">
        <v>85</v>
      </c>
      <c r="D104" s="17" t="s">
        <v>86</v>
      </c>
      <c r="E104" s="18" t="n">
        <v>5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394</v>
      </c>
      <c r="J104" s="18" t="n">
        <v>224.572</v>
      </c>
      <c r="K104" s="6" t="s">
        <f>=Портфель!G21*Портфель!$R$13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1" t="n">
        <v>45594</v>
      </c>
      <c r="B105" s="17" t="s">
        <v>502</v>
      </c>
      <c r="C105" s="17" t="s">
        <v>85</v>
      </c>
      <c r="D105" s="17" t="s">
        <v>86</v>
      </c>
      <c r="E105" s="18" t="n">
        <v>3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367</v>
      </c>
      <c r="J105" s="18" t="n">
        <v>200</v>
      </c>
      <c r="K105" s="6" t="s">
        <f>=Портфель!G21*Портфель!$R$13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1" t="n">
        <v>45758</v>
      </c>
      <c r="B106" s="17" t="s">
        <v>502</v>
      </c>
      <c r="C106" s="17" t="s">
        <v>85</v>
      </c>
      <c r="D106" s="17" t="s">
        <v>86</v>
      </c>
      <c r="E106" s="18" t="n">
        <v>6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203</v>
      </c>
      <c r="J106" s="18" t="n">
        <v>172.83333333333</v>
      </c>
      <c r="K106" s="6" t="s">
        <f>=Портфель!G21*Портфель!$R$13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1" t="n">
        <v>45792</v>
      </c>
      <c r="B107" s="17" t="s">
        <v>502</v>
      </c>
      <c r="C107" s="17" t="s">
        <v>85</v>
      </c>
      <c r="D107" s="17" t="s">
        <v>86</v>
      </c>
      <c r="E107" s="18" t="n">
        <v>1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169</v>
      </c>
      <c r="J107" s="18" t="n">
        <v>160.73</v>
      </c>
      <c r="K107" s="6" t="s">
        <f>=Портфель!G21*Портфель!$R$13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1" t="n">
        <v>45909</v>
      </c>
      <c r="B108" s="17" t="s">
        <v>502</v>
      </c>
      <c r="C108" s="17" t="s">
        <v>85</v>
      </c>
      <c r="D108" s="17" t="s">
        <v>86</v>
      </c>
      <c r="E108" s="18" t="n">
        <v>10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52</v>
      </c>
      <c r="J108" s="18" t="n">
        <v>137.862</v>
      </c>
      <c r="K108" s="6" t="s">
        <f>=Портфель!G21*Портфель!$R$13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1" t="n">
        <v>45897</v>
      </c>
      <c r="B109" s="17" t="s">
        <v>502</v>
      </c>
      <c r="C109" s="17" t="s">
        <v>88</v>
      </c>
      <c r="D109" s="17" t="s">
        <v>89</v>
      </c>
      <c r="E109" s="18" t="n">
        <v>40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64</v>
      </c>
      <c r="J109" s="18" t="n">
        <v>44.08175</v>
      </c>
      <c r="K109" s="6" t="s">
        <f>=Портфель!G22*Портфель!$R$13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1" t="n">
        <v>45909</v>
      </c>
      <c r="B110" s="17" t="s">
        <v>502</v>
      </c>
      <c r="C110" s="17" t="s">
        <v>88</v>
      </c>
      <c r="D110" s="17" t="s">
        <v>89</v>
      </c>
      <c r="E110" s="18" t="n">
        <v>30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52</v>
      </c>
      <c r="J110" s="18" t="n">
        <v>45.656666666667</v>
      </c>
      <c r="K110" s="6" t="s">
        <f>=Портфель!G22*Портфель!$R$13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1" t="n">
        <v>45917</v>
      </c>
      <c r="B111" s="17" t="s">
        <v>502</v>
      </c>
      <c r="C111" s="17" t="s">
        <v>88</v>
      </c>
      <c r="D111" s="17" t="s">
        <v>89</v>
      </c>
      <c r="E111" s="18" t="n">
        <v>10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44</v>
      </c>
      <c r="J111" s="18" t="n">
        <v>43.886</v>
      </c>
      <c r="K111" s="6" t="s">
        <f>=Портфель!G22*Портфель!$R$13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1" t="n">
        <v>45926</v>
      </c>
      <c r="B112" s="17" t="s">
        <v>502</v>
      </c>
      <c r="C112" s="17" t="s">
        <v>88</v>
      </c>
      <c r="D112" s="17" t="s">
        <v>89</v>
      </c>
      <c r="E112" s="18" t="n">
        <v>10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35</v>
      </c>
      <c r="J112" s="18" t="n">
        <v>41.008</v>
      </c>
      <c r="K112" s="6" t="s">
        <f>=Портфель!G22*Портфель!$R$13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1" t="n">
        <v>45926</v>
      </c>
      <c r="B113" s="17" t="s">
        <v>502</v>
      </c>
      <c r="C113" s="17" t="s">
        <v>88</v>
      </c>
      <c r="D113" s="17" t="s">
        <v>89</v>
      </c>
      <c r="E113" s="18" t="n">
        <v>20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35</v>
      </c>
      <c r="J113" s="18" t="n">
        <v>40.9975</v>
      </c>
      <c r="K113" s="6" t="s">
        <f>=Портфель!G22*Портфель!$R$13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1" t="n">
        <v>45334</v>
      </c>
      <c r="B114" s="17" t="s">
        <v>502</v>
      </c>
      <c r="C114" s="17" t="s">
        <v>91</v>
      </c>
      <c r="D114" s="17" t="s">
        <v>92</v>
      </c>
      <c r="E114" s="18" t="n">
        <v>1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627</v>
      </c>
      <c r="J114" s="18" t="n">
        <v>2989.94</v>
      </c>
      <c r="K114" s="6" t="s">
        <f>=Портфель!G23*Портфель!$R$13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1" t="n">
        <v>45805</v>
      </c>
      <c r="B115" s="17" t="s">
        <v>502</v>
      </c>
      <c r="C115" s="17" t="s">
        <v>93</v>
      </c>
      <c r="D115" s="17" t="s">
        <v>94</v>
      </c>
      <c r="E115" s="18" t="n">
        <v>3000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156</v>
      </c>
      <c r="J115" s="18" t="n">
        <v>0.63008333333333</v>
      </c>
      <c r="K115" s="6" t="s">
        <f>=Портфель!G24*Портфель!$R$13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1" t="n">
        <v>45806</v>
      </c>
      <c r="B116" s="17" t="s">
        <v>502</v>
      </c>
      <c r="C116" s="17" t="s">
        <v>93</v>
      </c>
      <c r="D116" s="17" t="s">
        <v>94</v>
      </c>
      <c r="E116" s="18" t="n">
        <v>1000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155</v>
      </c>
      <c r="J116" s="18" t="n">
        <v>0.63831</v>
      </c>
      <c r="K116" s="6" t="s">
        <f>=Портфель!G24*Портфель!$R$13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1" t="n">
        <v>45838</v>
      </c>
      <c r="B117" s="17" t="s">
        <v>502</v>
      </c>
      <c r="C117" s="17" t="s">
        <v>93</v>
      </c>
      <c r="D117" s="17" t="s">
        <v>94</v>
      </c>
      <c r="E117" s="18" t="n">
        <v>2000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123</v>
      </c>
      <c r="J117" s="18" t="n">
        <v>0.600795</v>
      </c>
      <c r="K117" s="6" t="s">
        <f>=Портфель!G24*Портфель!$R$13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1" t="n">
        <v>45497</v>
      </c>
      <c r="B118" s="17" t="s">
        <v>502</v>
      </c>
      <c r="C118" s="17" t="s">
        <v>96</v>
      </c>
      <c r="D118" s="17" t="s">
        <v>97</v>
      </c>
      <c r="E118" s="18" t="n">
        <v>1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464</v>
      </c>
      <c r="J118" s="18" t="n">
        <v>4114.5</v>
      </c>
      <c r="K118" s="6" t="s">
        <f>=Портфель!G25*Портфель!$R$13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1" t="n">
        <v>45337</v>
      </c>
      <c r="B119" s="17" t="s">
        <v>502</v>
      </c>
      <c r="C119" s="17" t="s">
        <v>98</v>
      </c>
      <c r="D119" s="17" t="s">
        <v>99</v>
      </c>
      <c r="E119" s="18" t="n">
        <v>1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624</v>
      </c>
      <c r="J119" s="18" t="n">
        <v>890.66</v>
      </c>
      <c r="K119" s="6" t="s">
        <f>=Портфель!G26*Портфель!$R$13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1" t="n">
        <v>45380</v>
      </c>
      <c r="B120" s="17" t="s">
        <v>502</v>
      </c>
      <c r="C120" s="17" t="s">
        <v>98</v>
      </c>
      <c r="D120" s="17" t="s">
        <v>99</v>
      </c>
      <c r="E120" s="18" t="n">
        <v>1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581</v>
      </c>
      <c r="J120" s="18" t="n">
        <v>912.99</v>
      </c>
      <c r="K120" s="6" t="s">
        <f>=Портфель!G26*Портфель!$R$13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1" t="n">
        <v>45489</v>
      </c>
      <c r="B121" s="17" t="s">
        <v>502</v>
      </c>
      <c r="C121" s="17" t="s">
        <v>98</v>
      </c>
      <c r="D121" s="17" t="s">
        <v>99</v>
      </c>
      <c r="E121" s="18" t="n">
        <v>1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472</v>
      </c>
      <c r="J121" s="18" t="n">
        <v>759.77</v>
      </c>
      <c r="K121" s="6" t="s">
        <f>=Портфель!G26*Портфель!$R$13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1" t="n">
        <v>45506</v>
      </c>
      <c r="B122" s="17" t="s">
        <v>502</v>
      </c>
      <c r="C122" s="17" t="s">
        <v>98</v>
      </c>
      <c r="D122" s="17" t="s">
        <v>99</v>
      </c>
      <c r="E122" s="18" t="n">
        <v>1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455</v>
      </c>
      <c r="J122" s="18" t="n">
        <v>779.33</v>
      </c>
      <c r="K122" s="6" t="s">
        <f>=Портфель!G26*Портфель!$R$13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1" t="n">
        <v>45506</v>
      </c>
      <c r="B123" s="17" t="s">
        <v>502</v>
      </c>
      <c r="C123" s="17" t="s">
        <v>98</v>
      </c>
      <c r="D123" s="17" t="s">
        <v>99</v>
      </c>
      <c r="E123" s="18" t="n">
        <v>1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455</v>
      </c>
      <c r="J123" s="18" t="n">
        <v>777.83</v>
      </c>
      <c r="K123" s="6" t="s">
        <f>=Портфель!G26*Портфель!$R$13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1" t="n">
        <v>45646</v>
      </c>
      <c r="B124" s="17" t="s">
        <v>502</v>
      </c>
      <c r="C124" s="17" t="s">
        <v>98</v>
      </c>
      <c r="D124" s="17" t="s">
        <v>99</v>
      </c>
      <c r="E124" s="18" t="n">
        <v>1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315</v>
      </c>
      <c r="J124" s="18" t="n">
        <v>576.73</v>
      </c>
      <c r="K124" s="6" t="s">
        <f>=Портфель!G26*Портфель!$R$13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1" t="n">
        <v>45805</v>
      </c>
      <c r="B125" s="17" t="s">
        <v>502</v>
      </c>
      <c r="C125" s="17" t="s">
        <v>98</v>
      </c>
      <c r="D125" s="17" t="s">
        <v>99</v>
      </c>
      <c r="E125" s="18" t="n">
        <v>1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156</v>
      </c>
      <c r="J125" s="18" t="n">
        <v>616.4</v>
      </c>
      <c r="K125" s="6" t="s">
        <f>=Портфель!G26*Портфель!$R$13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1" t="n">
        <v>45909</v>
      </c>
      <c r="B126" s="17" t="s">
        <v>502</v>
      </c>
      <c r="C126" s="17" t="s">
        <v>98</v>
      </c>
      <c r="D126" s="17" t="s">
        <v>99</v>
      </c>
      <c r="E126" s="18" t="n">
        <v>1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52</v>
      </c>
      <c r="J126" s="18" t="n">
        <v>602.3</v>
      </c>
      <c r="K126" s="6" t="s">
        <f>=Портфель!G26*Портфель!$R$13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1" t="n">
        <v>45348</v>
      </c>
      <c r="B127" s="17" t="s">
        <v>502</v>
      </c>
      <c r="C127" s="17" t="s">
        <v>101</v>
      </c>
      <c r="D127" s="17" t="s">
        <v>102</v>
      </c>
      <c r="E127" s="18" t="n">
        <v>100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613</v>
      </c>
      <c r="J127" s="18" t="n">
        <v>17.8569</v>
      </c>
      <c r="K127" s="6" t="s">
        <f>=Портфель!G27*Портфель!$R$13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1" t="n">
        <v>45506</v>
      </c>
      <c r="B128" s="17" t="s">
        <v>502</v>
      </c>
      <c r="C128" s="17" t="s">
        <v>101</v>
      </c>
      <c r="D128" s="17" t="s">
        <v>102</v>
      </c>
      <c r="E128" s="18" t="n">
        <v>100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455</v>
      </c>
      <c r="J128" s="18" t="n">
        <v>20.7922</v>
      </c>
      <c r="K128" s="6" t="s">
        <f>=Портфель!G27*Портфель!$R$13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1" t="n">
        <v>45594</v>
      </c>
      <c r="B129" s="17" t="s">
        <v>502</v>
      </c>
      <c r="C129" s="17" t="s">
        <v>101</v>
      </c>
      <c r="D129" s="17" t="s">
        <v>102</v>
      </c>
      <c r="E129" s="18" t="n">
        <v>100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367</v>
      </c>
      <c r="J129" s="18" t="n">
        <v>12.9868</v>
      </c>
      <c r="K129" s="6" t="s">
        <f>=Портфель!G27*Портфель!$R$13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1" t="n">
        <v>45363</v>
      </c>
      <c r="B130" s="17" t="s">
        <v>502</v>
      </c>
      <c r="C130" s="17" t="s">
        <v>104</v>
      </c>
      <c r="D130" s="17" t="s">
        <v>105</v>
      </c>
      <c r="E130" s="18" t="n">
        <v>1000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598</v>
      </c>
      <c r="J130" s="18" t="n">
        <v>3.55664</v>
      </c>
      <c r="K130" s="6" t="s">
        <f>=Портфель!G28*Портфель!$R$13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1" t="n">
        <v>45549</v>
      </c>
      <c r="B131" s="17" t="s">
        <v>502</v>
      </c>
      <c r="C131" s="17" t="s">
        <v>104</v>
      </c>
      <c r="D131" s="17" t="s">
        <v>105</v>
      </c>
      <c r="E131" s="18" t="n">
        <v>1000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412</v>
      </c>
      <c r="J131" s="18" t="n">
        <v>2.2185</v>
      </c>
      <c r="K131" s="6" t="s">
        <f>=Портфель!G28*Портфель!$R$13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1" t="n">
        <v>45384</v>
      </c>
      <c r="B132" s="17" t="s">
        <v>502</v>
      </c>
      <c r="C132" s="17" t="s">
        <v>107</v>
      </c>
      <c r="D132" s="17" t="s">
        <v>108</v>
      </c>
      <c r="E132" s="18" t="n">
        <v>400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577</v>
      </c>
      <c r="J132" s="18" t="n">
        <v>4.270275</v>
      </c>
      <c r="K132" s="6" t="s">
        <f>=Портфель!G29*Портфель!$R$13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1" t="n">
        <v>45456</v>
      </c>
      <c r="B133" s="17" t="s">
        <v>502</v>
      </c>
      <c r="C133" s="17" t="s">
        <v>107</v>
      </c>
      <c r="D133" s="17" t="s">
        <v>108</v>
      </c>
      <c r="E133" s="18" t="n">
        <v>200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505</v>
      </c>
      <c r="J133" s="18" t="n">
        <v>3.8495</v>
      </c>
      <c r="K133" s="6" t="s">
        <f>=Портфель!G29*Портфель!$R$13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1" t="n">
        <v>45489</v>
      </c>
      <c r="B134" s="17" t="s">
        <v>502</v>
      </c>
      <c r="C134" s="17" t="s">
        <v>107</v>
      </c>
      <c r="D134" s="17" t="s">
        <v>108</v>
      </c>
      <c r="E134" s="18" t="n">
        <v>200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472</v>
      </c>
      <c r="J134" s="18" t="n">
        <v>3.73315</v>
      </c>
      <c r="K134" s="6" t="s">
        <f>=Портфель!G29*Портфель!$R$13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1" t="n">
        <v>45792</v>
      </c>
      <c r="B135" s="17" t="s">
        <v>502</v>
      </c>
      <c r="C135" s="17" t="s">
        <v>107</v>
      </c>
      <c r="D135" s="17" t="s">
        <v>108</v>
      </c>
      <c r="E135" s="18" t="n">
        <v>400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169</v>
      </c>
      <c r="J135" s="18" t="n">
        <v>3.522025</v>
      </c>
      <c r="K135" s="6" t="s">
        <f>=Портфель!G29*Портфель!$R$13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1" t="n">
        <v>45909</v>
      </c>
      <c r="B136" s="17" t="s">
        <v>502</v>
      </c>
      <c r="C136" s="17" t="s">
        <v>107</v>
      </c>
      <c r="D136" s="17" t="s">
        <v>108</v>
      </c>
      <c r="E136" s="18" t="n">
        <v>100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52</v>
      </c>
      <c r="J136" s="18" t="n">
        <v>3.2522</v>
      </c>
      <c r="K136" s="6" t="s">
        <f>=Портфель!G29*Портфель!$R$13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1" t="n">
        <v>45334</v>
      </c>
      <c r="B137" s="17" t="s">
        <v>502</v>
      </c>
      <c r="C137" s="17" t="s">
        <v>110</v>
      </c>
      <c r="D137" s="17" t="s">
        <v>111</v>
      </c>
      <c r="E137" s="18" t="n">
        <v>10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627</v>
      </c>
      <c r="J137" s="18" t="n">
        <v>40.1</v>
      </c>
      <c r="K137" s="6" t="s">
        <f>=Портфель!G30*Портфель!$R$13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1" t="n">
        <v>45338</v>
      </c>
      <c r="B138" s="17" t="s">
        <v>502</v>
      </c>
      <c r="C138" s="17" t="s">
        <v>110</v>
      </c>
      <c r="D138" s="17" t="s">
        <v>111</v>
      </c>
      <c r="E138" s="18" t="n">
        <v>10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623</v>
      </c>
      <c r="J138" s="18" t="n">
        <v>39.277</v>
      </c>
      <c r="K138" s="6" t="s">
        <f>=Портфель!G30*Портфель!$R$13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1" t="n">
        <v>45349</v>
      </c>
      <c r="B139" s="17" t="s">
        <v>502</v>
      </c>
      <c r="C139" s="17" t="s">
        <v>110</v>
      </c>
      <c r="D139" s="17" t="s">
        <v>111</v>
      </c>
      <c r="E139" s="18" t="n">
        <v>10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612</v>
      </c>
      <c r="J139" s="18" t="n">
        <v>38.014</v>
      </c>
      <c r="K139" s="6" t="s">
        <f>=Портфель!G30*Портфель!$R$13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1" t="n">
        <v>45500</v>
      </c>
      <c r="B140" s="17" t="s">
        <v>502</v>
      </c>
      <c r="C140" s="17" t="s">
        <v>110</v>
      </c>
      <c r="D140" s="17" t="s">
        <v>111</v>
      </c>
      <c r="E140" s="18" t="n">
        <v>10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461</v>
      </c>
      <c r="J140" s="18" t="n">
        <v>55.58</v>
      </c>
      <c r="K140" s="6" t="s">
        <f>=Портфель!G30*Портфель!$R$13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1" t="n">
        <v>45594</v>
      </c>
      <c r="B141" s="17" t="s">
        <v>502</v>
      </c>
      <c r="C141" s="17" t="s">
        <v>110</v>
      </c>
      <c r="D141" s="17" t="s">
        <v>111</v>
      </c>
      <c r="E141" s="18" t="n">
        <v>10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367</v>
      </c>
      <c r="J141" s="18" t="n">
        <v>56.028</v>
      </c>
      <c r="K141" s="6" t="s">
        <f>=Портфель!G30*Портфель!$R$13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1" t="n">
        <v>45856</v>
      </c>
      <c r="B142" s="17" t="s">
        <v>502</v>
      </c>
      <c r="C142" s="17" t="s">
        <v>110</v>
      </c>
      <c r="D142" s="17" t="s">
        <v>111</v>
      </c>
      <c r="E142" s="18" t="n">
        <v>20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105</v>
      </c>
      <c r="J142" s="18" t="n">
        <v>58.134</v>
      </c>
      <c r="K142" s="6" t="s">
        <f>=Портфель!G30*Портфель!$R$13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1" t="n">
        <v>45711</v>
      </c>
      <c r="B143" s="17" t="s">
        <v>502</v>
      </c>
      <c r="C143" s="17" t="s">
        <v>113</v>
      </c>
      <c r="D143" s="17" t="s">
        <v>114</v>
      </c>
      <c r="E143" s="18" t="n">
        <v>2000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250</v>
      </c>
      <c r="J143" s="18" t="n">
        <v>0.5552</v>
      </c>
      <c r="K143" s="6" t="s">
        <f>=Портфель!G31*Портфель!$R$13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1" t="n">
        <v>45729</v>
      </c>
      <c r="B144" s="17" t="s">
        <v>502</v>
      </c>
      <c r="C144" s="17" t="s">
        <v>113</v>
      </c>
      <c r="D144" s="17" t="s">
        <v>114</v>
      </c>
      <c r="E144" s="18" t="n">
        <v>3000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232</v>
      </c>
      <c r="J144" s="18" t="n">
        <v>0.51955333333333</v>
      </c>
      <c r="K144" s="6" t="s">
        <f>=Портфель!G31*Портфель!$R$13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1" t="n">
        <v>45758</v>
      </c>
      <c r="B145" s="17" t="s">
        <v>502</v>
      </c>
      <c r="C145" s="17" t="s">
        <v>113</v>
      </c>
      <c r="D145" s="17" t="s">
        <v>114</v>
      </c>
      <c r="E145" s="18" t="n">
        <v>2000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203</v>
      </c>
      <c r="J145" s="18" t="n">
        <v>0.462485</v>
      </c>
      <c r="K145" s="6" t="s">
        <f>=Портфель!G31*Портфель!$R$13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1" t="n">
        <v>45924</v>
      </c>
      <c r="B146" s="17" t="s">
        <v>502</v>
      </c>
      <c r="C146" s="17" t="s">
        <v>113</v>
      </c>
      <c r="D146" s="17" t="s">
        <v>114</v>
      </c>
      <c r="E146" s="18" t="n">
        <v>2000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37</v>
      </c>
      <c r="J146" s="18" t="n">
        <v>0.42808</v>
      </c>
      <c r="K146" s="6" t="s">
        <f>=Портфель!G31*Портфель!$R$13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1" t="n">
        <v>45909</v>
      </c>
      <c r="B147" s="17" t="s">
        <v>502</v>
      </c>
      <c r="C147" s="17" t="s">
        <v>116</v>
      </c>
      <c r="D147" s="17" t="s">
        <v>117</v>
      </c>
      <c r="E147" s="18" t="n">
        <v>2000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52</v>
      </c>
      <c r="J147" s="18" t="n">
        <v>0.64894</v>
      </c>
      <c r="K147" s="6" t="s">
        <f>=Портфель!G32*Портфель!$R$13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1" t="n">
        <v>45909</v>
      </c>
      <c r="B148" s="17" t="s">
        <v>502</v>
      </c>
      <c r="C148" s="17" t="s">
        <v>116</v>
      </c>
      <c r="D148" s="17" t="s">
        <v>117</v>
      </c>
      <c r="E148" s="18" t="n">
        <v>2000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52</v>
      </c>
      <c r="J148" s="18" t="n">
        <v>0.64894</v>
      </c>
      <c r="K148" s="6" t="s">
        <f>=Портфель!G32*Портфель!$R$13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1" t="n">
        <v>45924</v>
      </c>
      <c r="B149" s="17" t="s">
        <v>502</v>
      </c>
      <c r="C149" s="17" t="s">
        <v>116</v>
      </c>
      <c r="D149" s="17" t="s">
        <v>117</v>
      </c>
      <c r="E149" s="18" t="n">
        <v>2000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37</v>
      </c>
      <c r="J149" s="18" t="n">
        <v>0.603805</v>
      </c>
      <c r="K149" s="6" t="s">
        <f>=Портфель!G32*Портфель!$R$13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1" t="n">
        <v>45926</v>
      </c>
      <c r="B150" s="17" t="s">
        <v>502</v>
      </c>
      <c r="C150" s="17" t="s">
        <v>118</v>
      </c>
      <c r="D150" s="17" t="s">
        <v>119</v>
      </c>
      <c r="E150" s="18" t="n">
        <v>30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35</v>
      </c>
      <c r="J150" s="18" t="n">
        <v>101.002</v>
      </c>
      <c r="K150" s="6" t="s">
        <f>=Портфель!G33*Портфель!$R$13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1" t="n">
        <v>45926</v>
      </c>
      <c r="B151" s="17" t="s">
        <v>502</v>
      </c>
      <c r="C151" s="17" t="s">
        <v>120</v>
      </c>
      <c r="D151" s="17" t="s">
        <v>121</v>
      </c>
      <c r="E151" s="18" t="n">
        <v>2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35</v>
      </c>
      <c r="J151" s="18" t="n">
        <v>1202.95</v>
      </c>
      <c r="K151" s="6" t="s">
        <f>=Портфель!G34*Портфель!$R$13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1" t="n">
        <v>45926</v>
      </c>
      <c r="B152" s="17" t="s">
        <v>502</v>
      </c>
      <c r="C152" s="17" t="s">
        <v>122</v>
      </c>
      <c r="D152" s="17" t="s">
        <v>123</v>
      </c>
      <c r="E152" s="18" t="n">
        <v>1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35</v>
      </c>
      <c r="J152" s="18" t="n">
        <v>2316.43</v>
      </c>
      <c r="K152" s="6" t="s">
        <f>=Портфель!G35*Портфель!$R$13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1" t="n">
        <v>45882</v>
      </c>
      <c r="B153" s="17" t="s">
        <v>502</v>
      </c>
      <c r="C153" s="17" t="s">
        <v>125</v>
      </c>
      <c r="D153" s="17" t="s">
        <v>127</v>
      </c>
      <c r="E153" s="18" t="n">
        <v>37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79</v>
      </c>
      <c r="J153" s="18" t="n">
        <v>101.03</v>
      </c>
      <c r="K153" s="6" t="s">
        <f>=Портфель!G37*Портфель!$R$13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1" t="n">
        <v>45898</v>
      </c>
      <c r="B154" s="17" t="s">
        <v>502</v>
      </c>
      <c r="C154" s="17" t="s">
        <v>125</v>
      </c>
      <c r="D154" s="17" t="s">
        <v>127</v>
      </c>
      <c r="E154" s="18" t="n">
        <v>11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63</v>
      </c>
      <c r="J154" s="18" t="n">
        <v>100.41</v>
      </c>
      <c r="K154" s="6" t="s">
        <f>=Портфель!G37*Портфель!$R$13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1" t="n">
        <v>45898</v>
      </c>
      <c r="B155" s="17" t="s">
        <v>502</v>
      </c>
      <c r="C155" s="17" t="s">
        <v>125</v>
      </c>
      <c r="D155" s="17" t="s">
        <v>127</v>
      </c>
      <c r="E155" s="18" t="n">
        <v>52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63</v>
      </c>
      <c r="J155" s="18" t="n">
        <v>100.45</v>
      </c>
      <c r="K155" s="6" t="s">
        <f>=Портфель!G37*Портфель!$R$13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1" t="n">
        <v>45926</v>
      </c>
      <c r="B156" s="17" t="s">
        <v>502</v>
      </c>
      <c r="C156" s="17" t="s">
        <v>129</v>
      </c>
      <c r="D156" s="17" t="s">
        <v>130</v>
      </c>
      <c r="E156" s="18" t="n">
        <v>1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35</v>
      </c>
      <c r="J156" s="18" t="n">
        <v>143.69</v>
      </c>
      <c r="K156" s="6" t="s">
        <f>=Портфель!G38*Портфель!$R$13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1" t="n">
        <v>45936</v>
      </c>
      <c r="B157" s="17" t="s">
        <v>502</v>
      </c>
      <c r="C157" s="17" t="s">
        <v>129</v>
      </c>
      <c r="D157" s="17" t="s">
        <v>130</v>
      </c>
      <c r="E157" s="18" t="n">
        <v>6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25</v>
      </c>
      <c r="J157" s="18" t="n">
        <v>144.27</v>
      </c>
      <c r="K157" s="6" t="s">
        <f>=Портфель!G38*Портфель!$R$13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1" t="n">
        <v>45937</v>
      </c>
      <c r="B158" s="17" t="s">
        <v>502</v>
      </c>
      <c r="C158" s="17" t="s">
        <v>129</v>
      </c>
      <c r="D158" s="17" t="s">
        <v>130</v>
      </c>
      <c r="E158" s="18" t="n">
        <v>6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24</v>
      </c>
      <c r="J158" s="18" t="n">
        <v>144.33</v>
      </c>
      <c r="K158" s="6" t="s">
        <f>=Портфель!G38*Портфель!$R$13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1" t="n">
        <v>45938</v>
      </c>
      <c r="B159" s="17" t="s">
        <v>502</v>
      </c>
      <c r="C159" s="17" t="s">
        <v>129</v>
      </c>
      <c r="D159" s="17" t="s">
        <v>130</v>
      </c>
      <c r="E159" s="18" t="n">
        <v>1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23</v>
      </c>
      <c r="J159" s="18" t="n">
        <v>144.39</v>
      </c>
      <c r="K159" s="6" t="s">
        <f>=Портфель!G38*Портфель!$R$13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1" t="n">
        <v>45939</v>
      </c>
      <c r="B160" s="17" t="s">
        <v>502</v>
      </c>
      <c r="C160" s="17" t="s">
        <v>129</v>
      </c>
      <c r="D160" s="17" t="s">
        <v>130</v>
      </c>
      <c r="E160" s="18" t="n">
        <v>2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22</v>
      </c>
      <c r="J160" s="18" t="n">
        <v>144.45</v>
      </c>
      <c r="K160" s="6" t="s">
        <f>=Портфель!G38*Портфель!$R$13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1" t="n">
        <v>45943</v>
      </c>
      <c r="B161" s="17" t="s">
        <v>502</v>
      </c>
      <c r="C161" s="17" t="s">
        <v>129</v>
      </c>
      <c r="D161" s="17" t="s">
        <v>130</v>
      </c>
      <c r="E161" s="18" t="n">
        <v>35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18</v>
      </c>
      <c r="J161" s="18" t="n">
        <v>144.69</v>
      </c>
      <c r="K161" s="6" t="s">
        <f>=Портфель!G38*Портфель!$R$13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1" t="n">
        <v>45943</v>
      </c>
      <c r="B162" s="17" t="s">
        <v>502</v>
      </c>
      <c r="C162" s="17" t="s">
        <v>129</v>
      </c>
      <c r="D162" s="17" t="s">
        <v>130</v>
      </c>
      <c r="E162" s="18" t="n">
        <v>1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18</v>
      </c>
      <c r="J162" s="18" t="n">
        <v>144.69</v>
      </c>
      <c r="K162" s="6" t="s">
        <f>=Портфель!G38*Портфель!$R$13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1" t="n">
        <v>45912</v>
      </c>
      <c r="B163" s="17" t="s">
        <v>624</v>
      </c>
      <c r="C163" s="17" t="s">
        <v>129</v>
      </c>
      <c r="D163" s="17" t="s">
        <v>130</v>
      </c>
      <c r="E163" s="18" t="n">
        <v>1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49</v>
      </c>
      <c r="J163" s="18" t="n">
        <v>142.78</v>
      </c>
      <c r="K163" s="6" t="s">
        <f>=Портфель!G38*Портфель!$R$13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1" t="n">
        <v>45915</v>
      </c>
      <c r="B164" s="17" t="s">
        <v>624</v>
      </c>
      <c r="C164" s="17" t="s">
        <v>129</v>
      </c>
      <c r="D164" s="17" t="s">
        <v>130</v>
      </c>
      <c r="E164" s="18" t="n">
        <v>1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46</v>
      </c>
      <c r="J164" s="18" t="n">
        <v>142.97</v>
      </c>
      <c r="K164" s="6" t="s">
        <f>=Портфель!G38*Портфель!$R$13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1" t="n">
        <v>45919</v>
      </c>
      <c r="B165" s="17" t="s">
        <v>624</v>
      </c>
      <c r="C165" s="17" t="s">
        <v>129</v>
      </c>
      <c r="D165" s="17" t="s">
        <v>130</v>
      </c>
      <c r="E165" s="18" t="n">
        <v>1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42</v>
      </c>
      <c r="J165" s="18" t="n">
        <v>143.21</v>
      </c>
      <c r="K165" s="6" t="s">
        <f>=Портфель!G38*Портфель!$R$13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1" t="n">
        <v>45923</v>
      </c>
      <c r="B166" s="17" t="s">
        <v>624</v>
      </c>
      <c r="C166" s="17" t="s">
        <v>129</v>
      </c>
      <c r="D166" s="17" t="s">
        <v>130</v>
      </c>
      <c r="E166" s="18" t="n">
        <v>1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38</v>
      </c>
      <c r="J166" s="18" t="n">
        <v>143.46</v>
      </c>
      <c r="K166" s="6" t="s">
        <f>=Портфель!G38*Портфель!$R$13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1" t="n">
        <v>45925</v>
      </c>
      <c r="B167" s="17" t="s">
        <v>624</v>
      </c>
      <c r="C167" s="17" t="s">
        <v>129</v>
      </c>
      <c r="D167" s="17" t="s">
        <v>130</v>
      </c>
      <c r="E167" s="18" t="n">
        <v>1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36</v>
      </c>
      <c r="J167" s="18" t="n">
        <v>143.59</v>
      </c>
      <c r="K167" s="6" t="s">
        <f>=Портфель!G38*Портфель!$R$13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1" t="n">
        <v>45930</v>
      </c>
      <c r="B168" s="17" t="s">
        <v>624</v>
      </c>
      <c r="C168" s="17" t="s">
        <v>129</v>
      </c>
      <c r="D168" s="17" t="s">
        <v>130</v>
      </c>
      <c r="E168" s="18" t="n">
        <v>1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31</v>
      </c>
      <c r="J168" s="18" t="n">
        <v>143.9</v>
      </c>
      <c r="K168" s="6" t="s">
        <f>=Портфель!G38*Портфель!$R$13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1" t="n">
        <v>45932</v>
      </c>
      <c r="B169" s="17" t="s">
        <v>624</v>
      </c>
      <c r="C169" s="17" t="s">
        <v>129</v>
      </c>
      <c r="D169" s="17" t="s">
        <v>130</v>
      </c>
      <c r="E169" s="18" t="n">
        <v>1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29</v>
      </c>
      <c r="J169" s="18" t="n">
        <v>144.02</v>
      </c>
      <c r="K169" s="6" t="s">
        <f>=Портфель!G38*Портфель!$R$13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1" t="n">
        <v>45934</v>
      </c>
      <c r="B170" s="17" t="s">
        <v>624</v>
      </c>
      <c r="C170" s="17" t="s">
        <v>129</v>
      </c>
      <c r="D170" s="17" t="s">
        <v>130</v>
      </c>
      <c r="E170" s="18" t="n">
        <v>3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27</v>
      </c>
      <c r="J170" s="18" t="n">
        <v>144.14333333333</v>
      </c>
      <c r="K170" s="6" t="s">
        <f>=Портфель!G38*Портфель!$R$13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1" t="n">
        <v>45935</v>
      </c>
      <c r="B171" s="17" t="s">
        <v>624</v>
      </c>
      <c r="C171" s="17" t="s">
        <v>129</v>
      </c>
      <c r="D171" s="17" t="s">
        <v>130</v>
      </c>
      <c r="E171" s="18" t="n">
        <v>1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26</v>
      </c>
      <c r="J171" s="18" t="n">
        <v>144.2</v>
      </c>
      <c r="K171" s="6" t="s">
        <f>=Портфель!G38*Портфель!$R$13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1" t="n">
        <v>45936</v>
      </c>
      <c r="B172" s="17" t="s">
        <v>624</v>
      </c>
      <c r="C172" s="17" t="s">
        <v>129</v>
      </c>
      <c r="D172" s="17" t="s">
        <v>130</v>
      </c>
      <c r="E172" s="18" t="n">
        <v>1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25</v>
      </c>
      <c r="J172" s="18" t="n">
        <v>144.27</v>
      </c>
      <c r="K172" s="6" t="s">
        <f>=Портфель!G38*Портфель!$R$13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1" t="n">
        <v>45939</v>
      </c>
      <c r="B173" s="17" t="s">
        <v>624</v>
      </c>
      <c r="C173" s="17" t="s">
        <v>129</v>
      </c>
      <c r="D173" s="17" t="s">
        <v>130</v>
      </c>
      <c r="E173" s="18" t="n">
        <v>1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22</v>
      </c>
      <c r="J173" s="18" t="n">
        <v>144.45</v>
      </c>
      <c r="K173" s="6" t="s">
        <f>=Портфель!G38*Портфель!$R$13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1" t="n">
        <v>45944</v>
      </c>
      <c r="B174" s="17" t="s">
        <v>624</v>
      </c>
      <c r="C174" s="17" t="s">
        <v>129</v>
      </c>
      <c r="D174" s="17" t="s">
        <v>130</v>
      </c>
      <c r="E174" s="18" t="n">
        <v>1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17</v>
      </c>
      <c r="J174" s="18" t="n">
        <v>144.75</v>
      </c>
      <c r="K174" s="6" t="s">
        <f>=Портфель!G38*Портфель!$R$13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1" t="n">
        <v>45950</v>
      </c>
      <c r="B175" s="17" t="s">
        <v>624</v>
      </c>
      <c r="C175" s="17" t="s">
        <v>129</v>
      </c>
      <c r="D175" s="17" t="s">
        <v>130</v>
      </c>
      <c r="E175" s="18" t="n">
        <v>1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11</v>
      </c>
      <c r="J175" s="18" t="n">
        <v>145.11</v>
      </c>
      <c r="K175" s="6" t="s">
        <f>=Портфель!G38*Портфель!$R$13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1" t="n">
        <v>45952</v>
      </c>
      <c r="B176" s="17" t="s">
        <v>624</v>
      </c>
      <c r="C176" s="17" t="s">
        <v>129</v>
      </c>
      <c r="D176" s="17" t="s">
        <v>130</v>
      </c>
      <c r="E176" s="18" t="n">
        <v>1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9</v>
      </c>
      <c r="J176" s="18" t="n">
        <v>145.23</v>
      </c>
      <c r="K176" s="6" t="s">
        <f>=Портфель!G38*Портфель!$R$13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1" t="n">
        <v>45954</v>
      </c>
      <c r="B177" s="17" t="s">
        <v>624</v>
      </c>
      <c r="C177" s="17" t="s">
        <v>129</v>
      </c>
      <c r="D177" s="17" t="s">
        <v>130</v>
      </c>
      <c r="E177" s="18" t="n">
        <v>1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7</v>
      </c>
      <c r="J177" s="18" t="n">
        <v>145.35</v>
      </c>
      <c r="K177" s="6" t="s">
        <f>=Портфель!G38*Портфель!$R$13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1" t="n">
        <v>45119</v>
      </c>
      <c r="B178" s="17" t="s">
        <v>502</v>
      </c>
      <c r="C178" s="17" t="s">
        <v>132</v>
      </c>
      <c r="D178" s="17" t="s">
        <v>133</v>
      </c>
      <c r="E178" s="18" t="n">
        <v>199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842</v>
      </c>
      <c r="J178" s="18" t="n">
        <v>7.15</v>
      </c>
      <c r="K178" s="6" t="s">
        <f>=Портфель!G39*Портфель!$R$13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1" t="n">
        <v>45149</v>
      </c>
      <c r="B179" s="17" t="s">
        <v>502</v>
      </c>
      <c r="C179" s="17" t="s">
        <v>132</v>
      </c>
      <c r="D179" s="17" t="s">
        <v>133</v>
      </c>
      <c r="E179" s="18" t="n">
        <v>300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812</v>
      </c>
      <c r="J179" s="18" t="n">
        <v>7.79</v>
      </c>
      <c r="K179" s="6" t="s">
        <f>=Портфель!G39*Портфель!$R$13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1" t="n">
        <v>45152</v>
      </c>
      <c r="B180" s="17" t="s">
        <v>502</v>
      </c>
      <c r="C180" s="17" t="s">
        <v>132</v>
      </c>
      <c r="D180" s="17" t="s">
        <v>133</v>
      </c>
      <c r="E180" s="18" t="n">
        <v>63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809</v>
      </c>
      <c r="J180" s="18" t="n">
        <v>7.99</v>
      </c>
      <c r="K180" s="6" t="s">
        <f>=Портфель!G39*Портфель!$R$13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1" t="n">
        <v>45180</v>
      </c>
      <c r="B181" s="17" t="s">
        <v>502</v>
      </c>
      <c r="C181" s="17" t="s">
        <v>132</v>
      </c>
      <c r="D181" s="17" t="s">
        <v>133</v>
      </c>
      <c r="E181" s="18" t="n">
        <v>20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781</v>
      </c>
      <c r="J181" s="18" t="n">
        <v>7.62</v>
      </c>
      <c r="K181" s="6" t="s">
        <f>=Портфель!G39*Портфель!$R$13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1" t="n">
        <v>45182</v>
      </c>
      <c r="B182" s="17" t="s">
        <v>502</v>
      </c>
      <c r="C182" s="17" t="s">
        <v>132</v>
      </c>
      <c r="D182" s="17" t="s">
        <v>133</v>
      </c>
      <c r="E182" s="18" t="n">
        <v>100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779</v>
      </c>
      <c r="J182" s="18" t="n">
        <v>7.51</v>
      </c>
      <c r="K182" s="6" t="s">
        <f>=Портфель!G39*Портфель!$R$13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1" t="n">
        <v>45243</v>
      </c>
      <c r="B183" s="17" t="s">
        <v>502</v>
      </c>
      <c r="C183" s="17" t="s">
        <v>132</v>
      </c>
      <c r="D183" s="17" t="s">
        <v>133</v>
      </c>
      <c r="E183" s="18" t="n">
        <v>15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718</v>
      </c>
      <c r="J183" s="18" t="n">
        <v>7.24</v>
      </c>
      <c r="K183" s="6" t="s">
        <f>=Портфель!G39*Портфель!$R$13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1" t="n">
        <v>45503</v>
      </c>
      <c r="B184" s="17" t="s">
        <v>502</v>
      </c>
      <c r="C184" s="17" t="s">
        <v>132</v>
      </c>
      <c r="D184" s="17" t="s">
        <v>133</v>
      </c>
      <c r="E184" s="18" t="n">
        <v>9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458</v>
      </c>
      <c r="J184" s="18" t="n">
        <v>8.52</v>
      </c>
      <c r="K184" s="6" t="s">
        <f>=Портфель!G39*Портфель!$R$13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1" t="n">
        <v>45687</v>
      </c>
      <c r="B185" s="17" t="s">
        <v>502</v>
      </c>
      <c r="C185" s="17" t="s">
        <v>132</v>
      </c>
      <c r="D185" s="17" t="s">
        <v>133</v>
      </c>
      <c r="E185" s="18" t="n">
        <v>36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274</v>
      </c>
      <c r="J185" s="18" t="n">
        <v>11.03</v>
      </c>
      <c r="K185" s="6" t="s">
        <f>=Портфель!G39*Портфель!$R$13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1" t="n">
        <v>45901</v>
      </c>
      <c r="B186" s="17" t="s">
        <v>502</v>
      </c>
      <c r="C186" s="17" t="s">
        <v>132</v>
      </c>
      <c r="D186" s="17" t="s">
        <v>133</v>
      </c>
      <c r="E186" s="18" t="n">
        <v>11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60</v>
      </c>
      <c r="J186" s="18" t="n">
        <v>11.11</v>
      </c>
      <c r="K186" s="6" t="s">
        <f>=Портфель!G39*Портфель!$R$13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1" t="n">
        <v>45106</v>
      </c>
      <c r="B187" s="17" t="s">
        <v>502</v>
      </c>
      <c r="C187" s="17" t="s">
        <v>135</v>
      </c>
      <c r="D187" s="17" t="s">
        <v>136</v>
      </c>
      <c r="E187" s="18" t="n">
        <v>181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855</v>
      </c>
      <c r="J187" s="18" t="n">
        <v>5.52</v>
      </c>
      <c r="K187" s="6" t="s">
        <f>=Портфель!G40*Портфель!$R$13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1" t="n">
        <v>45264</v>
      </c>
      <c r="B188" s="17" t="s">
        <v>502</v>
      </c>
      <c r="C188" s="17" t="s">
        <v>135</v>
      </c>
      <c r="D188" s="17" t="s">
        <v>136</v>
      </c>
      <c r="E188" s="18" t="n">
        <v>30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697</v>
      </c>
      <c r="J188" s="18" t="n">
        <v>6.2</v>
      </c>
      <c r="K188" s="6" t="s">
        <f>=Портфель!G40*Портфель!$R$13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1" t="n">
        <v>45314</v>
      </c>
      <c r="B189" s="17" t="s">
        <v>502</v>
      </c>
      <c r="C189" s="17" t="s">
        <v>135</v>
      </c>
      <c r="D189" s="17" t="s">
        <v>136</v>
      </c>
      <c r="E189" s="18" t="n">
        <v>121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647</v>
      </c>
      <c r="J189" s="18" t="n">
        <v>6.44</v>
      </c>
      <c r="K189" s="6" t="s">
        <f>=Портфель!G40*Портфель!$R$13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1" t="n">
        <v>45342</v>
      </c>
      <c r="B190" s="17" t="s">
        <v>502</v>
      </c>
      <c r="C190" s="17" t="s">
        <v>135</v>
      </c>
      <c r="D190" s="17" t="s">
        <v>136</v>
      </c>
      <c r="E190" s="18" t="n">
        <v>5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619</v>
      </c>
      <c r="J190" s="18" t="n">
        <v>6.46</v>
      </c>
      <c r="K190" s="6" t="s">
        <f>=Портфель!G40*Портфель!$R$13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1" t="n">
        <v>45349</v>
      </c>
      <c r="B191" s="17" t="s">
        <v>502</v>
      </c>
      <c r="C191" s="17" t="s">
        <v>135</v>
      </c>
      <c r="D191" s="17" t="s">
        <v>136</v>
      </c>
      <c r="E191" s="18" t="n">
        <v>67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612</v>
      </c>
      <c r="J191" s="18" t="n">
        <v>6.53</v>
      </c>
      <c r="K191" s="6" t="s">
        <f>=Портфель!G40*Портфель!$R$13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1" t="n">
        <v>45435</v>
      </c>
      <c r="B192" s="17" t="s">
        <v>502</v>
      </c>
      <c r="C192" s="17" t="s">
        <v>135</v>
      </c>
      <c r="D192" s="17" t="s">
        <v>136</v>
      </c>
      <c r="E192" s="18" t="n">
        <v>100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526</v>
      </c>
      <c r="J192" s="18" t="n">
        <v>7.03</v>
      </c>
      <c r="K192" s="6" t="s">
        <f>=Портфель!G40*Портфель!$R$13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1" t="n">
        <v>45468</v>
      </c>
      <c r="B193" s="17" t="s">
        <v>502</v>
      </c>
      <c r="C193" s="17" t="s">
        <v>135</v>
      </c>
      <c r="D193" s="17" t="s">
        <v>136</v>
      </c>
      <c r="E193" s="18" t="n">
        <v>50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493</v>
      </c>
      <c r="J193" s="18" t="n">
        <v>6.41</v>
      </c>
      <c r="K193" s="6" t="s">
        <f>=Портфель!G40*Портфель!$R$13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1" t="n">
        <v>45509</v>
      </c>
      <c r="B194" s="17" t="s">
        <v>502</v>
      </c>
      <c r="C194" s="17" t="s">
        <v>135</v>
      </c>
      <c r="D194" s="17" t="s">
        <v>136</v>
      </c>
      <c r="E194" s="18" t="n">
        <v>114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452</v>
      </c>
      <c r="J194" s="18" t="n">
        <v>6.06</v>
      </c>
      <c r="K194" s="6" t="s">
        <f>=Портфель!G40*Портфель!$R$13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1" t="n">
        <v>45510</v>
      </c>
      <c r="B195" s="17" t="s">
        <v>502</v>
      </c>
      <c r="C195" s="17" t="s">
        <v>135</v>
      </c>
      <c r="D195" s="17" t="s">
        <v>136</v>
      </c>
      <c r="E195" s="18" t="n">
        <v>6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451</v>
      </c>
      <c r="J195" s="18" t="n">
        <v>6.05</v>
      </c>
      <c r="K195" s="6" t="s">
        <f>=Портфель!G40*Портфель!$R$13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1" t="n">
        <v>45512</v>
      </c>
      <c r="B196" s="17" t="s">
        <v>502</v>
      </c>
      <c r="C196" s="17" t="s">
        <v>135</v>
      </c>
      <c r="D196" s="17" t="s">
        <v>136</v>
      </c>
      <c r="E196" s="18" t="n">
        <v>100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449</v>
      </c>
      <c r="J196" s="18" t="n">
        <v>6.1</v>
      </c>
      <c r="K196" s="6" t="s">
        <f>=Портфель!G40*Портфель!$R$13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1" t="n">
        <v>45520</v>
      </c>
      <c r="B197" s="17" t="s">
        <v>502</v>
      </c>
      <c r="C197" s="17" t="s">
        <v>135</v>
      </c>
      <c r="D197" s="17" t="s">
        <v>136</v>
      </c>
      <c r="E197" s="18" t="n">
        <v>68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441</v>
      </c>
      <c r="J197" s="18" t="n">
        <v>6.04</v>
      </c>
      <c r="K197" s="6" t="s">
        <f>=Портфель!G40*Портфель!$R$13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41" t="n">
        <v>45532</v>
      </c>
      <c r="B198" s="17" t="s">
        <v>502</v>
      </c>
      <c r="C198" s="17" t="s">
        <v>135</v>
      </c>
      <c r="D198" s="17" t="s">
        <v>136</v>
      </c>
      <c r="E198" s="18" t="n">
        <v>17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429</v>
      </c>
      <c r="J198" s="18" t="n">
        <v>5.78</v>
      </c>
      <c r="K198" s="6" t="s">
        <f>=Портфель!G40*Портфель!$R$13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41" t="n">
        <v>45636</v>
      </c>
      <c r="B199" s="17" t="s">
        <v>502</v>
      </c>
      <c r="C199" s="17" t="s">
        <v>135</v>
      </c>
      <c r="D199" s="17" t="s">
        <v>136</v>
      </c>
      <c r="E199" s="18" t="n">
        <v>68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325</v>
      </c>
      <c r="J199" s="18" t="n">
        <v>5.47</v>
      </c>
      <c r="K199" s="6" t="s">
        <f>=Портфель!G40*Портфель!$R$13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41" t="n">
        <v>45646</v>
      </c>
      <c r="B200" s="17" t="s">
        <v>502</v>
      </c>
      <c r="C200" s="17" t="s">
        <v>135</v>
      </c>
      <c r="D200" s="17" t="s">
        <v>136</v>
      </c>
      <c r="E200" s="18" t="n">
        <v>73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315</v>
      </c>
      <c r="J200" s="18" t="n">
        <v>5.72</v>
      </c>
      <c r="K200" s="6" t="s">
        <f>=Портфель!G40*Портфель!$R$13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41" t="n">
        <v>45646</v>
      </c>
      <c r="B201" s="17" t="s">
        <v>502</v>
      </c>
      <c r="C201" s="17" t="s">
        <v>135</v>
      </c>
      <c r="D201" s="17" t="s">
        <v>136</v>
      </c>
      <c r="E201" s="18" t="n">
        <v>17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315</v>
      </c>
      <c r="J201" s="18" t="n">
        <v>5.74</v>
      </c>
      <c r="K201" s="6" t="s">
        <f>=Портфель!G40*Портфель!$R$13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41" t="n">
        <v>45693</v>
      </c>
      <c r="B202" s="17" t="s">
        <v>502</v>
      </c>
      <c r="C202" s="17" t="s">
        <v>135</v>
      </c>
      <c r="D202" s="17" t="s">
        <v>136</v>
      </c>
      <c r="E202" s="18" t="n">
        <v>33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268</v>
      </c>
      <c r="J202" s="18" t="n">
        <v>6.38</v>
      </c>
      <c r="K202" s="6" t="s">
        <f>=Портфель!G40*Портфель!$R$13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41" t="n">
        <v>45699</v>
      </c>
      <c r="B203" s="17" t="s">
        <v>502</v>
      </c>
      <c r="C203" s="17" t="s">
        <v>135</v>
      </c>
      <c r="D203" s="17" t="s">
        <v>136</v>
      </c>
      <c r="E203" s="18" t="n">
        <v>5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262</v>
      </c>
      <c r="J203" s="18" t="n">
        <v>6.59</v>
      </c>
      <c r="K203" s="6" t="s">
        <f>=Портфель!G40*Портфель!$R$13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41" t="n">
        <v>45729</v>
      </c>
      <c r="B204" s="17" t="s">
        <v>502</v>
      </c>
      <c r="C204" s="17" t="s">
        <v>135</v>
      </c>
      <c r="D204" s="17" t="s">
        <v>136</v>
      </c>
      <c r="E204" s="18" t="n">
        <v>49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232</v>
      </c>
      <c r="J204" s="18" t="n">
        <v>7</v>
      </c>
      <c r="K204" s="6" t="s">
        <f>=Портфель!G40*Портфель!$R$13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41" t="n">
        <v>45783</v>
      </c>
      <c r="B205" s="17" t="s">
        <v>502</v>
      </c>
      <c r="C205" s="17" t="s">
        <v>135</v>
      </c>
      <c r="D205" s="17" t="s">
        <v>136</v>
      </c>
      <c r="E205" s="18" t="n">
        <v>75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178</v>
      </c>
      <c r="J205" s="18" t="n">
        <v>6.12</v>
      </c>
      <c r="K205" s="6" t="s">
        <f>=Портфель!G40*Портфель!$R$13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41" t="n">
        <v>45806</v>
      </c>
      <c r="B206" s="17" t="s">
        <v>502</v>
      </c>
      <c r="C206" s="17" t="s">
        <v>135</v>
      </c>
      <c r="D206" s="17" t="s">
        <v>136</v>
      </c>
      <c r="E206" s="18" t="n">
        <v>48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155</v>
      </c>
      <c r="J206" s="18" t="n">
        <v>6.19</v>
      </c>
      <c r="K206" s="6" t="s">
        <f>=Портфель!G40*Портфель!$R$13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41" t="n">
        <v>45852</v>
      </c>
      <c r="B207" s="17" t="s">
        <v>502</v>
      </c>
      <c r="C207" s="17" t="s">
        <v>135</v>
      </c>
      <c r="D207" s="17" t="s">
        <v>136</v>
      </c>
      <c r="E207" s="18" t="n">
        <v>6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109</v>
      </c>
      <c r="J207" s="18" t="n">
        <v>5.99</v>
      </c>
      <c r="K207" s="6" t="s">
        <f>=Портфель!G40*Портфель!$R$13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41" t="n">
        <v>45910</v>
      </c>
      <c r="B208" s="17" t="s">
        <v>502</v>
      </c>
      <c r="C208" s="17" t="s">
        <v>135</v>
      </c>
      <c r="D208" s="17" t="s">
        <v>136</v>
      </c>
      <c r="E208" s="18" t="n">
        <v>31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51</v>
      </c>
      <c r="J208" s="18" t="n">
        <v>6.77</v>
      </c>
      <c r="K208" s="6" t="s">
        <f>=Портфель!G40*Портфель!$R$13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41" t="n">
        <v>45943</v>
      </c>
      <c r="B209" s="17" t="s">
        <v>502</v>
      </c>
      <c r="C209" s="17" t="s">
        <v>135</v>
      </c>
      <c r="D209" s="17" t="s">
        <v>136</v>
      </c>
      <c r="E209" s="18" t="n">
        <v>133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18</v>
      </c>
      <c r="J209" s="18" t="n">
        <v>6.02</v>
      </c>
      <c r="K209" s="6" t="s">
        <f>=Портфель!G40*Портфель!$R$13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41" t="n">
        <v>45306</v>
      </c>
      <c r="B210" s="17" t="s">
        <v>502</v>
      </c>
      <c r="C210" s="17" t="s">
        <v>139</v>
      </c>
      <c r="D210" s="17" t="s">
        <v>141</v>
      </c>
      <c r="E210" s="18" t="n">
        <v>2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655</v>
      </c>
      <c r="J210" s="18" t="n">
        <v>889.815</v>
      </c>
      <c r="K210" s="6" t="s">
        <f>=Портфель!G42*Портфель!H42/100*Портфель!$R$13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41" t="n">
        <v>45334</v>
      </c>
      <c r="B211" s="17" t="s">
        <v>502</v>
      </c>
      <c r="C211" s="17" t="s">
        <v>139</v>
      </c>
      <c r="D211" s="17" t="s">
        <v>141</v>
      </c>
      <c r="E211" s="18" t="n">
        <v>1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627</v>
      </c>
      <c r="J211" s="18" t="n">
        <v>899.55</v>
      </c>
      <c r="K211" s="6" t="s">
        <f>=Портфель!G42*Портфель!H42/100*Портфель!$R$13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41" t="n">
        <v>45397</v>
      </c>
      <c r="B212" s="17" t="s">
        <v>502</v>
      </c>
      <c r="C212" s="17" t="s">
        <v>139</v>
      </c>
      <c r="D212" s="17" t="s">
        <v>141</v>
      </c>
      <c r="E212" s="18" t="n">
        <v>1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564</v>
      </c>
      <c r="J212" s="18" t="n">
        <v>851.18</v>
      </c>
      <c r="K212" s="6" t="s">
        <f>=Портфель!G42*Портфель!H42/100*Портфель!$R$13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41" t="n">
        <v>45420</v>
      </c>
      <c r="B213" s="17" t="s">
        <v>502</v>
      </c>
      <c r="C213" s="17" t="s">
        <v>139</v>
      </c>
      <c r="D213" s="17" t="s">
        <v>141</v>
      </c>
      <c r="E213" s="18" t="n">
        <v>1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541</v>
      </c>
      <c r="J213" s="18" t="n">
        <v>854.73</v>
      </c>
      <c r="K213" s="6" t="s">
        <f>=Портфель!G42*Портфель!H42/100*Портфель!$R$13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41" t="n">
        <v>45456</v>
      </c>
      <c r="B214" s="17" t="s">
        <v>502</v>
      </c>
      <c r="C214" s="17" t="s">
        <v>139</v>
      </c>
      <c r="D214" s="17" t="s">
        <v>141</v>
      </c>
      <c r="E214" s="18" t="n">
        <v>1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505</v>
      </c>
      <c r="J214" s="18" t="n">
        <v>761.72</v>
      </c>
      <c r="K214" s="6" t="s">
        <f>=Портфель!G42*Портфель!H42/100*Портфель!$R$13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41" t="n">
        <v>45469</v>
      </c>
      <c r="B215" s="17" t="s">
        <v>502</v>
      </c>
      <c r="C215" s="17" t="s">
        <v>139</v>
      </c>
      <c r="D215" s="17" t="s">
        <v>141</v>
      </c>
      <c r="E215" s="18" t="n">
        <v>1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492</v>
      </c>
      <c r="J215" s="18" t="n">
        <v>765.72</v>
      </c>
      <c r="K215" s="6" t="s">
        <f>=Портфель!G42*Портфель!H42/100*Портфель!$R$13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41" t="n">
        <v>45490</v>
      </c>
      <c r="B216" s="17" t="s">
        <v>502</v>
      </c>
      <c r="C216" s="17" t="s">
        <v>139</v>
      </c>
      <c r="D216" s="17" t="s">
        <v>141</v>
      </c>
      <c r="E216" s="18" t="n">
        <v>1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471</v>
      </c>
      <c r="J216" s="18" t="n">
        <v>731.14</v>
      </c>
      <c r="K216" s="6" t="s">
        <f>=Портфель!G42*Портфель!H42/100*Портфель!$R$13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41" t="n">
        <v>45558</v>
      </c>
      <c r="B217" s="17" t="s">
        <v>502</v>
      </c>
      <c r="C217" s="17" t="s">
        <v>139</v>
      </c>
      <c r="D217" s="17" t="s">
        <v>141</v>
      </c>
      <c r="E217" s="18" t="n">
        <v>1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403</v>
      </c>
      <c r="J217" s="18" t="n">
        <v>735.78</v>
      </c>
      <c r="K217" s="6" t="s">
        <f>=Портфель!G42*Портфель!H42/100*Портфель!$R$13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41" t="n">
        <v>45727</v>
      </c>
      <c r="B218" s="17" t="s">
        <v>502</v>
      </c>
      <c r="C218" s="17" t="s">
        <v>139</v>
      </c>
      <c r="D218" s="17" t="s">
        <v>141</v>
      </c>
      <c r="E218" s="18" t="n">
        <v>2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234</v>
      </c>
      <c r="J218" s="18" t="n">
        <v>790.11</v>
      </c>
      <c r="K218" s="6" t="s">
        <f>=Портфель!G42*Портфель!H42/100*Портфель!$R$13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41" t="n">
        <v>45314</v>
      </c>
      <c r="B219" s="17" t="s">
        <v>502</v>
      </c>
      <c r="C219" s="17" t="s">
        <v>143</v>
      </c>
      <c r="D219" s="17" t="s">
        <v>144</v>
      </c>
      <c r="E219" s="18" t="n">
        <v>1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647</v>
      </c>
      <c r="J219" s="18" t="n">
        <v>843.32</v>
      </c>
      <c r="K219" s="6" t="s">
        <f>=Портфель!G43*Портфель!H43/100*Портфель!$R$13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41" t="n">
        <v>45363</v>
      </c>
      <c r="B220" s="17" t="s">
        <v>502</v>
      </c>
      <c r="C220" s="17" t="s">
        <v>143</v>
      </c>
      <c r="D220" s="17" t="s">
        <v>144</v>
      </c>
      <c r="E220" s="18" t="n">
        <v>2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598</v>
      </c>
      <c r="J220" s="18" t="n">
        <v>827.05</v>
      </c>
      <c r="K220" s="6" t="s">
        <f>=Портфель!G43*Портфель!H43/100*Портфель!$R$13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41" t="n">
        <v>45397</v>
      </c>
      <c r="B221" s="17" t="s">
        <v>502</v>
      </c>
      <c r="C221" s="17" t="s">
        <v>143</v>
      </c>
      <c r="D221" s="17" t="s">
        <v>144</v>
      </c>
      <c r="E221" s="18" t="n">
        <v>1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564</v>
      </c>
      <c r="J221" s="18" t="n">
        <v>782.99</v>
      </c>
      <c r="K221" s="6" t="s">
        <f>=Портфель!G43*Портфель!H43/100*Портфель!$R$13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41" t="n">
        <v>45420</v>
      </c>
      <c r="B222" s="17" t="s">
        <v>502</v>
      </c>
      <c r="C222" s="17" t="s">
        <v>143</v>
      </c>
      <c r="D222" s="17" t="s">
        <v>144</v>
      </c>
      <c r="E222" s="18" t="n">
        <v>1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541</v>
      </c>
      <c r="J222" s="18" t="n">
        <v>780.1</v>
      </c>
      <c r="K222" s="6" t="s">
        <f>=Портфель!G43*Портфель!H43/100*Портфель!$R$13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41" t="n">
        <v>45456</v>
      </c>
      <c r="B223" s="17" t="s">
        <v>502</v>
      </c>
      <c r="C223" s="17" t="s">
        <v>143</v>
      </c>
      <c r="D223" s="17" t="s">
        <v>144</v>
      </c>
      <c r="E223" s="18" t="n">
        <v>1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505</v>
      </c>
      <c r="J223" s="18" t="n">
        <v>749.73</v>
      </c>
      <c r="K223" s="6" t="s">
        <f>=Портфель!G43*Портфель!H43/100*Портфель!$R$13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41" t="n">
        <v>45469</v>
      </c>
      <c r="B224" s="17" t="s">
        <v>502</v>
      </c>
      <c r="C224" s="17" t="s">
        <v>143</v>
      </c>
      <c r="D224" s="17" t="s">
        <v>144</v>
      </c>
      <c r="E224" s="18" t="n">
        <v>1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492</v>
      </c>
      <c r="J224" s="18" t="n">
        <v>749.19</v>
      </c>
      <c r="K224" s="6" t="s">
        <f>=Портфель!G43*Портфель!H43/100*Портфель!$R$13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41" t="n">
        <v>45490</v>
      </c>
      <c r="B225" s="17" t="s">
        <v>502</v>
      </c>
      <c r="C225" s="17" t="s">
        <v>143</v>
      </c>
      <c r="D225" s="17" t="s">
        <v>144</v>
      </c>
      <c r="E225" s="18" t="n">
        <v>1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471</v>
      </c>
      <c r="J225" s="18" t="n">
        <v>720.62</v>
      </c>
      <c r="K225" s="6" t="s">
        <f>=Портфель!G43*Портфель!H43/100*Портфель!$R$13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41" t="n">
        <v>45558</v>
      </c>
      <c r="B226" s="17" t="s">
        <v>502</v>
      </c>
      <c r="C226" s="17" t="s">
        <v>143</v>
      </c>
      <c r="D226" s="17" t="s">
        <v>144</v>
      </c>
      <c r="E226" s="18" t="n">
        <v>1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403</v>
      </c>
      <c r="J226" s="18" t="n">
        <v>697.87</v>
      </c>
      <c r="K226" s="6" t="s">
        <f>=Портфель!G43*Портфель!H43/100*Портфель!$R$13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41" t="n">
        <v>45727</v>
      </c>
      <c r="B227" s="17" t="s">
        <v>502</v>
      </c>
      <c r="C227" s="17" t="s">
        <v>143</v>
      </c>
      <c r="D227" s="17" t="s">
        <v>144</v>
      </c>
      <c r="E227" s="18" t="n">
        <v>2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234</v>
      </c>
      <c r="J227" s="18" t="n">
        <v>787.89</v>
      </c>
      <c r="K227" s="6" t="s">
        <f>=Портфель!G43*Портфель!H43/100*Портфель!$R$13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41" t="n">
        <v>45597</v>
      </c>
      <c r="B228" s="17" t="s">
        <v>502</v>
      </c>
      <c r="C228" s="17" t="s">
        <v>146</v>
      </c>
      <c r="D228" s="17" t="s">
        <v>147</v>
      </c>
      <c r="E228" s="18" t="n">
        <v>5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364</v>
      </c>
      <c r="J228" s="18" t="n">
        <v>517.19</v>
      </c>
      <c r="K228" s="6" t="s">
        <f>=Портфель!G44*Портфель!H44/100*Портфель!$R$13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41" t="n">
        <v>45624</v>
      </c>
      <c r="B229" s="17" t="s">
        <v>502</v>
      </c>
      <c r="C229" s="17" t="s">
        <v>146</v>
      </c>
      <c r="D229" s="17" t="s">
        <v>147</v>
      </c>
      <c r="E229" s="18" t="n">
        <v>2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337</v>
      </c>
      <c r="J229" s="18" t="n">
        <v>538.7</v>
      </c>
      <c r="K229" s="6" t="s">
        <f>=Портфель!G44*Портфель!H44/100*Портфель!$R$13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41" t="n">
        <v>45646</v>
      </c>
      <c r="B230" s="17" t="s">
        <v>502</v>
      </c>
      <c r="C230" s="17" t="s">
        <v>146</v>
      </c>
      <c r="D230" s="17" t="s">
        <v>147</v>
      </c>
      <c r="E230" s="18" t="n">
        <v>4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315</v>
      </c>
      <c r="J230" s="18" t="n">
        <v>546.705</v>
      </c>
      <c r="K230" s="6" t="s">
        <f>=Портфель!G44*Портфель!H44/100*Портфель!$R$13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41" t="n">
        <v>45646</v>
      </c>
      <c r="B231" s="17" t="s">
        <v>502</v>
      </c>
      <c r="C231" s="17" t="s">
        <v>146</v>
      </c>
      <c r="D231" s="17" t="s">
        <v>147</v>
      </c>
      <c r="E231" s="18" t="n">
        <v>1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315</v>
      </c>
      <c r="J231" s="18" t="n">
        <v>546.65</v>
      </c>
      <c r="K231" s="6" t="s">
        <f>=Портфель!G44*Портфель!H44/100*Портфель!$R$13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41" t="n">
        <v>45805</v>
      </c>
      <c r="B232" s="17" t="s">
        <v>502</v>
      </c>
      <c r="C232" s="17" t="s">
        <v>146</v>
      </c>
      <c r="D232" s="17" t="s">
        <v>147</v>
      </c>
      <c r="E232" s="18" t="n">
        <v>1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156</v>
      </c>
      <c r="J232" s="18" t="n">
        <v>560.01</v>
      </c>
      <c r="K232" s="6" t="s">
        <f>=Портфель!G44*Портфель!H44/100*Портфель!$R$13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41" t="n">
        <v>45597</v>
      </c>
      <c r="B233" s="17" t="s">
        <v>502</v>
      </c>
      <c r="C233" s="17" t="s">
        <v>150</v>
      </c>
      <c r="D233" s="17" t="s">
        <v>151</v>
      </c>
      <c r="E233" s="18" t="n">
        <v>5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364</v>
      </c>
      <c r="J233" s="18" t="n">
        <v>530.798</v>
      </c>
      <c r="K233" s="6" t="s">
        <f>=Портфель!G45*Портфель!H45/100*Портфель!$R$13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41" t="n">
        <v>45624</v>
      </c>
      <c r="B234" s="17" t="s">
        <v>502</v>
      </c>
      <c r="C234" s="17" t="s">
        <v>150</v>
      </c>
      <c r="D234" s="17" t="s">
        <v>151</v>
      </c>
      <c r="E234" s="18" t="n">
        <v>2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337</v>
      </c>
      <c r="J234" s="18" t="n">
        <v>548.475</v>
      </c>
      <c r="K234" s="6" t="s">
        <f>=Портфель!G45*Портфель!H45/100*Портфель!$R$13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41" t="n">
        <v>45646</v>
      </c>
      <c r="B235" s="17" t="s">
        <v>502</v>
      </c>
      <c r="C235" s="17" t="s">
        <v>150</v>
      </c>
      <c r="D235" s="17" t="s">
        <v>151</v>
      </c>
      <c r="E235" s="18" t="n">
        <v>4</v>
      </c>
      <c r="F235" s="7" t="s">
        <f>=DATEDIF(A235,$N$2,"y")</f>
      </c>
      <c r="G235" s="7" t="s">
        <f>=DATEDIF(A235,$N$2,"ym")</f>
      </c>
      <c r="H235" s="7" t="s">
        <f>=DATEDIF(A235,$N$2,"md")</f>
      </c>
      <c r="I235" s="7" t="n">
        <v>315</v>
      </c>
      <c r="J235" s="18" t="n">
        <v>591.015</v>
      </c>
      <c r="K235" s="6" t="s">
        <f>=Портфель!G45*Портфель!H45/100*Портфель!$R$13</f>
      </c>
      <c r="L235" s="6" t="s">
        <f>=(K235-J235)*E235</f>
      </c>
      <c r="M235" s="6" t="s">
        <f>=MAX(0,L235*0.13)</f>
      </c>
    </row>
    <row collapsed="false" customFormat="false" customHeight="false" hidden="false" ht="12.1" outlineLevel="0" r="236">
      <c r="A236" s="41" t="n">
        <v>45805</v>
      </c>
      <c r="B236" s="17" t="s">
        <v>502</v>
      </c>
      <c r="C236" s="17" t="s">
        <v>150</v>
      </c>
      <c r="D236" s="17" t="s">
        <v>151</v>
      </c>
      <c r="E236" s="18" t="n">
        <v>1</v>
      </c>
      <c r="F236" s="7" t="s">
        <f>=DATEDIF(A236,$N$2,"y")</f>
      </c>
      <c r="G236" s="7" t="s">
        <f>=DATEDIF(A236,$N$2,"ym")</f>
      </c>
      <c r="H236" s="7" t="s">
        <f>=DATEDIF(A236,$N$2,"md")</f>
      </c>
      <c r="I236" s="7" t="n">
        <v>156</v>
      </c>
      <c r="J236" s="18" t="n">
        <v>590.89</v>
      </c>
      <c r="K236" s="6" t="s">
        <f>=Портфель!G45*Портфель!H45/100*Портфель!$R$13</f>
      </c>
      <c r="L236" s="6" t="s">
        <f>=(K236-J236)*E236</f>
      </c>
      <c r="M236" s="6" t="s">
        <f>=MAX(0,L236*0.13)</f>
      </c>
    </row>
    <row collapsed="false" customFormat="false" customHeight="false" hidden="false" ht="12.1" outlineLevel="0" r="237">
      <c r="A237" s="41" t="n">
        <v>45356</v>
      </c>
      <c r="B237" s="17" t="s">
        <v>502</v>
      </c>
      <c r="C237" s="17" t="s">
        <v>154</v>
      </c>
      <c r="D237" s="17" t="s">
        <v>155</v>
      </c>
      <c r="E237" s="18" t="n">
        <v>1</v>
      </c>
      <c r="F237" s="7" t="s">
        <f>=DATEDIF(A237,$N$2,"y")</f>
      </c>
      <c r="G237" s="7" t="s">
        <f>=DATEDIF(A237,$N$2,"ym")</f>
      </c>
      <c r="H237" s="7" t="s">
        <f>=DATEDIF(A237,$N$2,"md")</f>
      </c>
      <c r="I237" s="7" t="n">
        <v>605</v>
      </c>
      <c r="J237" s="18" t="n">
        <v>990.66</v>
      </c>
      <c r="K237" s="6" t="s">
        <f>=Портфель!G46*Портфель!H46/100*Портфель!$R$13</f>
      </c>
      <c r="L237" s="6" t="s">
        <f>=(K237-J237)*E237</f>
      </c>
      <c r="M237" s="6" t="s">
        <f>=MAX(0,L237*0.13)</f>
      </c>
    </row>
    <row collapsed="false" customFormat="false" customHeight="false" hidden="false" ht="12.1" outlineLevel="0" r="238">
      <c r="A238" s="41" t="n">
        <v>45397</v>
      </c>
      <c r="B238" s="17" t="s">
        <v>502</v>
      </c>
      <c r="C238" s="17" t="s">
        <v>154</v>
      </c>
      <c r="D238" s="17" t="s">
        <v>155</v>
      </c>
      <c r="E238" s="18" t="n">
        <v>1</v>
      </c>
      <c r="F238" s="7" t="s">
        <f>=DATEDIF(A238,$N$2,"y")</f>
      </c>
      <c r="G238" s="7" t="s">
        <f>=DATEDIF(A238,$N$2,"ym")</f>
      </c>
      <c r="H238" s="7" t="s">
        <f>=DATEDIF(A238,$N$2,"md")</f>
      </c>
      <c r="I238" s="7" t="n">
        <v>564</v>
      </c>
      <c r="J238" s="18" t="n">
        <v>975.94</v>
      </c>
      <c r="K238" s="6" t="s">
        <f>=Портфель!G46*Портфель!H46/100*Портфель!$R$13</f>
      </c>
      <c r="L238" s="6" t="s">
        <f>=(K238-J238)*E238</f>
      </c>
      <c r="M238" s="6" t="s">
        <f>=MAX(0,L238*0.13)</f>
      </c>
    </row>
    <row collapsed="false" customFormat="false" customHeight="false" hidden="false" ht="12.1" outlineLevel="0" r="239">
      <c r="A239" s="41" t="n">
        <v>45428</v>
      </c>
      <c r="B239" s="17" t="s">
        <v>502</v>
      </c>
      <c r="C239" s="17" t="s">
        <v>154</v>
      </c>
      <c r="D239" s="17" t="s">
        <v>155</v>
      </c>
      <c r="E239" s="18" t="n">
        <v>1</v>
      </c>
      <c r="F239" s="7" t="s">
        <f>=DATEDIF(A239,$N$2,"y")</f>
      </c>
      <c r="G239" s="7" t="s">
        <f>=DATEDIF(A239,$N$2,"ym")</f>
      </c>
      <c r="H239" s="7" t="s">
        <f>=DATEDIF(A239,$N$2,"md")</f>
      </c>
      <c r="I239" s="7" t="n">
        <v>533</v>
      </c>
      <c r="J239" s="18" t="n">
        <v>964.67</v>
      </c>
      <c r="K239" s="6" t="s">
        <f>=Портфель!G46*Портфель!H46/100*Портфель!$R$13</f>
      </c>
      <c r="L239" s="6" t="s">
        <f>=(K239-J239)*E239</f>
      </c>
      <c r="M239" s="6" t="s">
        <f>=MAX(0,L239*0.13)</f>
      </c>
    </row>
    <row collapsed="false" customFormat="false" customHeight="false" hidden="false" ht="12.1" outlineLevel="0" r="240">
      <c r="A240" s="41" t="n">
        <v>45701</v>
      </c>
      <c r="B240" s="17" t="s">
        <v>502</v>
      </c>
      <c r="C240" s="17" t="s">
        <v>154</v>
      </c>
      <c r="D240" s="17" t="s">
        <v>155</v>
      </c>
      <c r="E240" s="18" t="n">
        <v>2</v>
      </c>
      <c r="F240" s="7" t="s">
        <f>=DATEDIF(A240,$N$2,"y")</f>
      </c>
      <c r="G240" s="7" t="s">
        <f>=DATEDIF(A240,$N$2,"ym")</f>
      </c>
      <c r="H240" s="7" t="s">
        <f>=DATEDIF(A240,$N$2,"md")</f>
      </c>
      <c r="I240" s="7" t="n">
        <v>260</v>
      </c>
      <c r="J240" s="18" t="n">
        <v>826.485</v>
      </c>
      <c r="K240" s="6" t="s">
        <f>=Портфель!G46*Портфель!H46/100*Портфель!$R$13</f>
      </c>
      <c r="L240" s="6" t="s">
        <f>=(K240-J240)*E240</f>
      </c>
      <c r="M240" s="6" t="s">
        <f>=MAX(0,L240*0.13)</f>
      </c>
    </row>
    <row collapsed="false" customFormat="false" customHeight="false" hidden="false" ht="12.1" outlineLevel="0" r="241">
      <c r="A241" s="41" t="n">
        <v>45624</v>
      </c>
      <c r="B241" s="17" t="s">
        <v>502</v>
      </c>
      <c r="C241" s="17" t="s">
        <v>158</v>
      </c>
      <c r="D241" s="17" t="s">
        <v>159</v>
      </c>
      <c r="E241" s="18" t="n">
        <v>3</v>
      </c>
      <c r="F241" s="7" t="s">
        <f>=DATEDIF(A241,$N$2,"y")</f>
      </c>
      <c r="G241" s="7" t="s">
        <f>=DATEDIF(A241,$N$2,"ym")</f>
      </c>
      <c r="H241" s="7" t="s">
        <f>=DATEDIF(A241,$N$2,"md")</f>
      </c>
      <c r="I241" s="7" t="n">
        <v>337</v>
      </c>
      <c r="J241" s="18" t="n">
        <v>807.11</v>
      </c>
      <c r="K241" s="6" t="s">
        <f>=Портфель!G47*Портфель!H47/100*Портфель!$R$13</f>
      </c>
      <c r="L241" s="6" t="s">
        <f>=(K241-J241)*E241</f>
      </c>
      <c r="M241" s="6" t="s">
        <f>=MAX(0,L241*0.13)</f>
      </c>
    </row>
    <row collapsed="false" customFormat="false" customHeight="false" hidden="false" ht="12.1" outlineLevel="0" r="242">
      <c r="A242" s="41" t="n">
        <v>45701</v>
      </c>
      <c r="B242" s="17" t="s">
        <v>502</v>
      </c>
      <c r="C242" s="17" t="s">
        <v>158</v>
      </c>
      <c r="D242" s="17" t="s">
        <v>159</v>
      </c>
      <c r="E242" s="18" t="n">
        <v>2</v>
      </c>
      <c r="F242" s="7" t="s">
        <f>=DATEDIF(A242,$N$2,"y")</f>
      </c>
      <c r="G242" s="7" t="s">
        <f>=DATEDIF(A242,$N$2,"ym")</f>
      </c>
      <c r="H242" s="7" t="s">
        <f>=DATEDIF(A242,$N$2,"md")</f>
      </c>
      <c r="I242" s="7" t="n">
        <v>260</v>
      </c>
      <c r="J242" s="18" t="n">
        <v>892.04</v>
      </c>
      <c r="K242" s="6" t="s">
        <f>=Портфель!G47*Портфель!H47/100*Портфель!$R$13</f>
      </c>
      <c r="L242" s="6" t="s">
        <f>=(K242-J242)*E242</f>
      </c>
      <c r="M242" s="6" t="s">
        <f>=MAX(0,L242*0.13)</f>
      </c>
    </row>
    <row collapsed="false" customFormat="false" customHeight="false" hidden="false" ht="12.1" outlineLevel="0" r="243">
      <c r="A243" s="41" t="n">
        <v>45943</v>
      </c>
      <c r="B243" s="17" t="s">
        <v>502</v>
      </c>
      <c r="C243" s="17" t="s">
        <v>161</v>
      </c>
      <c r="D243" s="17" t="s">
        <v>162</v>
      </c>
      <c r="E243" s="18" t="n">
        <v>3</v>
      </c>
      <c r="F243" s="7" t="s">
        <f>=DATEDIF(A243,$N$2,"y")</f>
      </c>
      <c r="G243" s="7" t="s">
        <f>=DATEDIF(A243,$N$2,"ym")</f>
      </c>
      <c r="H243" s="7" t="s">
        <f>=DATEDIF(A243,$N$2,"md")</f>
      </c>
      <c r="I243" s="7" t="n">
        <v>18</v>
      </c>
      <c r="J243" s="18" t="n">
        <v>1007.0466666667</v>
      </c>
      <c r="K243" s="6" t="s">
        <f>=Портфель!G48*Портфель!H48/100*Портфель!$R$13</f>
      </c>
      <c r="L243" s="6" t="s">
        <f>=(K243-J243)*E243</f>
      </c>
      <c r="M243" s="6" t="s">
        <f>=MAX(0,L243*0.13)</f>
      </c>
    </row>
    <row collapsed="false" customFormat="false" customHeight="false" hidden="false" ht="12.1" outlineLevel="0" r="244">
      <c r="A244" s="41" t="n">
        <v>45803</v>
      </c>
      <c r="B244" s="17" t="s">
        <v>502</v>
      </c>
      <c r="C244" s="17" t="s">
        <v>165</v>
      </c>
      <c r="D244" s="17" t="s">
        <v>166</v>
      </c>
      <c r="E244" s="18" t="n">
        <v>6</v>
      </c>
      <c r="F244" s="7" t="s">
        <f>=DATEDIF(A244,$N$2,"y")</f>
      </c>
      <c r="G244" s="7" t="s">
        <f>=DATEDIF(A244,$N$2,"ym")</f>
      </c>
      <c r="H244" s="7" t="s">
        <f>=DATEDIF(A244,$N$2,"md")</f>
      </c>
      <c r="I244" s="7" t="n">
        <v>158</v>
      </c>
      <c r="J244" s="18" t="n">
        <v>674.94833333333</v>
      </c>
      <c r="K244" s="6" t="s">
        <f>=Портфель!G49*Портфель!H49/100*Портфель!$R$13</f>
      </c>
      <c r="L244" s="6" t="s">
        <f>=(K244-J244)*E244</f>
      </c>
      <c r="M244" s="6" t="s">
        <f>=MAX(0,L244*0.13)</f>
      </c>
    </row>
    <row collapsed="false" customFormat="false" customHeight="false" hidden="false" ht="12.1" outlineLevel="0" r="245">
      <c r="A245" s="41" t="n">
        <v>45110</v>
      </c>
      <c r="B245" s="17" t="s">
        <v>502</v>
      </c>
      <c r="C245" s="17" t="s">
        <v>168</v>
      </c>
      <c r="D245" s="17" t="s">
        <v>169</v>
      </c>
      <c r="E245" s="18" t="n">
        <v>1</v>
      </c>
      <c r="F245" s="7" t="s">
        <f>=DATEDIF(A245,$N$2,"y")</f>
      </c>
      <c r="G245" s="7" t="s">
        <f>=DATEDIF(A245,$N$2,"ym")</f>
      </c>
      <c r="H245" s="7" t="s">
        <f>=DATEDIF(A245,$N$2,"md")</f>
      </c>
      <c r="I245" s="7" t="n">
        <v>851</v>
      </c>
      <c r="J245" s="18" t="n">
        <v>1019.08</v>
      </c>
      <c r="K245" s="6" t="s">
        <f>=Портфель!G50*Портфель!H50/100*Портфель!$R$13</f>
      </c>
      <c r="L245" s="6" t="s">
        <f>=(K245-J245)*E245</f>
      </c>
      <c r="M245" s="6" t="s">
        <f>=MAX(0,L245*0.13)</f>
      </c>
    </row>
    <row collapsed="false" customFormat="false" customHeight="false" hidden="false" ht="12.1" outlineLevel="0" r="246">
      <c r="A246" s="41" t="n">
        <v>45110</v>
      </c>
      <c r="B246" s="17" t="s">
        <v>502</v>
      </c>
      <c r="C246" s="17" t="s">
        <v>168</v>
      </c>
      <c r="D246" s="17" t="s">
        <v>169</v>
      </c>
      <c r="E246" s="18" t="n">
        <v>1</v>
      </c>
      <c r="F246" s="7" t="s">
        <f>=DATEDIF(A246,$N$2,"y")</f>
      </c>
      <c r="G246" s="7" t="s">
        <f>=DATEDIF(A246,$N$2,"ym")</f>
      </c>
      <c r="H246" s="7" t="s">
        <f>=DATEDIF(A246,$N$2,"md")</f>
      </c>
      <c r="I246" s="7" t="n">
        <v>851</v>
      </c>
      <c r="J246" s="18" t="n">
        <v>1020.08</v>
      </c>
      <c r="K246" s="6" t="s">
        <f>=Портфель!G50*Портфель!H50/100*Портфель!$R$13</f>
      </c>
      <c r="L246" s="6" t="s">
        <f>=(K246-J246)*E246</f>
      </c>
      <c r="M246" s="6" t="s">
        <f>=MAX(0,L246*0.13)</f>
      </c>
    </row>
    <row collapsed="false" customFormat="false" customHeight="false" hidden="false" ht="12.1" outlineLevel="0" r="247">
      <c r="A247" s="41" t="n">
        <v>45163</v>
      </c>
      <c r="B247" s="17" t="s">
        <v>502</v>
      </c>
      <c r="C247" s="17" t="s">
        <v>168</v>
      </c>
      <c r="D247" s="17" t="s">
        <v>169</v>
      </c>
      <c r="E247" s="18" t="n">
        <v>1</v>
      </c>
      <c r="F247" s="7" t="s">
        <f>=DATEDIF(A247,$N$2,"y")</f>
      </c>
      <c r="G247" s="7" t="s">
        <f>=DATEDIF(A247,$N$2,"ym")</f>
      </c>
      <c r="H247" s="7" t="s">
        <f>=DATEDIF(A247,$N$2,"md")</f>
      </c>
      <c r="I247" s="7" t="n">
        <v>798</v>
      </c>
      <c r="J247" s="18" t="n">
        <v>994.57</v>
      </c>
      <c r="K247" s="6" t="s">
        <f>=Портфель!G50*Портфель!H50/100*Портфель!$R$13</f>
      </c>
      <c r="L247" s="6" t="s">
        <f>=(K247-J247)*E247</f>
      </c>
      <c r="M247" s="6" t="s">
        <f>=MAX(0,L247*0.13)</f>
      </c>
    </row>
    <row collapsed="false" customFormat="false" customHeight="false" hidden="false" ht="12.1" outlineLevel="0" r="248">
      <c r="A248" s="41" t="n">
        <v>45709</v>
      </c>
      <c r="B248" s="17" t="s">
        <v>502</v>
      </c>
      <c r="C248" s="17" t="s">
        <v>171</v>
      </c>
      <c r="D248" s="17" t="s">
        <v>172</v>
      </c>
      <c r="E248" s="18" t="n">
        <v>3</v>
      </c>
      <c r="F248" s="7" t="s">
        <f>=DATEDIF(A248,$N$2,"y")</f>
      </c>
      <c r="G248" s="7" t="s">
        <f>=DATEDIF(A248,$N$2,"ym")</f>
      </c>
      <c r="H248" s="7" t="s">
        <f>=DATEDIF(A248,$N$2,"md")</f>
      </c>
      <c r="I248" s="7" t="n">
        <v>252</v>
      </c>
      <c r="J248" s="18" t="n">
        <v>758.84333333333</v>
      </c>
      <c r="K248" s="6" t="s">
        <f>=Портфель!G51*Портфель!H51/100*Портфель!$R$13</f>
      </c>
      <c r="L248" s="6" t="s">
        <f>=(K248-J248)*E248</f>
      </c>
      <c r="M248" s="6" t="s">
        <f>=MAX(0,L248*0.13)</f>
      </c>
    </row>
    <row collapsed="false" customFormat="false" customHeight="false" hidden="false" ht="12.1" outlineLevel="0" r="249">
      <c r="A249" s="41" t="n">
        <v>45705</v>
      </c>
      <c r="B249" s="17" t="s">
        <v>502</v>
      </c>
      <c r="C249" s="17" t="s">
        <v>174</v>
      </c>
      <c r="D249" s="17" t="s">
        <v>175</v>
      </c>
      <c r="E249" s="18" t="n">
        <v>2</v>
      </c>
      <c r="F249" s="7" t="s">
        <f>=DATEDIF(A249,$N$2,"y")</f>
      </c>
      <c r="G249" s="7" t="s">
        <f>=DATEDIF(A249,$N$2,"ym")</f>
      </c>
      <c r="H249" s="7" t="s">
        <f>=DATEDIF(A249,$N$2,"md")</f>
      </c>
      <c r="I249" s="7" t="n">
        <v>256</v>
      </c>
      <c r="J249" s="18" t="n">
        <v>1004.88</v>
      </c>
      <c r="K249" s="6" t="s">
        <f>=Портфель!G52*Портфель!H52/100*Портфель!$R$13</f>
      </c>
      <c r="L249" s="6" t="s">
        <f>=(K249-J249)*E249</f>
      </c>
      <c r="M249" s="6" t="s">
        <f>=MAX(0,L249*0.13)</f>
      </c>
    </row>
    <row collapsed="false" customFormat="false" customHeight="false" hidden="false" ht="12.1" outlineLevel="0" r="250">
      <c r="A250" s="41" t="n">
        <v>45652</v>
      </c>
      <c r="B250" s="17" t="s">
        <v>502</v>
      </c>
      <c r="C250" s="17" t="s">
        <v>177</v>
      </c>
      <c r="D250" s="17" t="s">
        <v>178</v>
      </c>
      <c r="E250" s="18" t="n">
        <v>1</v>
      </c>
      <c r="F250" s="7" t="s">
        <f>=DATEDIF(A250,$N$2,"y")</f>
      </c>
      <c r="G250" s="7" t="s">
        <f>=DATEDIF(A250,$N$2,"ym")</f>
      </c>
      <c r="H250" s="7" t="s">
        <f>=DATEDIF(A250,$N$2,"md")</f>
      </c>
      <c r="I250" s="7" t="n">
        <v>309</v>
      </c>
      <c r="J250" s="18" t="n">
        <v>887.69</v>
      </c>
      <c r="K250" s="6" t="s">
        <f>=Портфель!G53*Портфель!H53/100*Портфель!$R$13</f>
      </c>
      <c r="L250" s="6" t="s">
        <f>=(K250-J250)*E250</f>
      </c>
      <c r="M250" s="6" t="s">
        <f>=MAX(0,L250*0.13)</f>
      </c>
    </row>
    <row collapsed="false" customFormat="false" customHeight="false" hidden="false" ht="12.1" outlineLevel="0" r="251">
      <c r="A251" s="41" t="n">
        <v>45663</v>
      </c>
      <c r="B251" s="17" t="s">
        <v>502</v>
      </c>
      <c r="C251" s="17" t="s">
        <v>177</v>
      </c>
      <c r="D251" s="17" t="s">
        <v>178</v>
      </c>
      <c r="E251" s="18" t="n">
        <v>1</v>
      </c>
      <c r="F251" s="7" t="s">
        <f>=DATEDIF(A251,$N$2,"y")</f>
      </c>
      <c r="G251" s="7" t="s">
        <f>=DATEDIF(A251,$N$2,"ym")</f>
      </c>
      <c r="H251" s="7" t="s">
        <f>=DATEDIF(A251,$N$2,"md")</f>
      </c>
      <c r="I251" s="7" t="n">
        <v>298</v>
      </c>
      <c r="J251" s="18" t="n">
        <v>922.84</v>
      </c>
      <c r="K251" s="6" t="s">
        <f>=Портфель!G53*Портфель!H53/100*Портфель!$R$13</f>
      </c>
      <c r="L251" s="6" t="s">
        <f>=(K251-J251)*E251</f>
      </c>
      <c r="M251" s="6" t="s">
        <f>=MAX(0,L251*0.13)</f>
      </c>
    </row>
    <row collapsed="false" customFormat="false" customHeight="false" hidden="false" ht="12.1" outlineLevel="0" r="252">
      <c r="A252" s="41" t="n">
        <v>45663</v>
      </c>
      <c r="B252" s="17" t="s">
        <v>502</v>
      </c>
      <c r="C252" s="17" t="s">
        <v>180</v>
      </c>
      <c r="D252" s="17" t="s">
        <v>181</v>
      </c>
      <c r="E252" s="18" t="n">
        <v>2</v>
      </c>
      <c r="F252" s="7" t="s">
        <f>=DATEDIF(A252,$N$2,"y")</f>
      </c>
      <c r="G252" s="7" t="s">
        <f>=DATEDIF(A252,$N$2,"ym")</f>
      </c>
      <c r="H252" s="7" t="s">
        <f>=DATEDIF(A252,$N$2,"md")</f>
      </c>
      <c r="I252" s="7" t="n">
        <v>298</v>
      </c>
      <c r="J252" s="18" t="n">
        <v>834.21</v>
      </c>
      <c r="K252" s="6" t="s">
        <f>=Портфель!G54*Портфель!H54/100*Портфель!$R$13</f>
      </c>
      <c r="L252" s="6" t="s">
        <f>=(K252-J252)*E252</f>
      </c>
      <c r="M252" s="6" t="s">
        <f>=MAX(0,L252*0.13)</f>
      </c>
    </row>
    <row collapsed="false" customFormat="false" customHeight="false" hidden="false" ht="12.1" outlineLevel="0" r="253">
      <c r="A253" s="41" t="n">
        <v>45834</v>
      </c>
      <c r="B253" s="17" t="s">
        <v>502</v>
      </c>
      <c r="C253" s="17" t="s">
        <v>183</v>
      </c>
      <c r="D253" s="17" t="s">
        <v>184</v>
      </c>
      <c r="E253" s="18" t="n">
        <v>3</v>
      </c>
      <c r="F253" s="7" t="s">
        <f>=DATEDIF(A253,$N$2,"y")</f>
      </c>
      <c r="G253" s="7" t="s">
        <f>=DATEDIF(A253,$N$2,"ym")</f>
      </c>
      <c r="H253" s="7" t="s">
        <f>=DATEDIF(A253,$N$2,"md")</f>
      </c>
      <c r="I253" s="7" t="n">
        <v>127</v>
      </c>
      <c r="J253" s="18" t="n">
        <v>673.25</v>
      </c>
      <c r="K253" s="6" t="s">
        <f>=Портфель!G55*Портфель!H55/100*Портфель!$R$13</f>
      </c>
      <c r="L253" s="6" t="s">
        <f>=(K253-J253)*E253</f>
      </c>
      <c r="M253" s="6" t="s">
        <f>=MAX(0,L253*0.13)</f>
      </c>
    </row>
    <row collapsed="false" customFormat="false" customHeight="false" hidden="false" ht="12.1" outlineLevel="0" r="254">
      <c r="A254" s="41" t="n">
        <v>45663</v>
      </c>
      <c r="B254" s="17" t="s">
        <v>502</v>
      </c>
      <c r="C254" s="17" t="s">
        <v>186</v>
      </c>
      <c r="D254" s="17" t="s">
        <v>187</v>
      </c>
      <c r="E254" s="18" t="n">
        <v>3</v>
      </c>
      <c r="F254" s="7" t="s">
        <f>=DATEDIF(A254,$N$2,"y")</f>
      </c>
      <c r="G254" s="7" t="s">
        <f>=DATEDIF(A254,$N$2,"ym")</f>
      </c>
      <c r="H254" s="7" t="s">
        <f>=DATEDIF(A254,$N$2,"md")</f>
      </c>
      <c r="I254" s="7" t="n">
        <v>298</v>
      </c>
      <c r="J254" s="18" t="n">
        <v>583.11666666667</v>
      </c>
      <c r="K254" s="6" t="s">
        <f>=Портфель!G56*Портфель!H56/100*Портфель!$R$13</f>
      </c>
      <c r="L254" s="6" t="s">
        <f>=(K254-J254)*E254</f>
      </c>
      <c r="M254" s="6" t="s">
        <f>=MAX(0,L254*0.13)</f>
      </c>
    </row>
    <row collapsed="false" customFormat="false" customHeight="false" hidden="false" ht="12.1" outlineLevel="0" r="255">
      <c r="A255" s="41" t="n">
        <v>45792</v>
      </c>
      <c r="B255" s="17" t="s">
        <v>502</v>
      </c>
      <c r="C255" s="17" t="s">
        <v>186</v>
      </c>
      <c r="D255" s="17" t="s">
        <v>187</v>
      </c>
      <c r="E255" s="18" t="n">
        <v>1</v>
      </c>
      <c r="F255" s="7" t="s">
        <f>=DATEDIF(A255,$N$2,"y")</f>
      </c>
      <c r="G255" s="7" t="s">
        <f>=DATEDIF(A255,$N$2,"ym")</f>
      </c>
      <c r="H255" s="7" t="s">
        <f>=DATEDIF(A255,$N$2,"md")</f>
      </c>
      <c r="I255" s="7" t="n">
        <v>169</v>
      </c>
      <c r="J255" s="18" t="n">
        <v>444.16</v>
      </c>
      <c r="K255" s="6" t="s">
        <f>=Портфель!G56*Портфель!H56/100*Портфель!$R$13</f>
      </c>
      <c r="L255" s="6" t="s">
        <f>=(K255-J255)*E255</f>
      </c>
      <c r="M255" s="6" t="s">
        <f>=MAX(0,L255*0.13)</f>
      </c>
    </row>
    <row collapsed="false" customFormat="false" customHeight="false" hidden="false" ht="12.1" outlineLevel="0" r="256">
      <c r="A256" s="41" t="n">
        <v>45797</v>
      </c>
      <c r="B256" s="17" t="s">
        <v>502</v>
      </c>
      <c r="C256" s="17" t="s">
        <v>186</v>
      </c>
      <c r="D256" s="17" t="s">
        <v>187</v>
      </c>
      <c r="E256" s="18" t="n">
        <v>1</v>
      </c>
      <c r="F256" s="7" t="s">
        <f>=DATEDIF(A256,$N$2,"y")</f>
      </c>
      <c r="G256" s="7" t="s">
        <f>=DATEDIF(A256,$N$2,"ym")</f>
      </c>
      <c r="H256" s="7" t="s">
        <f>=DATEDIF(A256,$N$2,"md")</f>
      </c>
      <c r="I256" s="7" t="n">
        <v>164</v>
      </c>
      <c r="J256" s="18" t="n">
        <v>444.51</v>
      </c>
      <c r="K256" s="6" t="s">
        <f>=Портфель!G56*Портфель!H56/100*Портфель!$R$13</f>
      </c>
      <c r="L256" s="6" t="s">
        <f>=(K256-J256)*E256</f>
      </c>
      <c r="M256" s="6" t="s">
        <f>=MAX(0,L256*0.13)</f>
      </c>
    </row>
    <row collapsed="false" customFormat="false" customHeight="false" hidden="false" ht="12.1" outlineLevel="0" r="257">
      <c r="A257" s="41" t="n">
        <v>45294</v>
      </c>
      <c r="B257" s="17" t="s">
        <v>502</v>
      </c>
      <c r="C257" s="17" t="s">
        <v>189</v>
      </c>
      <c r="D257" s="17" t="s">
        <v>190</v>
      </c>
      <c r="E257" s="18" t="n">
        <v>3</v>
      </c>
      <c r="F257" s="7" t="s">
        <f>=DATEDIF(A257,$N$2,"y")</f>
      </c>
      <c r="G257" s="7" t="s">
        <f>=DATEDIF(A257,$N$2,"ym")</f>
      </c>
      <c r="H257" s="7" t="s">
        <f>=DATEDIF(A257,$N$2,"md")</f>
      </c>
      <c r="I257" s="7" t="n">
        <v>667</v>
      </c>
      <c r="J257" s="18" t="n">
        <v>899.26666666667</v>
      </c>
      <c r="K257" s="6" t="s">
        <f>=Портфель!G57*Портфель!H57/100*Портфель!$R$13</f>
      </c>
      <c r="L257" s="6" t="s">
        <f>=(K257-J257)*E257</f>
      </c>
      <c r="M257" s="6" t="s">
        <f>=MAX(0,L257*0.13)</f>
      </c>
    </row>
    <row collapsed="false" customFormat="false" customHeight="false" hidden="false" ht="12.1" outlineLevel="0" r="258">
      <c r="A258" s="41" t="n">
        <v>45561</v>
      </c>
      <c r="B258" s="17" t="s">
        <v>502</v>
      </c>
      <c r="C258" s="17" t="s">
        <v>192</v>
      </c>
      <c r="D258" s="17" t="s">
        <v>193</v>
      </c>
      <c r="E258" s="18" t="n">
        <v>1</v>
      </c>
      <c r="F258" s="7" t="s">
        <f>=DATEDIF(A258,$N$2,"y")</f>
      </c>
      <c r="G258" s="7" t="s">
        <f>=DATEDIF(A258,$N$2,"ym")</f>
      </c>
      <c r="H258" s="7" t="s">
        <f>=DATEDIF(A258,$N$2,"md")</f>
      </c>
      <c r="I258" s="7" t="n">
        <v>400</v>
      </c>
      <c r="J258" s="18" t="n">
        <v>821.2</v>
      </c>
      <c r="K258" s="6" t="s">
        <f>=Портфель!G58*Портфель!H58/100*Портфель!$R$13</f>
      </c>
      <c r="L258" s="6" t="s">
        <f>=(K258-J258)*E258</f>
      </c>
      <c r="M258" s="6" t="s">
        <f>=MAX(0,L258*0.13)</f>
      </c>
    </row>
    <row collapsed="false" customFormat="false" customHeight="false" hidden="false" ht="12.1" outlineLevel="0" r="259">
      <c r="A259" s="41" t="n">
        <v>45755</v>
      </c>
      <c r="B259" s="17" t="s">
        <v>502</v>
      </c>
      <c r="C259" s="17" t="s">
        <v>195</v>
      </c>
      <c r="D259" s="17" t="s">
        <v>196</v>
      </c>
      <c r="E259" s="18" t="n">
        <v>1</v>
      </c>
      <c r="F259" s="7" t="s">
        <f>=DATEDIF(A259,$N$2,"y")</f>
      </c>
      <c r="G259" s="7" t="s">
        <f>=DATEDIF(A259,$N$2,"ym")</f>
      </c>
      <c r="H259" s="7" t="s">
        <f>=DATEDIF(A259,$N$2,"md")</f>
      </c>
      <c r="I259" s="7" t="n">
        <v>206</v>
      </c>
      <c r="J259" s="18" t="n">
        <v>538.37</v>
      </c>
      <c r="K259" s="6" t="s">
        <f>=Портфель!G59*Портфель!H59/100*Портфель!$R$13</f>
      </c>
      <c r="L259" s="6" t="s">
        <f>=(K259-J259)*E259</f>
      </c>
      <c r="M259" s="6" t="s">
        <f>=MAX(0,L259*0.13)</f>
      </c>
    </row>
    <row collapsed="false" customFormat="false" customHeight="false" hidden="false" ht="12.1" outlineLevel="0" r="260">
      <c r="A260" s="41" t="n">
        <v>0</v>
      </c>
      <c r="B260" s="17" t="s">
        <v>748</v>
      </c>
      <c r="C260" s="17" t="s">
        <v>748</v>
      </c>
      <c r="D260" s="17" t="s">
        <v>748</v>
      </c>
      <c r="E260" s="18" t="n">
        <v> </v>
      </c>
      <c r="F260" s="7" t="n">
        <v> </v>
      </c>
      <c r="G260" s="18" t="n">
        <v> </v>
      </c>
      <c r="H260" s="17" t="s">
        <v>748</v>
      </c>
      <c r="I260" s="7" t="n">
        <v> </v>
      </c>
      <c r="J260" s="18" t="n">
        <v> </v>
      </c>
      <c r="K260" s="18" t="n">
        <v> </v>
      </c>
      <c r="L260" s="18" t="n">
        <v> </v>
      </c>
      <c r="M260" s="18" t="n">
        <v> </v>
      </c>
    </row>
    <row collapsed="false" customFormat="false" customHeight="false" hidden="false" ht="12.1" outlineLevel="0" r="261">
      <c r="A261" s="41"/>
      <c r="B261" s="17"/>
      <c r="C261" s="17"/>
      <c r="D261" s="17" t="s">
        <v>749</v>
      </c>
      <c r="E261" s="18" t="n">
        <v> </v>
      </c>
      <c r="F261" s="7" t="n">
        <v> </v>
      </c>
      <c r="G261" s="18" t="n">
        <v> </v>
      </c>
      <c r="H261" s="17" t="s">
        <v>748</v>
      </c>
      <c r="I261" s="7" t="n">
        <v> </v>
      </c>
      <c r="J261" s="18" t="n">
        <v> </v>
      </c>
      <c r="K261" s="18" t="n">
        <v> </v>
      </c>
      <c r="L261" s="18" t="n">
        <v> </v>
      </c>
      <c r="M261" s="18" t="n">
        <v> </v>
      </c>
    </row>
  </sheetData>
  <autoFilter ref="A1:N26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2025-10-31T04:04:41.00Z</dcterms:created>
  <dc:creator>izi-invest.ru</dc:creator>
  <cp:revision>0</cp:revision>
</cp:coreProperties>
</file>