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<sst xmlns="http://schemas.openxmlformats.org/spreadsheetml/2006/main" count="21741" uniqueCount="961">
  <si>
    <t>Тикер</t>
  </si>
  <si>
    <t>Тип</t>
  </si>
  <si>
    <t>Название</t>
  </si>
  <si>
    <t>Валюта</t>
  </si>
  <si>
    <t>В портфелях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</si>
  <si>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</si>
  <si>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</si>
  <si>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</si>
  <si>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</si>
  <si>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</si>
  <si>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</si>
  <si>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</si>
  <si>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</si>
  <si>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</si>
  <si>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</si>
  <si>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</si>
  <si>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</si>
  <si>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MTSS</t>
  </si>
  <si>
    <t>share</t>
  </si>
  <si>
    <t>МТС-ао</t>
  </si>
  <si>
    <t>RUR</t>
  </si>
  <si>
    <t>Путь к финансовой свободе: 50 шт.</t>
  </si>
  <si>
    <t>AMD</t>
  </si>
  <si>
    <t>PMSB</t>
  </si>
  <si>
    <t>ПермьЭнСб</t>
  </si>
  <si>
    <t>Путь к финансовой свободе: 20 шт.</t>
  </si>
  <si>
    <t>BYN</t>
  </si>
  <si>
    <t>RTKMP</t>
  </si>
  <si>
    <t>Ростел -ап</t>
  </si>
  <si>
    <t>Путь к финансовой свободе: 180 шт.</t>
  </si>
  <si>
    <t>CAD</t>
  </si>
  <si>
    <t>TATNP</t>
  </si>
  <si>
    <t>Татнфт 3ап</t>
  </si>
  <si>
    <t>Путь к финансовой свободе: 14 шт.</t>
  </si>
  <si>
    <t>CHF</t>
  </si>
  <si>
    <t>LSNGP</t>
  </si>
  <si>
    <t>РСетиЛЭ-п</t>
  </si>
  <si>
    <t>CNY</t>
  </si>
  <si>
    <t>SNGSP</t>
  </si>
  <si>
    <t>Сургнфгз-п</t>
  </si>
  <si>
    <t>Путь к финансовой свободе: 160 шт.</t>
  </si>
  <si>
    <t>EUR</t>
  </si>
  <si>
    <t>TRNFP</t>
  </si>
  <si>
    <t>Транснф ап</t>
  </si>
  <si>
    <t>Путь к финансовой свободе: 6 шт.</t>
  </si>
  <si>
    <t>GBP</t>
  </si>
  <si>
    <t>NVTK</t>
  </si>
  <si>
    <t>Новатэк ао</t>
  </si>
  <si>
    <t>GLD</t>
  </si>
  <si>
    <t>X5</t>
  </si>
  <si>
    <t>КЦ ИКС 5</t>
  </si>
  <si>
    <t>Путь к финансовой свободе: 3 шт.</t>
  </si>
  <si>
    <t>HKD</t>
  </si>
  <si>
    <t>SBERP</t>
  </si>
  <si>
    <t>Сбербанк-п</t>
  </si>
  <si>
    <t>JPY</t>
  </si>
  <si>
    <t>ROSN</t>
  </si>
  <si>
    <t>Роснефть</t>
  </si>
  <si>
    <t>Путь к финансовой свободе: 17 шт.</t>
  </si>
  <si>
    <t>KZT</t>
  </si>
  <si>
    <t>PHOR</t>
  </si>
  <si>
    <t>ФосАгро ао</t>
  </si>
  <si>
    <t>Путь к финансовой свободе: 1 шт.</t>
  </si>
  <si>
    <t>OZON</t>
  </si>
  <si>
    <t>Озон</t>
  </si>
  <si>
    <t>Путь к финансовой свободе: 2 шт.</t>
  </si>
  <si>
    <t>SLV</t>
  </si>
  <si>
    <t>MAGN</t>
  </si>
  <si>
    <t>ММК</t>
  </si>
  <si>
    <t>Путь к финансовой свободе: 230 шт.</t>
  </si>
  <si>
    <t>TRY</t>
  </si>
  <si>
    <t>BSPB</t>
  </si>
  <si>
    <t>БСП ао</t>
  </si>
  <si>
    <t>UAH</t>
  </si>
  <si>
    <t>DIAS</t>
  </si>
  <si>
    <t>iДиасофт</t>
  </si>
  <si>
    <t>Путь к финансовой свободе: 4 шт.</t>
  </si>
  <si>
    <t>USD</t>
  </si>
  <si>
    <t>POSI</t>
  </si>
  <si>
    <t>iПозитив</t>
  </si>
  <si>
    <t>Путь к финансовой свободе: 5 шт.</t>
  </si>
  <si>
    <t>MOEX</t>
  </si>
  <si>
    <t>МосБиржа</t>
  </si>
  <si>
    <t>Путь к финансовой свободе: 30 шт.</t>
  </si>
  <si>
    <t>LKOH</t>
  </si>
  <si>
    <t>ЛУКОЙЛ</t>
  </si>
  <si>
    <t>SOFL</t>
  </si>
  <si>
    <t>iСофтлайн</t>
  </si>
  <si>
    <t>Путь к финансовой свободе: 80 шт.</t>
  </si>
  <si>
    <t>NLMK</t>
  </si>
  <si>
    <t>НЛМК ао</t>
  </si>
  <si>
    <t>Путь к финансовой свободе: 60 шт.</t>
  </si>
  <si>
    <t>MRKC</t>
  </si>
  <si>
    <t>РоссЦентр</t>
  </si>
  <si>
    <t>Путь к финансовой свободе: 6000 шт.</t>
  </si>
  <si>
    <t>ASTR</t>
  </si>
  <si>
    <t>iАстра ао</t>
  </si>
  <si>
    <t>Путь к финансовой свободе: 19 шт.</t>
  </si>
  <si>
    <t>CHMF</t>
  </si>
  <si>
    <t>СевСт-ао</t>
  </si>
  <si>
    <t>HYDR</t>
  </si>
  <si>
    <t>РусГидро</t>
  </si>
  <si>
    <t>Путь к финансовой свободе: 11000 шт.</t>
  </si>
  <si>
    <t>YDEX</t>
  </si>
  <si>
    <t>ЯНДЕКС</t>
  </si>
  <si>
    <t>IRAO</t>
  </si>
  <si>
    <t>ИнтерРАОао</t>
  </si>
  <si>
    <t>Путь к финансовой свободе: 1500 шт.</t>
  </si>
  <si>
    <t>TTLK</t>
  </si>
  <si>
    <t>Таттел. ао</t>
  </si>
  <si>
    <t>MGNT</t>
  </si>
  <si>
    <t>Магнит ао</t>
  </si>
  <si>
    <t>MSNG</t>
  </si>
  <si>
    <t>+МосЭнерго</t>
  </si>
  <si>
    <t>Путь к финансовой свободе: 2000 шт.</t>
  </si>
  <si>
    <t>AFKS</t>
  </si>
  <si>
    <t>Система ао</t>
  </si>
  <si>
    <t>Путь к финансовой свободе: 400 шт.</t>
  </si>
  <si>
    <t>ALRS</t>
  </si>
  <si>
    <t>АЛРОСА ао</t>
  </si>
  <si>
    <t>Путь к финансовой свободе: 150 шт.</t>
  </si>
  <si>
    <t>AQUA</t>
  </si>
  <si>
    <t>ИНАРКТИКА</t>
  </si>
  <si>
    <t>Путь к финансовой свободе: 8 шт.</t>
  </si>
  <si>
    <t>AFLT</t>
  </si>
  <si>
    <t>Аэрофлот</t>
  </si>
  <si>
    <t>Путь к финансовой свободе: 70 шт.</t>
  </si>
  <si>
    <t>DELI</t>
  </si>
  <si>
    <t>iКаршеринг</t>
  </si>
  <si>
    <t>Путь к финансовой свободе: 40 шт.</t>
  </si>
  <si>
    <t>Сумма по акциям:</t>
  </si>
  <si>
    <t>TPAY</t>
  </si>
  <si>
    <t>etf</t>
  </si>
  <si>
    <t>TPAY ETF</t>
  </si>
  <si>
    <t>Путь к финансовой свободе: 200 шт.</t>
  </si>
  <si>
    <t>TMON</t>
  </si>
  <si>
    <t>TMON ETF</t>
  </si>
  <si>
    <t>Путь к финансовой свободе: 68 шт.
Инвесткопилка: 13 шт.</t>
  </si>
  <si>
    <t>TMOS</t>
  </si>
  <si>
    <t>TMOS ETF</t>
  </si>
  <si>
    <t>Путь к финансовой свободе: 1731 шт.</t>
  </si>
  <si>
    <t>TGLD</t>
  </si>
  <si>
    <t>TGLD ETF</t>
  </si>
  <si>
    <t>Путь к финансовой свободе: 753 шт.</t>
  </si>
  <si>
    <t>Сумма по фондам:</t>
  </si>
  <si>
    <t>SU26237RMFS6</t>
  </si>
  <si>
    <t>bond</t>
  </si>
  <si>
    <t>ОФЗ 26237</t>
  </si>
  <si>
    <t>Путь к финансовой свободе: 11 шт.</t>
  </si>
  <si>
    <t>2029-03-14</t>
  </si>
  <si>
    <t>SU26241RMFS8</t>
  </si>
  <si>
    <t>ОФЗ 26241</t>
  </si>
  <si>
    <t>2032-11-17</t>
  </si>
  <si>
    <t>SU26230RMFS1</t>
  </si>
  <si>
    <t>ОФЗ 26230</t>
  </si>
  <si>
    <t>Путь к финансовой свободе: 12 шт.</t>
  </si>
  <si>
    <t>2039-03-16</t>
  </si>
  <si>
    <t>SU26252RMFS5</t>
  </si>
  <si>
    <t>ОФЗ 26252</t>
  </si>
  <si>
    <t>2033-10-12</t>
  </si>
  <si>
    <t>SU26238RMFS4</t>
  </si>
  <si>
    <t>ОФЗ 26238</t>
  </si>
  <si>
    <t>Путь к финансовой свободе: 13 шт.</t>
  </si>
  <si>
    <t>2041-05-15</t>
  </si>
  <si>
    <t>SU26240RMFS0</t>
  </si>
  <si>
    <t>ОФЗ 26240</t>
  </si>
  <si>
    <t>2036-07-30</t>
  </si>
  <si>
    <t>RU000A10C7C2</t>
  </si>
  <si>
    <t>Эдьюкейшн1</t>
  </si>
  <si>
    <t>2028-07-14</t>
  </si>
  <si>
    <t>RU000A10B9Q9</t>
  </si>
  <si>
    <t>ГЛОРАКС1Р4</t>
  </si>
  <si>
    <t>2028-03-24</t>
  </si>
  <si>
    <t>RU000A10BS76</t>
  </si>
  <si>
    <t>iВУШ 1P4</t>
  </si>
  <si>
    <t>2028-05-26</t>
  </si>
  <si>
    <t>RU000A106UW3</t>
  </si>
  <si>
    <t>iКарРус1P3</t>
  </si>
  <si>
    <t>2027-08-18</t>
  </si>
  <si>
    <t>RU000A10C758</t>
  </si>
  <si>
    <t>РКС2Р6</t>
  </si>
  <si>
    <t>2028-07-13</t>
  </si>
  <si>
    <t>SU26233RMFS5</t>
  </si>
  <si>
    <t>ОФЗ 26233</t>
  </si>
  <si>
    <t>Путь к финансовой свободе: 7 шт.</t>
  </si>
  <si>
    <t>2035-07-18</t>
  </si>
  <si>
    <t>SU26239RMFS2</t>
  </si>
  <si>
    <t>ОФЗ 26239</t>
  </si>
  <si>
    <t>2031-07-23</t>
  </si>
  <si>
    <t>RU000A10E655</t>
  </si>
  <si>
    <t>ГЛОРАКС1Р5</t>
  </si>
  <si>
    <t>2029-07-11</t>
  </si>
  <si>
    <t>RU000A10AV98</t>
  </si>
  <si>
    <t>МТС 1P-28</t>
  </si>
  <si>
    <t>2028-01-30</t>
  </si>
  <si>
    <t>RU000A10C8F3</t>
  </si>
  <si>
    <t>Брус 2Р04</t>
  </si>
  <si>
    <t>2028-07-23</t>
  </si>
  <si>
    <t>RU000A1097T6</t>
  </si>
  <si>
    <t>СБ СекьюрА</t>
  </si>
  <si>
    <t>2033-08-26</t>
  </si>
  <si>
    <t>RU000A107AW3</t>
  </si>
  <si>
    <t>Аэрфью2Р02</t>
  </si>
  <si>
    <t>2026-11-27</t>
  </si>
  <si>
    <t>RU000A1070X5</t>
  </si>
  <si>
    <t>АБЗ-1 1Р05</t>
  </si>
  <si>
    <t>2026-09-30</t>
  </si>
  <si>
    <t>RU000A106ZP6</t>
  </si>
  <si>
    <t>РКСЭталон3</t>
  </si>
  <si>
    <t>2032-12-03</t>
  </si>
  <si>
    <t>RU000A103QH9</t>
  </si>
  <si>
    <t>ЭталФинП03</t>
  </si>
  <si>
    <t>2026-09-15</t>
  </si>
  <si>
    <t>RU000A1032P1</t>
  </si>
  <si>
    <t>ВТБРКС01</t>
  </si>
  <si>
    <t>2030-12-01</t>
  </si>
  <si>
    <t>RU000A1082G5</t>
  </si>
  <si>
    <t>ЕвТранс2P1</t>
  </si>
  <si>
    <t>2031-02-11</t>
  </si>
  <si>
    <t>RU000A1074N8</t>
  </si>
  <si>
    <t>ПрактЛК1Р2</t>
  </si>
  <si>
    <t>2026-11-14</t>
  </si>
  <si>
    <t>Сумма по облигациям:</t>
  </si>
  <si>
    <t>Рубль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</si>
  <si>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</si>
  <si>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</si>
  <si>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</si>
  <si>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</si>
  <si>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</si>
  <si>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</si>
  <si>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</si>
  <si>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</si>
  <si>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</si>
  <si>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Пополнение брокерского счёта</t>
  </si>
  <si>
    <t>Вывод денежных средств</t>
  </si>
  <si>
    <t>Амортизация Сбер Sb15R: 1 шт. по 1000 RUR.  (данные из БД)</t>
  </si>
  <si>
    <t>Полное погашение облигаций по RU000A101C89 - Сбер Sb15R (данные из сделок)</t>
  </si>
  <si>
    <t>Амортизация АЛЬФАБ2Р10: 2 шт. по 1000 RUR.  (данные из БД)</t>
  </si>
  <si>
    <t>Амортизация БизНед 1Р1: 3 шт. по 200 RUR.  (данные из БД)</t>
  </si>
  <si>
    <t>Полное погашение облигаций по RU000A102S80 - АЛЬФАБ2Р10 (данные из сделок)</t>
  </si>
  <si>
    <t>Амортизация ОФЗ 26223: 2 шт. по 1000 RUR.  (данные из БД)</t>
  </si>
  <si>
    <t>Частичное погашение облигаций по RU000A1022G1 - БизНед 1Р1 (данные из сделок)</t>
  </si>
  <si>
    <t>Полное погашение облигаций по SU26223RMFS6 - ОФЗ 26223 (данные из сделок)</t>
  </si>
  <si>
    <t>Амортизация Пионер 1P5: 5 шт. по 165 RUR.  (данные из БД)</t>
  </si>
  <si>
    <t>Частичное погашение облигаций по RU000A102KG6 - Пионер 1P5 (данные из сделок)</t>
  </si>
  <si>
    <t>Амортизация МВ ФИН 1Р1: 2 шт. по 1000 RUR.  (данные из БД)</t>
  </si>
  <si>
    <t>Полное погашение облигаций по RU000A103117 - МВ ФИН 1Р1 (данные из сделок)</t>
  </si>
  <si>
    <t>Амортизация ТАЛАНФБ1P3: 1 шт. по 150 RUR.  (данные из БД)</t>
  </si>
  <si>
    <t>Частичное погашение облигаций по RU000A1043B8 - ТАЛАНФБ1P3 (данные из сделок)</t>
  </si>
  <si>
    <t>Амортизация МВ ФИН 1Р2: 1 шт. по 1000 RUR.  (данные из БД)</t>
  </si>
  <si>
    <t>Полное погашение облигаций по RU000A103HT3 - МВ ФИН 1Р2 (данные из сделок)</t>
  </si>
  <si>
    <t>Амортизация ТАЛАНФБ1P3: 1 шт. по 200 RUR.  (данные из БД)</t>
  </si>
  <si>
    <t>Амортизация БизНед 1Р1: 3 шт. по 400 RUR.  (данные из БД)</t>
  </si>
  <si>
    <t>Полное погашение облигаций по RU000A1022G1 - БизНед 1Р1 (данные из сделок)</t>
  </si>
  <si>
    <t>Амортизация ЭталФинП03: 3 шт. по 110 RUR.  (данные из БД)</t>
  </si>
  <si>
    <t>Частичное погашение облигаций по RU000A103QH9 - ЭталФинП03 (данные из сделок)</t>
  </si>
  <si>
    <t>Амортизация ЛСР БО 1Р4: 5 шт. по 400 RUR.  (данные из БД)</t>
  </si>
  <si>
    <t>Полное погашение облигаций по RU000A100WA8 - ЛСР БО 1Р4 (данные из сделок)</t>
  </si>
  <si>
    <t>Амортизация ИнфрОблP1: 2 шт. по 1000 RUR.  (данные из БД)</t>
  </si>
  <si>
    <t>Амортизация ТАЛАНФБ1P3: 1 шт. по 250 RUR.  (данные из БД)</t>
  </si>
  <si>
    <t>Полное погашение облигаций по RU000A103RD6 - ИнфрОблP1 (данные из сделок)</t>
  </si>
  <si>
    <t>Амортизация Пионер 1P5: 5 шт. по 175 RUR.  (данные из БД)</t>
  </si>
  <si>
    <t>Полное погашение облигаций по RU000A102KG6 - Пионер 1P5 (данные из сделок)</t>
  </si>
  <si>
    <t>Амортизация АВТОДОМ1Р1: 1 шт. по 1000 RUR.  (данные из БД)</t>
  </si>
  <si>
    <t>Полное погашение облигаций по RU000A104CJ3 - АВТОДОМ1Р1 (данные из сделок)</t>
  </si>
  <si>
    <t>Амортизация ВТБРКС01: 3 шт. по 42.57 RUR.  (данные из БД)</t>
  </si>
  <si>
    <t>Частичное погашение облигаций по RU000A1032P1 - ВТБРКС01 (данные из сделок)</t>
  </si>
  <si>
    <t>Амортизация ВТБРКС01: 3 шт. по 39.07 RUR.  (данные из БД)</t>
  </si>
  <si>
    <t>Амортизация ВТБРКС01: 3 шт. по 36.56 RUR.  (данные из БД)</t>
  </si>
  <si>
    <t>Амортизация ВТБРКС01: 3 шт. по 36.26 RUR.  (данные из БД)</t>
  </si>
  <si>
    <t>Амортизация ПрактЛК1Р2: 1 шт. по 30 RUR.  (данные из БД)</t>
  </si>
  <si>
    <t>Частичное погашение облигаций по RU000A1074N8 - ПрактЛК1Р2 (данные из сделок)</t>
  </si>
  <si>
    <t>Полное погашение облигаций по RU000A1043B8 - ТАЛАНФБ1P3 (данные из сделок)</t>
  </si>
  <si>
    <t>Амортизация ВТБРКС01: 5 шт. по 34.96 RUR.  (данные из БД)</t>
  </si>
  <si>
    <t>Амортизация МТС 1P-10: 2 шт. по 1000 RUR.  (данные из БД)</t>
  </si>
  <si>
    <t>Амортизация СБ СекьюрА: 6 шт. по 37.16 RUR.  (данные из БД)</t>
  </si>
  <si>
    <t>Полное погашение облигаций по RU000A100HU7 - МТС 1P-10 (данные из сделок)</t>
  </si>
  <si>
    <t>Частичное погашение облигаций по RU000A1097T6 - СБ СекьюрА (данные из сделок)</t>
  </si>
  <si>
    <t>Амортизация ВТБРКС01: 5 шт. по 32.45 RUR.  (данные из БД)</t>
  </si>
  <si>
    <t>Пополнение денежных средств со счета</t>
  </si>
  <si>
    <t>Вывод денежных средств со счета</t>
  </si>
  <si>
    <t>Амортизация РКСЭталон3: 3 шт. по 36.32 RUR.  (данные из БД)</t>
  </si>
  <si>
    <t>Частичное погашение облигаций по RU000A106ZP6 - РКСЭталон3 (данные из сделок)</t>
  </si>
  <si>
    <t>Амортизация АБЗ-1 1Р05: 5 шт. по 165 RUR.  (данные из БД)</t>
  </si>
  <si>
    <t>Частичное погашение облигаций по RU000A1070X5 - АБЗ-1 1Р05 (данные из сделок)</t>
  </si>
  <si>
    <t>Амортизация СБ СекьюрА: 6 шт. по 37.37 RUR.  (данные из БД)</t>
  </si>
  <si>
    <t>Амортизация ВТБРКС01: 5 шт. по 32.8 RUR.  (данные из БД)</t>
  </si>
  <si>
    <t>Амортизация РКСЭталон3: 3 шт. по 35.67 RUR.  (данные из БД)</t>
  </si>
  <si>
    <t>Амортизация СБ СекьюрА: 6 шт. по 38.4 RUR.  (данные из БД)</t>
  </si>
  <si>
    <t>Дивиденд по TMON - TMON ETF 3шт. по 1.43 RUR - налог 1 RUR (данные из БД)</t>
  </si>
  <si>
    <t>Амортизация ВТБРКС01: 5 шт. по 31.64 RUR.  (данные из БД)</t>
  </si>
  <si>
    <t>Амортизация РКСЭталон3: 3 шт. по 35.29 RUR.  (данные из БД)</t>
  </si>
  <si>
    <t>Амортизация СБ СекьюрА: 6 шт. по 38.27 RUR.  (данные из БД)</t>
  </si>
  <si>
    <t>Амортизация ВТБРКС01: 5 шт. по 28.87 RUR.  (данные из БД)</t>
  </si>
  <si>
    <t>Амортизация РКСЭталон3: 3 шт. по 34.51 RUR.  (данные из БД)</t>
  </si>
  <si>
    <t>Амортизация СБ СекьюрА: 6 шт. по 33.89 RUR.  (данные из БД)</t>
  </si>
  <si>
    <t>Амортизация ВТБРКС01: 5 шт. по 31.31 RUR.  (данные из БД)</t>
  </si>
  <si>
    <t>Амортизация РКСЭталон3: 3 шт. по 35.96 RUR.  (данные из БД)</t>
  </si>
  <si>
    <t>Амортизация СБ СекьюрА: 6 шт. по 32.29 RUR.  (данные из БД)</t>
  </si>
  <si>
    <t>Амортизация ВТБРКС01: 5 шт. по 29.98 RUR.  (данные из БД)</t>
  </si>
  <si>
    <t>Амортизация РКСЭталон3: 3 шт. по 37.5 RUR.  (данные из БД)</t>
  </si>
  <si>
    <t>Амортизация СБ СекьюрА: 6 шт. по 30.96 RUR.  (данные из БД)</t>
  </si>
  <si>
    <t>Амортизация ВТБРКС01: 5 шт. по 28.68 RUR.  (данные из БД)</t>
  </si>
  <si>
    <t>Амортизация РКСЭталон3: 3 шт. по 30.93 RUR.  (данные из БД)</t>
  </si>
  <si>
    <t>Амортизация СБ СекьюрА: 6 шт. по 32.9 RUR.  (данные из БД)</t>
  </si>
  <si>
    <t>Амортизация ВТБРКС01: 5 шт. по 31.83 RUR.  (данные из БД)</t>
  </si>
  <si>
    <t>Амортизация РКСЭталон3: 3 шт. по 39.89 RUR.  (данные из БД)</t>
  </si>
  <si>
    <t>Амортизация СБ СекьюрА: 6 шт. по 24.84 RUR.  (данные из БД)</t>
  </si>
  <si>
    <t>Амортизация Аэрфью2Р02: 2 шт. по 250 RUR.  (данные из БД)</t>
  </si>
  <si>
    <t>Амортизация ВТБРКС01: 5 шт. по 26.67 RUR.  (данные из БД)</t>
  </si>
  <si>
    <t>Амортизация РКСЭталон3: 3 шт. по 32.24 RUR.  (данные из БД)</t>
  </si>
  <si>
    <t>Частичное погашение облигаций по RU000A107AW3 - Аэрфью2Р02 (данные из сделок)</t>
  </si>
  <si>
    <t>Амортизация СБ СекьюрА: 6 шт. по 25.03 RUR.  (данные из БД)</t>
  </si>
  <si>
    <t>Амортизация ВТБРКС01: 5 шт. по 25.83 RUR.  (данные из БД)</t>
  </si>
  <si>
    <t>Амортизация РКСЭталон3: 3 шт. по 32.3 RUR.  (данные из БД)</t>
  </si>
  <si>
    <t>Амортизация УралСт1Р02: 2 шт. по 1000 RUR.  (данные из БД)</t>
  </si>
  <si>
    <t>Амортизация СБ СекьюрА: 6 шт. по 29.24 RUR.  (данные из БД)</t>
  </si>
  <si>
    <t>Полное погашение облигаций по RU000A1066A1 - УралСт1Р02 (данные из сделок)</t>
  </si>
  <si>
    <t>Амортизация ВТБРКС01: 5 шт. по 29.3 RUR.  (данные из БД)</t>
  </si>
  <si>
    <t>Амортизация РКСЭталон3: 3 шт. по 38.49 RUR.  (данные из БД)</t>
  </si>
  <si>
    <t>Амортизация iКарРус1P2: 3 шт. по 1000 RUR.  (данные из БД)</t>
  </si>
  <si>
    <t>Амортизация СБ СекьюрА: 6 шт. по 28.59 RUR.  (данные из БД)</t>
  </si>
  <si>
    <t>Амортизация ВТБРКС01: 5 шт. по 25.59 RUR.  (данные из БД)</t>
  </si>
  <si>
    <t>Амортизация РКСЭталон3: 3 шт. по 30.64 RUR.  (данные из БД)</t>
  </si>
  <si>
    <t>Амортизация СБ СекьюрА: 6 шт. по 18.45 RUR.  (данные из БД)</t>
  </si>
  <si>
    <t>Амортизация ВТБРКС01: 5 шт. по 23.99 RUR.  (данные из БД)</t>
  </si>
  <si>
    <t>Амортизация РКСЭталон3: 3 шт. по 30.2 RUR.  (данные из БД)</t>
  </si>
  <si>
    <t>Амортизация СТМ 1P2: 1 шт. по 1000 RUR.  (данные из БД)</t>
  </si>
  <si>
    <t>Амортизация СБ СекьюрА: 6 шт. по 31.47 RUR.  (данные из БД)</t>
  </si>
  <si>
    <t>Амортизация ВТБРКС01: 5 шт. по 25.91 RUR.  (данные из БД)</t>
  </si>
  <si>
    <t>Амортизация РКСЭталон3: 3 шт. по 31.8 RUR. 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</si>
  <si>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</si>
  <si>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</si>
  <si>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</si>
  <si>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</si>
  <si>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</si>
  <si>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</si>
  <si>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Дивиденд по PMSB - ПермьЭнСб 10шт. по 37 RUR (данные из БД)</t>
  </si>
  <si>
    <t>Дивиденд по LSNGP - РСетиЛЭ-п 10шт. по 22.25 RUR (данные из БД)</t>
  </si>
  <si>
    <t>Дивиденд по NVTK - Новатэк ао 1шт. по 34.5 RUR (данные из БД)</t>
  </si>
  <si>
    <t>Дивиденд по X5 - КЦ ИКС 5 1шт. по 648 RUR (данные из БД)</t>
  </si>
  <si>
    <t>Дивиденд по SBERP - Сбербанк-п 10шт. по 33.3 RUR (данные из БД)</t>
  </si>
  <si>
    <t>Стоимость сейчас</t>
  </si>
  <si>
    <t>Дивиденд по BSPB - БСП ао 10шт. по 29.72 RUR (данные из БД)</t>
  </si>
  <si>
    <t>Дивиденд по MOEX - МосБиржа 30шт. по 17.35 RUR (данные из БД)</t>
  </si>
  <si>
    <t>Дивиденд по LKOH - ЛУКОЙЛ 1шт. по 541 RUR (данные из БД)</t>
  </si>
  <si>
    <t>Дивиденд по YDEX - ЯНДЕКС 1шт. по 80 RUR (данные из БД)</t>
  </si>
  <si>
    <t>Дивиденд по IRAO - ИнтерРАОао 400шт. по 0.33 RUR (данные из БД)</t>
  </si>
  <si>
    <t>Дивиденд по MSNG - +МосЭнерго 1000шт. по 0.16 RUR (данные из БД)</t>
  </si>
  <si>
    <t>Дивиденд по AFKS - Система ао 100шт. по 0.52 RUR (данные из БД)</t>
  </si>
  <si>
    <t>Дивиденд по TPAY - TPAY ETF 37шт. по 1.43 RUR (данные из БД)</t>
  </si>
  <si>
    <t>Купон по RU000A10C7C2 - Эдьюкейшн1 3шт. по 16.23 RUR (данные из БД)</t>
  </si>
  <si>
    <t>Купон по RU000A10B9Q9 - ГЛОРАКС1Р4 5шт. по 20.96 RUR (данные из БД)</t>
  </si>
  <si>
    <t>Купон по RU000A10BS76 - iВУШ 1P4 5шт. по 16.64 RUR (данные из БД)</t>
  </si>
  <si>
    <t>Купон по RU000A106UW3 - iКарРус1P3 1шт. по 11.26 RUR (данные из БД)</t>
  </si>
  <si>
    <t>Купон по SU26239RMFS2 - ОФЗ 26239 4шт. по 34.41 RUR (данные из БД)</t>
  </si>
  <si>
    <t>Купон по RU000A10E655 - ГЛОРАКС1Р5 2шт. по 16.85 RUR (данные из БД)</t>
  </si>
  <si>
    <t>Купон по RU000A10AV98 - МТС 1P-28 2шт. по 17.88 RUR (данные из БД)</t>
  </si>
  <si>
    <t>Купон по RU000A10C8F3 - Брус 2Р04 2шт. по 17.67 RUR (данные из БД)</t>
  </si>
  <si>
    <t>Купон по RU000A1070X5 - АБЗ-1 1Р05 3шт. по 12.33 RUR (данные из БД)</t>
  </si>
  <si>
    <t>Купон по RU000A103QH9 - ЭталФинП03 3шт. по 22.69 RUR (данные из БД)</t>
  </si>
  <si>
    <t>Купон по RU000A1082G5 - ЕвТранс2P1 3шт. по 13.97 RUR (данные из БД)</t>
  </si>
  <si>
    <t>Дивиденд по MTSS - МТС-ао 20шт. по 35 RUR (данные из БД)</t>
  </si>
  <si>
    <t>Дивиденд по LSNGP - РСетиЛЭ-п 10шт. по 25.95 RUR (данные из БД)</t>
  </si>
  <si>
    <t>Дивиденд по ROSN - Роснефть 5шт. по 30.77 RUR (данные из БД)</t>
  </si>
  <si>
    <t>Дивиденд по OZON - Озон 2шт. по 143.55 RUR (данные из БД)</t>
  </si>
  <si>
    <t>Дивиденд по DIAS - iДиасофт 2шт. по 18 RUR (данные из БД)</t>
  </si>
  <si>
    <t>Дивиденд по MOEX - МосБиржа 30шт. по 26.11 RUR (данные из БД)</t>
  </si>
  <si>
    <t>Дивиденд по LKOH - ЛУКОЙЛ 1шт. по 397 RUR (данные из БД)</t>
  </si>
  <si>
    <t>Дивиденд по NLMK - НЛМК ао 20шт. по 25.43 RUR (данные из БД)</t>
  </si>
  <si>
    <t>Дивиденд по MRKC - РоссЦентр 4000шт. по 0.07 RUR (данные из БД)</t>
  </si>
  <si>
    <t>Дивиденд по CHMF - СевСт-ао 2шт. по 38.3 RUR (данные из БД)</t>
  </si>
  <si>
    <t>Дивиденд по AQUA - ИНАРКТИКА 2шт. по 10 RUR (данные из БД)</t>
  </si>
  <si>
    <t>Купон по SU26237RMFS6 - ОФЗ 26237 3шт. по 33.41 RUR (данные из БД)</t>
  </si>
  <si>
    <t>Купон по SU26238RMFS4 - ОФЗ 26238 7шт. по 35.4 RUR (данные из БД)</t>
  </si>
  <si>
    <t>Купон по SU26240RMFS0 - ОФЗ 26240 9шт. по 34.9 RUR (данные из БД)</t>
  </si>
  <si>
    <t>Купон по SU26233RMFS5 - ОФЗ 26233 7шт. по 30.42 RUR (данные из БД)</t>
  </si>
  <si>
    <t>Купон по RU000A1097T6 - СБ СекьюрА 6шт. по 11.42 RUR (данные из БД)</t>
  </si>
  <si>
    <t>Купон по RU000A107AW3 - Аэрфью2Р02 2шт. по 39.89 RUR (данные из БД)</t>
  </si>
  <si>
    <t>Купон по RU000A106ZP6 - РКСЭталон3 3шт. по 7.99 RUR (данные из БД)</t>
  </si>
  <si>
    <t>Купон по RU000A1032P1 - ВТБРКС01 3шт. по 4.41 RUR (данные из БД)</t>
  </si>
  <si>
    <t>Купон по RU000A1082G5 - ЕвТранс2P1 3шт. по 13.56 RUR (данные из БД)</t>
  </si>
  <si>
    <t>Купон по RU000A1074N8 - ПрактЛК1Р2 1шт. по 7.73 RUR (данные из БД)</t>
  </si>
  <si>
    <t>Дивиденд по PMSB - ПермьЭнСб 20шт. по 26 RUR (данные из БД)</t>
  </si>
  <si>
    <t>Дивиденд по TATNP - Татнфт 3ап 5шт. по 35.17 RUR (данные из БД)</t>
  </si>
  <si>
    <t>Дивиденд по TRNFP - Транснф ап 3шт. по 177.2 RUR (данные из БД)</t>
  </si>
  <si>
    <t>Дивиденд по NVTK - Новатэк ао 2шт. по 44.09 RUR (данные из БД)</t>
  </si>
  <si>
    <t>Дивиденд по X5 - КЦ ИКС 5 2шт. по 368 RUR (данные из БД)</t>
  </si>
  <si>
    <t>Дивиденд по SBERP - Сбербанк-п 20шт. по 34.84 RUR (данные из БД)</t>
  </si>
  <si>
    <t>Полный доход</t>
  </si>
  <si>
    <t>Дивиденд по OZON - Озон 2шт. по 70 RUR (данные из БД)</t>
  </si>
  <si>
    <t>Дивиденд по MAGN - ММК 40шт. по 2.75 RUR (данные из БД)</t>
  </si>
  <si>
    <t>Дивиденд по BSPB - БСП ао 20шт. по 16.61 RUR (данные из БД)</t>
  </si>
  <si>
    <t>Дивиденд по DIAS - iДиасофт 2шт. по 102 RUR (данные из БД)</t>
  </si>
  <si>
    <t>Дивиденд по POSI - iПозитив 5шт. по 28.08 RUR (данные из БД)</t>
  </si>
  <si>
    <t>Дивиденд по MOEX - МосБиржа 30шт. по 19.57 RUR (данные из БД)</t>
  </si>
  <si>
    <t>Дивиденд по LKOH - ЛУКОЙЛ 1шт. по 278 RUR (данные из БД)</t>
  </si>
  <si>
    <t>Дивиденд по ASTR - iАстра ао 4шт. по 7.89 RUR (данные из БД)</t>
  </si>
  <si>
    <t>Дивиденд по CHMF - СевСт-ао 2шт. по 191.51 RUR (данные из БД)</t>
  </si>
  <si>
    <t>Дивиденд по TTLK - Таттел. ао 6000шт. по 0.06 RUR (данные из БД)</t>
  </si>
  <si>
    <t>Дивиденд по MSNG - +МосЭнерго 2000шт. по 0.23 RUR (данные из БД)</t>
  </si>
  <si>
    <t>Дивиденд по ALRS - АЛРОСА ао 30шт. по 3.77 RUR (данные из БД)</t>
  </si>
  <si>
    <t>Купон по SU26230RMFS1 - ОФЗ 26230 11шт. по 38.39 RUR (данные из БД)</t>
  </si>
  <si>
    <t>Купон по RU000A106UW3 - iКарРус1P3 2шт. по 11.26 RUR (данные из БД)</t>
  </si>
  <si>
    <t>Купон по RU000A10C758 - РКС2Р6 4шт. по 20.55 RUR (данные из БД)</t>
  </si>
  <si>
    <t>Купон по SU26239RMFS2 - ОФЗ 26239 5шт. по 34.41 RUR (данные из БД)</t>
  </si>
  <si>
    <t>Купон по RU000A1070X5 - АБЗ-1 1Р05 3шт. по 11.51 RUR (данные из БД)</t>
  </si>
  <si>
    <t>sell</t>
  </si>
  <si>
    <t>Дивиденд по PMSB - ПермьЭнСб 20шт. по 32 RUR (данные из БД)</t>
  </si>
  <si>
    <t>Дивиденд по RTKMP - Ростел -ап 40шт. по 5.45 RUR (данные из БД)</t>
  </si>
  <si>
    <t>Дивиденд по TATNP - Татнфт 3ап 5шт. по 25.17 RUR (данные из БД)</t>
  </si>
  <si>
    <t>Дивиденд по LSNGP - РСетиЛЭ-п 20шт. по 36.72 RUR (данные из БД)</t>
  </si>
  <si>
    <t>Дивиденд по SBERP - Сбербанк-п 20шт. по 37.64 RUR (данные из БД)</t>
  </si>
  <si>
    <t>Дивиденд по ROSN - Роснефть 6шт. по 29.01 RUR (данные из БД)</t>
  </si>
  <si>
    <t>Дивиденд по BSPB - БСП ао 20шт. по 26.23 RUR (данные из БД)</t>
  </si>
  <si>
    <t>Дивиденд по MRKC - РоссЦентр 6000шт. по 0.04 RUR (данные из БД)</t>
  </si>
  <si>
    <t>Дивиденд по CHMF - СевСт-ао 2шт. по 31.06 RUR (данные из БД)</t>
  </si>
  <si>
    <t>Дивиденд по YDEX - ЯНДЕКС 1шт. по 110 RUR (данные из БД)</t>
  </si>
  <si>
    <t>Дивиденд по MSNG - +МосЭнерго 2000шт. по 0.27 RUR (данные из БД)</t>
  </si>
  <si>
    <t>Дивиденд по TPAY - TPAY ETF 100шт. по 1.58 RUR (данные из БД)</t>
  </si>
  <si>
    <t>Купон по SU26241RMFS8 - ОФЗ 26241 5шт. по 47.37 RUR (данные из БД)</t>
  </si>
  <si>
    <t>Купон по SU26252RMFS5 - ОФЗ 26252 8шт. по 62.33 RUR (данные из БД)</t>
  </si>
  <si>
    <t>Купон по SU26240RMFS0 - ОФЗ 26240 12шт. по 34.9 RUR (данные из БД)</t>
  </si>
  <si>
    <t>Купон по RU000A1097T6 - СБ СекьюрА 6шт. по 10.44 RUR (данные из БД)</t>
  </si>
  <si>
    <t>Купон по RU000A106ZP6 - РКСЭталон3 3шт. по 7.84 RUR (данные из БД)</t>
  </si>
  <si>
    <t>Купон по RU000A1032P1 - ВТБРКС01 3шт. по 3.72 RUR (данные из БД)</t>
  </si>
  <si>
    <t>Купон по RU000A1074N8 - ПрактЛК1Р2 1шт. по 7.33 RUR (данные из БД)</t>
  </si>
  <si>
    <t>Дивиденд по X5 - КЦ ИКС 5 3шт. по 245 RUR (данные из БД)</t>
  </si>
  <si>
    <t>Дивиденд по CHMF - СевСт-ао 2шт. по 49.06 RUR (данные из БД)</t>
  </si>
  <si>
    <t>Дивиденд по IRAO - ИнтерРАОао 1200шт. по 0.35 RUR (данные из БД)</t>
  </si>
  <si>
    <t>Дивиденд по ALRS - АЛРОСА ао 40шт. по 2.02 RUR (данные из БД)</t>
  </si>
  <si>
    <t>Дивиденд по AFLT - Аэрофлот 50шт. по 5.27 RUR (данные из БД)</t>
  </si>
  <si>
    <t>Дивиденд по TPAY - TPAY ETF 100шт. по 1.37 RUR (данные из БД)</t>
  </si>
  <si>
    <t>Купон по SU26230RMFS1 - ОФЗ 26230 12шт. по 38.39 RUR (данные из БД)</t>
  </si>
  <si>
    <t>Купон по RU000A106UW3 - iКарРус1P3 3шт. по 11.26 RUR (данные из БД)</t>
  </si>
  <si>
    <t>Купон по RU000A1070X5 - АБЗ-1 1Р05 5шт. по 11.51 RUR (данные из БД)</t>
  </si>
  <si>
    <t>Дивиденд по MTSS - МТС-ао 40шт. по 35 RUR (данные из БД)</t>
  </si>
  <si>
    <t>Дивиденд по RTKMP - Ростел -ап 70шт. по 6.06 RUR (данные из БД)</t>
  </si>
  <si>
    <t>Дивиденд по TATNP - Татнфт 3ап 8шт. по 38.2 RUR (данные из БД)</t>
  </si>
  <si>
    <t>Дивиденд по NVTK - Новатэк ао 4шт. по 35.5 RUR (данные из БД)</t>
  </si>
  <si>
    <t>Дивиденд по MAGN - ММК 60шт. по 2.49 RUR (данные из БД)</t>
  </si>
  <si>
    <t>Купон по SU26238RMFS4 - ОФЗ 26238 13шт. по 35.4 RUR (данные из БД)</t>
  </si>
  <si>
    <t>Купон по RU000A10C7C2 - Эдьюкейшн1 6шт. по 16.23 RUR (данные из БД)</t>
  </si>
  <si>
    <t>Купон по RU000A1097T6 - СБ СекьюрА 6шт. по 10.16 RUR (данные из БД)</t>
  </si>
  <si>
    <t>Купон по RU000A106ZP6 - РКСЭталон3 3шт. по 7.43 RUR (данные из БД)</t>
  </si>
  <si>
    <t>Купон по RU000A103QH9 - ЭталФинП03 3шт. по 20.19 RUR (данные из БД)</t>
  </si>
  <si>
    <t>Купон по RU000A1032P1 - ВТБРКС01 3шт. по 3.85 RUR (данные из БД)</t>
  </si>
  <si>
    <t>Купон по RU000A1074N8 - ПрактЛК1Р2 1шт. по 6.93 RUR (данные из БД)</t>
  </si>
  <si>
    <t>Дивиденд по TATNP - Татнфт 3ап 8шт. по 17.39 RUR (данные из БД)</t>
  </si>
  <si>
    <t>Дивиденд по SNGSP - Сургнфгз-п 160шт. по 0.85 RUR (данные из БД)</t>
  </si>
  <si>
    <t>Дивиденд по TRNFP - Транснф ап 6шт. по 198.25 RUR (данные из БД)</t>
  </si>
  <si>
    <t>Дивиденд по ASTR - iАстра ао 7шт. по 2.64 RUR (данные из БД)</t>
  </si>
  <si>
    <t>Дивиденд по ALRS - АЛРОСА ао 50шт. по 2.49 RUR (данные из БД)</t>
  </si>
  <si>
    <t>Дивиденд по AQUA - ИНАРКТИКА 5шт. по 10 RUR (данные из БД)</t>
  </si>
  <si>
    <t>Дивиденд по AFLT - Аэрофлот 70шт. по 5.29 RUR (данные из БД)</t>
  </si>
  <si>
    <t>Дивиденд по TPAY - TPAY ETF 100шт. по 1.6 RUR (данные из БД)</t>
  </si>
  <si>
    <t>Дивиденд по MTSS - МТС-ао 50шт. по 35 RUR (данные из БД)</t>
  </si>
  <si>
    <t>Дивиденд по TRNFP - Транснф ап 6шт. по 204.17 RUR (данные из БД)</t>
  </si>
  <si>
    <t>Дивиденд по NVTK - Новатэк ао 5шт. по 46.65 RUR (данные из БД)</t>
  </si>
  <si>
    <t>Дивиденд по ROSN - Роснефть 10шт. по 36.47 RUR (данные из БД)</t>
  </si>
  <si>
    <t>Дивиденд по IRAO - ИнтерРАОао 1500шт. по 0.32 RUR (данные из БД)</t>
  </si>
  <si>
    <t>Дивиденд по AQUA - ИНАРКТИКА 5шт. по 20 RUR (данные из БД)</t>
  </si>
  <si>
    <t>Дивиденд по TPAY - TPAY ETF 100шт. по 1.32 RUR (данные из БД)</t>
  </si>
  <si>
    <t>Купон по SU26237RMFS6 - ОФЗ 26237 8шт. по 33.41 RUR (данные из БД)</t>
  </si>
  <si>
    <t>Купон по RU000A1097T6 - СБ СекьюрА 6шт. по 9.51 RUR (данные из БД)</t>
  </si>
  <si>
    <t>Купон по RU000A1070X5 - АБЗ-1 1Р05 5шт. по 11.1 RUR (данные из БД)</t>
  </si>
  <si>
    <t>Купон по RU000A106ZP6 - РКСЭталон3 3шт. по 6.8 RUR (данные из БД)</t>
  </si>
  <si>
    <t>Купон по RU000A103QH9 - ЭталФинП03 3шт. по 17.7 RUR (данные из БД)</t>
  </si>
  <si>
    <t>Купон по RU000A1032P1 - ВТБРКС01 3шт. по 3.49 RUR (данные из БД)</t>
  </si>
  <si>
    <t>Купон по RU000A1082G5 - ЕвТранс2P1 3шт. по 13.15 RUR (данные из БД)</t>
  </si>
  <si>
    <t>Купон по RU000A1074N8 - ПрактЛК1Р2 1шт. по 6.53 RUR (данные из БД)</t>
  </si>
  <si>
    <t>Дивиденд по TATNP - Татнфт 3ап 10шт. по 43.11 RUR (данные из БД)</t>
  </si>
  <si>
    <t>Дивиденд по TPAY - TPAY ETF 100шт. по 1.09 RUR (данные из БД)</t>
  </si>
  <si>
    <t>Купон по SU26241RMFS8 - ОФЗ 26241 9шт. по 47.37 RUR (данные из БД)</t>
  </si>
  <si>
    <t>Купон по RU000A107AW3 - Аэрфью2Р02 2шт. по 29.92 RUR (данные из БД)</t>
  </si>
  <si>
    <t>Дивиденд по RTKMP - Ростел -ап 180шт. по 6.25 RUR (данные из БД)</t>
  </si>
  <si>
    <t>Дивиденд по NVTK - Новатэк ао 6шт. по 35.5 RUR (данные из БД)</t>
  </si>
  <si>
    <t>Дивиденд по TPAY - TPAY ETF 100шт. по 1.15 RUR (данные из БД)</t>
  </si>
  <si>
    <t>Купон по RU000A1097T6 - СБ СекьюрА 6шт. по 8.57 RUR (данные из БД)</t>
  </si>
  <si>
    <t>Купон по RU000A106ZP6 - РКСЭталон3 3шт. по 6.63 RUR (данные из БД)</t>
  </si>
  <si>
    <t>Купон по RU000A103QH9 - ЭталФинП03 3шт. по 15.2 RUR (данные из БД)</t>
  </si>
  <si>
    <t>Купон по RU000A1074N8 - ПрактЛК1Р2 1шт. по 6.13 RUR (данные из БД)</t>
  </si>
  <si>
    <t>Дивиденд по RTKMP - Ростел -ап 180шт. по 2.71 RUR (данные из БД)</t>
  </si>
  <si>
    <t>Дивиденд по TATNP - Татнфт 3ап 11шт. по 14.35 RUR (данные из БД)</t>
  </si>
  <si>
    <t>Дивиденд по NVTK - Новатэк ао 6шт. по 47.23 RUR (данные из БД)</t>
  </si>
  <si>
    <t>Дивиденд по AQUA - ИНАРКТИКА 7шт. по 10 RUR (данные из БД)</t>
  </si>
  <si>
    <t>Купон по SU26237RMFS6 - ОФЗ 26237 11шт. по 33.41 RUR (данные из БД)</t>
  </si>
  <si>
    <t>Купон по SU26241RMFS8 - ОФЗ 26241 11шт. по 47.37 RUR (данные из БД)</t>
  </si>
  <si>
    <t>Купон по RU000A1070X5 - АБЗ-1 1Р05 5шт. по 9.27 RUR (данные из БД)</t>
  </si>
  <si>
    <t>Дивиденд по TATNP - Татнфт 3ап 11шт. по 8.13 RUR (данные из БД)</t>
  </si>
  <si>
    <t>Дивиденд по ROSN - Роснефть 15шт. по 14.68 RUR (данные из БД)</t>
  </si>
  <si>
    <t>Купон по RU000A1097T6 - СБ СекьюрА 6шт. по 8.28 RUR (данные из БД)</t>
  </si>
  <si>
    <t>Купон по RU000A1070X5 - АБЗ-1 1Р05 5шт. по 8.92 RUR (данные из БД)</t>
  </si>
  <si>
    <t>Купон по RU000A106ZP6 - РКСЭталон3 3шт. по 6.01 RUR (данные из БД)</t>
  </si>
  <si>
    <t>Купон по RU000A103QH9 - ЭталФинП03 3шт. по 12.71 RUR (данные из БД)</t>
  </si>
  <si>
    <t>Купон по RU000A1032P1 - ВТБРКС01 5шт. по 3.36 RUR (данные из БД)</t>
  </si>
  <si>
    <t>Купон по RU000A1074N8 - ПрактЛК1Р2 1шт. по 5.73 RUR (данные из БД)</t>
  </si>
  <si>
    <t>Дивиденд по ROSN - Роснефть 15шт. по 11.56 RUR (данные из БД)</t>
  </si>
  <si>
    <t>Дивиденд по ASTR - iАстра ао 17шт. по 3.15 RUR (данные из БД)</t>
  </si>
  <si>
    <t>Дивиденд по AQUA - ИНАРКТИКА 8шт. по 10 RUR (данные из БД)</t>
  </si>
  <si>
    <t>Дивиденд по TPAY - TPAY ETF 200шт. по 1.15 RUR (данные из БД)</t>
  </si>
  <si>
    <t>Дивиденд по TATNP - Татнфт 3ап 14шт. по 11.61 RUR (данные из БД)</t>
  </si>
  <si>
    <t>Дивиденд по TPAY - TPAY ETF 200шт. по 1.08 RUR (данные из БД)</t>
  </si>
  <si>
    <t>Купон по RU000A1097T6 - СБ СекьюрА 6шт. по 7.48 RUR (данные из БД)</t>
  </si>
  <si>
    <t>Купон по RU000A106ZP6 - РКСЭталон3 3шт. по 5.78 RUR (данные из БД)</t>
  </si>
  <si>
    <t>Купон по RU000A103QH9 - ЭталФинП03 3шт. по 10.21 RUR (данные из БД)</t>
  </si>
  <si>
    <t>Купон по RU000A1032P1 - ВТБРКС01 5шт. по 3.02 RUR (данные из БД)</t>
  </si>
  <si>
    <t>Купон по RU000A1082G5 - ЕвТранс2P1 3шт. по 12.74 RUR (данные из БД)</t>
  </si>
  <si>
    <t>Купон по RU000A1074N8 - ПрактЛК1Р2 1шт. по 5.33 RUR (данные из БД)</t>
  </si>
  <si>
    <t>Дивиденд по ROSN - Роснефть 17шт. по 2.27 RUR (данные из БД)</t>
  </si>
  <si>
    <t>Дивиденд по ASTR - iАстра ао 19шт. по 4.68 RUR (данные из БД)</t>
  </si>
  <si>
    <t>Дивиденд по TPAY - TPAY ETF 200шт. по 1.19 RUR (данные из БД)</t>
  </si>
  <si>
    <t>Купон по RU000A106UW3 - iКарРус1P3 5шт. по 11.26 RUR (данные из БД)</t>
  </si>
  <si>
    <t>Купон по RU000A1070X5 - АБЗ-1 1Р05 5шт. по 7.16 RUR (данные из БД)</t>
  </si>
  <si>
    <t>Дивиденд по TPAY - TPAY ETF 200шт. по 1.2 RUR (данные из БД)</t>
  </si>
  <si>
    <t>Купон по RU000A1097T6 - СБ СекьюрА 6шт. по 7.21 RUR (данные из БД)</t>
  </si>
  <si>
    <t>Купон по RU000A106ZP6 - РКСЭталон3 3шт. по 5.43 RUR (данные из БД)</t>
  </si>
  <si>
    <t>Купон по RU000A103QH9 - ЭталФинП03 3шт. по 7.71 RUR (данные из БД)</t>
  </si>
  <si>
    <t>Купон по RU000A1032P1 - ВТБРКС01 5шт. по 2.9 RUR (данные из БД)</t>
  </si>
  <si>
    <t>Купон по RU000A1074N8 - ПрактЛК1Р2 1шт. по 4.93 RUR (данные из БД)</t>
  </si>
  <si>
    <t>Купон по RU000A10AV98 - МТС 1P-28 2шт. по 10.89 RUR (данные из БД)</t>
  </si>
  <si>
    <t>Купон по RU000A1097T6 - СБ СекьюрА 6шт. по 6.65 RUR (данные из БД)</t>
  </si>
  <si>
    <t>Купон по RU000A106ZP6 - РКСЭталон3 3шт. по 4.49 RUR (данные из БД)</t>
  </si>
  <si>
    <t>Купон по RU000A103QH9 - ЭталФинП03 3шт. по 5.22 RUR (данные из БД)</t>
  </si>
  <si>
    <t>Купон по RU000A1032P1 - ВТБРКС01 5шт. по 2.67 RUR (данные из БД)</t>
  </si>
  <si>
    <t>Купон по RU000A1074N8 - ПрактЛК1Р2 1шт. по 4.53 RUR (данные из БД)</t>
  </si>
  <si>
    <t>Купон по RU000A1070X5 - АБЗ-1 1Р05 5шт. по 5.19 RUR (данные из БД)</t>
  </si>
  <si>
    <t>Купон по RU000A1097T6 - СБ СекьюрА 6шт. по 5.62 RUR (данные из БД)</t>
  </si>
  <si>
    <t>Купон по RU000A106ZP6 - РКСЭталон3 3шт. по 4.6 RUR (данные из БД)</t>
  </si>
  <si>
    <t>Купон по RU000A1032P1 - ВТБРКС01 5шт. по 2.38 RUR (данные из БД)</t>
  </si>
  <si>
    <t>Купон по RU000A1074N8 - ПрактЛК1Р2 1шт. по 4.13 RUR (данные из БД)</t>
  </si>
  <si>
    <t>Купон по RU000A1097T6 - СБ СекьюрА 6шт. по 5.8 RUR (данные из БД)</t>
  </si>
  <si>
    <t>Купон по RU000A106ZP6 - РКСЭталон3 3шт. по 4.1 RUR (данные из БД)</t>
  </si>
  <si>
    <t>Купон по RU000A1032P1 - ВТБРКС01 5шт. по 2.26 RUR (данные из БД)</t>
  </si>
  <si>
    <t>Купон по RU000A1074N8 - ПрактЛК1Р2 1шт. по 3.73 RUR (данные из БД)</t>
  </si>
  <si>
    <t>Купон по RU000A1070X5 - АБЗ-1 1Р05 5шт. по 3.35 RUR (данные из БД)</t>
  </si>
  <si>
    <t>Купон по RU000A1097T6 - СБ СекьюрА 6шт. по 5.13 RUR (данные из БД)</t>
  </si>
  <si>
    <t>Купон по RU000A106ZP6 - РКСЭталон3 3шт. по 3.79 RUR (данные из БД)</t>
  </si>
  <si>
    <t>Купон по RU000A1032P1 - ВТБРКС01 5шт. по 1.98 RUR (данные из БД)</t>
  </si>
  <si>
    <t>Купон по RU000A1074N8 - ПрактЛК1Р2 1шт. по 3.33 RUR (данные из БД)</t>
  </si>
  <si>
    <t>Купон по RU000A1097T6 - СБ СекьюрА 6шт. по 4.82 RUR (данные из БД)</t>
  </si>
  <si>
    <t>Купон по RU000A106ZP6 - РКСЭталон3 3шт. по 3.33 RUR (данные из БД)</t>
  </si>
  <si>
    <t>Купон по RU000A1032P1 - ВТБРКС01 5шт. по 1.85 RUR (данные из БД)</t>
  </si>
  <si>
    <t>Купон по RU000A1074N8 - ПрактЛК1Р2 1шт. по 2.93 RUR (данные из БД)</t>
  </si>
  <si>
    <t>Купон по RU000A1070X5 - АБЗ-1 1Р05 5шт. по 1.73 RUR (данные из БД)</t>
  </si>
  <si>
    <t>Купон по RU000A1097T6 - СБ СекьюрА 6шт. по 4.36 RUR (данные из БД)</t>
  </si>
  <si>
    <t>Купон по RU000A106ZP6 - РКСЭталон3 3шт. по 3.09 RUR (данные из БД)</t>
  </si>
  <si>
    <t>Купон по RU000A1032P1 - ВТБРКС01 5шт. по 1.65 RUR (данные из БД)</t>
  </si>
  <si>
    <t>Купон по RU000A1074N8 - ПрактЛК1Р2 1шт. по 2.53 RUR (данные из БД)</t>
  </si>
  <si>
    <t>Купон по RU000A1032P1 - ВТБРКС01 5шт. по 1.3 RUR (данные из БД)</t>
  </si>
  <si>
    <t>Купон по RU000A1074N8 - ПрактЛК1Р2 1шт. по 2.13 RUR (данные из БД)</t>
  </si>
  <si>
    <t>Купон по RU000A1032P1 - ВТБРКС01 5шт. по 1.25 RUR (данные из БД)</t>
  </si>
  <si>
    <t>Купон по RU000A1074N8 - ПрактЛК1Р2 1шт. по 1.73 RUR (данные из БД)</t>
  </si>
  <si>
    <t>Купон по RU000A1032P1 - ВТБРКС01 5шт. по 1.04 RUR (данные из БД)</t>
  </si>
  <si>
    <t>Купон по RU000A1032P1 - ВТБРКС01 5шт. по 0.88 RUR (данные из БД)</t>
  </si>
  <si>
    <t>Купон по RU000A1032P1 - ВТБРКС01 5шт. по 0.68 RUR (данные из БД)</t>
  </si>
  <si>
    <t>Купон по RU000A1032P1 - ВТБРКС01 5шт. по 0.54 RUR (данные из БД)</t>
  </si>
  <si>
    <t>Дивиденд по TMON - TMON ETF 81шт. по 1.43 RUR (данные из БД)</t>
  </si>
  <si>
    <t>RU000A103HT3</t>
  </si>
  <si>
    <t>RU000A103RD6</t>
  </si>
  <si>
    <t>RU000A106A86</t>
  </si>
  <si>
    <t>RU000A100HU7</t>
  </si>
  <si>
    <t>RU000A102S80</t>
  </si>
  <si>
    <t>RU000A1043B8</t>
  </si>
  <si>
    <t>TBRU</t>
  </si>
  <si>
    <t>RU000A104CJ3</t>
  </si>
  <si>
    <t>RU000A103117</t>
  </si>
  <si>
    <t>RU000A101C89</t>
  </si>
  <si>
    <t>SU26223RMFS6</t>
  </si>
  <si>
    <t>RU000A1022G1</t>
  </si>
  <si>
    <t>RU000A102KG6</t>
  </si>
  <si>
    <t>RU000A100WA8</t>
  </si>
  <si>
    <t>EQMX</t>
  </si>
  <si>
    <t>LQDT</t>
  </si>
  <si>
    <t>RU000A103G00</t>
  </si>
  <si>
    <t>RU000A1066A1</t>
  </si>
  <si>
    <t>TRUR</t>
  </si>
  <si>
    <t>Купон по RU000A103HT3 - МВ ФИН 1Р2 1шт. по 20.19 RUR (данные из БД)</t>
  </si>
  <si>
    <t>Купон по RU000A103RD6 - ИнфрОблP1 2шт. по 40.33 RUR (данные из БД)</t>
  </si>
  <si>
    <t>Купон по RU000A100HU7 - МТС 1P-10 2шт. по 19.95 RUR (данные из БД)</t>
  </si>
  <si>
    <t>Купон по RU000A102S80 - АЛЬФАБ2Р10 2шт. по 31.08 RUR (данные из БД)</t>
  </si>
  <si>
    <t>Купон по RU000A1043B8 - ТАЛАНФБ1P3 1шт. по 32.41 RUR (данные из БД)</t>
  </si>
  <si>
    <t>Купон по RU000A104CJ3 - АВТОДОМ1Р1 1шт. по 30.54 RUR (данные из БД)</t>
  </si>
  <si>
    <t>Купон по RU000A101C89 - Сбер Sb15R 1шт. по 31.41 RUR (данные из БД)</t>
  </si>
  <si>
    <t>Купон по SU26223RMFS6 - ОФЗ 26223 2шт. по 32.41 RUR (данные из БД)</t>
  </si>
  <si>
    <t>Купон по RU000A1022G1 - БизНед 1Р1 3шт. по 15.63 RUR (данные из БД)</t>
  </si>
  <si>
    <t>Купон по RU000A100WA8 - ЛСР БО 1Р4 5шт. по 8.48 RUR (данные из БД)</t>
  </si>
  <si>
    <t>Купон по RU000A103G00 - СТМ 1P2 1шт. по 43.38 RUR (данные из БД)</t>
  </si>
  <si>
    <t>Купон по RU000A1066A1 - УралСт1Р02 2шт. по 26.43 RUR (данные из БД)</t>
  </si>
  <si>
    <t>Купон по RU000A103RD6 - ИнфрОблP1 2шт. по 39.89 RUR (данные из БД)</t>
  </si>
  <si>
    <t>Купон по RU000A106A86 - iКарРус1P2 2шт. по 31.66 RUR (данные из БД)</t>
  </si>
  <si>
    <t>Купон по RU000A103117 - МВ ФИН 1Р1 2шт. по 54.85 RUR (данные из БД)</t>
  </si>
  <si>
    <t>Купон по RU000A102KG6 - Пионер 1P5 5шт. по 16.29 RUR (данные из БД)</t>
  </si>
  <si>
    <t>Купон по RU000A1022G1 - БизНед 1Р1 3шт. по 10.42 RUR (данные из БД)</t>
  </si>
  <si>
    <t>Купон по RU000A106A86 - iКарРус1P2 3шт. по 31.66 RUR (данные из БД)</t>
  </si>
  <si>
    <t>Купон по RU000A102KG6 - Пионер 1P5 5шт. по 12.28 RUR (данные из БД)</t>
  </si>
  <si>
    <t>Купон по RU000A1043B8 - ТАЛАНФБ1P3 1шт. по 27.55 RUR (данные из БД)</t>
  </si>
  <si>
    <t>Купон по RU000A102KG6 - Пионер 1P5 5шт. по 8.26 RUR (данные из БД)</t>
  </si>
  <si>
    <t>Купон по RU000A1043B8 - ТАЛАНФБ1P3 1шт. по 21.07 RUR (данные из БД)</t>
  </si>
  <si>
    <t>Купон по RU000A102KG6 - Пионер 1P5 5шт. по 4.25 RUR (данные из БД)</t>
  </si>
  <si>
    <t>Купон по RU000A1043B8 - ТАЛАНФБ1P3 1шт. по 12.96 RUR (данные из БД)</t>
  </si>
  <si>
    <t>Купон по RU000A1043B8 - ТАЛАНФБ1P3 1шт. по 6.48 RUR (данные из БД)</t>
  </si>
  <si>
    <t>MTSS
МТС-ао</t>
  </si>
  <si>
    <t>PMSB
ПермьЭнСб</t>
  </si>
  <si>
    <t>RTKMP
Ростел -ап</t>
  </si>
  <si>
    <t>TATNP
Татнфт 3ап</t>
  </si>
  <si>
    <t>LSNGP
РСетиЛЭ-п</t>
  </si>
  <si>
    <t>SNGSP
Сургнфгз-п</t>
  </si>
  <si>
    <t>TRNFP
Транснф ап</t>
  </si>
  <si>
    <t>NVTK
Новатэк ао</t>
  </si>
  <si>
    <t>X5
КЦ ИКС 5</t>
  </si>
  <si>
    <t>SBERP
Сбербанк-п</t>
  </si>
  <si>
    <t>ROSN
Роснефть</t>
  </si>
  <si>
    <t>PHOR
ФосАгро ао</t>
  </si>
  <si>
    <t>OZON
Озон</t>
  </si>
  <si>
    <t>MAGN
ММК</t>
  </si>
  <si>
    <t>BSPB
БСП ао</t>
  </si>
  <si>
    <t>DIAS
iДиасофт</t>
  </si>
  <si>
    <t>POSI
iПозитив</t>
  </si>
  <si>
    <t>MOEX
МосБиржа</t>
  </si>
  <si>
    <t>LKOH
ЛУКОЙЛ</t>
  </si>
  <si>
    <t>SOFL
iСофтлайн</t>
  </si>
  <si>
    <t>NLMK
НЛМК ао</t>
  </si>
  <si>
    <t>MRKC
РоссЦентр</t>
  </si>
  <si>
    <t>ASTR
iАстра ао</t>
  </si>
  <si>
    <t>CHMF
СевСт-ао</t>
  </si>
  <si>
    <t>HYDR
РусГидро</t>
  </si>
  <si>
    <t>YDEX
ЯНДЕКС</t>
  </si>
  <si>
    <t>IRAO
ИнтерРАОао</t>
  </si>
  <si>
    <t>TTLK
Таттел. ао</t>
  </si>
  <si>
    <t>MGNT
Магнит ао</t>
  </si>
  <si>
    <t>MSNG
+МосЭнерго</t>
  </si>
  <si>
    <t>AFKS
Система ао</t>
  </si>
  <si>
    <t>ALRS
АЛРОСА ао</t>
  </si>
  <si>
    <t>AQUA
ИНАРКТИКА</t>
  </si>
  <si>
    <t>AFLT
Аэрофлот</t>
  </si>
  <si>
    <t>DELI
iКаршеринг</t>
  </si>
  <si>
    <t>TPAY
TPAY ETF</t>
  </si>
  <si>
    <t>TMON
TMON ETF</t>
  </si>
  <si>
    <t>TMOS
TMOS ETF</t>
  </si>
  <si>
    <t>TGLD
TGLD ETF</t>
  </si>
  <si>
    <t>SU26237RMFS6
ОФЗ 26237</t>
  </si>
  <si>
    <t>SU26241RMFS8
ОФЗ 26241</t>
  </si>
  <si>
    <t>SU26230RMFS1
ОФЗ 26230</t>
  </si>
  <si>
    <t>SU26252RMFS5
ОФЗ 26252</t>
  </si>
  <si>
    <t>SU26238RMFS4
ОФЗ 26238</t>
  </si>
  <si>
    <t>SU26240RMFS0
ОФЗ 26240</t>
  </si>
  <si>
    <t>RU000A10C7C2
Эдьюкейшн1</t>
  </si>
  <si>
    <t>RU000A10B9Q9
ГЛОРАКС1Р4</t>
  </si>
  <si>
    <t>RU000A10BS76
iВУШ 1P4</t>
  </si>
  <si>
    <t>RU000A106UW3
iКарРус1P3</t>
  </si>
  <si>
    <t>RU000A10C758
РКС2Р6</t>
  </si>
  <si>
    <t>SU26233RMFS5
ОФЗ 26233</t>
  </si>
  <si>
    <t>SU26239RMFS2
ОФЗ 26239</t>
  </si>
  <si>
    <t>RU000A10E655
ГЛОРАКС1Р5</t>
  </si>
  <si>
    <t>RU000A10AV98
МТС 1P-28</t>
  </si>
  <si>
    <t>RU000A10C8F3
Брус 2Р04</t>
  </si>
  <si>
    <t>RU000A1097T6
СБ СекьюрА</t>
  </si>
  <si>
    <t>RU000A107AW3
Аэрфью2Р02</t>
  </si>
  <si>
    <t>RU000A1070X5
АБЗ-1 1Р05</t>
  </si>
  <si>
    <t>RU000A106ZP6
РКСЭталон3</t>
  </si>
  <si>
    <t>RU000A103QH9
ЭталФинП03</t>
  </si>
  <si>
    <t>RU000A1032P1
ВТБРКС01</t>
  </si>
  <si>
    <t>RU000A1082G5
ЕвТранс2P1</t>
  </si>
  <si>
    <t>RU000A1074N8
ПрактЛК1Р2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</si>
  <si>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</si>
  <si>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</si>
  <si>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</si>
  <si>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</si>
  <si>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</si>
  <si>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</si>
  <si>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</si>
  <si>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Портфель</t>
  </si>
  <si>
    <t>input</t>
  </si>
  <si>
    <t>Путь к финансовой свободе</t>
  </si>
  <si>
    <t>БПИФ ТИНЬКОФФ ИНДЕКС МОСБИРЖИ</t>
  </si>
  <si>
    <t>МВ ФИНАНС 001Р-02</t>
  </si>
  <si>
    <t>СОПФ Инфраструктурные обл 1</t>
  </si>
  <si>
    <t>Каршеринг Руссия 001P-02</t>
  </si>
  <si>
    <t>Мобильные ТелеСистемы 001P-10</t>
  </si>
  <si>
    <t>АЛЬФА-БАНК Б2Р10</t>
  </si>
  <si>
    <t>ТАЛАН-ФИНАНС БО 001Р-03</t>
  </si>
  <si>
    <t>ПАО Московская Биржа</t>
  </si>
  <si>
    <t>ПАО "НОВАТЭК" ао</t>
  </si>
  <si>
    <t>output</t>
  </si>
  <si>
    <t>Мобильные ТелеСистемы ПАО ао</t>
  </si>
  <si>
    <t>ПАО НК Роснефть</t>
  </si>
  <si>
    <t>nalog</t>
  </si>
  <si>
    <t>Удержание налога</t>
  </si>
  <si>
    <t>БПИФ ТИНЬКОФФ ЗОЛОТО</t>
  </si>
  <si>
    <t>INPUT</t>
  </si>
  <si>
    <t>Пользовательская бумага</t>
  </si>
  <si>
    <t>Экспирация</t>
  </si>
  <si>
    <t>АЛРОСА ПАО ао</t>
  </si>
  <si>
    <t>БПИФ ТИНЬКОФФ ОБЛИГАЦИИ</t>
  </si>
  <si>
    <t>Ростелеком (ПАО) ап.</t>
  </si>
  <si>
    <t>dohod</t>
  </si>
  <si>
    <t>Выплата купонов по RU000A103HT3 - МВ ФИН 1Р2</t>
  </si>
  <si>
    <t>АВТОДОМ АО 001P-01</t>
  </si>
  <si>
    <t>ПАО "НЛМК" ао</t>
  </si>
  <si>
    <t>Выплата купонов по RU000A1043B8 - ТАЛАНФБ1P3</t>
  </si>
  <si>
    <t>Выплата купонов по RU000A102S80 - АЛЬФАБ2Р10</t>
  </si>
  <si>
    <t>Выплата купонов по RU000A106A86 - iКарРус1P2</t>
  </si>
  <si>
    <t>МВ ФИНАНС 001Р-01</t>
  </si>
  <si>
    <t>Сбербанк России ПАО ап</t>
  </si>
  <si>
    <t>Северсталь (ПАО)ао</t>
  </si>
  <si>
    <t>Выплата купонов по RU000A104CJ3 - АВТОДОМ1Р1</t>
  </si>
  <si>
    <t>Выплата купонов по RU000A100HU7 - МТС 1P-10</t>
  </si>
  <si>
    <t>ПАО "Татнефть" ап 3 вып.</t>
  </si>
  <si>
    <t>commission</t>
  </si>
  <si>
    <t>Удержание комиссии за операцию по TATNP - Татнфт 3ап</t>
  </si>
  <si>
    <t>Сбербанк ПАО 001Р-SBER15</t>
  </si>
  <si>
    <t>Выплата купонов по RU000A103117 - МВ ФИН 1Р1</t>
  </si>
  <si>
    <t>Удержание налога по дивидендам по NVTK - Новатэк ао</t>
  </si>
  <si>
    <t>Выплата дивидендов по NVTK - Новатэк ао</t>
  </si>
  <si>
    <t>"Магнитогорск.мет.комб" ПАО ао</t>
  </si>
  <si>
    <t>Выплата дивидендов по ALRS - АЛРОСА ао</t>
  </si>
  <si>
    <t>Удержание налога по дивидендам по ALRS - АЛРОСА ао</t>
  </si>
  <si>
    <t>ОФЗ-ПД 26223 28/02/24</t>
  </si>
  <si>
    <t>Удержание комиссии за операцию по NLMK - НЛМК ао</t>
  </si>
  <si>
    <t>Удержание комиссии за операцию по MAGN - ММК</t>
  </si>
  <si>
    <t>Выплата купонов по RU000A103RD6 - ИнфрОблP1</t>
  </si>
  <si>
    <t>Выплата дивидендов по RTKMP - Ростел -ап</t>
  </si>
  <si>
    <t>Удержание налога по дивидендам по RTKMP - Ростел -ап</t>
  </si>
  <si>
    <t>Бизнес-Недвижимость 001Р-01</t>
  </si>
  <si>
    <t>ГК Пионер БО 001P-05</t>
  </si>
  <si>
    <t>Группа ЛСР ПАО БО 001Р-04</t>
  </si>
  <si>
    <t>Удержание комиссии за операцию по RTKMP - Ростел -ап</t>
  </si>
  <si>
    <t>	Эталон-Финанс АО БО-П03	</t>
  </si>
  <si>
    <t>ОФЗ-ПД 26241 17/11/32</t>
  </si>
  <si>
    <t>Выплата купонов по RU000A101C89 - Сбер Sb15R</t>
  </si>
  <si>
    <t>amort</t>
  </si>
  <si>
    <t>Полное погашение облигаций по RU000A101C89 - Сбер Sb15R</t>
  </si>
  <si>
    <t>ОФЗ-ПД 26237 14/03/2029</t>
  </si>
  <si>
    <t>Выплата дивидендов по TATNP - Татнфт 3ап</t>
  </si>
  <si>
    <t>Удержание налога по дивидендам по TATNP - Татнфт 3ап</t>
  </si>
  <si>
    <t>БПИФ Индекс МосБиржи УК ВИМ</t>
  </si>
  <si>
    <t>БПИФ Ликвидность УК ВИМ</t>
  </si>
  <si>
    <t>Удержание налога по дивидендам по ROSN - Роснефть</t>
  </si>
  <si>
    <t>Выплата дивидендов по ROSN - Роснефть</t>
  </si>
  <si>
    <t>ПАО "РусГидро"</t>
  </si>
  <si>
    <t>Удержание комиссии за операцию по HYDR - РусГидро</t>
  </si>
  <si>
    <t>Группа Астра ао</t>
  </si>
  <si>
    <t>АДР Ozon Holdings PLC ORD SHS</t>
  </si>
  <si>
    <t>Аэрофлот-росс.авиалин(ПАО)ао</t>
  </si>
  <si>
    <t>ПАО ИНАРКТИКА</t>
  </si>
  <si>
    <t>Транснефть ПАО акц.пр.</t>
  </si>
  <si>
    <t>Полное погашение облигаций по RU000A102S80 - АЛЬФАБ2Р10</t>
  </si>
  <si>
    <t>АФК "Система" ПАО ао</t>
  </si>
  <si>
    <t>Удержание комиссии за операцию по AFKS - Система ао</t>
  </si>
  <si>
    <t>Частичное погашение облигаций по RU000A1022G1 - БизНед 1Р1</t>
  </si>
  <si>
    <t>Выплата купонов по RU000A1022G1 - БизНед 1Р1</t>
  </si>
  <si>
    <t>Выплата купонов по SU26223RMFS6 - ОФЗ 26223</t>
  </si>
  <si>
    <t>Полное погашение облигаций по SU26223RMFS6 - ОФЗ 26223</t>
  </si>
  <si>
    <t>Россети Ленэнерго ПАО-ап</t>
  </si>
  <si>
    <t>Каршеринг Руссия 001P-03</t>
  </si>
  <si>
    <t>МосЭнерго акции обыкн.</t>
  </si>
  <si>
    <t>Частичное погашение облигаций по RU000A102KG6 - Пионер 1P5</t>
  </si>
  <si>
    <t>Выплата купонов по RU000A102KG6 - Пионер 1P5</t>
  </si>
  <si>
    <t>Выплата купонов по RU000A103QH9 - ЭталФинП03</t>
  </si>
  <si>
    <t>Выплата купонов по SU26237RMFS6 - ОФЗ 26237</t>
  </si>
  <si>
    <t>Выплата купонов</t>
  </si>
  <si>
    <t>Удержание комиссии за операцию по AQUA - ИНАРКТИКА</t>
  </si>
  <si>
    <t>Выплата купонов по RU000A100WA8 - ЛСР БО 1Р4</t>
  </si>
  <si>
    <t>"Интер РАО" ПАО ао</t>
  </si>
  <si>
    <t>Выплата купонов по RU000A106UW3 - iКарРус1P3</t>
  </si>
  <si>
    <t>Удержание комиссии за операцию по ASTR - Астра ао</t>
  </si>
  <si>
    <t>Полное погашение облигаций по RU000A103117 - МВ ФИН 1Р1</t>
  </si>
  <si>
    <t>Частичное погашение облигаций по RU000A1043B8 - ТАЛАНФБ1P3</t>
  </si>
  <si>
    <t>Удержание комиссии за операцию по NVTK - Новатэк ао</t>
  </si>
  <si>
    <t>Выплата купонов по SU26241RMFS8 - ОФЗ 26241</t>
  </si>
  <si>
    <t>Выплата дивидендов по NLMK - НЛМК ао</t>
  </si>
  <si>
    <t>Удержание налога по дивидендам по NLMK - НЛМК ао</t>
  </si>
  <si>
    <t>Выплата дивидендов по IRAO - ИнтерРАОао</t>
  </si>
  <si>
    <t>Удержание налога по дивидендам по IRAO - ИнтерРАОао</t>
  </si>
  <si>
    <t>Выплата дивидендов по MAGN - ММК</t>
  </si>
  <si>
    <t>Удержание налога по дивидендам по MAGN - ММК</t>
  </si>
  <si>
    <t>Выплата дивидендов по CHMF - СевСт-ао</t>
  </si>
  <si>
    <t>Удержание налога по дивидендам по CHMF - СевСт-ао</t>
  </si>
  <si>
    <t>Выплата дивидендов по MOEX - МосБиржа</t>
  </si>
  <si>
    <t>Удержание налога по дивидендам по MOEX - МосБиржа</t>
  </si>
  <si>
    <t>Выплата дивидендов по AQUA - ИНАРКТИКА</t>
  </si>
  <si>
    <t>Удержание налога по дивидендам по AQUA - ИНАРКТИКА</t>
  </si>
  <si>
    <t>Выплата дивидендов по LSNGP - РСетиЛЭ-п</t>
  </si>
  <si>
    <t>Удержание налога по дивидендам по LSNGP - РСетиЛЭ-п</t>
  </si>
  <si>
    <t>Выплата дивидендов по ASTR - Астра ао</t>
  </si>
  <si>
    <t>Удержание налога по дивидендам по ASTR - Астра ао</t>
  </si>
  <si>
    <t>МКПАО ЯНДЕКС</t>
  </si>
  <si>
    <t>Выплата дивидендов по MSNG - +МосЭнерго</t>
  </si>
  <si>
    <t>Удержание налога по дивидендам по MSNG - +МосЭнерго</t>
  </si>
  <si>
    <t>Выплата дивидендов по SBERP - Сбербанк-п</t>
  </si>
  <si>
    <t>Удержание налога по дивидендам по SBERP - Сбербанк-п</t>
  </si>
  <si>
    <t>Удержание комиссии за операцию по AFLT - Аэрофлот</t>
  </si>
  <si>
    <t>Удержание налога по дивидендам по MTSS - МТС-ао</t>
  </si>
  <si>
    <t>Выплата дивидендов по MTSS - МТС-ао</t>
  </si>
  <si>
    <t>Каршеринг Руссия ао</t>
  </si>
  <si>
    <t>Инвесткопилка</t>
  </si>
  <si>
    <t>Выплата дивидендов по AFKS - Система ао</t>
  </si>
  <si>
    <t>Корректировка налога</t>
  </si>
  <si>
    <t>Удержание налога по дивидендам по TRNFP - Транснф ап</t>
  </si>
  <si>
    <t>Выплата дивидендов по TRNFP - Транснф ап</t>
  </si>
  <si>
    <t>T-КАПИТАЛ ДЕНЕЖНЫЙ РЫНОК</t>
  </si>
  <si>
    <t>Полное погашение облигаций по RU000A103HT3 - МВ ФИН 1Р2</t>
  </si>
  <si>
    <t>Полное погашение облигаций по RU000A1022G1 - БизНед 1Р1</t>
  </si>
  <si>
    <t>Удержание комиссии за операцию по MTSS - МТС-ао</t>
  </si>
  <si>
    <t>Удержание комиссии за операцию по MSNG - +МосЭнерго</t>
  </si>
  <si>
    <t>Частичное погашение облигаций по RU000A103QH9 - ЭталФинП03</t>
  </si>
  <si>
    <t>Синара Транспортные Машины 1P2</t>
  </si>
  <si>
    <t>Выплата дивидендов по YDEX - ЯНДЕКС</t>
  </si>
  <si>
    <t>Удержание налога по дивидендам по YDEX - ЯНДЕКС</t>
  </si>
  <si>
    <t>Полное погашение облигаций по RU000A100WA8 - ЛСР БО 1Р4</t>
  </si>
  <si>
    <t>Выплата дивидендов по DELI - iКаршеринг</t>
  </si>
  <si>
    <t>Удержание налога по дивидендам по DELI - iКаршеринг</t>
  </si>
  <si>
    <t>Выплата дивидендов по NVTK.IL - PAO NOVATEK</t>
  </si>
  <si>
    <t>Удержание налога по дивидендам по NVTK.IL - PAO NOVATEK</t>
  </si>
  <si>
    <t>Удержание комиссии за операцию по DELI - iКаршеринг</t>
  </si>
  <si>
    <t>Удержание комиссии за операцию по ALRS - АЛРОСА ао</t>
  </si>
  <si>
    <t>ОФЗ-ПД 26230 16/03/39</t>
  </si>
  <si>
    <t>ОФЗ-ПД 26238 15/05/2041</t>
  </si>
  <si>
    <t>Полное погашение облигаций по RU000A103RD6 - ИнфрОблP1</t>
  </si>
  <si>
    <t>АБЗ-1 001P-05</t>
  </si>
  <si>
    <t>"Магнит" ПАО ао</t>
  </si>
  <si>
    <t>Выплата купонов по SU26238RMFS4 - ОФЗ 26238</t>
  </si>
  <si>
    <t>Выплата купонов по RU000A1070X5 - АБЗ-1 1Р05</t>
  </si>
  <si>
    <t>БПИФ Т-КАПИТАЛ ИНДЕКС МОСБИРЖИ</t>
  </si>
  <si>
    <t>Полное погашение облигаций по RU000A102KG6 - Пионер 1P5</t>
  </si>
  <si>
    <t>Удержание комиссии за операцию по TRNFP - Транснф ап</t>
  </si>
  <si>
    <t>Полное погашение облигаций по RU000A104CJ3 - АВТОДОМ1Р1</t>
  </si>
  <si>
    <t>Аэрофьюэлз-002Р-02</t>
  </si>
  <si>
    <t>Уральская Сталь БО-001Р-02</t>
  </si>
  <si>
    <t>ООО «СФО ВТБ РКС-1 »</t>
  </si>
  <si>
    <t>Корпоративный центр ИКС 5</t>
  </si>
  <si>
    <t>Удержание комиссии за операцию по X5 - КЦ ИКС 5</t>
  </si>
  <si>
    <t>НК ЛУКОЙЛ (ПАО) - ао</t>
  </si>
  <si>
    <t>БПИФ Т-Капитал ОБЛИГАЦИИ</t>
  </si>
  <si>
    <t>Выплата купонов по RU000A103G00 - СТМ 1P2</t>
  </si>
  <si>
    <t>Выплата дивидендов</t>
  </si>
  <si>
    <t>Удержание налога по дивидендам</t>
  </si>
  <si>
    <t>Выплата купонов по RU000A1066A1 - УралСт1Р02</t>
  </si>
  <si>
    <t>Выплата купонов по RU000A1032P1 - ВТБРКС01</t>
  </si>
  <si>
    <t>Частичное погашение облигаций по RU000A1032P1 - ВТБРКС01</t>
  </si>
  <si>
    <t>Мобильные ТелеСистемы 001P-28</t>
  </si>
  <si>
    <t>ЕвроТранс 002Р-01</t>
  </si>
  <si>
    <t>Выплата купонов по RU000A107AW3 - Аэрфью2Р02</t>
  </si>
  <si>
    <t>Удержание комиссии за операцию по ROSN - Роснефть</t>
  </si>
  <si>
    <t>Выплата купонов по RU000A1082G5 - ЕвТранс2P1</t>
  </si>
  <si>
    <t>Выплата купонов по RU000A10AV98 - МТС 1P-28</t>
  </si>
  <si>
    <t>Выплата купонов по SU26230RMFS1 - ОФЗ 26230</t>
  </si>
  <si>
    <t>Практика ЛК 001Р-02</t>
  </si>
  <si>
    <t>ПАО "Банк "Санкт-Петербург" ао</t>
  </si>
  <si>
    <t>Удержание комиссии за операцию по BSPB - БСП ао</t>
  </si>
  <si>
    <t>Удержание комиссии за операцию по CHMF - СевСт-ао</t>
  </si>
  <si>
    <t>Выплата купонов по RU000A1074N8 - ПрактЛК1Р2</t>
  </si>
  <si>
    <t>Частичное погашение облигаций по RU000A1074N8 - ПрактЛК1Р2</t>
  </si>
  <si>
    <t>"Пермэнергосбыт" ПАО ао</t>
  </si>
  <si>
    <t>Выплата дивидендов по BSPB - БСП ао</t>
  </si>
  <si>
    <t>Удержание налога по дивидендам по BSPB - БСП ао</t>
  </si>
  <si>
    <t>Полное погашение облигаций по RU000A1043B8 - ТАЛАНФБ1P3</t>
  </si>
  <si>
    <t>СФО СБ Секьюритизация класс А</t>
  </si>
  <si>
    <t>PAO NOVATEK</t>
  </si>
  <si>
    <t>Удержание комиссии за операцию по NVTK.IL - PAO NOVATEK</t>
  </si>
  <si>
    <t>ПАО "Россети Центр" ао</t>
  </si>
  <si>
    <t>Выплата дивидендов по PMSB - ПермьЭнСб</t>
  </si>
  <si>
    <t>Удержание налога по дивидендам по PMSB - ПермьЭнСб</t>
  </si>
  <si>
    <t>Удержание налога по дивидендам по LKOH - ЛУКОЙЛ</t>
  </si>
  <si>
    <t>Выплата дивидендов по LKOH - ЛУКОЙЛ</t>
  </si>
  <si>
    <t>БПИФ Т-Кап ВЕЧНЫЙ ПОРТФ РУБ</t>
  </si>
  <si>
    <t>Полное погашение облигаций по RU000A100HU7 - МТС 1P-10</t>
  </si>
  <si>
    <t>СФО ВТБ РКС Эталон 03</t>
  </si>
  <si>
    <t>Выплата купонов по RU000A1097T6 - СБ СекьюрА</t>
  </si>
  <si>
    <t>Частичное погашение облигаций по RU000A1097T6 - СБ СекьюрА</t>
  </si>
  <si>
    <t>Частичное погашение облигаций по RU000A106ZP6 - РКСЭталон3</t>
  </si>
  <si>
    <t>Выплата купонов по RU000A106ZP6 - РКСЭталон3</t>
  </si>
  <si>
    <t>Частичное погашение облигаций по RU000A1070X5 - АБЗ-1 1Р05</t>
  </si>
  <si>
    <t>Выплата дивидендов по MRKC - РоссЦентр</t>
  </si>
  <si>
    <t>Удержание налога по дивидендам по MRKC - РоссЦентр</t>
  </si>
  <si>
    <t>Удержание налога по дивидендам по X5 - КЦ ИКС 5</t>
  </si>
  <si>
    <t>Выплата дивидендов по X5 - КЦ ИКС 5</t>
  </si>
  <si>
    <t>Удержание налога по дивидендам по AFLT - Аэрофлот</t>
  </si>
  <si>
    <t>Выплата дивидендов по AFLT - Аэрофлот</t>
  </si>
  <si>
    <t>Т-Капитал Пассивный Доход</t>
  </si>
  <si>
    <t>Сургутнефтегаз ПАО ап</t>
  </si>
  <si>
    <t>Выплата дивидендов по TPAY - TPAY ETF</t>
  </si>
  <si>
    <t>"Таттелеком" ПАО ао</t>
  </si>
  <si>
    <t>Диасофт ао</t>
  </si>
  <si>
    <t>Софтлайн ао</t>
  </si>
  <si>
    <t>Группа Позитив ао</t>
  </si>
  <si>
    <t>Удержание комиссии за операцию по POSI - iПозитив</t>
  </si>
  <si>
    <t>Алтимейт Эдьюкейшн БО-П01</t>
  </si>
  <si>
    <t>Выплата купонов по RU000A10C7C2 - Эдьюкейшн1</t>
  </si>
  <si>
    <t>ОФЗ-ПД 26233 18/07/2035</t>
  </si>
  <si>
    <t>ОФЗ-ПД 26239 23/07/2031</t>
  </si>
  <si>
    <t>ОФЗ-ПД 26240 30/07/2036</t>
  </si>
  <si>
    <t>ОФЗ-ПД 26252 12/10/2033</t>
  </si>
  <si>
    <t>Удержание комиссии за операцию по SNGSP - Сургнфгз-п</t>
  </si>
  <si>
    <t>Удержание налога по дивидендам по OZON - Озон</t>
  </si>
  <si>
    <t>Выплата дивидендов по OZON - Озон</t>
  </si>
  <si>
    <t>Удержание налога по дивидендам по DIAS - iДиасофт</t>
  </si>
  <si>
    <t>Выплата дивидендов по DIAS - iДиасофт</t>
  </si>
  <si>
    <t>ФосАгро ПАО ао</t>
  </si>
  <si>
    <t>Выплата купонов по SU26233RMFS5 - ОФЗ 26233</t>
  </si>
  <si>
    <t>Выплата купонов по SU26239RMFS2 - ОФЗ 26239</t>
  </si>
  <si>
    <t>Выплата купонов по SU26240RMFS0 - ОФЗ 26240</t>
  </si>
  <si>
    <t>ГЛОРАКС 001Р-04</t>
  </si>
  <si>
    <t>Частичное погашение облигаций по RU000A107AW3 - Аэрфью2Р02</t>
  </si>
  <si>
    <t>Выплата купонов по RU000A10B9Q9 - ГЛОРАКС1Р4</t>
  </si>
  <si>
    <t>ВУШ БО 001P-04</t>
  </si>
  <si>
    <t>Брусника 002Р-04</t>
  </si>
  <si>
    <t>ГЛОРАКС 001Р-05</t>
  </si>
  <si>
    <t>Выплата купонов по SU26252RMFS5 - ОФЗ 26252</t>
  </si>
  <si>
    <t>Полное погашение облигаций по RU000A1066A1 - УралСт1Р02</t>
  </si>
  <si>
    <t>Выплата купонов по RU000A10E655 - ГЛОРАКС1Р5</t>
  </si>
  <si>
    <t>ТД РКС 002Р-06</t>
  </si>
  <si>
    <t>Выплата купонов по RU000A10C8F3 - Брус 2Р04</t>
  </si>
  <si>
    <t>Выплата купонов по RU000A10BS76 - iВУШ 1P4</t>
  </si>
  <si>
    <t>Остаток: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</si>
  <si>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</si>
  <si>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</si>
  <si>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</si>
  <si>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</si>
  <si>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</si>
  <si>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</si>
  <si>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</si>
  <si>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</si>
  <si>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</si>
  <si>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Купон</t>
  </si>
  <si>
    <t>МВ ФИН 1Р2</t>
  </si>
  <si>
    <t>ТАЛАНФБ1P3</t>
  </si>
  <si>
    <t>АЛЬФАБ2Р10</t>
  </si>
  <si>
    <t>iКарРус1P2</t>
  </si>
  <si>
    <t>МТС 1P-10</t>
  </si>
  <si>
    <t>АВТОДОМ1Р1</t>
  </si>
  <si>
    <t>МВ ФИН 1Р1</t>
  </si>
  <si>
    <t>ИнфрОблP1</t>
  </si>
  <si>
    <t>Сбер Sb15R</t>
  </si>
  <si>
    <t>БизНед 1Р1</t>
  </si>
  <si>
    <t>ОФЗ 26223</t>
  </si>
  <si>
    <t>Пионер 1P5</t>
  </si>
  <si>
    <t>ЛСР БО 1Р4</t>
  </si>
  <si>
    <t>СТМ 1P2</t>
  </si>
  <si>
    <t>УралСт1Р02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</si>
  <si>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</si>
  <si>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</si>
  <si>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</si>
  <si>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</si>
  <si>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</si>
  <si>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</si>
  <si>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</si>
  <si>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</si>
  <si>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</si>
  <si>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</si>
  <si>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</si>
  <si>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</si>
  <si>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</si>
  <si>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</si>
  <si>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</si>
  <si>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</si>
  <si>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TBRU ETF</t>
  </si>
  <si>
    <t>EQMX ETF</t>
  </si>
  <si>
    <t>LQDT ETF</t>
  </si>
  <si>
    <t>TRUR ETF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</si>
</sst>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8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EDD3"/>
      </patternFill>
    </fill>
    <fill>
      <patternFill patternType="solid">
        <fgColor rgb="FFFCE7FF"/>
      </patternFill>
    </fill>
    <fill>
      <patternFill patternType="solid">
        <fgColor rgb="FFFFF0F8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3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20" customWidth="1"/>
    <col min="6" max="6" width="10" customWidth="1"/>
    <col min="7" max="7" width="10" customWidth="1"/>
    <col min="8" max="8" width="10" customWidth="1"/>
    <col min="9" max="9" width="10" customWidth="1"/>
    <col min="10" max="10" width="15" customWidth="1"/>
    <col min="11" max="11" width="15" customWidth="1"/>
    <col min="12" max="12" width="10" customWidth="1"/>
    <col min="13" max="13" width="15" customWidth="1"/>
    <col min="14" max="14" width="10" customWidth="1"/>
    <col min="15" max="15" width="10" customWidth="1"/>
    <col min="16" max="16" width="10" customWidth="1"/>
    <col min="17" max="17" width="10" customWidth="1"/>
    <col min="18" max="18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8"/>
      <c r="P1" s="18" t="s">
        <v>14</v>
      </c>
      <c r="Q1" s="18" t="s">
        <v>15</v>
      </c>
      <c r="R1" s="18" t="s">
        <v>16</v>
      </c>
    </row>
    <row collapsed="false" customFormat="false" customHeight="false" hidden="false" ht="12.1" outlineLevel="0" r="2">
      <c r="A2" s="16" t="s">
        <v>17</v>
      </c>
      <c r="B2" s="16" t="s">
        <v>18</v>
      </c>
      <c r="C2" s="16" t="s">
        <v>19</v>
      </c>
      <c r="D2" s="16" t="s">
        <v>20</v>
      </c>
      <c r="E2" s="2" t="s">
        <v>21</v>
      </c>
      <c r="F2" s="7" t="n">
        <v>50</v>
      </c>
      <c r="G2" s="6" t="n">
        <v>176.35</v>
      </c>
      <c r="H2" s="17" t="n">
        <v>0</v>
      </c>
      <c r="I2" s="6" t="n">
        <v>0</v>
      </c>
      <c r="J2" s="16"/>
      <c r="K2" s="6" t="s">
        <f>=F2*G2*Портфель!$R$13</f>
      </c>
      <c r="L2" s="9" t="n">
        <v>0.0232</v>
      </c>
      <c r="M2" s="6" t="n">
        <v>231.84</v>
      </c>
      <c r="N2" s="17" t="n">
        <v>2.64</v>
      </c>
      <c r="O2" s="16"/>
      <c r="P2" s="16" t="s">
        <v>22</v>
      </c>
      <c r="Q2" s="17" t="n">
        <v>0.23645</v>
      </c>
      <c r="R2" s="6" t="s">
        <f>=Q2/$Q$13</f>
      </c>
    </row>
    <row collapsed="false" customFormat="false" customHeight="false" hidden="false" ht="12.1" outlineLevel="0" r="3">
      <c r="A3" s="16" t="s">
        <v>23</v>
      </c>
      <c r="B3" s="16" t="s">
        <v>18</v>
      </c>
      <c r="C3" s="16" t="s">
        <v>24</v>
      </c>
      <c r="D3" s="16" t="s">
        <v>20</v>
      </c>
      <c r="E3" s="2" t="s">
        <v>25</v>
      </c>
      <c r="F3" s="7" t="n">
        <v>20</v>
      </c>
      <c r="G3" s="6" t="n">
        <v>411.2</v>
      </c>
      <c r="H3" s="17" t="n">
        <v>0</v>
      </c>
      <c r="I3" s="6" t="n">
        <v>0</v>
      </c>
      <c r="J3" s="16"/>
      <c r="K3" s="6" t="s">
        <f>=F3*G3*Портфель!$R$13</f>
      </c>
      <c r="L3" s="9" t="n">
        <v>0.6535</v>
      </c>
      <c r="M3" s="6" t="n">
        <v>278.18</v>
      </c>
      <c r="N3" s="17" t="n">
        <v>2.46</v>
      </c>
      <c r="O3" s="16"/>
      <c r="P3" s="16" t="s">
        <v>26</v>
      </c>
      <c r="Q3" s="17" t="n">
        <v>27.9175</v>
      </c>
      <c r="R3" s="6" t="s">
        <f>=Q3/$Q$13</f>
      </c>
    </row>
    <row collapsed="false" customFormat="false" customHeight="false" hidden="false" ht="12.1" outlineLevel="0" r="4">
      <c r="A4" s="16" t="s">
        <v>27</v>
      </c>
      <c r="B4" s="16" t="s">
        <v>18</v>
      </c>
      <c r="C4" s="16" t="s">
        <v>28</v>
      </c>
      <c r="D4" s="16" t="s">
        <v>20</v>
      </c>
      <c r="E4" s="2" t="s">
        <v>29</v>
      </c>
      <c r="F4" s="7" t="n">
        <v>180</v>
      </c>
      <c r="G4" s="6" t="n">
        <v>40.35</v>
      </c>
      <c r="H4" s="17" t="n">
        <v>0</v>
      </c>
      <c r="I4" s="6" t="n">
        <v>0</v>
      </c>
      <c r="J4" s="16"/>
      <c r="K4" s="6" t="s">
        <f>=F4*G4*Портфель!$R$13</f>
      </c>
      <c r="L4" s="9" t="n">
        <v>-0.089</v>
      </c>
      <c r="M4" s="6" t="n">
        <v>62.38</v>
      </c>
      <c r="N4" s="17" t="n">
        <v>2.17</v>
      </c>
      <c r="O4" s="16"/>
      <c r="P4" s="16" t="s">
        <v>30</v>
      </c>
      <c r="Q4" s="17" t="n">
        <v>59.918418960908</v>
      </c>
      <c r="R4" s="6" t="s">
        <f>=Q4/$Q$13</f>
      </c>
    </row>
    <row collapsed="false" customFormat="false" customHeight="false" hidden="false" ht="12.1" outlineLevel="0" r="5">
      <c r="A5" s="16" t="s">
        <v>31</v>
      </c>
      <c r="B5" s="16" t="s">
        <v>18</v>
      </c>
      <c r="C5" s="16" t="s">
        <v>32</v>
      </c>
      <c r="D5" s="16" t="s">
        <v>20</v>
      </c>
      <c r="E5" s="2" t="s">
        <v>33</v>
      </c>
      <c r="F5" s="7" t="n">
        <v>14</v>
      </c>
      <c r="G5" s="6" t="n">
        <v>510.1</v>
      </c>
      <c r="H5" s="17" t="n">
        <v>0</v>
      </c>
      <c r="I5" s="6" t="n">
        <v>0</v>
      </c>
      <c r="J5" s="16"/>
      <c r="K5" s="6" t="s">
        <f>=F5*G5*Портфель!$R$13</f>
      </c>
      <c r="L5" s="9" t="n">
        <v>0.0146</v>
      </c>
      <c r="M5" s="6" t="n">
        <v>609.39</v>
      </c>
      <c r="N5" s="17" t="n">
        <v>2.14</v>
      </c>
      <c r="O5" s="16"/>
      <c r="P5" s="16" t="s">
        <v>34</v>
      </c>
      <c r="Q5" s="17" t="n">
        <v>103.7032</v>
      </c>
      <c r="R5" s="6" t="s">
        <f>=Q5/$Q$13</f>
      </c>
    </row>
    <row collapsed="false" customFormat="false" customHeight="false" hidden="false" ht="12.1" outlineLevel="0" r="6">
      <c r="A6" s="16" t="s">
        <v>35</v>
      </c>
      <c r="B6" s="16" t="s">
        <v>18</v>
      </c>
      <c r="C6" s="16" t="s">
        <v>36</v>
      </c>
      <c r="D6" s="16" t="s">
        <v>20</v>
      </c>
      <c r="E6" s="2" t="s">
        <v>25</v>
      </c>
      <c r="F6" s="7" t="n">
        <v>20</v>
      </c>
      <c r="G6" s="6" t="n">
        <v>332.1</v>
      </c>
      <c r="H6" s="17" t="n">
        <v>0</v>
      </c>
      <c r="I6" s="6" t="n">
        <v>0</v>
      </c>
      <c r="J6" s="16"/>
      <c r="K6" s="6" t="s">
        <f>=F6*G6*Портфель!$R$13</f>
      </c>
      <c r="L6" s="9" t="n">
        <v>0.4516</v>
      </c>
      <c r="M6" s="6" t="n">
        <v>207.5</v>
      </c>
      <c r="N6" s="17" t="n">
        <v>1.99</v>
      </c>
      <c r="O6" s="16"/>
      <c r="P6" s="16" t="s">
        <v>37</v>
      </c>
      <c r="Q6" s="17" t="n">
        <v>12.3343</v>
      </c>
      <c r="R6" s="6" t="s">
        <f>=Q6/$Q$13</f>
      </c>
    </row>
    <row collapsed="false" customFormat="false" customHeight="false" hidden="false" ht="12.1" outlineLevel="0" r="7">
      <c r="A7" s="16" t="s">
        <v>38</v>
      </c>
      <c r="B7" s="16" t="s">
        <v>18</v>
      </c>
      <c r="C7" s="16" t="s">
        <v>39</v>
      </c>
      <c r="D7" s="16" t="s">
        <v>20</v>
      </c>
      <c r="E7" s="2" t="s">
        <v>40</v>
      </c>
      <c r="F7" s="7" t="n">
        <v>160</v>
      </c>
      <c r="G7" s="6" t="n">
        <v>39.9</v>
      </c>
      <c r="H7" s="17" t="n">
        <v>0</v>
      </c>
      <c r="I7" s="6" t="n">
        <v>0</v>
      </c>
      <c r="J7" s="16"/>
      <c r="K7" s="6" t="s">
        <f>=F7*G7*Портфель!$R$13</f>
      </c>
      <c r="L7" s="9" t="n">
        <v>-0.0443</v>
      </c>
      <c r="M7" s="6" t="n">
        <v>42.42</v>
      </c>
      <c r="N7" s="17" t="n">
        <v>1.91</v>
      </c>
      <c r="O7" s="16"/>
      <c r="P7" s="16" t="s">
        <v>41</v>
      </c>
      <c r="Q7" s="17" t="n">
        <v>96.8601</v>
      </c>
      <c r="R7" s="6" t="s">
        <f>=Q7/$Q$13</f>
      </c>
    </row>
    <row collapsed="false" customFormat="false" customHeight="false" hidden="false" ht="12.1" outlineLevel="0" r="8">
      <c r="A8" s="16" t="s">
        <v>42</v>
      </c>
      <c r="B8" s="16" t="s">
        <v>18</v>
      </c>
      <c r="C8" s="16" t="s">
        <v>43</v>
      </c>
      <c r="D8" s="16" t="s">
        <v>20</v>
      </c>
      <c r="E8" s="2" t="s">
        <v>44</v>
      </c>
      <c r="F8" s="7" t="n">
        <v>6</v>
      </c>
      <c r="G8" s="6" t="n">
        <v>1016.6</v>
      </c>
      <c r="H8" s="17" t="n">
        <v>0</v>
      </c>
      <c r="I8" s="6" t="n">
        <v>0</v>
      </c>
      <c r="J8" s="16"/>
      <c r="K8" s="6" t="s">
        <f>=F8*G8*Портфель!$R$13</f>
      </c>
      <c r="L8" s="9" t="n">
        <v>0.0774</v>
      </c>
      <c r="M8" s="6" t="n">
        <v>1318.22</v>
      </c>
      <c r="N8" s="17" t="n">
        <v>1.82</v>
      </c>
      <c r="O8" s="16"/>
      <c r="P8" s="16" t="s">
        <v>45</v>
      </c>
      <c r="Q8" s="17" t="n">
        <v>113.038</v>
      </c>
      <c r="R8" s="6" t="s">
        <f>=Q8/$Q$13</f>
      </c>
    </row>
    <row collapsed="false" customFormat="false" customHeight="false" hidden="false" ht="12.1" outlineLevel="0" r="9">
      <c r="A9" s="16" t="s">
        <v>46</v>
      </c>
      <c r="B9" s="16" t="s">
        <v>18</v>
      </c>
      <c r="C9" s="16" t="s">
        <v>47</v>
      </c>
      <c r="D9" s="16" t="s">
        <v>20</v>
      </c>
      <c r="E9" s="2" t="s">
        <v>44</v>
      </c>
      <c r="F9" s="7" t="n">
        <v>6</v>
      </c>
      <c r="G9" s="6" t="n">
        <v>924.4</v>
      </c>
      <c r="H9" s="17" t="n">
        <v>0</v>
      </c>
      <c r="I9" s="6" t="n">
        <v>0</v>
      </c>
      <c r="J9" s="16"/>
      <c r="K9" s="6" t="s">
        <f>=F9*G9*Портфель!$R$13</f>
      </c>
      <c r="L9" s="9" t="n">
        <v>-0.0447</v>
      </c>
      <c r="M9" s="6" t="n">
        <v>1200.55</v>
      </c>
      <c r="N9" s="17" t="n">
        <v>1.66</v>
      </c>
      <c r="O9" s="16"/>
      <c r="P9" s="16" t="s">
        <v>48</v>
      </c>
      <c r="Q9" s="17" t="n">
        <v>12362</v>
      </c>
      <c r="R9" s="6" t="s">
        <f>=Q9/$Q$13</f>
      </c>
    </row>
    <row collapsed="false" customFormat="false" customHeight="false" hidden="false" ht="12.1" outlineLevel="0" r="10">
      <c r="A10" s="16" t="s">
        <v>49</v>
      </c>
      <c r="B10" s="16" t="s">
        <v>18</v>
      </c>
      <c r="C10" s="16" t="s">
        <v>50</v>
      </c>
      <c r="D10" s="16" t="s">
        <v>20</v>
      </c>
      <c r="E10" s="2" t="s">
        <v>51</v>
      </c>
      <c r="F10" s="7" t="n">
        <v>3</v>
      </c>
      <c r="G10" s="6" t="n">
        <v>1850.5</v>
      </c>
      <c r="H10" s="17" t="n">
        <v>0</v>
      </c>
      <c r="I10" s="6" t="n">
        <v>0</v>
      </c>
      <c r="J10" s="16"/>
      <c r="K10" s="6" t="s">
        <f>=F10*G10*Портфель!$R$13</f>
      </c>
      <c r="L10" s="9" t="n">
        <v>-0.0774</v>
      </c>
      <c r="M10" s="6" t="n">
        <v>2747.67</v>
      </c>
      <c r="N10" s="17" t="n">
        <v>1.66</v>
      </c>
      <c r="O10" s="16"/>
      <c r="P10" s="16" t="s">
        <v>52</v>
      </c>
      <c r="Q10" s="17" t="n">
        <v>10.574</v>
      </c>
      <c r="R10" s="6" t="s">
        <f>=Q10/$Q$13</f>
      </c>
    </row>
    <row collapsed="false" customFormat="false" customHeight="false" hidden="false" ht="12.1" outlineLevel="0" r="11">
      <c r="A11" s="16" t="s">
        <v>53</v>
      </c>
      <c r="B11" s="16" t="s">
        <v>18</v>
      </c>
      <c r="C11" s="16" t="s">
        <v>54</v>
      </c>
      <c r="D11" s="16" t="s">
        <v>20</v>
      </c>
      <c r="E11" s="2" t="s">
        <v>25</v>
      </c>
      <c r="F11" s="7" t="n">
        <v>20</v>
      </c>
      <c r="G11" s="6" t="n">
        <v>268.97</v>
      </c>
      <c r="H11" s="17" t="n">
        <v>0</v>
      </c>
      <c r="I11" s="6" t="n">
        <v>0</v>
      </c>
      <c r="J11" s="16"/>
      <c r="K11" s="6" t="s">
        <f>=F11*G11*Портфель!$R$13</f>
      </c>
      <c r="L11" s="9" t="n">
        <v>0.1732</v>
      </c>
      <c r="M11" s="6" t="n">
        <v>252.41</v>
      </c>
      <c r="N11" s="17" t="n">
        <v>1.61</v>
      </c>
      <c r="O11" s="16"/>
      <c r="P11" s="16" t="s">
        <v>55</v>
      </c>
      <c r="Q11" s="17" t="n">
        <v>0.44</v>
      </c>
      <c r="R11" s="6" t="s">
        <f>=Q11/$Q$13</f>
      </c>
    </row>
    <row collapsed="false" customFormat="false" customHeight="false" hidden="false" ht="12.1" outlineLevel="0" r="12">
      <c r="A12" s="16" t="s">
        <v>56</v>
      </c>
      <c r="B12" s="16" t="s">
        <v>18</v>
      </c>
      <c r="C12" s="16" t="s">
        <v>57</v>
      </c>
      <c r="D12" s="16" t="s">
        <v>20</v>
      </c>
      <c r="E12" s="2" t="s">
        <v>58</v>
      </c>
      <c r="F12" s="7" t="n">
        <v>17</v>
      </c>
      <c r="G12" s="6" t="n">
        <v>308.05</v>
      </c>
      <c r="H12" s="17" t="n">
        <v>0</v>
      </c>
      <c r="I12" s="6" t="n">
        <v>0</v>
      </c>
      <c r="J12" s="16"/>
      <c r="K12" s="6" t="s">
        <f>=F12*G12*Портфель!$R$13</f>
      </c>
      <c r="L12" s="9" t="n">
        <v>-0.1544</v>
      </c>
      <c r="M12" s="6" t="n">
        <v>499.05</v>
      </c>
      <c r="N12" s="17" t="n">
        <v>1.57</v>
      </c>
      <c r="O12" s="16"/>
      <c r="P12" s="16" t="s">
        <v>59</v>
      </c>
      <c r="Q12" s="17" t="n">
        <v>0.189225</v>
      </c>
      <c r="R12" s="6" t="s">
        <f>=Q12/$Q$13</f>
      </c>
    </row>
    <row collapsed="false" customFormat="false" customHeight="false" hidden="false" ht="12.1" outlineLevel="0" r="13">
      <c r="A13" s="16" t="s">
        <v>60</v>
      </c>
      <c r="B13" s="16" t="s">
        <v>18</v>
      </c>
      <c r="C13" s="16" t="s">
        <v>61</v>
      </c>
      <c r="D13" s="16" t="s">
        <v>20</v>
      </c>
      <c r="E13" s="2" t="s">
        <v>62</v>
      </c>
      <c r="F13" s="7" t="n">
        <v>1</v>
      </c>
      <c r="G13" s="6" t="n">
        <v>4984</v>
      </c>
      <c r="H13" s="17" t="n">
        <v>0</v>
      </c>
      <c r="I13" s="6" t="n">
        <v>0</v>
      </c>
      <c r="J13" s="16"/>
      <c r="K13" s="6" t="s">
        <f>=F13*G13*Портфель!$R$13</f>
      </c>
      <c r="L13" s="9" t="n">
        <v>-0.2134</v>
      </c>
      <c r="M13" s="6" t="n">
        <v>6333.95</v>
      </c>
      <c r="N13" s="17" t="n">
        <v>1.49</v>
      </c>
      <c r="O13" s="16"/>
      <c r="P13" s="16" t="s">
        <v>20</v>
      </c>
      <c r="Q13" s="17" t="n">
        <v>1</v>
      </c>
      <c r="R13" s="6" t="s">
        <f>=Q13/$Q$13</f>
      </c>
    </row>
    <row collapsed="false" customFormat="false" customHeight="false" hidden="false" ht="12.1" outlineLevel="0" r="14">
      <c r="A14" s="16" t="s">
        <v>63</v>
      </c>
      <c r="B14" s="16" t="s">
        <v>18</v>
      </c>
      <c r="C14" s="16" t="s">
        <v>64</v>
      </c>
      <c r="D14" s="16" t="s">
        <v>20</v>
      </c>
      <c r="E14" s="2" t="s">
        <v>65</v>
      </c>
      <c r="F14" s="7" t="n">
        <v>2</v>
      </c>
      <c r="G14" s="6" t="n">
        <v>2389</v>
      </c>
      <c r="H14" s="17" t="n">
        <v>0</v>
      </c>
      <c r="I14" s="6" t="n">
        <v>0</v>
      </c>
      <c r="J14" s="16"/>
      <c r="K14" s="6" t="s">
        <f>=F14*G14*Портфель!$R$13</f>
      </c>
      <c r="L14" s="9" t="n">
        <v>-0.1844</v>
      </c>
      <c r="M14" s="6" t="n">
        <v>3475.9</v>
      </c>
      <c r="N14" s="17" t="n">
        <v>1.43</v>
      </c>
      <c r="O14" s="16"/>
      <c r="P14" s="16" t="s">
        <v>66</v>
      </c>
      <c r="Q14" s="17" t="n">
        <v>180</v>
      </c>
      <c r="R14" s="6" t="s">
        <f>=Q14/$Q$13</f>
      </c>
    </row>
    <row collapsed="false" customFormat="false" customHeight="false" hidden="false" ht="12.1" outlineLevel="0" r="15">
      <c r="A15" s="16" t="s">
        <v>67</v>
      </c>
      <c r="B15" s="16" t="s">
        <v>18</v>
      </c>
      <c r="C15" s="16" t="s">
        <v>68</v>
      </c>
      <c r="D15" s="16" t="s">
        <v>20</v>
      </c>
      <c r="E15" s="2" t="s">
        <v>69</v>
      </c>
      <c r="F15" s="7" t="n">
        <v>230</v>
      </c>
      <c r="G15" s="6" t="n">
        <v>20.64</v>
      </c>
      <c r="H15" s="17" t="n">
        <v>0</v>
      </c>
      <c r="I15" s="6" t="n">
        <v>0</v>
      </c>
      <c r="J15" s="16"/>
      <c r="K15" s="6" t="s">
        <f>=F15*G15*Портфель!$R$13</f>
      </c>
      <c r="L15" s="9" t="n">
        <v>-0.294</v>
      </c>
      <c r="M15" s="6" t="n">
        <v>37.56</v>
      </c>
      <c r="N15" s="17" t="n">
        <v>1.42</v>
      </c>
      <c r="O15" s="16"/>
      <c r="P15" s="16" t="s">
        <v>70</v>
      </c>
      <c r="Q15" s="17" t="n">
        <v>1.789</v>
      </c>
      <c r="R15" s="6" t="s">
        <f>=Q15/$Q$13</f>
      </c>
    </row>
    <row collapsed="false" customFormat="false" customHeight="false" hidden="false" ht="12.1" outlineLevel="0" r="16">
      <c r="A16" s="16" t="s">
        <v>71</v>
      </c>
      <c r="B16" s="16" t="s">
        <v>18</v>
      </c>
      <c r="C16" s="16" t="s">
        <v>72</v>
      </c>
      <c r="D16" s="16" t="s">
        <v>20</v>
      </c>
      <c r="E16" s="2" t="s">
        <v>25</v>
      </c>
      <c r="F16" s="7" t="n">
        <v>20</v>
      </c>
      <c r="G16" s="6" t="n">
        <v>235.76</v>
      </c>
      <c r="H16" s="17" t="n">
        <v>0</v>
      </c>
      <c r="I16" s="6" t="n">
        <v>0</v>
      </c>
      <c r="J16" s="16"/>
      <c r="K16" s="6" t="s">
        <f>=F16*G16*Портфель!$R$13</f>
      </c>
      <c r="L16" s="9" t="n">
        <v>-0.1859</v>
      </c>
      <c r="M16" s="6" t="n">
        <v>372.03</v>
      </c>
      <c r="N16" s="17" t="n">
        <v>1.41</v>
      </c>
      <c r="O16" s="16"/>
      <c r="P16" s="16" t="s">
        <v>73</v>
      </c>
      <c r="Q16" s="17" t="n">
        <v>2.11125</v>
      </c>
      <c r="R16" s="6" t="s">
        <f>=Q16/$Q$13</f>
      </c>
    </row>
    <row collapsed="false" customFormat="false" customHeight="false" hidden="false" ht="12.1" outlineLevel="0" r="17">
      <c r="A17" s="16" t="s">
        <v>74</v>
      </c>
      <c r="B17" s="16" t="s">
        <v>18</v>
      </c>
      <c r="C17" s="16" t="s">
        <v>75</v>
      </c>
      <c r="D17" s="16" t="s">
        <v>20</v>
      </c>
      <c r="E17" s="2" t="s">
        <v>76</v>
      </c>
      <c r="F17" s="7" t="n">
        <v>4</v>
      </c>
      <c r="G17" s="6" t="n">
        <v>1164</v>
      </c>
      <c r="H17" s="17" t="n">
        <v>0</v>
      </c>
      <c r="I17" s="6" t="n">
        <v>0</v>
      </c>
      <c r="J17" s="16"/>
      <c r="K17" s="6" t="s">
        <f>=F17*G17*Портфель!$R$13</f>
      </c>
      <c r="L17" s="9" t="n">
        <v>-0.4318</v>
      </c>
      <c r="M17" s="6" t="n">
        <v>1790.86</v>
      </c>
      <c r="N17" s="17" t="n">
        <v>1.39</v>
      </c>
      <c r="O17" s="16"/>
      <c r="P17" s="16" t="s">
        <v>77</v>
      </c>
      <c r="Q17" s="17" t="n">
        <v>82.9211</v>
      </c>
      <c r="R17" s="6" t="s">
        <f>=Q17/$Q$13</f>
      </c>
    </row>
    <row collapsed="false" customFormat="false" customHeight="false" hidden="false" ht="12.1" outlineLevel="0" r="18">
      <c r="A18" s="16" t="s">
        <v>78</v>
      </c>
      <c r="B18" s="16" t="s">
        <v>18</v>
      </c>
      <c r="C18" s="16" t="s">
        <v>79</v>
      </c>
      <c r="D18" s="16" t="s">
        <v>20</v>
      </c>
      <c r="E18" s="2" t="s">
        <v>80</v>
      </c>
      <c r="F18" s="7" t="n">
        <v>5</v>
      </c>
      <c r="G18" s="6" t="n">
        <v>927</v>
      </c>
      <c r="H18" s="17" t="n">
        <v>0</v>
      </c>
      <c r="I18" s="6" t="n">
        <v>0</v>
      </c>
      <c r="J18" s="16"/>
      <c r="K18" s="6" t="s">
        <f>=F18*G18*Портфель!$R$13</f>
      </c>
      <c r="L18" s="9" t="n">
        <v>-0.1822</v>
      </c>
      <c r="M18" s="6" t="n">
        <v>1121.2</v>
      </c>
      <c r="N18" s="17" t="n">
        <v>1.39</v>
      </c>
      <c r="O18" s="16"/>
      <c r="P18" s="16"/>
      <c r="Q18" s="17"/>
      <c r="R18" s="17"/>
    </row>
    <row collapsed="false" customFormat="false" customHeight="false" hidden="false" ht="12.1" outlineLevel="0" r="19">
      <c r="A19" s="16" t="s">
        <v>81</v>
      </c>
      <c r="B19" s="16" t="s">
        <v>18</v>
      </c>
      <c r="C19" s="16" t="s">
        <v>82</v>
      </c>
      <c r="D19" s="16" t="s">
        <v>20</v>
      </c>
      <c r="E19" s="2" t="s">
        <v>83</v>
      </c>
      <c r="F19" s="7" t="n">
        <v>30</v>
      </c>
      <c r="G19" s="6" t="n">
        <v>149.53</v>
      </c>
      <c r="H19" s="17" t="n">
        <v>0</v>
      </c>
      <c r="I19" s="6" t="n">
        <v>0</v>
      </c>
      <c r="J19" s="16"/>
      <c r="K19" s="6" t="s">
        <f>=F19*G19*Портфель!$R$13</f>
      </c>
      <c r="L19" s="9" t="n">
        <v>0.2195</v>
      </c>
      <c r="M19" s="6" t="n">
        <v>122.96</v>
      </c>
      <c r="N19" s="17" t="n">
        <v>1.34</v>
      </c>
      <c r="O19" s="16"/>
      <c r="P19" s="16"/>
      <c r="Q19" s="17"/>
      <c r="R19" s="17"/>
    </row>
    <row collapsed="false" customFormat="false" customHeight="false" hidden="false" ht="12.1" outlineLevel="0" r="20">
      <c r="A20" s="16" t="s">
        <v>84</v>
      </c>
      <c r="B20" s="16" t="s">
        <v>18</v>
      </c>
      <c r="C20" s="16" t="s">
        <v>85</v>
      </c>
      <c r="D20" s="16" t="s">
        <v>20</v>
      </c>
      <c r="E20" s="2" t="s">
        <v>62</v>
      </c>
      <c r="F20" s="7" t="n">
        <v>1</v>
      </c>
      <c r="G20" s="6" t="n">
        <v>4171</v>
      </c>
      <c r="H20" s="17" t="n">
        <v>0</v>
      </c>
      <c r="I20" s="6" t="n">
        <v>0</v>
      </c>
      <c r="J20" s="16"/>
      <c r="K20" s="6" t="s">
        <f>=F20*G20*Портфель!$R$13</f>
      </c>
      <c r="L20" s="9" t="n">
        <v>-0.1684</v>
      </c>
      <c r="M20" s="6" t="n">
        <v>7026.02</v>
      </c>
      <c r="N20" s="17" t="n">
        <v>1.25</v>
      </c>
      <c r="O20" s="16"/>
      <c r="P20" s="16"/>
      <c r="Q20" s="17"/>
      <c r="R20" s="17"/>
    </row>
    <row collapsed="false" customFormat="false" customHeight="false" hidden="false" ht="12.1" outlineLevel="0" r="21">
      <c r="A21" s="16" t="s">
        <v>86</v>
      </c>
      <c r="B21" s="16" t="s">
        <v>18</v>
      </c>
      <c r="C21" s="16" t="s">
        <v>87</v>
      </c>
      <c r="D21" s="16" t="s">
        <v>20</v>
      </c>
      <c r="E21" s="2" t="s">
        <v>88</v>
      </c>
      <c r="F21" s="7" t="n">
        <v>80</v>
      </c>
      <c r="G21" s="6" t="n">
        <v>51.96</v>
      </c>
      <c r="H21" s="17" t="n">
        <v>0</v>
      </c>
      <c r="I21" s="6" t="n">
        <v>0</v>
      </c>
      <c r="J21" s="16"/>
      <c r="K21" s="6" t="s">
        <f>=F21*G21*Портфель!$R$13</f>
      </c>
      <c r="L21" s="9" t="n">
        <v>-0.4689</v>
      </c>
      <c r="M21" s="6" t="n">
        <v>85.87</v>
      </c>
      <c r="N21" s="17" t="n">
        <v>1.24</v>
      </c>
      <c r="O21" s="16"/>
      <c r="P21" s="16"/>
      <c r="Q21" s="17"/>
      <c r="R21" s="17"/>
    </row>
    <row collapsed="false" customFormat="false" customHeight="false" hidden="false" ht="12.1" outlineLevel="0" r="22">
      <c r="A22" s="16" t="s">
        <v>89</v>
      </c>
      <c r="B22" s="16" t="s">
        <v>18</v>
      </c>
      <c r="C22" s="16" t="s">
        <v>90</v>
      </c>
      <c r="D22" s="16" t="s">
        <v>20</v>
      </c>
      <c r="E22" s="2" t="s">
        <v>91</v>
      </c>
      <c r="F22" s="7" t="n">
        <v>60</v>
      </c>
      <c r="G22" s="6" t="n">
        <v>68.1</v>
      </c>
      <c r="H22" s="17" t="n">
        <v>0</v>
      </c>
      <c r="I22" s="6" t="n">
        <v>0</v>
      </c>
      <c r="J22" s="16"/>
      <c r="K22" s="6" t="s">
        <f>=F22*G22*Портфель!$R$13</f>
      </c>
      <c r="L22" s="9" t="n">
        <v>-0.3233</v>
      </c>
      <c r="M22" s="6" t="n">
        <v>157.86</v>
      </c>
      <c r="N22" s="17" t="n">
        <v>1.22</v>
      </c>
      <c r="O22" s="16"/>
      <c r="P22" s="16"/>
      <c r="Q22" s="17"/>
      <c r="R22" s="17"/>
    </row>
    <row collapsed="false" customFormat="false" customHeight="false" hidden="false" ht="12.1" outlineLevel="0" r="23">
      <c r="A23" s="16" t="s">
        <v>92</v>
      </c>
      <c r="B23" s="16" t="s">
        <v>18</v>
      </c>
      <c r="C23" s="16" t="s">
        <v>93</v>
      </c>
      <c r="D23" s="16" t="s">
        <v>20</v>
      </c>
      <c r="E23" s="2" t="s">
        <v>94</v>
      </c>
      <c r="F23" s="7" t="n">
        <v>6000</v>
      </c>
      <c r="G23" s="6" t="n">
        <v>0.6338</v>
      </c>
      <c r="H23" s="17" t="n">
        <v>0</v>
      </c>
      <c r="I23" s="6" t="n">
        <v>0</v>
      </c>
      <c r="J23" s="16"/>
      <c r="K23" s="6" t="s">
        <f>=F23*G23*Портфель!$R$13</f>
      </c>
      <c r="L23" s="9" t="n">
        <v>0.1357</v>
      </c>
      <c r="M23" s="6" t="n">
        <v>0.62</v>
      </c>
      <c r="N23" s="17" t="n">
        <v>1.14</v>
      </c>
      <c r="O23" s="16"/>
      <c r="P23" s="16"/>
      <c r="Q23" s="17"/>
      <c r="R23" s="17"/>
    </row>
    <row collapsed="false" customFormat="false" customHeight="false" hidden="false" ht="12.1" outlineLevel="0" r="24">
      <c r="A24" s="16" t="s">
        <v>95</v>
      </c>
      <c r="B24" s="16" t="s">
        <v>18</v>
      </c>
      <c r="C24" s="16" t="s">
        <v>96</v>
      </c>
      <c r="D24" s="16" t="s">
        <v>20</v>
      </c>
      <c r="E24" s="2" t="s">
        <v>97</v>
      </c>
      <c r="F24" s="7" t="n">
        <v>19</v>
      </c>
      <c r="G24" s="6" t="n">
        <v>198.95</v>
      </c>
      <c r="H24" s="17" t="n">
        <v>0</v>
      </c>
      <c r="I24" s="6" t="n">
        <v>0</v>
      </c>
      <c r="J24" s="16"/>
      <c r="K24" s="6" t="s">
        <f>=F24*G24*Портфель!$R$13</f>
      </c>
      <c r="L24" s="9" t="n">
        <v>-0.3698</v>
      </c>
      <c r="M24" s="6" t="n">
        <v>452.97</v>
      </c>
      <c r="N24" s="17" t="n">
        <v>1.13</v>
      </c>
      <c r="O24" s="16"/>
      <c r="P24" s="16"/>
      <c r="Q24" s="17"/>
      <c r="R24" s="17"/>
    </row>
    <row collapsed="false" customFormat="false" customHeight="false" hidden="false" ht="12.1" outlineLevel="0" r="25">
      <c r="A25" s="16" t="s">
        <v>98</v>
      </c>
      <c r="B25" s="16" t="s">
        <v>18</v>
      </c>
      <c r="C25" s="16" t="s">
        <v>99</v>
      </c>
      <c r="D25" s="16" t="s">
        <v>20</v>
      </c>
      <c r="E25" s="2" t="s">
        <v>44</v>
      </c>
      <c r="F25" s="7" t="n">
        <v>6</v>
      </c>
      <c r="G25" s="6" t="n">
        <v>601.4</v>
      </c>
      <c r="H25" s="17" t="n">
        <v>0</v>
      </c>
      <c r="I25" s="6" t="n">
        <v>0</v>
      </c>
      <c r="J25" s="16"/>
      <c r="K25" s="6" t="s">
        <f>=F25*G25*Портфель!$R$13</f>
      </c>
      <c r="L25" s="9" t="n">
        <v>-0.2937</v>
      </c>
      <c r="M25" s="6" t="n">
        <v>1199.92</v>
      </c>
      <c r="N25" s="17" t="n">
        <v>1.08</v>
      </c>
      <c r="O25" s="16"/>
      <c r="P25" s="16"/>
      <c r="Q25" s="17"/>
      <c r="R25" s="17"/>
    </row>
    <row collapsed="false" customFormat="false" customHeight="false" hidden="false" ht="12.1" outlineLevel="0" r="26">
      <c r="A26" s="16" t="s">
        <v>100</v>
      </c>
      <c r="B26" s="16" t="s">
        <v>18</v>
      </c>
      <c r="C26" s="16" t="s">
        <v>101</v>
      </c>
      <c r="D26" s="16" t="s">
        <v>20</v>
      </c>
      <c r="E26" s="2" t="s">
        <v>102</v>
      </c>
      <c r="F26" s="7" t="n">
        <v>11000</v>
      </c>
      <c r="G26" s="6" t="n">
        <v>0.3268</v>
      </c>
      <c r="H26" s="17" t="n">
        <v>0</v>
      </c>
      <c r="I26" s="6" t="n">
        <v>0</v>
      </c>
      <c r="J26" s="16"/>
      <c r="K26" s="6" t="s">
        <f>=F26*G26*Портфель!$R$13</f>
      </c>
      <c r="L26" s="9" t="n">
        <v>-0.2906</v>
      </c>
      <c r="M26" s="6" t="n">
        <v>0.48</v>
      </c>
      <c r="N26" s="17" t="n">
        <v>1.08</v>
      </c>
      <c r="O26" s="16"/>
      <c r="P26" s="16"/>
      <c r="Q26" s="17"/>
      <c r="R26" s="17"/>
    </row>
    <row collapsed="false" customFormat="false" customHeight="false" hidden="false" ht="12.1" outlineLevel="0" r="27">
      <c r="A27" s="16" t="s">
        <v>103</v>
      </c>
      <c r="B27" s="16" t="s">
        <v>18</v>
      </c>
      <c r="C27" s="16" t="s">
        <v>104</v>
      </c>
      <c r="D27" s="16" t="s">
        <v>20</v>
      </c>
      <c r="E27" s="2" t="s">
        <v>62</v>
      </c>
      <c r="F27" s="7" t="n">
        <v>1</v>
      </c>
      <c r="G27" s="6" t="n">
        <v>3466.5</v>
      </c>
      <c r="H27" s="17" t="n">
        <v>0</v>
      </c>
      <c r="I27" s="6" t="n">
        <v>0</v>
      </c>
      <c r="J27" s="16"/>
      <c r="K27" s="6" t="s">
        <f>=F27*G27*Портфель!$R$13</f>
      </c>
      <c r="L27" s="9" t="n">
        <v>-0.0371</v>
      </c>
      <c r="M27" s="6" t="n">
        <v>4114.5</v>
      </c>
      <c r="N27" s="17" t="n">
        <v>1.04</v>
      </c>
      <c r="O27" s="16"/>
      <c r="P27" s="16"/>
      <c r="Q27" s="17"/>
      <c r="R27" s="17"/>
    </row>
    <row collapsed="false" customFormat="false" customHeight="false" hidden="false" ht="12.1" outlineLevel="0" r="28">
      <c r="A28" s="16" t="s">
        <v>105</v>
      </c>
      <c r="B28" s="16" t="s">
        <v>18</v>
      </c>
      <c r="C28" s="16" t="s">
        <v>106</v>
      </c>
      <c r="D28" s="16" t="s">
        <v>20</v>
      </c>
      <c r="E28" s="2" t="s">
        <v>107</v>
      </c>
      <c r="F28" s="7" t="n">
        <v>1500</v>
      </c>
      <c r="G28" s="6" t="n">
        <v>2.2995</v>
      </c>
      <c r="H28" s="17" t="n">
        <v>0</v>
      </c>
      <c r="I28" s="6" t="n">
        <v>0</v>
      </c>
      <c r="J28" s="16"/>
      <c r="K28" s="6" t="s">
        <f>=F28*G28*Портфель!$R$13</f>
      </c>
      <c r="L28" s="9" t="n">
        <v>-0.1383</v>
      </c>
      <c r="M28" s="6" t="n">
        <v>3.74</v>
      </c>
      <c r="N28" s="17" t="n">
        <v>1.03</v>
      </c>
      <c r="O28" s="16"/>
      <c r="P28" s="16"/>
      <c r="Q28" s="17"/>
      <c r="R28" s="17"/>
    </row>
    <row collapsed="false" customFormat="false" customHeight="false" hidden="false" ht="12.1" outlineLevel="0" r="29">
      <c r="A29" s="16" t="s">
        <v>108</v>
      </c>
      <c r="B29" s="16" t="s">
        <v>18</v>
      </c>
      <c r="C29" s="16" t="s">
        <v>109</v>
      </c>
      <c r="D29" s="16" t="s">
        <v>20</v>
      </c>
      <c r="E29" s="2" t="s">
        <v>94</v>
      </c>
      <c r="F29" s="7" t="n">
        <v>6000</v>
      </c>
      <c r="G29" s="6" t="n">
        <v>0.5445</v>
      </c>
      <c r="H29" s="17" t="n">
        <v>0</v>
      </c>
      <c r="I29" s="6" t="n">
        <v>0</v>
      </c>
      <c r="J29" s="16"/>
      <c r="K29" s="6" t="s">
        <f>=F29*G29*Портфель!$R$13</f>
      </c>
      <c r="L29" s="9" t="n">
        <v>-0.0531</v>
      </c>
      <c r="M29" s="6" t="n">
        <v>0.63</v>
      </c>
      <c r="N29" s="17" t="n">
        <v>0.98</v>
      </c>
      <c r="O29" s="16"/>
      <c r="P29" s="16"/>
      <c r="Q29" s="17"/>
      <c r="R29" s="17"/>
    </row>
    <row collapsed="false" customFormat="false" customHeight="false" hidden="false" ht="12.1" outlineLevel="0" r="30">
      <c r="A30" s="16" t="s">
        <v>110</v>
      </c>
      <c r="B30" s="16" t="s">
        <v>18</v>
      </c>
      <c r="C30" s="16" t="s">
        <v>111</v>
      </c>
      <c r="D30" s="16" t="s">
        <v>20</v>
      </c>
      <c r="E30" s="2" t="s">
        <v>65</v>
      </c>
      <c r="F30" s="7" t="n">
        <v>2</v>
      </c>
      <c r="G30" s="6" t="n">
        <v>1539.5</v>
      </c>
      <c r="H30" s="17" t="n">
        <v>0</v>
      </c>
      <c r="I30" s="6" t="n">
        <v>0</v>
      </c>
      <c r="J30" s="16"/>
      <c r="K30" s="6" t="s">
        <f>=F30*G30*Портфель!$R$13</f>
      </c>
      <c r="L30" s="9" t="n">
        <v>-0.5065</v>
      </c>
      <c r="M30" s="6" t="n">
        <v>3929</v>
      </c>
      <c r="N30" s="17" t="n">
        <v>0.92</v>
      </c>
      <c r="O30" s="16"/>
      <c r="P30" s="16"/>
      <c r="Q30" s="17"/>
      <c r="R30" s="17"/>
    </row>
    <row collapsed="false" customFormat="false" customHeight="false" hidden="false" ht="12.1" outlineLevel="0" r="31">
      <c r="A31" s="16" t="s">
        <v>112</v>
      </c>
      <c r="B31" s="16" t="s">
        <v>18</v>
      </c>
      <c r="C31" s="16" t="s">
        <v>113</v>
      </c>
      <c r="D31" s="16" t="s">
        <v>20</v>
      </c>
      <c r="E31" s="2" t="s">
        <v>114</v>
      </c>
      <c r="F31" s="7" t="n">
        <v>2000</v>
      </c>
      <c r="G31" s="6" t="n">
        <v>1.4325</v>
      </c>
      <c r="H31" s="17" t="n">
        <v>0</v>
      </c>
      <c r="I31" s="6" t="n">
        <v>0</v>
      </c>
      <c r="J31" s="16"/>
      <c r="K31" s="6" t="s">
        <f>=F31*G31*Портфель!$R$13</f>
      </c>
      <c r="L31" s="9" t="n">
        <v>-0.1576</v>
      </c>
      <c r="M31" s="6" t="n">
        <v>2.89</v>
      </c>
      <c r="N31" s="17" t="n">
        <v>0.86</v>
      </c>
      <c r="O31" s="16"/>
      <c r="P31" s="16"/>
      <c r="Q31" s="17"/>
      <c r="R31" s="17"/>
    </row>
    <row collapsed="false" customFormat="false" customHeight="false" hidden="false" ht="12.1" outlineLevel="0" r="32">
      <c r="A32" s="16" t="s">
        <v>115</v>
      </c>
      <c r="B32" s="16" t="s">
        <v>18</v>
      </c>
      <c r="C32" s="16" t="s">
        <v>116</v>
      </c>
      <c r="D32" s="16" t="s">
        <v>20</v>
      </c>
      <c r="E32" s="2" t="s">
        <v>117</v>
      </c>
      <c r="F32" s="7" t="n">
        <v>400</v>
      </c>
      <c r="G32" s="6" t="n">
        <v>7.138</v>
      </c>
      <c r="H32" s="17" t="n">
        <v>0</v>
      </c>
      <c r="I32" s="6" t="n">
        <v>0</v>
      </c>
      <c r="J32" s="16"/>
      <c r="K32" s="6" t="s">
        <f>=F32*G32*Портфель!$R$13</f>
      </c>
      <c r="L32" s="9" t="n">
        <v>-0.3819</v>
      </c>
      <c r="M32" s="6" t="n">
        <v>16.47</v>
      </c>
      <c r="N32" s="17" t="n">
        <v>0.85</v>
      </c>
      <c r="O32" s="16"/>
      <c r="P32" s="16"/>
      <c r="Q32" s="17"/>
      <c r="R32" s="17"/>
    </row>
    <row collapsed="false" customFormat="false" customHeight="false" hidden="false" ht="12.1" outlineLevel="0" r="33">
      <c r="A33" s="16" t="s">
        <v>118</v>
      </c>
      <c r="B33" s="16" t="s">
        <v>18</v>
      </c>
      <c r="C33" s="16" t="s">
        <v>119</v>
      </c>
      <c r="D33" s="16" t="s">
        <v>20</v>
      </c>
      <c r="E33" s="2" t="s">
        <v>120</v>
      </c>
      <c r="F33" s="7" t="n">
        <v>150</v>
      </c>
      <c r="G33" s="6" t="n">
        <v>18.41</v>
      </c>
      <c r="H33" s="17" t="n">
        <v>0</v>
      </c>
      <c r="I33" s="6" t="n">
        <v>0</v>
      </c>
      <c r="J33" s="16"/>
      <c r="K33" s="6" t="s">
        <f>=F33*G33*Портфель!$R$13</f>
      </c>
      <c r="L33" s="9" t="n">
        <v>-0.4808</v>
      </c>
      <c r="M33" s="6" t="n">
        <v>58.28</v>
      </c>
      <c r="N33" s="17" t="n">
        <v>0.83</v>
      </c>
      <c r="O33" s="16"/>
      <c r="P33" s="16"/>
      <c r="Q33" s="17"/>
      <c r="R33" s="17"/>
    </row>
    <row collapsed="false" customFormat="false" customHeight="false" hidden="false" ht="12.1" outlineLevel="0" r="34">
      <c r="A34" s="16" t="s">
        <v>121</v>
      </c>
      <c r="B34" s="16" t="s">
        <v>18</v>
      </c>
      <c r="C34" s="16" t="s">
        <v>122</v>
      </c>
      <c r="D34" s="16" t="s">
        <v>20</v>
      </c>
      <c r="E34" s="2" t="s">
        <v>123</v>
      </c>
      <c r="F34" s="7" t="n">
        <v>8</v>
      </c>
      <c r="G34" s="6" t="n">
        <v>343.7</v>
      </c>
      <c r="H34" s="17" t="n">
        <v>0</v>
      </c>
      <c r="I34" s="6" t="n">
        <v>0</v>
      </c>
      <c r="J34" s="16"/>
      <c r="K34" s="6" t="s">
        <f>=F34*G34*Портфель!$R$13</f>
      </c>
      <c r="L34" s="9" t="n">
        <v>-0.3033</v>
      </c>
      <c r="M34" s="6" t="n">
        <v>739.5</v>
      </c>
      <c r="N34" s="17" t="n">
        <v>0.82</v>
      </c>
      <c r="O34" s="16"/>
      <c r="P34" s="16"/>
      <c r="Q34" s="17"/>
      <c r="R34" s="17"/>
    </row>
    <row collapsed="false" customFormat="false" customHeight="false" hidden="false" ht="12.1" outlineLevel="0" r="35">
      <c r="A35" s="16" t="s">
        <v>124</v>
      </c>
      <c r="B35" s="16" t="s">
        <v>18</v>
      </c>
      <c r="C35" s="16" t="s">
        <v>125</v>
      </c>
      <c r="D35" s="16" t="s">
        <v>20</v>
      </c>
      <c r="E35" s="2" t="s">
        <v>126</v>
      </c>
      <c r="F35" s="7" t="n">
        <v>70</v>
      </c>
      <c r="G35" s="6" t="n">
        <v>31.59</v>
      </c>
      <c r="H35" s="17" t="n">
        <v>0</v>
      </c>
      <c r="I35" s="6" t="n">
        <v>0</v>
      </c>
      <c r="J35" s="16"/>
      <c r="K35" s="6" t="s">
        <f>=F35*G35*Портфель!$R$13</f>
      </c>
      <c r="L35" s="9" t="n">
        <v>-0.1061</v>
      </c>
      <c r="M35" s="6" t="n">
        <v>49.32</v>
      </c>
      <c r="N35" s="17" t="n">
        <v>0.66</v>
      </c>
      <c r="O35" s="16"/>
      <c r="P35" s="16"/>
      <c r="Q35" s="17"/>
      <c r="R35" s="17"/>
    </row>
    <row collapsed="false" customFormat="false" customHeight="false" hidden="false" ht="12.1" outlineLevel="0" r="36">
      <c r="A36" s="16" t="s">
        <v>127</v>
      </c>
      <c r="B36" s="16" t="s">
        <v>18</v>
      </c>
      <c r="C36" s="16" t="s">
        <v>128</v>
      </c>
      <c r="D36" s="16" t="s">
        <v>20</v>
      </c>
      <c r="E36" s="2" t="s">
        <v>129</v>
      </c>
      <c r="F36" s="7" t="n">
        <v>40</v>
      </c>
      <c r="G36" s="6" t="n">
        <v>46.5</v>
      </c>
      <c r="H36" s="17" t="n">
        <v>0</v>
      </c>
      <c r="I36" s="6" t="n">
        <v>0</v>
      </c>
      <c r="J36" s="16"/>
      <c r="K36" s="6" t="s">
        <f>=F36*G36*Портфель!$R$13</f>
      </c>
      <c r="L36" s="9" t="n">
        <v>-0.6139</v>
      </c>
      <c r="M36" s="6" t="n">
        <v>182.19</v>
      </c>
      <c r="N36" s="17" t="n">
        <v>0.56</v>
      </c>
      <c r="O36" s="16"/>
      <c r="P36" s="16"/>
      <c r="Q36" s="17"/>
      <c r="R36" s="17"/>
    </row>
    <row collapsed="false" customFormat="false" customHeight="false" hidden="false" ht="12.1" outlineLevel="0" r="37">
      <c r="A37" s="16"/>
      <c r="B37" s="16"/>
      <c r="C37" s="16"/>
      <c r="D37" s="16"/>
      <c r="E37" s="16"/>
      <c r="F37" s="7"/>
      <c r="G37" s="6"/>
      <c r="H37" s="4"/>
      <c r="I37" s="4" t="s">
        <v>130</v>
      </c>
      <c r="J37" s="4"/>
      <c r="K37" s="5" t="s">
        <f>=SUM(K2:K36)</f>
      </c>
      <c r="L37" s="4"/>
      <c r="M37" s="4"/>
      <c r="N37" s="10" t="s">
        <f>=K37/K70</f>
      </c>
      <c r="O37" s="16"/>
      <c r="P37" s="16"/>
      <c r="Q37" s="17"/>
      <c r="R37" s="17"/>
    </row>
    <row collapsed="false" customFormat="false" customHeight="false" hidden="false" ht="12.1" outlineLevel="0" r="38">
      <c r="A38" s="16" t="s">
        <v>131</v>
      </c>
      <c r="B38" s="16" t="s">
        <v>132</v>
      </c>
      <c r="C38" s="16" t="s">
        <v>133</v>
      </c>
      <c r="D38" s="16" t="s">
        <v>20</v>
      </c>
      <c r="E38" s="2" t="s">
        <v>134</v>
      </c>
      <c r="F38" s="7" t="n">
        <v>200</v>
      </c>
      <c r="G38" s="6" t="n">
        <v>102.1</v>
      </c>
      <c r="H38" s="17" t="n">
        <v>0</v>
      </c>
      <c r="I38" s="6" t="n">
        <v>0</v>
      </c>
      <c r="J38" s="16"/>
      <c r="K38" s="6" t="s">
        <f>=F38*G38*Портфель!$R$13</f>
      </c>
      <c r="L38" s="9" t="n">
        <v>0.1697</v>
      </c>
      <c r="M38" s="6" t="n">
        <v>100.94</v>
      </c>
      <c r="N38" s="17" t="n">
        <v>6.11</v>
      </c>
      <c r="O38" s="16"/>
      <c r="P38" s="16"/>
      <c r="Q38" s="17"/>
      <c r="R38" s="17"/>
    </row>
    <row collapsed="false" customFormat="false" customHeight="false" hidden="false" ht="12.1" outlineLevel="0" r="39">
      <c r="A39" s="16" t="s">
        <v>135</v>
      </c>
      <c r="B39" s="16" t="s">
        <v>132</v>
      </c>
      <c r="C39" s="16" t="s">
        <v>136</v>
      </c>
      <c r="D39" s="16" t="s">
        <v>20</v>
      </c>
      <c r="E39" s="2" t="s">
        <v>137</v>
      </c>
      <c r="F39" s="7" t="n">
        <v>81</v>
      </c>
      <c r="G39" s="6" t="n">
        <v>163.1</v>
      </c>
      <c r="H39" s="17" t="n">
        <v>0</v>
      </c>
      <c r="I39" s="6" t="n">
        <v>0</v>
      </c>
      <c r="J39" s="16"/>
      <c r="K39" s="6" t="s">
        <f>=F39*G39*Портфель!$R$13</f>
      </c>
      <c r="L39" s="9" t="n">
        <v>0.1768</v>
      </c>
      <c r="M39" s="6" t="n">
        <v>152.13</v>
      </c>
      <c r="N39" s="17" t="n">
        <v>3.95</v>
      </c>
      <c r="O39" s="16"/>
      <c r="P39" s="16"/>
      <c r="Q39" s="17"/>
      <c r="R39" s="17"/>
    </row>
    <row collapsed="false" customFormat="false" customHeight="false" hidden="false" ht="12.1" outlineLevel="0" r="40">
      <c r="A40" s="16" t="s">
        <v>138</v>
      </c>
      <c r="B40" s="16" t="s">
        <v>132</v>
      </c>
      <c r="C40" s="16" t="s">
        <v>139</v>
      </c>
      <c r="D40" s="16" t="s">
        <v>20</v>
      </c>
      <c r="E40" s="2" t="s">
        <v>140</v>
      </c>
      <c r="F40" s="7" t="n">
        <v>1731</v>
      </c>
      <c r="G40" s="6" t="n">
        <v>5.18</v>
      </c>
      <c r="H40" s="17" t="n">
        <v>0</v>
      </c>
      <c r="I40" s="6" t="n">
        <v>0</v>
      </c>
      <c r="J40" s="16"/>
      <c r="K40" s="6" t="s">
        <f>=F40*G40*Портфель!$R$13</f>
      </c>
      <c r="L40" s="9" t="n">
        <v>-0.1044</v>
      </c>
      <c r="M40" s="6" t="n">
        <v>6.22</v>
      </c>
      <c r="N40" s="17" t="n">
        <v>2.68</v>
      </c>
      <c r="O40" s="16"/>
      <c r="P40" s="16"/>
      <c r="Q40" s="17"/>
      <c r="R40" s="17"/>
    </row>
    <row collapsed="false" customFormat="false" customHeight="false" hidden="false" ht="12.1" outlineLevel="0" r="41">
      <c r="A41" s="16" t="s">
        <v>141</v>
      </c>
      <c r="B41" s="16" t="s">
        <v>132</v>
      </c>
      <c r="C41" s="16" t="s">
        <v>142</v>
      </c>
      <c r="D41" s="16" t="s">
        <v>20</v>
      </c>
      <c r="E41" s="2" t="s">
        <v>143</v>
      </c>
      <c r="F41" s="7" t="n">
        <v>753</v>
      </c>
      <c r="G41" s="6" t="n">
        <v>11.89</v>
      </c>
      <c r="H41" s="17" t="n">
        <v>0</v>
      </c>
      <c r="I41" s="6" t="n">
        <v>0</v>
      </c>
      <c r="J41" s="16"/>
      <c r="K41" s="6" t="s">
        <f>=F41*G41*Портфель!$R$13</f>
      </c>
      <c r="L41" s="9" t="n">
        <v>0.1567</v>
      </c>
      <c r="M41" s="6" t="n">
        <v>7.8</v>
      </c>
      <c r="N41" s="17" t="n">
        <v>2.68</v>
      </c>
      <c r="O41" s="16"/>
      <c r="P41" s="16"/>
      <c r="Q41" s="17"/>
      <c r="R41" s="17"/>
    </row>
    <row collapsed="false" customFormat="false" customHeight="false" hidden="false" ht="12.1" outlineLevel="0" r="42">
      <c r="A42" s="16"/>
      <c r="B42" s="16"/>
      <c r="C42" s="16"/>
      <c r="D42" s="16"/>
      <c r="E42" s="16"/>
      <c r="F42" s="7"/>
      <c r="G42" s="6"/>
      <c r="H42" s="4"/>
      <c r="I42" s="4" t="s">
        <v>144</v>
      </c>
      <c r="J42" s="4"/>
      <c r="K42" s="5" t="s">
        <f>=SUM(K38:K41)</f>
      </c>
      <c r="L42" s="4"/>
      <c r="M42" s="4"/>
      <c r="N42" s="10" t="s">
        <f>=K42/K70</f>
      </c>
      <c r="O42" s="16"/>
      <c r="P42" s="16"/>
      <c r="Q42" s="17"/>
      <c r="R42" s="17"/>
    </row>
    <row collapsed="false" customFormat="false" customHeight="false" hidden="false" ht="12.1" outlineLevel="0" r="43">
      <c r="A43" s="16" t="s">
        <v>145</v>
      </c>
      <c r="B43" s="16" t="s">
        <v>146</v>
      </c>
      <c r="C43" s="16" t="s">
        <v>147</v>
      </c>
      <c r="D43" s="16" t="s">
        <v>20</v>
      </c>
      <c r="E43" s="2" t="s">
        <v>148</v>
      </c>
      <c r="F43" s="7" t="n">
        <v>11</v>
      </c>
      <c r="G43" s="6" t="n">
        <v>84.292</v>
      </c>
      <c r="H43" s="17" t="n">
        <v>1000</v>
      </c>
      <c r="I43" s="6" t="n">
        <v>29.37</v>
      </c>
      <c r="J43" s="16" t="s">
        <v>149</v>
      </c>
      <c r="K43" s="6" t="s">
        <f>=F43*((G43/100*H43)*Портфель!$R$13 + I43*Портфель!$R$13) </f>
      </c>
      <c r="L43" s="9" t="n">
        <v>0.1396</v>
      </c>
      <c r="M43" s="6" t="n">
        <v>777.61</v>
      </c>
      <c r="N43" s="17" t="n">
        <v>2.87</v>
      </c>
      <c r="O43" s="16"/>
      <c r="P43" s="16"/>
      <c r="Q43" s="17"/>
      <c r="R43" s="17"/>
    </row>
    <row collapsed="false" customFormat="false" customHeight="false" hidden="false" ht="12.1" outlineLevel="0" r="44">
      <c r="A44" s="16" t="s">
        <v>150</v>
      </c>
      <c r="B44" s="16" t="s">
        <v>146</v>
      </c>
      <c r="C44" s="16" t="s">
        <v>151</v>
      </c>
      <c r="D44" s="16" t="s">
        <v>20</v>
      </c>
      <c r="E44" s="2" t="s">
        <v>148</v>
      </c>
      <c r="F44" s="7" t="n">
        <v>11</v>
      </c>
      <c r="G44" s="6" t="n">
        <v>77.681</v>
      </c>
      <c r="H44" s="17" t="n">
        <v>1000</v>
      </c>
      <c r="I44" s="6" t="n">
        <v>23.42</v>
      </c>
      <c r="J44" s="16" t="s">
        <v>152</v>
      </c>
      <c r="K44" s="6" t="s">
        <f>=F44*((G44/100*H44)*Портфель!$R$13 + I44*Портфель!$R$13) </f>
      </c>
      <c r="L44" s="9" t="n">
        <v>0.1128</v>
      </c>
      <c r="M44" s="6" t="n">
        <v>814.52</v>
      </c>
      <c r="N44" s="17" t="n">
        <v>2.63</v>
      </c>
      <c r="O44" s="16"/>
      <c r="P44" s="16"/>
      <c r="Q44" s="17"/>
      <c r="R44" s="17"/>
    </row>
    <row collapsed="false" customFormat="false" customHeight="false" hidden="false" ht="12.1" outlineLevel="0" r="45">
      <c r="A45" s="16" t="s">
        <v>153</v>
      </c>
      <c r="B45" s="16" t="s">
        <v>146</v>
      </c>
      <c r="C45" s="16" t="s">
        <v>154</v>
      </c>
      <c r="D45" s="16" t="s">
        <v>20</v>
      </c>
      <c r="E45" s="2" t="s">
        <v>155</v>
      </c>
      <c r="F45" s="7" t="n">
        <v>12</v>
      </c>
      <c r="G45" s="6" t="n">
        <v>58.177</v>
      </c>
      <c r="H45" s="17" t="n">
        <v>1000</v>
      </c>
      <c r="I45" s="6" t="n">
        <v>30.8</v>
      </c>
      <c r="J45" s="16" t="s">
        <v>156</v>
      </c>
      <c r="K45" s="6" t="s">
        <f>=F45*((G45/100*H45)*Портфель!$R$13 + I45*Портфель!$R$13) </f>
      </c>
      <c r="L45" s="9" t="n">
        <v>0.1817</v>
      </c>
      <c r="M45" s="6" t="n">
        <v>558.82</v>
      </c>
      <c r="N45" s="17" t="n">
        <v>2.2</v>
      </c>
      <c r="O45" s="16"/>
      <c r="P45" s="16"/>
      <c r="Q45" s="17"/>
      <c r="R45" s="17"/>
    </row>
    <row collapsed="false" customFormat="false" customHeight="false" hidden="false" ht="12.1" outlineLevel="0" r="46">
      <c r="A46" s="16" t="s">
        <v>157</v>
      </c>
      <c r="B46" s="16" t="s">
        <v>146</v>
      </c>
      <c r="C46" s="16" t="s">
        <v>158</v>
      </c>
      <c r="D46" s="16" t="s">
        <v>20</v>
      </c>
      <c r="E46" s="2" t="s">
        <v>123</v>
      </c>
      <c r="F46" s="7" t="n">
        <v>8</v>
      </c>
      <c r="G46" s="6" t="n">
        <v>87.2</v>
      </c>
      <c r="H46" s="17" t="n">
        <v>1000</v>
      </c>
      <c r="I46" s="6" t="n">
        <v>42.81</v>
      </c>
      <c r="J46" s="16" t="s">
        <v>159</v>
      </c>
      <c r="K46" s="6" t="s">
        <f>=F46*((G46/100*H46)*Портфель!$R$13 + I46*Портфель!$R$13) </f>
      </c>
      <c r="L46" s="9" t="n">
        <v>0.047</v>
      </c>
      <c r="M46" s="6" t="n">
        <v>939.69</v>
      </c>
      <c r="N46" s="17" t="n">
        <v>2.19</v>
      </c>
      <c r="O46" s="16"/>
      <c r="P46" s="16"/>
      <c r="Q46" s="17"/>
      <c r="R46" s="17"/>
    </row>
    <row collapsed="false" customFormat="false" customHeight="false" hidden="false" ht="12.1" outlineLevel="0" r="47">
      <c r="A47" s="16" t="s">
        <v>160</v>
      </c>
      <c r="B47" s="16" t="s">
        <v>146</v>
      </c>
      <c r="C47" s="16" t="s">
        <v>161</v>
      </c>
      <c r="D47" s="16" t="s">
        <v>20</v>
      </c>
      <c r="E47" s="2" t="s">
        <v>162</v>
      </c>
      <c r="F47" s="7" t="n">
        <v>13</v>
      </c>
      <c r="G47" s="6" t="n">
        <v>52.811</v>
      </c>
      <c r="H47" s="17" t="n">
        <v>1000</v>
      </c>
      <c r="I47" s="6" t="n">
        <v>16.14</v>
      </c>
      <c r="J47" s="16" t="s">
        <v>163</v>
      </c>
      <c r="K47" s="6" t="s">
        <f>=F47*((G47/100*H47)*Портфель!$R$13 + I47*Портфель!$R$13) </f>
      </c>
      <c r="L47" s="9" t="n">
        <v>0.1581</v>
      </c>
      <c r="M47" s="6" t="n">
        <v>535.14</v>
      </c>
      <c r="N47" s="17" t="n">
        <v>2.12</v>
      </c>
      <c r="O47" s="16"/>
      <c r="P47" s="16"/>
      <c r="Q47" s="17"/>
      <c r="R47" s="17"/>
    </row>
    <row collapsed="false" customFormat="false" customHeight="false" hidden="false" ht="12.1" outlineLevel="0" r="48">
      <c r="A48" s="16" t="s">
        <v>164</v>
      </c>
      <c r="B48" s="16" t="s">
        <v>146</v>
      </c>
      <c r="C48" s="16" t="s">
        <v>165</v>
      </c>
      <c r="D48" s="16" t="s">
        <v>20</v>
      </c>
      <c r="E48" s="2" t="s">
        <v>155</v>
      </c>
      <c r="F48" s="7" t="n">
        <v>12</v>
      </c>
      <c r="G48" s="6" t="n">
        <v>58.494</v>
      </c>
      <c r="H48" s="17" t="n">
        <v>1000</v>
      </c>
      <c r="I48" s="6" t="n">
        <v>2.49</v>
      </c>
      <c r="J48" s="16" t="s">
        <v>166</v>
      </c>
      <c r="K48" s="6" t="s">
        <f>=F48*((G48/100*H48)*Портфель!$R$13 + I48*Портфель!$R$13) </f>
      </c>
      <c r="L48" s="9" t="n">
        <v>0.0216</v>
      </c>
      <c r="M48" s="6" t="n">
        <v>636.43</v>
      </c>
      <c r="N48" s="17" t="n">
        <v>2.11</v>
      </c>
      <c r="O48" s="16"/>
      <c r="P48" s="16"/>
      <c r="Q48" s="17"/>
      <c r="R48" s="17"/>
    </row>
    <row collapsed="false" customFormat="false" customHeight="false" hidden="false" ht="12.1" outlineLevel="0" r="49">
      <c r="A49" s="16" t="s">
        <v>167</v>
      </c>
      <c r="B49" s="16" t="s">
        <v>146</v>
      </c>
      <c r="C49" s="16" t="s">
        <v>168</v>
      </c>
      <c r="D49" s="16" t="s">
        <v>20</v>
      </c>
      <c r="E49" s="2" t="s">
        <v>44</v>
      </c>
      <c r="F49" s="7" t="n">
        <v>6</v>
      </c>
      <c r="G49" s="6" t="n">
        <v>94.94</v>
      </c>
      <c r="H49" s="17" t="n">
        <v>1000</v>
      </c>
      <c r="I49" s="6" t="n">
        <v>0.54</v>
      </c>
      <c r="J49" s="16" t="s">
        <v>169</v>
      </c>
      <c r="K49" s="6" t="s">
        <f>=F49*((G49/100*H49)*Портфель!$R$13 + I49*Портфель!$R$13) </f>
      </c>
      <c r="L49" s="9" t="n">
        <v>0.1221</v>
      </c>
      <c r="M49" s="6" t="n">
        <v>988.04</v>
      </c>
      <c r="N49" s="17" t="n">
        <v>1.71</v>
      </c>
      <c r="O49" s="16"/>
      <c r="P49" s="16"/>
      <c r="Q49" s="17"/>
      <c r="R49" s="17"/>
    </row>
    <row collapsed="false" customFormat="false" customHeight="false" hidden="false" ht="12.1" outlineLevel="0" r="50">
      <c r="A50" s="16" t="s">
        <v>170</v>
      </c>
      <c r="B50" s="16" t="s">
        <v>146</v>
      </c>
      <c r="C50" s="16" t="s">
        <v>171</v>
      </c>
      <c r="D50" s="16" t="s">
        <v>20</v>
      </c>
      <c r="E50" s="2" t="s">
        <v>80</v>
      </c>
      <c r="F50" s="7" t="n">
        <v>5</v>
      </c>
      <c r="G50" s="6" t="n">
        <v>108.85</v>
      </c>
      <c r="H50" s="17" t="n">
        <v>1000</v>
      </c>
      <c r="I50" s="6" t="n">
        <v>16.07</v>
      </c>
      <c r="J50" s="16" t="s">
        <v>172</v>
      </c>
      <c r="K50" s="6" t="s">
        <f>=F50*((G50/100*H50)*Портфель!$R$13 + I50*Портфель!$R$13) </f>
      </c>
      <c r="L50" s="9" t="n">
        <v>0.123</v>
      </c>
      <c r="M50" s="6" t="n">
        <v>1105.66</v>
      </c>
      <c r="N50" s="17" t="n">
        <v>1.65</v>
      </c>
      <c r="O50" s="16"/>
      <c r="P50" s="16"/>
      <c r="Q50" s="17"/>
      <c r="R50" s="17"/>
    </row>
    <row collapsed="false" customFormat="false" customHeight="false" hidden="false" ht="12.1" outlineLevel="0" r="51">
      <c r="A51" s="16" t="s">
        <v>173</v>
      </c>
      <c r="B51" s="16" t="s">
        <v>146</v>
      </c>
      <c r="C51" s="16" t="s">
        <v>174</v>
      </c>
      <c r="D51" s="16" t="s">
        <v>20</v>
      </c>
      <c r="E51" s="2" t="s">
        <v>80</v>
      </c>
      <c r="F51" s="7" t="n">
        <v>5</v>
      </c>
      <c r="G51" s="6" t="n">
        <v>94.11</v>
      </c>
      <c r="H51" s="17" t="n">
        <v>1000</v>
      </c>
      <c r="I51" s="6" t="n">
        <v>11.1</v>
      </c>
      <c r="J51" s="16" t="s">
        <v>175</v>
      </c>
      <c r="K51" s="6" t="s">
        <f>=F51*((G51/100*H51)*Портфель!$R$13 + I51*Портфель!$R$13) </f>
      </c>
      <c r="L51" s="9" t="n">
        <v>0.0432</v>
      </c>
      <c r="M51" s="6" t="n">
        <v>978.8</v>
      </c>
      <c r="N51" s="17" t="n">
        <v>1.42</v>
      </c>
      <c r="O51" s="16"/>
      <c r="P51" s="16"/>
      <c r="Q51" s="17"/>
      <c r="R51" s="17"/>
    </row>
    <row collapsed="false" customFormat="false" customHeight="false" hidden="false" ht="12.1" outlineLevel="0" r="52">
      <c r="A52" s="16" t="s">
        <v>176</v>
      </c>
      <c r="B52" s="16" t="s">
        <v>146</v>
      </c>
      <c r="C52" s="16" t="s">
        <v>177</v>
      </c>
      <c r="D52" s="16" t="s">
        <v>20</v>
      </c>
      <c r="E52" s="2" t="s">
        <v>80</v>
      </c>
      <c r="F52" s="7" t="n">
        <v>5</v>
      </c>
      <c r="G52" s="6" t="n">
        <v>86.95</v>
      </c>
      <c r="H52" s="17" t="n">
        <v>1000</v>
      </c>
      <c r="I52" s="6" t="n">
        <v>0.75</v>
      </c>
      <c r="J52" s="16" t="s">
        <v>178</v>
      </c>
      <c r="K52" s="6" t="s">
        <f>=F52*((G52/100*H52)*Портфель!$R$13 + I52*Портфель!$R$13) </f>
      </c>
      <c r="L52" s="9" t="n">
        <v>0.1348</v>
      </c>
      <c r="M52" s="6" t="n">
        <v>916.85</v>
      </c>
      <c r="N52" s="17" t="n">
        <v>1.3</v>
      </c>
      <c r="O52" s="16"/>
      <c r="P52" s="16"/>
      <c r="Q52" s="17"/>
      <c r="R52" s="17"/>
    </row>
    <row collapsed="false" customFormat="false" customHeight="false" hidden="false" ht="12.1" outlineLevel="0" r="53">
      <c r="A53" s="16" t="s">
        <v>179</v>
      </c>
      <c r="B53" s="16" t="s">
        <v>146</v>
      </c>
      <c r="C53" s="16" t="s">
        <v>180</v>
      </c>
      <c r="D53" s="16" t="s">
        <v>20</v>
      </c>
      <c r="E53" s="2" t="s">
        <v>76</v>
      </c>
      <c r="F53" s="7" t="n">
        <v>4</v>
      </c>
      <c r="G53" s="6" t="n">
        <v>99.83</v>
      </c>
      <c r="H53" s="17" t="n">
        <v>1000</v>
      </c>
      <c r="I53" s="6" t="n">
        <v>1.37</v>
      </c>
      <c r="J53" s="16" t="s">
        <v>181</v>
      </c>
      <c r="K53" s="6" t="s">
        <f>=F53*((G53/100*H53)*Портфель!$R$13 + I53*Портфель!$R$13) </f>
      </c>
      <c r="L53" s="9" t="n">
        <v>0.0823</v>
      </c>
      <c r="M53" s="6" t="n">
        <v>1005.56</v>
      </c>
      <c r="N53" s="17" t="n">
        <v>1.2</v>
      </c>
      <c r="O53" s="16"/>
      <c r="P53" s="16"/>
      <c r="Q53" s="17"/>
      <c r="R53" s="17"/>
    </row>
    <row collapsed="false" customFormat="false" customHeight="false" hidden="false" ht="12.1" outlineLevel="0" r="54">
      <c r="A54" s="16" t="s">
        <v>182</v>
      </c>
      <c r="B54" s="16" t="s">
        <v>146</v>
      </c>
      <c r="C54" s="16" t="s">
        <v>183</v>
      </c>
      <c r="D54" s="16" t="s">
        <v>20</v>
      </c>
      <c r="E54" s="2" t="s">
        <v>184</v>
      </c>
      <c r="F54" s="7" t="n">
        <v>7</v>
      </c>
      <c r="G54" s="6" t="n">
        <v>56.4</v>
      </c>
      <c r="H54" s="17" t="n">
        <v>1000</v>
      </c>
      <c r="I54" s="6" t="n">
        <v>4.51</v>
      </c>
      <c r="J54" s="16" t="s">
        <v>185</v>
      </c>
      <c r="K54" s="6" t="s">
        <f>=F54*((G54/100*H54)*Портфель!$R$13 + I54*Портфель!$R$13) </f>
      </c>
      <c r="L54" s="9" t="n">
        <v>0.0335</v>
      </c>
      <c r="M54" s="6" t="n">
        <v>610.52</v>
      </c>
      <c r="N54" s="17" t="n">
        <v>1.19</v>
      </c>
      <c r="O54" s="16"/>
      <c r="P54" s="16"/>
      <c r="Q54" s="17"/>
      <c r="R54" s="17"/>
    </row>
    <row collapsed="false" customFormat="false" customHeight="false" hidden="false" ht="12.1" outlineLevel="0" r="55">
      <c r="A55" s="16" t="s">
        <v>186</v>
      </c>
      <c r="B55" s="16" t="s">
        <v>146</v>
      </c>
      <c r="C55" s="16" t="s">
        <v>187</v>
      </c>
      <c r="D55" s="16" t="s">
        <v>20</v>
      </c>
      <c r="E55" s="2" t="s">
        <v>80</v>
      </c>
      <c r="F55" s="7" t="n">
        <v>5</v>
      </c>
      <c r="G55" s="6" t="n">
        <v>73.02</v>
      </c>
      <c r="H55" s="17" t="n">
        <v>1000</v>
      </c>
      <c r="I55" s="6" t="n">
        <v>5.1</v>
      </c>
      <c r="J55" s="16" t="s">
        <v>188</v>
      </c>
      <c r="K55" s="6" t="s">
        <f>=F55*((G55/100*H55)*Портфель!$R$13 + I55*Портфель!$R$13) </f>
      </c>
      <c r="L55" s="9" t="n">
        <v>0.0753</v>
      </c>
      <c r="M55" s="6" t="n">
        <v>746.28</v>
      </c>
      <c r="N55" s="17" t="n">
        <v>1.1</v>
      </c>
      <c r="O55" s="16"/>
      <c r="P55" s="16"/>
      <c r="Q55" s="17"/>
      <c r="R55" s="17"/>
    </row>
    <row collapsed="false" customFormat="false" customHeight="false" hidden="false" ht="12.1" outlineLevel="0" r="56">
      <c r="A56" s="16" t="s">
        <v>189</v>
      </c>
      <c r="B56" s="16" t="s">
        <v>146</v>
      </c>
      <c r="C56" s="16" t="s">
        <v>190</v>
      </c>
      <c r="D56" s="16" t="s">
        <v>20</v>
      </c>
      <c r="E56" s="2" t="s">
        <v>65</v>
      </c>
      <c r="F56" s="7" t="n">
        <v>2</v>
      </c>
      <c r="G56" s="6" t="n">
        <v>102.08</v>
      </c>
      <c r="H56" s="17" t="n">
        <v>1000</v>
      </c>
      <c r="I56" s="6" t="n">
        <v>16.29</v>
      </c>
      <c r="J56" s="16" t="s">
        <v>191</v>
      </c>
      <c r="K56" s="6" t="s">
        <f>=F56*((G56/100*H56)*Портфель!$R$13 + I56*Портфель!$R$13) </f>
      </c>
      <c r="L56" s="9" t="n">
        <v>0.049</v>
      </c>
      <c r="M56" s="6" t="n">
        <v>1055.53</v>
      </c>
      <c r="N56" s="17" t="n">
        <v>0.62</v>
      </c>
      <c r="O56" s="16"/>
      <c r="P56" s="16"/>
      <c r="Q56" s="17"/>
      <c r="R56" s="17"/>
    </row>
    <row collapsed="false" customFormat="false" customHeight="false" hidden="false" ht="12.1" outlineLevel="0" r="57">
      <c r="A57" s="16" t="s">
        <v>192</v>
      </c>
      <c r="B57" s="16" t="s">
        <v>146</v>
      </c>
      <c r="C57" s="16" t="s">
        <v>193</v>
      </c>
      <c r="D57" s="16" t="s">
        <v>20</v>
      </c>
      <c r="E57" s="2" t="s">
        <v>65</v>
      </c>
      <c r="F57" s="7" t="n">
        <v>2</v>
      </c>
      <c r="G57" s="6" t="n">
        <v>98.95</v>
      </c>
      <c r="H57" s="17" t="n">
        <v>1000</v>
      </c>
      <c r="I57" s="6" t="n">
        <v>6.17</v>
      </c>
      <c r="J57" s="16" t="s">
        <v>194</v>
      </c>
      <c r="K57" s="6" t="s">
        <f>=F57*((G57/100*H57)*Портфель!$R$13 + I57*Портфель!$R$13) </f>
      </c>
      <c r="L57" s="9" t="n">
        <v>0.2184</v>
      </c>
      <c r="M57" s="6" t="n">
        <v>1004.88</v>
      </c>
      <c r="N57" s="17" t="n">
        <v>0.6</v>
      </c>
      <c r="O57" s="16"/>
      <c r="P57" s="16"/>
      <c r="Q57" s="17"/>
      <c r="R57" s="17"/>
    </row>
    <row collapsed="false" customFormat="false" customHeight="false" hidden="false" ht="12.1" outlineLevel="0" r="58">
      <c r="A58" s="16" t="s">
        <v>195</v>
      </c>
      <c r="B58" s="16" t="s">
        <v>146</v>
      </c>
      <c r="C58" s="16" t="s">
        <v>196</v>
      </c>
      <c r="D58" s="16" t="s">
        <v>20</v>
      </c>
      <c r="E58" s="2" t="s">
        <v>65</v>
      </c>
      <c r="F58" s="7" t="n">
        <v>2</v>
      </c>
      <c r="G58" s="6" t="n">
        <v>99.25</v>
      </c>
      <c r="H58" s="17" t="n">
        <v>1000</v>
      </c>
      <c r="I58" s="6" t="n">
        <v>12.96</v>
      </c>
      <c r="J58" s="16" t="s">
        <v>197</v>
      </c>
      <c r="K58" s="6" t="s">
        <f>=F58*((G58/100*H58)*Портфель!$R$13 + I58*Портфель!$R$13) </f>
      </c>
      <c r="L58" s="9" t="n">
        <v>0.0689</v>
      </c>
      <c r="M58" s="6" t="n">
        <v>1010.49</v>
      </c>
      <c r="N58" s="17" t="n">
        <v>0.6</v>
      </c>
      <c r="O58" s="16"/>
      <c r="P58" s="16"/>
      <c r="Q58" s="17"/>
      <c r="R58" s="17"/>
    </row>
    <row collapsed="false" customFormat="false" customHeight="false" hidden="false" ht="12.1" outlineLevel="0" r="59">
      <c r="A59" s="16" t="s">
        <v>198</v>
      </c>
      <c r="B59" s="16" t="s">
        <v>146</v>
      </c>
      <c r="C59" s="16" t="s">
        <v>199</v>
      </c>
      <c r="D59" s="16" t="s">
        <v>20</v>
      </c>
      <c r="E59" s="2" t="s">
        <v>44</v>
      </c>
      <c r="F59" s="7" t="n">
        <v>6</v>
      </c>
      <c r="G59" s="6" t="n">
        <v>101.78</v>
      </c>
      <c r="H59" s="17" t="n">
        <v>233.7</v>
      </c>
      <c r="I59" s="6" t="n">
        <v>3.84</v>
      </c>
      <c r="J59" s="16" t="s">
        <v>200</v>
      </c>
      <c r="K59" s="6" t="s">
        <f>=F59*((G59/100*H59)*Портфель!$R$13 + I59*Портфель!$R$13) </f>
      </c>
      <c r="L59" s="9" t="n">
        <v>0.2222</v>
      </c>
      <c r="M59" s="6" t="n">
        <v>674.95</v>
      </c>
      <c r="N59" s="17" t="n">
        <v>0.43</v>
      </c>
      <c r="O59" s="16"/>
      <c r="P59" s="16"/>
      <c r="Q59" s="17"/>
      <c r="R59" s="17"/>
    </row>
    <row collapsed="false" customFormat="false" customHeight="false" hidden="false" ht="12.1" outlineLevel="0" r="60">
      <c r="A60" s="16" t="s">
        <v>201</v>
      </c>
      <c r="B60" s="16" t="s">
        <v>146</v>
      </c>
      <c r="C60" s="16" t="s">
        <v>202</v>
      </c>
      <c r="D60" s="16" t="s">
        <v>20</v>
      </c>
      <c r="E60" s="2" t="s">
        <v>65</v>
      </c>
      <c r="F60" s="7" t="n">
        <v>2</v>
      </c>
      <c r="G60" s="6" t="n">
        <v>99.78</v>
      </c>
      <c r="H60" s="17" t="n">
        <v>500</v>
      </c>
      <c r="I60" s="6" t="n">
        <v>19.29</v>
      </c>
      <c r="J60" s="16" t="s">
        <v>203</v>
      </c>
      <c r="K60" s="6" t="s">
        <f>=F60*((G60/100*H60)*Портфель!$R$13 + I60*Портфель!$R$13) </f>
      </c>
      <c r="L60" s="9" t="n">
        <v>0.2757</v>
      </c>
      <c r="M60" s="6" t="n">
        <v>905.27</v>
      </c>
      <c r="N60" s="17" t="n">
        <v>0.31</v>
      </c>
      <c r="O60" s="16"/>
      <c r="P60" s="16"/>
      <c r="Q60" s="17"/>
      <c r="R60" s="17"/>
    </row>
    <row collapsed="false" customFormat="false" customHeight="false" hidden="false" ht="12.1" outlineLevel="0" r="61">
      <c r="A61" s="16" t="s">
        <v>204</v>
      </c>
      <c r="B61" s="16" t="s">
        <v>146</v>
      </c>
      <c r="C61" s="16" t="s">
        <v>205</v>
      </c>
      <c r="D61" s="16" t="s">
        <v>20</v>
      </c>
      <c r="E61" s="2" t="s">
        <v>80</v>
      </c>
      <c r="F61" s="7" t="n">
        <v>5</v>
      </c>
      <c r="G61" s="6" t="n">
        <v>99.45</v>
      </c>
      <c r="H61" s="17" t="n">
        <v>175</v>
      </c>
      <c r="I61" s="6" t="n">
        <v>1.38</v>
      </c>
      <c r="J61" s="16" t="s">
        <v>206</v>
      </c>
      <c r="K61" s="6" t="s">
        <f>=F61*((G61/100*H61)*Портфель!$R$13 + I61*Портфель!$R$13) </f>
      </c>
      <c r="L61" s="9" t="n">
        <v>0.3636</v>
      </c>
      <c r="M61" s="6" t="n">
        <v>841.08</v>
      </c>
      <c r="N61" s="17" t="n">
        <v>0.26</v>
      </c>
      <c r="O61" s="16"/>
      <c r="P61" s="16"/>
      <c r="Q61" s="17"/>
      <c r="R61" s="17"/>
    </row>
    <row collapsed="false" customFormat="false" customHeight="false" hidden="false" ht="12.1" outlineLevel="0" r="62">
      <c r="A62" s="16" t="s">
        <v>207</v>
      </c>
      <c r="B62" s="16" t="s">
        <v>146</v>
      </c>
      <c r="C62" s="16" t="s">
        <v>208</v>
      </c>
      <c r="D62" s="16" t="s">
        <v>20</v>
      </c>
      <c r="E62" s="2" t="s">
        <v>51</v>
      </c>
      <c r="F62" s="7" t="n">
        <v>3</v>
      </c>
      <c r="G62" s="6" t="n">
        <v>99.47</v>
      </c>
      <c r="H62" s="17" t="n">
        <v>237.97</v>
      </c>
      <c r="I62" s="6" t="n">
        <v>1.94</v>
      </c>
      <c r="J62" s="16" t="s">
        <v>209</v>
      </c>
      <c r="K62" s="6" t="s">
        <f>=F62*((G62/100*H62)*Портфель!$R$13 + I62*Портфель!$R$13) </f>
      </c>
      <c r="L62" s="9" t="n">
        <v>0.2728</v>
      </c>
      <c r="M62" s="6" t="n">
        <v>673.25</v>
      </c>
      <c r="N62" s="17" t="n">
        <v>0.21</v>
      </c>
      <c r="O62" s="16"/>
      <c r="P62" s="16"/>
      <c r="Q62" s="17"/>
      <c r="R62" s="17"/>
    </row>
    <row collapsed="false" customFormat="false" customHeight="false" hidden="false" ht="12.1" outlineLevel="0" r="63">
      <c r="A63" s="16" t="s">
        <v>210</v>
      </c>
      <c r="B63" s="16" t="s">
        <v>146</v>
      </c>
      <c r="C63" s="16" t="s">
        <v>211</v>
      </c>
      <c r="D63" s="16" t="s">
        <v>20</v>
      </c>
      <c r="E63" s="2" t="s">
        <v>51</v>
      </c>
      <c r="F63" s="7" t="n">
        <v>3</v>
      </c>
      <c r="G63" s="6" t="n">
        <v>99.63</v>
      </c>
      <c r="H63" s="17" t="n">
        <v>120</v>
      </c>
      <c r="I63" s="6" t="n">
        <v>2.09</v>
      </c>
      <c r="J63" s="16" t="s">
        <v>212</v>
      </c>
      <c r="K63" s="6" t="s">
        <f>=F63*((G63/100*H63)*Портфель!$R$13 + I63*Портфель!$R$13) </f>
      </c>
      <c r="L63" s="9" t="n">
        <v>0.1739</v>
      </c>
      <c r="M63" s="6" t="n">
        <v>899.27</v>
      </c>
      <c r="N63" s="17" t="n">
        <v>0.11</v>
      </c>
      <c r="O63" s="16"/>
      <c r="P63" s="16"/>
      <c r="Q63" s="17"/>
      <c r="R63" s="17"/>
    </row>
    <row collapsed="false" customFormat="false" customHeight="false" hidden="false" ht="12.1" outlineLevel="0" r="64">
      <c r="A64" s="16" t="s">
        <v>213</v>
      </c>
      <c r="B64" s="16" t="s">
        <v>146</v>
      </c>
      <c r="C64" s="16" t="s">
        <v>214</v>
      </c>
      <c r="D64" s="16" t="s">
        <v>20</v>
      </c>
      <c r="E64" s="2" t="s">
        <v>80</v>
      </c>
      <c r="F64" s="7" t="n">
        <v>5</v>
      </c>
      <c r="G64" s="6" t="n">
        <v>99.36</v>
      </c>
      <c r="H64" s="17" t="n">
        <v>54.06</v>
      </c>
      <c r="I64" s="6" t="n">
        <v>0.28</v>
      </c>
      <c r="J64" s="16" t="s">
        <v>215</v>
      </c>
      <c r="K64" s="6" t="s">
        <f>=F64*((G64/100*H64)*Портфель!$R$13 + I64*Портфель!$R$13) </f>
      </c>
      <c r="L64" s="9" t="n">
        <v>0.2563</v>
      </c>
      <c r="M64" s="6" t="n">
        <v>527.6</v>
      </c>
      <c r="N64" s="17" t="n">
        <v>0.08</v>
      </c>
      <c r="O64" s="16"/>
      <c r="P64" s="16"/>
      <c r="Q64" s="17"/>
      <c r="R64" s="17"/>
    </row>
    <row collapsed="false" customFormat="false" customHeight="false" hidden="false" ht="12.1" outlineLevel="0" r="65">
      <c r="A65" s="16" t="s">
        <v>216</v>
      </c>
      <c r="B65" s="16" t="s">
        <v>146</v>
      </c>
      <c r="C65" s="16" t="s">
        <v>217</v>
      </c>
      <c r="D65" s="16" t="s">
        <v>20</v>
      </c>
      <c r="E65" s="2" t="s">
        <v>51</v>
      </c>
      <c r="F65" s="7" t="n">
        <v>3</v>
      </c>
      <c r="G65" s="6" t="n">
        <v>6.32</v>
      </c>
      <c r="H65" s="17" t="n">
        <v>1000</v>
      </c>
      <c r="I65" s="6" t="n">
        <v>0</v>
      </c>
      <c r="J65" s="16" t="s">
        <v>218</v>
      </c>
      <c r="K65" s="6" t="s">
        <f>=F65*((G65/100*H65)*Портфель!$R$13 + I65*Портфель!$R$13) </f>
      </c>
      <c r="L65" s="9" t="n">
        <v>-0.6001</v>
      </c>
      <c r="M65" s="6" t="n">
        <v>758.84</v>
      </c>
      <c r="N65" s="17" t="n">
        <v>0.06</v>
      </c>
      <c r="O65" s="16"/>
      <c r="P65" s="16"/>
      <c r="Q65" s="17"/>
      <c r="R65" s="17"/>
    </row>
    <row collapsed="false" customFormat="false" customHeight="false" hidden="false" ht="12.1" outlineLevel="0" r="66">
      <c r="A66" s="16" t="s">
        <v>219</v>
      </c>
      <c r="B66" s="16" t="s">
        <v>146</v>
      </c>
      <c r="C66" s="16" t="s">
        <v>220</v>
      </c>
      <c r="D66" s="16" t="s">
        <v>20</v>
      </c>
      <c r="E66" s="2" t="s">
        <v>62</v>
      </c>
      <c r="F66" s="7" t="n">
        <v>1</v>
      </c>
      <c r="G66" s="6" t="n">
        <v>100.17</v>
      </c>
      <c r="H66" s="17" t="n">
        <v>100</v>
      </c>
      <c r="I66" s="6" t="n">
        <v>0.52</v>
      </c>
      <c r="J66" s="16" t="s">
        <v>221</v>
      </c>
      <c r="K66" s="6" t="s">
        <f>=F66*((G66/100*H66)*Портфель!$R$13 + I66*Портфель!$R$13) </f>
      </c>
      <c r="L66" s="9" t="n">
        <v>0.294</v>
      </c>
      <c r="M66" s="6" t="n">
        <v>538.37</v>
      </c>
      <c r="N66" s="17" t="n">
        <v>0.03</v>
      </c>
      <c r="O66" s="16"/>
      <c r="P66" s="16"/>
      <c r="Q66" s="17"/>
      <c r="R66" s="17"/>
    </row>
    <row collapsed="false" customFormat="false" customHeight="false" hidden="false" ht="12.1" outlineLevel="0" r="67">
      <c r="A67" s="16"/>
      <c r="B67" s="16"/>
      <c r="C67" s="16"/>
      <c r="D67" s="16"/>
      <c r="E67" s="16"/>
      <c r="F67" s="7"/>
      <c r="G67" s="6"/>
      <c r="H67" s="4"/>
      <c r="I67" s="4" t="s">
        <v>222</v>
      </c>
      <c r="J67" s="4"/>
      <c r="K67" s="5" t="s">
        <f>=SUM(K43:K66)</f>
      </c>
      <c r="L67" s="4"/>
      <c r="M67" s="4"/>
      <c r="N67" s="10" t="s">
        <f>=K67/K70</f>
      </c>
      <c r="O67" s="16"/>
      <c r="P67" s="16"/>
      <c r="Q67" s="17"/>
      <c r="R67" s="17"/>
    </row>
    <row collapsed="false" customFormat="false" customHeight="false" hidden="false" ht="12.1" outlineLevel="0" r="68">
      <c r="A68" s="16" t="s">
        <v>20</v>
      </c>
      <c r="B68" s="16" t="s">
        <v>3</v>
      </c>
      <c r="C68" s="16" t="s">
        <v>223</v>
      </c>
      <c r="D68" s="16" t="s">
        <v>20</v>
      </c>
      <c r="E68" s="16"/>
      <c r="F68" s="7" t="n">
        <v>31392.3297</v>
      </c>
      <c r="G68" s="6" t="n">
        <v>1</v>
      </c>
      <c r="H68" s="17" t="n">
        <v>0</v>
      </c>
      <c r="I68" s="6" t="n">
        <v>0</v>
      </c>
      <c r="J68" s="16"/>
      <c r="K68" s="6" t="s">
        <f>=F68*G68</f>
      </c>
      <c r="L68" s="17"/>
      <c r="M68" s="6"/>
      <c r="N68" s="17"/>
      <c r="O68" s="16"/>
      <c r="P68" s="16"/>
      <c r="Q68" s="17"/>
      <c r="R68" s="17"/>
    </row>
    <row collapsed="false" customFormat="false" customHeight="false" hidden="false" ht="12.1" outlineLevel="0" r="69">
      <c r="A69" s="16"/>
      <c r="B69" s="16"/>
      <c r="C69" s="16"/>
      <c r="D69" s="16"/>
      <c r="E69" s="16"/>
      <c r="F69" s="7"/>
      <c r="G69" s="6"/>
      <c r="H69" s="4"/>
      <c r="I69" s="4" t="s">
        <v>224</v>
      </c>
      <c r="J69" s="4"/>
      <c r="K69" s="5" t="s">
        <f>=SUM(K68:K68)</f>
      </c>
      <c r="L69" s="4"/>
      <c r="M69" s="4"/>
      <c r="N69" s="10" t="s">
        <f>=K69/K70</f>
      </c>
      <c r="O69" s="16"/>
      <c r="P69" s="16"/>
      <c r="Q69" s="17"/>
      <c r="R69" s="17"/>
    </row>
    <row collapsed="false" customFormat="false" customHeight="false" hidden="false" ht="12.1" outlineLevel="0" r="70">
      <c r="A70" s="16"/>
      <c r="B70" s="16"/>
      <c r="C70" s="16"/>
      <c r="D70" s="16"/>
      <c r="E70" s="16"/>
      <c r="F70" s="7"/>
      <c r="G70" s="6"/>
      <c r="H70" s="4"/>
      <c r="I70" s="4" t="s">
        <v>225</v>
      </c>
      <c r="J70" s="4"/>
      <c r="K70" s="5" t="s">
        <f>=K37+K42+K67+K69</f>
      </c>
      <c r="L70" s="17"/>
      <c r="M70" s="6"/>
      <c r="N70" s="17"/>
      <c r="O70" s="16"/>
      <c r="P70" s="16"/>
      <c r="Q70" s="17"/>
      <c r="R70" s="17"/>
    </row>
  </sheetData>
  <mergeCells>
    <mergeCell ref="I37:J37"/>
    <mergeCell ref="I42:J42"/>
    <mergeCell ref="I67:J67"/>
    <mergeCell ref="I69:J69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8" t="s">
        <v>0</v>
      </c>
      <c r="B1" s="38" t="s">
        <v>2</v>
      </c>
      <c r="C1" s="38" t="s">
        <v>950</v>
      </c>
      <c r="D1" s="38" t="s">
        <v>951</v>
      </c>
      <c r="E1" s="38" t="s">
        <v>919</v>
      </c>
      <c r="F1" s="38" t="s">
        <v>952</v>
      </c>
      <c r="G1" s="38" t="s">
        <v>916</v>
      </c>
      <c r="H1" s="38" t="s">
        <v>953</v>
      </c>
      <c r="I1" s="38" t="s">
        <v>954</v>
      </c>
      <c r="J1" s="38" t="s">
        <v>955</v>
      </c>
      <c r="K1" s="38" t="s">
        <v>956</v>
      </c>
    </row>
    <row collapsed="false" customFormat="false" customHeight="false" hidden="false" ht="12.1" outlineLevel="0" r="2">
      <c r="A2" s="16" t="s">
        <v>558</v>
      </c>
      <c r="B2" s="16" t="s">
        <v>926</v>
      </c>
      <c r="C2" s="41" t="n">
        <v>45110</v>
      </c>
      <c r="D2" s="42" t="n">
        <v>45510</v>
      </c>
      <c r="E2" s="17" t="n">
        <v>964.96</v>
      </c>
      <c r="F2" s="17" t="n">
        <v>1000</v>
      </c>
      <c r="G2" s="17" t="n">
        <v>1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559</v>
      </c>
      <c r="B3" s="16" t="s">
        <v>933</v>
      </c>
      <c r="C3" s="41" t="n">
        <v>45110</v>
      </c>
      <c r="D3" s="42" t="n">
        <v>45610</v>
      </c>
      <c r="E3" s="17" t="n">
        <v>1001.925</v>
      </c>
      <c r="F3" s="17" t="n">
        <v>1000</v>
      </c>
      <c r="G3" s="17" t="n">
        <v>2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560</v>
      </c>
      <c r="B4" s="16" t="s">
        <v>929</v>
      </c>
      <c r="C4" s="41" t="n">
        <v>45110</v>
      </c>
      <c r="D4" s="42" t="n">
        <v>46163</v>
      </c>
      <c r="E4" s="17" t="n">
        <v>1019.08</v>
      </c>
      <c r="F4" s="17" t="n">
        <v>1000</v>
      </c>
      <c r="G4" s="17" t="n">
        <v>1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560</v>
      </c>
      <c r="B5" s="16" t="s">
        <v>929</v>
      </c>
      <c r="C5" s="41" t="n">
        <v>45110</v>
      </c>
      <c r="D5" s="42" t="n">
        <v>46163</v>
      </c>
      <c r="E5" s="17" t="n">
        <v>1020.08</v>
      </c>
      <c r="F5" s="17" t="n">
        <v>1000</v>
      </c>
      <c r="G5" s="17" t="n">
        <v>1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560</v>
      </c>
      <c r="B6" s="16" t="s">
        <v>929</v>
      </c>
      <c r="C6" s="41" t="n">
        <v>45163</v>
      </c>
      <c r="D6" s="42" t="n">
        <v>46163</v>
      </c>
      <c r="E6" s="17" t="n">
        <v>994.57</v>
      </c>
      <c r="F6" s="17" t="n">
        <v>1000</v>
      </c>
      <c r="G6" s="17" t="n">
        <v>1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561</v>
      </c>
      <c r="B7" s="16" t="s">
        <v>930</v>
      </c>
      <c r="C7" s="41" t="n">
        <v>45110</v>
      </c>
      <c r="D7" s="42" t="n">
        <v>45832</v>
      </c>
      <c r="E7" s="17" t="n">
        <v>988.775</v>
      </c>
      <c r="F7" s="17" t="n">
        <v>1000</v>
      </c>
      <c r="G7" s="17" t="n">
        <v>2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562</v>
      </c>
      <c r="B8" s="16" t="s">
        <v>928</v>
      </c>
      <c r="C8" s="41" t="n">
        <v>45110</v>
      </c>
      <c r="D8" s="42" t="n">
        <v>45343</v>
      </c>
      <c r="E8" s="17" t="n">
        <v>1010.045</v>
      </c>
      <c r="F8" s="17" t="n">
        <v>1000</v>
      </c>
      <c r="G8" s="17" t="n">
        <v>2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563</v>
      </c>
      <c r="B9" s="16" t="s">
        <v>927</v>
      </c>
      <c r="C9" s="41" t="n">
        <v>45111</v>
      </c>
      <c r="D9" s="42" t="n">
        <v>45795</v>
      </c>
      <c r="E9" s="17" t="n">
        <v>987.68</v>
      </c>
      <c r="F9" s="17" t="n">
        <v>200</v>
      </c>
      <c r="G9" s="17" t="n">
        <v>1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17</v>
      </c>
      <c r="B10" s="16" t="s">
        <v>19</v>
      </c>
      <c r="C10" s="41" t="n">
        <v>45117</v>
      </c>
      <c r="D10" s="42" t="n">
        <v>45729</v>
      </c>
      <c r="E10" s="17" t="n">
        <v>299.596</v>
      </c>
      <c r="F10" s="17" t="n">
        <v>246.359</v>
      </c>
      <c r="G10" s="17" t="n">
        <v>10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564</v>
      </c>
      <c r="B11" s="16" t="s">
        <v>957</v>
      </c>
      <c r="C11" s="41" t="n">
        <v>45135</v>
      </c>
      <c r="D11" s="42" t="n">
        <v>45898</v>
      </c>
      <c r="E11" s="17" t="n">
        <v>5.57</v>
      </c>
      <c r="F11" s="17" t="n">
        <v>7.39</v>
      </c>
      <c r="G11" s="17" t="n">
        <v>115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564</v>
      </c>
      <c r="B12" s="16" t="s">
        <v>957</v>
      </c>
      <c r="C12" s="41" t="n">
        <v>45149</v>
      </c>
      <c r="D12" s="42" t="n">
        <v>45898</v>
      </c>
      <c r="E12" s="17" t="n">
        <v>5.62</v>
      </c>
      <c r="F12" s="17" t="n">
        <v>7.39</v>
      </c>
      <c r="G12" s="17" t="n">
        <v>330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564</v>
      </c>
      <c r="B13" s="16" t="s">
        <v>957</v>
      </c>
      <c r="C13" s="41" t="n">
        <v>45450</v>
      </c>
      <c r="D13" s="42" t="n">
        <v>45898</v>
      </c>
      <c r="E13" s="17" t="n">
        <v>5.8</v>
      </c>
      <c r="F13" s="17" t="n">
        <v>7.39</v>
      </c>
      <c r="G13" s="17" t="n">
        <v>16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564</v>
      </c>
      <c r="B14" s="16" t="s">
        <v>957</v>
      </c>
      <c r="C14" s="41" t="n">
        <v>45671</v>
      </c>
      <c r="D14" s="42" t="n">
        <v>45898</v>
      </c>
      <c r="E14" s="17" t="n">
        <v>6.05</v>
      </c>
      <c r="F14" s="17" t="n">
        <v>7.39</v>
      </c>
      <c r="G14" s="17" t="n">
        <v>73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565</v>
      </c>
      <c r="B15" s="16" t="s">
        <v>931</v>
      </c>
      <c r="C15" s="41" t="n">
        <v>45149</v>
      </c>
      <c r="D15" s="42" t="n">
        <v>45650</v>
      </c>
      <c r="E15" s="17" t="n">
        <v>1017.77</v>
      </c>
      <c r="F15" s="17" t="n">
        <v>1000</v>
      </c>
      <c r="G15" s="17" t="n">
        <v>1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566</v>
      </c>
      <c r="B16" s="16" t="s">
        <v>932</v>
      </c>
      <c r="C16" s="41" t="n">
        <v>45167</v>
      </c>
      <c r="D16" s="42" t="n">
        <v>45399</v>
      </c>
      <c r="E16" s="17" t="n">
        <v>1014.5</v>
      </c>
      <c r="F16" s="17" t="n">
        <v>1000</v>
      </c>
      <c r="G16" s="17" t="n">
        <v>1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566</v>
      </c>
      <c r="B17" s="16" t="s">
        <v>932</v>
      </c>
      <c r="C17" s="41" t="n">
        <v>45188</v>
      </c>
      <c r="D17" s="42" t="n">
        <v>45399</v>
      </c>
      <c r="E17" s="17" t="n">
        <v>1015.91</v>
      </c>
      <c r="F17" s="17" t="n">
        <v>1000</v>
      </c>
      <c r="G17" s="17" t="n">
        <v>1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567</v>
      </c>
      <c r="B18" s="16" t="s">
        <v>934</v>
      </c>
      <c r="C18" s="41" t="n">
        <v>45218</v>
      </c>
      <c r="D18" s="42" t="n">
        <v>45312</v>
      </c>
      <c r="E18" s="17" t="n">
        <v>1004.65</v>
      </c>
      <c r="F18" s="17" t="n">
        <v>1000</v>
      </c>
      <c r="G18" s="17" t="n">
        <v>1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568</v>
      </c>
      <c r="B19" s="16" t="s">
        <v>936</v>
      </c>
      <c r="C19" s="41" t="n">
        <v>45240</v>
      </c>
      <c r="D19" s="42" t="n">
        <v>45349</v>
      </c>
      <c r="E19" s="17" t="n">
        <v>1000.815</v>
      </c>
      <c r="F19" s="17" t="n">
        <v>1000</v>
      </c>
      <c r="G19" s="17" t="n">
        <v>2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569</v>
      </c>
      <c r="B20" s="16" t="s">
        <v>935</v>
      </c>
      <c r="C20" s="41" t="n">
        <v>45278</v>
      </c>
      <c r="D20" s="42" t="n">
        <v>45526</v>
      </c>
      <c r="E20" s="17" t="n">
        <v>585.0267</v>
      </c>
      <c r="F20" s="17" t="n">
        <v>400</v>
      </c>
      <c r="G20" s="17" t="n">
        <v>3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570</v>
      </c>
      <c r="B21" s="16" t="s">
        <v>937</v>
      </c>
      <c r="C21" s="41" t="n">
        <v>45289</v>
      </c>
      <c r="D21" s="42" t="n">
        <v>45642</v>
      </c>
      <c r="E21" s="17" t="n">
        <v>653.9267</v>
      </c>
      <c r="F21" s="17" t="n">
        <v>175</v>
      </c>
      <c r="G21" s="17" t="n">
        <v>3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570</v>
      </c>
      <c r="B22" s="16" t="s">
        <v>937</v>
      </c>
      <c r="C22" s="41" t="n">
        <v>45289</v>
      </c>
      <c r="D22" s="42" t="n">
        <v>45642</v>
      </c>
      <c r="E22" s="17" t="n">
        <v>653.86</v>
      </c>
      <c r="F22" s="17" t="n">
        <v>175</v>
      </c>
      <c r="G22" s="17" t="n">
        <v>2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571</v>
      </c>
      <c r="B23" s="16" t="s">
        <v>938</v>
      </c>
      <c r="C23" s="41" t="n">
        <v>45289</v>
      </c>
      <c r="D23" s="42" t="n">
        <v>45561</v>
      </c>
      <c r="E23" s="17" t="n">
        <v>385.582</v>
      </c>
      <c r="F23" s="17" t="n">
        <v>400</v>
      </c>
      <c r="G23" s="17" t="n">
        <v>5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572</v>
      </c>
      <c r="B24" s="16" t="s">
        <v>958</v>
      </c>
      <c r="C24" s="41" t="n">
        <v>45316</v>
      </c>
      <c r="D24" s="42" t="n">
        <v>45701</v>
      </c>
      <c r="E24" s="17" t="n">
        <v>141.62</v>
      </c>
      <c r="F24" s="17" t="n">
        <v>153.0394</v>
      </c>
      <c r="G24" s="17" t="n">
        <v>1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572</v>
      </c>
      <c r="B25" s="16" t="s">
        <v>958</v>
      </c>
      <c r="C25" s="41" t="n">
        <v>45349</v>
      </c>
      <c r="D25" s="42" t="n">
        <v>45701</v>
      </c>
      <c r="E25" s="17" t="n">
        <v>144.03</v>
      </c>
      <c r="F25" s="17" t="n">
        <v>153.0394</v>
      </c>
      <c r="G25" s="17" t="n">
        <v>1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572</v>
      </c>
      <c r="B26" s="16" t="s">
        <v>958</v>
      </c>
      <c r="C26" s="41" t="n">
        <v>45356</v>
      </c>
      <c r="D26" s="42" t="n">
        <v>45701</v>
      </c>
      <c r="E26" s="17" t="n">
        <v>147.99</v>
      </c>
      <c r="F26" s="17" t="n">
        <v>153.0394</v>
      </c>
      <c r="G26" s="17" t="n">
        <v>1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572</v>
      </c>
      <c r="B27" s="16" t="s">
        <v>958</v>
      </c>
      <c r="C27" s="41" t="n">
        <v>45371</v>
      </c>
      <c r="D27" s="42" t="n">
        <v>45701</v>
      </c>
      <c r="E27" s="17" t="n">
        <v>146.4383</v>
      </c>
      <c r="F27" s="17" t="n">
        <v>153.0394</v>
      </c>
      <c r="G27" s="17" t="n">
        <v>6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572</v>
      </c>
      <c r="B28" s="16" t="s">
        <v>958</v>
      </c>
      <c r="C28" s="41" t="n">
        <v>45385</v>
      </c>
      <c r="D28" s="42" t="n">
        <v>45701</v>
      </c>
      <c r="E28" s="17" t="n">
        <v>152</v>
      </c>
      <c r="F28" s="17" t="n">
        <v>153.0394</v>
      </c>
      <c r="G28" s="17" t="n">
        <v>1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572</v>
      </c>
      <c r="B29" s="16" t="s">
        <v>958</v>
      </c>
      <c r="C29" s="41" t="n">
        <v>45399</v>
      </c>
      <c r="D29" s="42" t="n">
        <v>45701</v>
      </c>
      <c r="E29" s="17" t="n">
        <v>155.1643</v>
      </c>
      <c r="F29" s="17" t="n">
        <v>153.0394</v>
      </c>
      <c r="G29" s="17" t="n">
        <v>7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573</v>
      </c>
      <c r="B30" s="16" t="s">
        <v>959</v>
      </c>
      <c r="C30" s="41" t="n">
        <v>45317</v>
      </c>
      <c r="D30" s="42" t="n">
        <v>45497</v>
      </c>
      <c r="E30" s="17" t="n">
        <v>1.341</v>
      </c>
      <c r="F30" s="17" t="n">
        <v>1.436</v>
      </c>
      <c r="G30" s="17" t="n">
        <v>10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573</v>
      </c>
      <c r="B31" s="16" t="s">
        <v>959</v>
      </c>
      <c r="C31" s="41" t="n">
        <v>45317</v>
      </c>
      <c r="D31" s="42" t="n">
        <v>45497</v>
      </c>
      <c r="E31" s="17" t="n">
        <v>1.3405</v>
      </c>
      <c r="F31" s="17" t="n">
        <v>1.436</v>
      </c>
      <c r="G31" s="17" t="n">
        <v>99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573</v>
      </c>
      <c r="B32" s="16" t="s">
        <v>959</v>
      </c>
      <c r="C32" s="41" t="n">
        <v>45324</v>
      </c>
      <c r="D32" s="42" t="n">
        <v>45497</v>
      </c>
      <c r="E32" s="17" t="n">
        <v>1.3441</v>
      </c>
      <c r="F32" s="17" t="n">
        <v>1.436</v>
      </c>
      <c r="G32" s="17" t="n">
        <v>91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573</v>
      </c>
      <c r="B33" s="16" t="s">
        <v>959</v>
      </c>
      <c r="C33" s="41" t="n">
        <v>45327</v>
      </c>
      <c r="D33" s="42" t="n">
        <v>45497</v>
      </c>
      <c r="E33" s="17" t="n">
        <v>1.3441</v>
      </c>
      <c r="F33" s="17" t="n">
        <v>1.436</v>
      </c>
      <c r="G33" s="17" t="n">
        <v>78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573</v>
      </c>
      <c r="B34" s="16" t="s">
        <v>959</v>
      </c>
      <c r="C34" s="41" t="n">
        <v>45330</v>
      </c>
      <c r="D34" s="42" t="n">
        <v>45497</v>
      </c>
      <c r="E34" s="17" t="n">
        <v>1.346</v>
      </c>
      <c r="F34" s="17" t="n">
        <v>1.436</v>
      </c>
      <c r="G34" s="17" t="n">
        <v>15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573</v>
      </c>
      <c r="B35" s="16" t="s">
        <v>959</v>
      </c>
      <c r="C35" s="41" t="n">
        <v>45334</v>
      </c>
      <c r="D35" s="42" t="n">
        <v>45497</v>
      </c>
      <c r="E35" s="17" t="n">
        <v>1.3479</v>
      </c>
      <c r="F35" s="17" t="n">
        <v>1.436</v>
      </c>
      <c r="G35" s="17" t="n">
        <v>28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573</v>
      </c>
      <c r="B36" s="16" t="s">
        <v>959</v>
      </c>
      <c r="C36" s="41" t="n">
        <v>45334</v>
      </c>
      <c r="D36" s="42" t="n">
        <v>45497</v>
      </c>
      <c r="E36" s="17" t="n">
        <v>1.3481</v>
      </c>
      <c r="F36" s="17" t="n">
        <v>1.436</v>
      </c>
      <c r="G36" s="17" t="n">
        <v>32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573</v>
      </c>
      <c r="B37" s="16" t="s">
        <v>959</v>
      </c>
      <c r="C37" s="41" t="n">
        <v>45334</v>
      </c>
      <c r="D37" s="42" t="n">
        <v>45497</v>
      </c>
      <c r="E37" s="17" t="n">
        <v>1.35</v>
      </c>
      <c r="F37" s="17" t="n">
        <v>1.436</v>
      </c>
      <c r="G37" s="17" t="n">
        <v>1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573</v>
      </c>
      <c r="B38" s="16" t="s">
        <v>959</v>
      </c>
      <c r="C38" s="41" t="n">
        <v>45338</v>
      </c>
      <c r="D38" s="42" t="n">
        <v>45497</v>
      </c>
      <c r="E38" s="17" t="n">
        <v>1.352</v>
      </c>
      <c r="F38" s="17" t="n">
        <v>1.436</v>
      </c>
      <c r="G38" s="17" t="n">
        <v>527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573</v>
      </c>
      <c r="B39" s="16" t="s">
        <v>959</v>
      </c>
      <c r="C39" s="41" t="n">
        <v>45349</v>
      </c>
      <c r="D39" s="42" t="n">
        <v>45497</v>
      </c>
      <c r="E39" s="17" t="n">
        <v>1.3571</v>
      </c>
      <c r="F39" s="17" t="n">
        <v>1.436</v>
      </c>
      <c r="G39" s="17" t="n">
        <v>94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573</v>
      </c>
      <c r="B40" s="16" t="s">
        <v>959</v>
      </c>
      <c r="C40" s="41" t="n">
        <v>45351</v>
      </c>
      <c r="D40" s="42" t="n">
        <v>45497</v>
      </c>
      <c r="E40" s="17" t="n">
        <v>1.3584</v>
      </c>
      <c r="F40" s="17" t="n">
        <v>1.436</v>
      </c>
      <c r="G40" s="17" t="n">
        <v>49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573</v>
      </c>
      <c r="B41" s="16" t="s">
        <v>959</v>
      </c>
      <c r="C41" s="41" t="n">
        <v>45356</v>
      </c>
      <c r="D41" s="42" t="n">
        <v>45497</v>
      </c>
      <c r="E41" s="17" t="n">
        <v>1.3613</v>
      </c>
      <c r="F41" s="17" t="n">
        <v>1.436</v>
      </c>
      <c r="G41" s="17" t="n">
        <v>86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  <row collapsed="false" customFormat="false" customHeight="false" hidden="false" ht="12.1" outlineLevel="0" r="42">
      <c r="A42" s="16" t="s">
        <v>573</v>
      </c>
      <c r="B42" s="16" t="s">
        <v>959</v>
      </c>
      <c r="C42" s="41" t="n">
        <v>45363</v>
      </c>
      <c r="D42" s="42" t="n">
        <v>45497</v>
      </c>
      <c r="E42" s="17" t="n">
        <v>1.3652</v>
      </c>
      <c r="F42" s="17" t="n">
        <v>1.436</v>
      </c>
      <c r="G42" s="17" t="n">
        <v>474</v>
      </c>
      <c r="H42" s="6" t="s">
        <f>=(F42-E42)*G42</f>
      </c>
      <c r="I42" s="9" t="s">
        <f>=(F42-E42)/E42</f>
      </c>
      <c r="J42" s="7" t="s">
        <f>=MAX(1,DATEDIF(C42,D42,"d")-1)</f>
      </c>
      <c r="K42" s="9" t="s">
        <f>=I42*365/J42</f>
      </c>
    </row>
    <row collapsed="false" customFormat="false" customHeight="false" hidden="false" ht="12.1" outlineLevel="0" r="43">
      <c r="A43" s="16" t="s">
        <v>573</v>
      </c>
      <c r="B43" s="16" t="s">
        <v>959</v>
      </c>
      <c r="C43" s="41" t="n">
        <v>45371</v>
      </c>
      <c r="D43" s="42" t="n">
        <v>45497</v>
      </c>
      <c r="E43" s="17" t="n">
        <v>1.37</v>
      </c>
      <c r="F43" s="17" t="n">
        <v>1.436</v>
      </c>
      <c r="G43" s="17" t="n">
        <v>22</v>
      </c>
      <c r="H43" s="6" t="s">
        <f>=(F43-E43)*G43</f>
      </c>
      <c r="I43" s="9" t="s">
        <f>=(F43-E43)/E43</f>
      </c>
      <c r="J43" s="7" t="s">
        <f>=MAX(1,DATEDIF(C43,D43,"d")-1)</f>
      </c>
      <c r="K43" s="9" t="s">
        <f>=I43*365/J43</f>
      </c>
    </row>
    <row collapsed="false" customFormat="false" customHeight="false" hidden="false" ht="12.1" outlineLevel="0" r="44">
      <c r="A44" s="16" t="s">
        <v>573</v>
      </c>
      <c r="B44" s="16" t="s">
        <v>959</v>
      </c>
      <c r="C44" s="41" t="n">
        <v>45371</v>
      </c>
      <c r="D44" s="42" t="n">
        <v>45497</v>
      </c>
      <c r="E44" s="17" t="n">
        <v>1.3698</v>
      </c>
      <c r="F44" s="17" t="n">
        <v>1.436</v>
      </c>
      <c r="G44" s="17" t="n">
        <v>50</v>
      </c>
      <c r="H44" s="6" t="s">
        <f>=(F44-E44)*G44</f>
      </c>
      <c r="I44" s="9" t="s">
        <f>=(F44-E44)/E44</f>
      </c>
      <c r="J44" s="7" t="s">
        <f>=MAX(1,DATEDIF(C44,D44,"d")-1)</f>
      </c>
      <c r="K44" s="9" t="s">
        <f>=I44*365/J44</f>
      </c>
    </row>
    <row collapsed="false" customFormat="false" customHeight="false" hidden="false" ht="12.1" outlineLevel="0" r="45">
      <c r="A45" s="16" t="s">
        <v>573</v>
      </c>
      <c r="B45" s="16" t="s">
        <v>959</v>
      </c>
      <c r="C45" s="41" t="n">
        <v>45372</v>
      </c>
      <c r="D45" s="42" t="n">
        <v>45497</v>
      </c>
      <c r="E45" s="17" t="n">
        <v>1.3703</v>
      </c>
      <c r="F45" s="17" t="n">
        <v>1.436</v>
      </c>
      <c r="G45" s="17" t="n">
        <v>73</v>
      </c>
      <c r="H45" s="6" t="s">
        <f>=(F45-E45)*G45</f>
      </c>
      <c r="I45" s="9" t="s">
        <f>=(F45-E45)/E45</f>
      </c>
      <c r="J45" s="7" t="s">
        <f>=MAX(1,DATEDIF(C45,D45,"d")-1)</f>
      </c>
      <c r="K45" s="9" t="s">
        <f>=I45*365/J45</f>
      </c>
    </row>
    <row collapsed="false" customFormat="false" customHeight="false" hidden="false" ht="12.1" outlineLevel="0" r="46">
      <c r="A46" s="16" t="s">
        <v>573</v>
      </c>
      <c r="B46" s="16" t="s">
        <v>959</v>
      </c>
      <c r="C46" s="41" t="n">
        <v>45379</v>
      </c>
      <c r="D46" s="42" t="n">
        <v>45497</v>
      </c>
      <c r="E46" s="17" t="n">
        <v>1.3743</v>
      </c>
      <c r="F46" s="17" t="n">
        <v>1.436</v>
      </c>
      <c r="G46" s="17" t="n">
        <v>51</v>
      </c>
      <c r="H46" s="6" t="s">
        <f>=(F46-E46)*G46</f>
      </c>
      <c r="I46" s="9" t="s">
        <f>=(F46-E46)/E46</f>
      </c>
      <c r="J46" s="7" t="s">
        <f>=MAX(1,DATEDIF(C46,D46,"d")-1)</f>
      </c>
      <c r="K46" s="9" t="s">
        <f>=I46*365/J46</f>
      </c>
    </row>
    <row collapsed="false" customFormat="false" customHeight="false" hidden="false" ht="12.1" outlineLevel="0" r="47">
      <c r="A47" s="16" t="s">
        <v>573</v>
      </c>
      <c r="B47" s="16" t="s">
        <v>959</v>
      </c>
      <c r="C47" s="41" t="n">
        <v>45380</v>
      </c>
      <c r="D47" s="42" t="n">
        <v>45497</v>
      </c>
      <c r="E47" s="17" t="n">
        <v>1.3761</v>
      </c>
      <c r="F47" s="17" t="n">
        <v>1.436</v>
      </c>
      <c r="G47" s="17" t="n">
        <v>61</v>
      </c>
      <c r="H47" s="6" t="s">
        <f>=(F47-E47)*G47</f>
      </c>
      <c r="I47" s="9" t="s">
        <f>=(F47-E47)/E47</f>
      </c>
      <c r="J47" s="7" t="s">
        <f>=MAX(1,DATEDIF(C47,D47,"d")-1)</f>
      </c>
      <c r="K47" s="9" t="s">
        <f>=I47*365/J47</f>
      </c>
    </row>
    <row collapsed="false" customFormat="false" customHeight="false" hidden="false" ht="12.1" outlineLevel="0" r="48">
      <c r="A48" s="16" t="s">
        <v>573</v>
      </c>
      <c r="B48" s="16" t="s">
        <v>959</v>
      </c>
      <c r="C48" s="41" t="n">
        <v>45383</v>
      </c>
      <c r="D48" s="42" t="n">
        <v>45497</v>
      </c>
      <c r="E48" s="17" t="n">
        <v>1.3768</v>
      </c>
      <c r="F48" s="17" t="n">
        <v>1.436</v>
      </c>
      <c r="G48" s="17" t="n">
        <v>31</v>
      </c>
      <c r="H48" s="6" t="s">
        <f>=(F48-E48)*G48</f>
      </c>
      <c r="I48" s="9" t="s">
        <f>=(F48-E48)/E48</f>
      </c>
      <c r="J48" s="7" t="s">
        <f>=MAX(1,DATEDIF(C48,D48,"d")-1)</f>
      </c>
      <c r="K48" s="9" t="s">
        <f>=I48*365/J48</f>
      </c>
    </row>
    <row collapsed="false" customFormat="false" customHeight="false" hidden="false" ht="12.1" outlineLevel="0" r="49">
      <c r="A49" s="16" t="s">
        <v>100</v>
      </c>
      <c r="B49" s="16" t="s">
        <v>101</v>
      </c>
      <c r="C49" s="41" t="n">
        <v>45324</v>
      </c>
      <c r="D49" s="42" t="n">
        <v>45805</v>
      </c>
      <c r="E49" s="17" t="n">
        <v>0.7735</v>
      </c>
      <c r="F49" s="17" t="n">
        <v>0.4527</v>
      </c>
      <c r="G49" s="17" t="n">
        <v>1000</v>
      </c>
      <c r="H49" s="6" t="s">
        <f>=(F49-E49)*G49</f>
      </c>
      <c r="I49" s="9" t="s">
        <f>=(F49-E49)/E49</f>
      </c>
      <c r="J49" s="7" t="s">
        <f>=MAX(1,DATEDIF(C49,D49,"d")-1)</f>
      </c>
      <c r="K49" s="9" t="s">
        <f>=I49*365/J49</f>
      </c>
    </row>
    <row collapsed="false" customFormat="false" customHeight="false" hidden="false" ht="12.1" outlineLevel="0" r="50">
      <c r="A50" s="16" t="s">
        <v>100</v>
      </c>
      <c r="B50" s="16" t="s">
        <v>101</v>
      </c>
      <c r="C50" s="41" t="n">
        <v>45334</v>
      </c>
      <c r="D50" s="42" t="n">
        <v>45805</v>
      </c>
      <c r="E50" s="17" t="n">
        <v>0.7605</v>
      </c>
      <c r="F50" s="17" t="n">
        <v>0.4527</v>
      </c>
      <c r="G50" s="17" t="n">
        <v>1000</v>
      </c>
      <c r="H50" s="6" t="s">
        <f>=(F50-E50)*G50</f>
      </c>
      <c r="I50" s="9" t="s">
        <f>=(F50-E50)/E50</f>
      </c>
      <c r="J50" s="7" t="s">
        <f>=MAX(1,DATEDIF(C50,D50,"d")-1)</f>
      </c>
      <c r="K50" s="9" t="s">
        <f>=I50*365/J50</f>
      </c>
    </row>
    <row collapsed="false" customFormat="false" customHeight="false" hidden="false" ht="12.1" outlineLevel="0" r="51">
      <c r="A51" s="16" t="s">
        <v>100</v>
      </c>
      <c r="B51" s="16" t="s">
        <v>101</v>
      </c>
      <c r="C51" s="41" t="n">
        <v>45428</v>
      </c>
      <c r="D51" s="42" t="n">
        <v>45805</v>
      </c>
      <c r="E51" s="17" t="n">
        <v>0.7354</v>
      </c>
      <c r="F51" s="17" t="n">
        <v>0.4527</v>
      </c>
      <c r="G51" s="17" t="n">
        <v>1000</v>
      </c>
      <c r="H51" s="6" t="s">
        <f>=(F51-E51)*G51</f>
      </c>
      <c r="I51" s="9" t="s">
        <f>=(F51-E51)/E51</f>
      </c>
      <c r="J51" s="7" t="s">
        <f>=MAX(1,DATEDIF(C51,D51,"d")-1)</f>
      </c>
      <c r="K51" s="9" t="s">
        <f>=I51*365/J51</f>
      </c>
    </row>
    <row collapsed="false" customFormat="false" customHeight="false" hidden="false" ht="12.1" outlineLevel="0" r="52">
      <c r="A52" s="16" t="s">
        <v>100</v>
      </c>
      <c r="B52" s="16" t="s">
        <v>101</v>
      </c>
      <c r="C52" s="41" t="n">
        <v>45504</v>
      </c>
      <c r="D52" s="42" t="n">
        <v>45805</v>
      </c>
      <c r="E52" s="17" t="n">
        <v>0.597</v>
      </c>
      <c r="F52" s="17" t="n">
        <v>0.4527</v>
      </c>
      <c r="G52" s="17" t="n">
        <v>1000</v>
      </c>
      <c r="H52" s="6" t="s">
        <f>=(F52-E52)*G52</f>
      </c>
      <c r="I52" s="9" t="s">
        <f>=(F52-E52)/E52</f>
      </c>
      <c r="J52" s="7" t="s">
        <f>=MAX(1,DATEDIF(C52,D52,"d")-1)</f>
      </c>
      <c r="K52" s="9" t="s">
        <f>=I52*365/J52</f>
      </c>
    </row>
    <row collapsed="false" customFormat="false" customHeight="false" hidden="false" ht="12.1" outlineLevel="0" r="53">
      <c r="A53" s="16" t="s">
        <v>100</v>
      </c>
      <c r="B53" s="16" t="s">
        <v>101</v>
      </c>
      <c r="C53" s="41" t="n">
        <v>45506</v>
      </c>
      <c r="D53" s="42" t="n">
        <v>45805</v>
      </c>
      <c r="E53" s="17" t="n">
        <v>0.6045</v>
      </c>
      <c r="F53" s="17" t="n">
        <v>0.4527</v>
      </c>
      <c r="G53" s="17" t="n">
        <v>1000</v>
      </c>
      <c r="H53" s="6" t="s">
        <f>=(F53-E53)*G53</f>
      </c>
      <c r="I53" s="9" t="s">
        <f>=(F53-E53)/E53</f>
      </c>
      <c r="J53" s="7" t="s">
        <f>=MAX(1,DATEDIF(C53,D53,"d")-1)</f>
      </c>
      <c r="K53" s="9" t="s">
        <f>=I53*365/J53</f>
      </c>
    </row>
    <row collapsed="false" customFormat="false" customHeight="false" hidden="false" ht="12.1" outlineLevel="0" r="54">
      <c r="A54" s="16" t="s">
        <v>574</v>
      </c>
      <c r="B54" s="16" t="s">
        <v>939</v>
      </c>
      <c r="C54" s="41" t="n">
        <v>45561</v>
      </c>
      <c r="D54" s="42" t="n">
        <v>46224</v>
      </c>
      <c r="E54" s="17" t="n">
        <v>821.2</v>
      </c>
      <c r="F54" s="17" t="n">
        <v>1000</v>
      </c>
      <c r="G54" s="17" t="n">
        <v>1</v>
      </c>
      <c r="H54" s="6" t="s">
        <f>=(F54-E54)*G54</f>
      </c>
      <c r="I54" s="9" t="s">
        <f>=(F54-E54)/E54</f>
      </c>
      <c r="J54" s="7" t="s">
        <f>=MAX(1,DATEDIF(C54,D54,"d")-1)</f>
      </c>
      <c r="K54" s="9" t="s">
        <f>=I54*365/J54</f>
      </c>
    </row>
    <row collapsed="false" customFormat="false" customHeight="false" hidden="false" ht="12.1" outlineLevel="0" r="55">
      <c r="A55" s="16" t="s">
        <v>575</v>
      </c>
      <c r="B55" s="16" t="s">
        <v>940</v>
      </c>
      <c r="C55" s="41" t="n">
        <v>45663</v>
      </c>
      <c r="D55" s="42" t="n">
        <v>46135</v>
      </c>
      <c r="E55" s="17" t="n">
        <v>834.21</v>
      </c>
      <c r="F55" s="17" t="n">
        <v>1000</v>
      </c>
      <c r="G55" s="17" t="n">
        <v>2</v>
      </c>
      <c r="H55" s="6" t="s">
        <f>=(F55-E55)*G55</f>
      </c>
      <c r="I55" s="9" t="s">
        <f>=(F55-E55)/E55</f>
      </c>
      <c r="J55" s="7" t="s">
        <f>=MAX(1,DATEDIF(C55,D55,"d")-1)</f>
      </c>
      <c r="K55" s="9" t="s">
        <f>=I55*365/J55</f>
      </c>
    </row>
    <row collapsed="false" customFormat="false" customHeight="false" hidden="false" ht="12.1" outlineLevel="0" r="56">
      <c r="A56" s="16" t="s">
        <v>135</v>
      </c>
      <c r="B56" s="16" t="s">
        <v>136</v>
      </c>
      <c r="C56" s="41" t="n">
        <v>45826</v>
      </c>
      <c r="D56" s="42" t="n">
        <v>45838</v>
      </c>
      <c r="E56" s="17" t="n">
        <v>137.09</v>
      </c>
      <c r="F56" s="17" t="n">
        <v>137.92</v>
      </c>
      <c r="G56" s="17" t="n">
        <v>7</v>
      </c>
      <c r="H56" s="6" t="s">
        <f>=(F56-E56)*G56</f>
      </c>
      <c r="I56" s="9" t="s">
        <f>=(F56-E56)/E56</f>
      </c>
      <c r="J56" s="7" t="s">
        <f>=MAX(1,DATEDIF(C56,D56,"d")-1)</f>
      </c>
      <c r="K56" s="9" t="s">
        <f>=I56*365/J56</f>
      </c>
    </row>
    <row collapsed="false" customFormat="false" customHeight="false" hidden="false" ht="12.1" outlineLevel="0" r="57">
      <c r="A57" s="16" t="s">
        <v>135</v>
      </c>
      <c r="B57" s="16" t="s">
        <v>136</v>
      </c>
      <c r="C57" s="41" t="n">
        <v>45827</v>
      </c>
      <c r="D57" s="42" t="n">
        <v>45838</v>
      </c>
      <c r="E57" s="17" t="n">
        <v>137.16</v>
      </c>
      <c r="F57" s="17" t="n">
        <v>137.92</v>
      </c>
      <c r="G57" s="17" t="n">
        <v>1</v>
      </c>
      <c r="H57" s="6" t="s">
        <f>=(F57-E57)*G57</f>
      </c>
      <c r="I57" s="9" t="s">
        <f>=(F57-E57)/E57</f>
      </c>
      <c r="J57" s="7" t="s">
        <f>=MAX(1,DATEDIF(C57,D57,"d")-1)</f>
      </c>
      <c r="K57" s="9" t="s">
        <f>=I57*365/J57</f>
      </c>
    </row>
    <row collapsed="false" customFormat="false" customHeight="false" hidden="false" ht="12.1" outlineLevel="0" r="58">
      <c r="A58" s="16" t="s">
        <v>135</v>
      </c>
      <c r="B58" s="16" t="s">
        <v>136</v>
      </c>
      <c r="C58" s="41" t="n">
        <v>45827</v>
      </c>
      <c r="D58" s="42" t="n">
        <v>45846</v>
      </c>
      <c r="E58" s="17" t="n">
        <v>137.16</v>
      </c>
      <c r="F58" s="17" t="n">
        <v>138.49</v>
      </c>
      <c r="G58" s="17" t="n">
        <v>1</v>
      </c>
      <c r="H58" s="6" t="s">
        <f>=(F58-E58)*G58</f>
      </c>
      <c r="I58" s="9" t="s">
        <f>=(F58-E58)/E58</f>
      </c>
      <c r="J58" s="7" t="s">
        <f>=MAX(1,DATEDIF(C58,D58,"d")-1)</f>
      </c>
      <c r="K58" s="9" t="s">
        <f>=I58*365/J58</f>
      </c>
    </row>
    <row collapsed="false" customFormat="false" customHeight="false" hidden="false" ht="12.1" outlineLevel="0" r="59">
      <c r="A59" s="16" t="s">
        <v>135</v>
      </c>
      <c r="B59" s="16" t="s">
        <v>136</v>
      </c>
      <c r="C59" s="41" t="n">
        <v>45828</v>
      </c>
      <c r="D59" s="42" t="n">
        <v>45846</v>
      </c>
      <c r="E59" s="17" t="n">
        <v>137.24</v>
      </c>
      <c r="F59" s="17" t="n">
        <v>138.49</v>
      </c>
      <c r="G59" s="17" t="n">
        <v>3</v>
      </c>
      <c r="H59" s="6" t="s">
        <f>=(F59-E59)*G59</f>
      </c>
      <c r="I59" s="9" t="s">
        <f>=(F59-E59)/E59</f>
      </c>
      <c r="J59" s="7" t="s">
        <f>=MAX(1,DATEDIF(C59,D59,"d")-1)</f>
      </c>
      <c r="K59" s="9" t="s">
        <f>=I59*365/J59</f>
      </c>
    </row>
    <row collapsed="false" customFormat="false" customHeight="false" hidden="false" ht="12.1" outlineLevel="0" r="60">
      <c r="A60" s="16" t="s">
        <v>135</v>
      </c>
      <c r="B60" s="16" t="s">
        <v>136</v>
      </c>
      <c r="C60" s="41" t="n">
        <v>45834</v>
      </c>
      <c r="D60" s="42" t="n">
        <v>45846</v>
      </c>
      <c r="E60" s="17" t="n">
        <v>137.65</v>
      </c>
      <c r="F60" s="17" t="n">
        <v>138.49</v>
      </c>
      <c r="G60" s="17" t="n">
        <v>2</v>
      </c>
      <c r="H60" s="6" t="s">
        <f>=(F60-E60)*G60</f>
      </c>
      <c r="I60" s="9" t="s">
        <f>=(F60-E60)/E60</f>
      </c>
      <c r="J60" s="7" t="s">
        <f>=MAX(1,DATEDIF(C60,D60,"d")-1)</f>
      </c>
      <c r="K60" s="9" t="s">
        <f>=I60*365/J60</f>
      </c>
    </row>
    <row collapsed="false" customFormat="false" customHeight="false" hidden="false" ht="12.1" outlineLevel="0" r="61">
      <c r="A61" s="16" t="s">
        <v>135</v>
      </c>
      <c r="B61" s="16" t="s">
        <v>136</v>
      </c>
      <c r="C61" s="41" t="n">
        <v>45835</v>
      </c>
      <c r="D61" s="42" t="n">
        <v>45846</v>
      </c>
      <c r="E61" s="17" t="n">
        <v>137.75</v>
      </c>
      <c r="F61" s="17" t="n">
        <v>138.49</v>
      </c>
      <c r="G61" s="17" t="n">
        <v>2</v>
      </c>
      <c r="H61" s="6" t="s">
        <f>=(F61-E61)*G61</f>
      </c>
      <c r="I61" s="9" t="s">
        <f>=(F61-E61)/E61</f>
      </c>
      <c r="J61" s="7" t="s">
        <f>=MAX(1,DATEDIF(C61,D61,"d")-1)</f>
      </c>
      <c r="K61" s="9" t="s">
        <f>=I61*365/J61</f>
      </c>
    </row>
    <row collapsed="false" customFormat="false" customHeight="false" hidden="false" ht="12.1" outlineLevel="0" r="62">
      <c r="A62" s="16" t="s">
        <v>135</v>
      </c>
      <c r="B62" s="16" t="s">
        <v>136</v>
      </c>
      <c r="C62" s="41" t="n">
        <v>45838</v>
      </c>
      <c r="D62" s="42" t="n">
        <v>45846</v>
      </c>
      <c r="E62" s="17" t="n">
        <v>137.93</v>
      </c>
      <c r="F62" s="17" t="n">
        <v>138.49</v>
      </c>
      <c r="G62" s="17" t="n">
        <v>1</v>
      </c>
      <c r="H62" s="6" t="s">
        <f>=(F62-E62)*G62</f>
      </c>
      <c r="I62" s="9" t="s">
        <f>=(F62-E62)/E62</f>
      </c>
      <c r="J62" s="7" t="s">
        <f>=MAX(1,DATEDIF(C62,D62,"d")-1)</f>
      </c>
      <c r="K62" s="9" t="s">
        <f>=I62*365/J62</f>
      </c>
    </row>
    <row collapsed="false" customFormat="false" customHeight="false" hidden="false" ht="12.1" outlineLevel="0" r="63">
      <c r="A63" s="16" t="s">
        <v>135</v>
      </c>
      <c r="B63" s="16" t="s">
        <v>136</v>
      </c>
      <c r="C63" s="41" t="n">
        <v>45838</v>
      </c>
      <c r="D63" s="42" t="n">
        <v>45848</v>
      </c>
      <c r="E63" s="17" t="n">
        <v>137.93</v>
      </c>
      <c r="F63" s="17" t="n">
        <v>138.62</v>
      </c>
      <c r="G63" s="17" t="n">
        <v>19</v>
      </c>
      <c r="H63" s="6" t="s">
        <f>=(F63-E63)*G63</f>
      </c>
      <c r="I63" s="9" t="s">
        <f>=(F63-E63)/E63</f>
      </c>
      <c r="J63" s="7" t="s">
        <f>=MAX(1,DATEDIF(C63,D63,"d")-1)</f>
      </c>
      <c r="K63" s="9" t="s">
        <f>=I63*365/J63</f>
      </c>
    </row>
    <row collapsed="false" customFormat="false" customHeight="false" hidden="false" ht="12.1" outlineLevel="0" r="64">
      <c r="A64" s="16" t="s">
        <v>135</v>
      </c>
      <c r="B64" s="16" t="s">
        <v>136</v>
      </c>
      <c r="C64" s="41" t="n">
        <v>45839</v>
      </c>
      <c r="D64" s="42" t="n">
        <v>45848</v>
      </c>
      <c r="E64" s="17" t="n">
        <v>138</v>
      </c>
      <c r="F64" s="17" t="n">
        <v>138.62</v>
      </c>
      <c r="G64" s="17" t="n">
        <v>1</v>
      </c>
      <c r="H64" s="6" t="s">
        <f>=(F64-E64)*G64</f>
      </c>
      <c r="I64" s="9" t="s">
        <f>=(F64-E64)/E64</f>
      </c>
      <c r="J64" s="7" t="s">
        <f>=MAX(1,DATEDIF(C64,D64,"d")-1)</f>
      </c>
      <c r="K64" s="9" t="s">
        <f>=I64*365/J64</f>
      </c>
    </row>
    <row collapsed="false" customFormat="false" customHeight="false" hidden="false" ht="12.1" outlineLevel="0" r="65">
      <c r="A65" s="16" t="s">
        <v>135</v>
      </c>
      <c r="B65" s="16" t="s">
        <v>136</v>
      </c>
      <c r="C65" s="41" t="n">
        <v>45840</v>
      </c>
      <c r="D65" s="42" t="n">
        <v>45848</v>
      </c>
      <c r="E65" s="17" t="n">
        <v>138.07</v>
      </c>
      <c r="F65" s="17" t="n">
        <v>138.62</v>
      </c>
      <c r="G65" s="17" t="n">
        <v>1</v>
      </c>
      <c r="H65" s="6" t="s">
        <f>=(F65-E65)*G65</f>
      </c>
      <c r="I65" s="9" t="s">
        <f>=(F65-E65)/E65</f>
      </c>
      <c r="J65" s="7" t="s">
        <f>=MAX(1,DATEDIF(C65,D65,"d")-1)</f>
      </c>
      <c r="K65" s="9" t="s">
        <f>=I65*365/J65</f>
      </c>
    </row>
    <row collapsed="false" customFormat="false" customHeight="false" hidden="false" ht="12.1" outlineLevel="0" r="66">
      <c r="A66" s="16" t="s">
        <v>135</v>
      </c>
      <c r="B66" s="16" t="s">
        <v>136</v>
      </c>
      <c r="C66" s="41" t="n">
        <v>45842</v>
      </c>
      <c r="D66" s="42" t="n">
        <v>45854</v>
      </c>
      <c r="E66" s="17" t="n">
        <v>138.24</v>
      </c>
      <c r="F66" s="17" t="n">
        <v>139.03</v>
      </c>
      <c r="G66" s="17" t="n">
        <v>1</v>
      </c>
      <c r="H66" s="6" t="s">
        <f>=(F66-E66)*G66</f>
      </c>
      <c r="I66" s="9" t="s">
        <f>=(F66-E66)/E66</f>
      </c>
      <c r="J66" s="7" t="s">
        <f>=MAX(1,DATEDIF(C66,D66,"d")-1)</f>
      </c>
      <c r="K66" s="9" t="s">
        <f>=I66*365/J66</f>
      </c>
    </row>
    <row collapsed="false" customFormat="false" customHeight="false" hidden="false" ht="12.1" outlineLevel="0" r="67">
      <c r="A67" s="16" t="s">
        <v>135</v>
      </c>
      <c r="B67" s="16" t="s">
        <v>136</v>
      </c>
      <c r="C67" s="41" t="n">
        <v>45846</v>
      </c>
      <c r="D67" s="42" t="n">
        <v>45854</v>
      </c>
      <c r="E67" s="17" t="n">
        <v>138.5</v>
      </c>
      <c r="F67" s="17" t="n">
        <v>139.03</v>
      </c>
      <c r="G67" s="17" t="n">
        <v>2</v>
      </c>
      <c r="H67" s="6" t="s">
        <f>=(F67-E67)*G67</f>
      </c>
      <c r="I67" s="9" t="s">
        <f>=(F67-E67)/E67</f>
      </c>
      <c r="J67" s="7" t="s">
        <f>=MAX(1,DATEDIF(C67,D67,"d")-1)</f>
      </c>
      <c r="K67" s="9" t="s">
        <f>=I67*365/J67</f>
      </c>
    </row>
    <row collapsed="false" customFormat="false" customHeight="false" hidden="false" ht="12.1" outlineLevel="0" r="68">
      <c r="A68" s="16" t="s">
        <v>135</v>
      </c>
      <c r="B68" s="16" t="s">
        <v>136</v>
      </c>
      <c r="C68" s="41" t="n">
        <v>45852</v>
      </c>
      <c r="D68" s="42" t="n">
        <v>45854</v>
      </c>
      <c r="E68" s="17" t="n">
        <v>138.9</v>
      </c>
      <c r="F68" s="17" t="n">
        <v>139.03</v>
      </c>
      <c r="G68" s="17" t="n">
        <v>13</v>
      </c>
      <c r="H68" s="6" t="s">
        <f>=(F68-E68)*G68</f>
      </c>
      <c r="I68" s="9" t="s">
        <f>=(F68-E68)/E68</f>
      </c>
      <c r="J68" s="7" t="s">
        <f>=MAX(1,DATEDIF(C68,D68,"d")-1)</f>
      </c>
      <c r="K68" s="9" t="s">
        <f>=I68*365/J68</f>
      </c>
    </row>
    <row collapsed="false" customFormat="false" customHeight="false" hidden="false" ht="12.1" outlineLevel="0" r="69">
      <c r="A69" s="16" t="s">
        <v>135</v>
      </c>
      <c r="B69" s="16" t="s">
        <v>136</v>
      </c>
      <c r="C69" s="41" t="n">
        <v>45852</v>
      </c>
      <c r="D69" s="42" t="n">
        <v>45854</v>
      </c>
      <c r="E69" s="17" t="n">
        <v>138.9</v>
      </c>
      <c r="F69" s="17" t="n">
        <v>139.03</v>
      </c>
      <c r="G69" s="17" t="n">
        <v>10</v>
      </c>
      <c r="H69" s="6" t="s">
        <f>=(F69-E69)*G69</f>
      </c>
      <c r="I69" s="9" t="s">
        <f>=(F69-E69)/E69</f>
      </c>
      <c r="J69" s="7" t="s">
        <f>=MAX(1,DATEDIF(C69,D69,"d")-1)</f>
      </c>
      <c r="K69" s="9" t="s">
        <f>=I69*365/J69</f>
      </c>
    </row>
    <row collapsed="false" customFormat="false" customHeight="false" hidden="false" ht="12.1" outlineLevel="0" r="70">
      <c r="A70" s="16" t="s">
        <v>135</v>
      </c>
      <c r="B70" s="16" t="s">
        <v>136</v>
      </c>
      <c r="C70" s="41" t="n">
        <v>45852</v>
      </c>
      <c r="D70" s="42" t="n">
        <v>45856</v>
      </c>
      <c r="E70" s="17" t="n">
        <v>138.9</v>
      </c>
      <c r="F70" s="17" t="n">
        <v>139.21</v>
      </c>
      <c r="G70" s="17" t="n">
        <v>1</v>
      </c>
      <c r="H70" s="6" t="s">
        <f>=(F70-E70)*G70</f>
      </c>
      <c r="I70" s="9" t="s">
        <f>=(F70-E70)/E70</f>
      </c>
      <c r="J70" s="7" t="s">
        <f>=MAX(1,DATEDIF(C70,D70,"d")-1)</f>
      </c>
      <c r="K70" s="9" t="s">
        <f>=I70*365/J70</f>
      </c>
    </row>
    <row collapsed="false" customFormat="false" customHeight="false" hidden="false" ht="12.1" outlineLevel="0" r="71">
      <c r="A71" s="16" t="s">
        <v>135</v>
      </c>
      <c r="B71" s="16" t="s">
        <v>136</v>
      </c>
      <c r="C71" s="41" t="n">
        <v>45853</v>
      </c>
      <c r="D71" s="42" t="n">
        <v>45856</v>
      </c>
      <c r="E71" s="17" t="n">
        <v>138.97</v>
      </c>
      <c r="F71" s="17" t="n">
        <v>139.21</v>
      </c>
      <c r="G71" s="17" t="n">
        <v>4</v>
      </c>
      <c r="H71" s="6" t="s">
        <f>=(F71-E71)*G71</f>
      </c>
      <c r="I71" s="9" t="s">
        <f>=(F71-E71)/E71</f>
      </c>
      <c r="J71" s="7" t="s">
        <f>=MAX(1,DATEDIF(C71,D71,"d")-1)</f>
      </c>
      <c r="K71" s="9" t="s">
        <f>=I71*365/J71</f>
      </c>
    </row>
    <row collapsed="false" customFormat="false" customHeight="false" hidden="false" ht="12.1" outlineLevel="0" r="72">
      <c r="A72" s="16" t="s">
        <v>135</v>
      </c>
      <c r="B72" s="16" t="s">
        <v>136</v>
      </c>
      <c r="C72" s="41" t="n">
        <v>45854</v>
      </c>
      <c r="D72" s="42" t="n">
        <v>45856</v>
      </c>
      <c r="E72" s="17" t="n">
        <v>139.04</v>
      </c>
      <c r="F72" s="17" t="n">
        <v>139.21</v>
      </c>
      <c r="G72" s="17" t="n">
        <v>4</v>
      </c>
      <c r="H72" s="6" t="s">
        <f>=(F72-E72)*G72</f>
      </c>
      <c r="I72" s="9" t="s">
        <f>=(F72-E72)/E72</f>
      </c>
      <c r="J72" s="7" t="s">
        <f>=MAX(1,DATEDIF(C72,D72,"d")-1)</f>
      </c>
      <c r="K72" s="9" t="s">
        <f>=I72*365/J72</f>
      </c>
    </row>
    <row collapsed="false" customFormat="false" customHeight="false" hidden="false" ht="12.1" outlineLevel="0" r="73">
      <c r="A73" s="16" t="s">
        <v>135</v>
      </c>
      <c r="B73" s="16" t="s">
        <v>136</v>
      </c>
      <c r="C73" s="41" t="n">
        <v>45856</v>
      </c>
      <c r="D73" s="42" t="n">
        <v>45897</v>
      </c>
      <c r="E73" s="17" t="n">
        <v>139.25</v>
      </c>
      <c r="F73" s="17" t="n">
        <v>141.83</v>
      </c>
      <c r="G73" s="17" t="n">
        <v>2</v>
      </c>
      <c r="H73" s="6" t="s">
        <f>=(F73-E73)*G73</f>
      </c>
      <c r="I73" s="9" t="s">
        <f>=(F73-E73)/E73</f>
      </c>
      <c r="J73" s="7" t="s">
        <f>=MAX(1,DATEDIF(C73,D73,"d")-1)</f>
      </c>
      <c r="K73" s="9" t="s">
        <f>=I73*365/J73</f>
      </c>
    </row>
    <row collapsed="false" customFormat="false" customHeight="false" hidden="false" ht="12.1" outlineLevel="0" r="74">
      <c r="A74" s="16" t="s">
        <v>135</v>
      </c>
      <c r="B74" s="16" t="s">
        <v>136</v>
      </c>
      <c r="C74" s="41" t="n">
        <v>45860</v>
      </c>
      <c r="D74" s="42" t="n">
        <v>45897</v>
      </c>
      <c r="E74" s="17" t="n">
        <v>139.45</v>
      </c>
      <c r="F74" s="17" t="n">
        <v>141.83</v>
      </c>
      <c r="G74" s="17" t="n">
        <v>9</v>
      </c>
      <c r="H74" s="6" t="s">
        <f>=(F74-E74)*G74</f>
      </c>
      <c r="I74" s="9" t="s">
        <f>=(F74-E74)/E74</f>
      </c>
      <c r="J74" s="7" t="s">
        <f>=MAX(1,DATEDIF(C74,D74,"d")-1)</f>
      </c>
      <c r="K74" s="9" t="s">
        <f>=I74*365/J74</f>
      </c>
    </row>
    <row collapsed="false" customFormat="false" customHeight="false" hidden="false" ht="12.1" outlineLevel="0" r="75">
      <c r="A75" s="16" t="s">
        <v>135</v>
      </c>
      <c r="B75" s="16" t="s">
        <v>136</v>
      </c>
      <c r="C75" s="41" t="n">
        <v>45863</v>
      </c>
      <c r="D75" s="42" t="n">
        <v>45897</v>
      </c>
      <c r="E75" s="17" t="n">
        <v>139.73</v>
      </c>
      <c r="F75" s="17" t="n">
        <v>141.83</v>
      </c>
      <c r="G75" s="17" t="n">
        <v>2</v>
      </c>
      <c r="H75" s="6" t="s">
        <f>=(F75-E75)*G75</f>
      </c>
      <c r="I75" s="9" t="s">
        <f>=(F75-E75)/E75</f>
      </c>
      <c r="J75" s="7" t="s">
        <f>=MAX(1,DATEDIF(C75,D75,"d")-1)</f>
      </c>
      <c r="K75" s="9" t="s">
        <f>=I75*365/J75</f>
      </c>
    </row>
    <row collapsed="false" customFormat="false" customHeight="false" hidden="false" ht="12.1" outlineLevel="0" r="76">
      <c r="A76" s="16" t="s">
        <v>135</v>
      </c>
      <c r="B76" s="16" t="s">
        <v>136</v>
      </c>
      <c r="C76" s="41" t="n">
        <v>45863</v>
      </c>
      <c r="D76" s="42" t="n">
        <v>45898</v>
      </c>
      <c r="E76" s="17" t="n">
        <v>139.73</v>
      </c>
      <c r="F76" s="17" t="n">
        <v>141.89</v>
      </c>
      <c r="G76" s="17" t="n">
        <v>3</v>
      </c>
      <c r="H76" s="6" t="s">
        <f>=(F76-E76)*G76</f>
      </c>
      <c r="I76" s="9" t="s">
        <f>=(F76-E76)/E76</f>
      </c>
      <c r="J76" s="7" t="s">
        <f>=MAX(1,DATEDIF(C76,D76,"d")-1)</f>
      </c>
      <c r="K76" s="9" t="s">
        <f>=I76*365/J76</f>
      </c>
    </row>
    <row collapsed="false" customFormat="false" customHeight="false" hidden="false" ht="12.1" outlineLevel="0" r="77">
      <c r="A77" s="16" t="s">
        <v>135</v>
      </c>
      <c r="B77" s="16" t="s">
        <v>136</v>
      </c>
      <c r="C77" s="41" t="n">
        <v>45867</v>
      </c>
      <c r="D77" s="42" t="n">
        <v>45898</v>
      </c>
      <c r="E77" s="17" t="n">
        <v>139.92</v>
      </c>
      <c r="F77" s="17" t="n">
        <v>141.89</v>
      </c>
      <c r="G77" s="17" t="n">
        <v>2</v>
      </c>
      <c r="H77" s="6" t="s">
        <f>=(F77-E77)*G77</f>
      </c>
      <c r="I77" s="9" t="s">
        <f>=(F77-E77)/E77</f>
      </c>
      <c r="J77" s="7" t="s">
        <f>=MAX(1,DATEDIF(C77,D77,"d")-1)</f>
      </c>
      <c r="K77" s="9" t="s">
        <f>=I77*365/J77</f>
      </c>
    </row>
    <row collapsed="false" customFormat="false" customHeight="false" hidden="false" ht="12.1" outlineLevel="0" r="78">
      <c r="A78" s="16" t="s">
        <v>135</v>
      </c>
      <c r="B78" s="16" t="s">
        <v>136</v>
      </c>
      <c r="C78" s="41" t="n">
        <v>45868</v>
      </c>
      <c r="D78" s="42" t="n">
        <v>45898</v>
      </c>
      <c r="E78" s="17" t="n">
        <v>139.98</v>
      </c>
      <c r="F78" s="17" t="n">
        <v>141.89</v>
      </c>
      <c r="G78" s="17" t="n">
        <v>1</v>
      </c>
      <c r="H78" s="6" t="s">
        <f>=(F78-E78)*G78</f>
      </c>
      <c r="I78" s="9" t="s">
        <f>=(F78-E78)/E78</f>
      </c>
      <c r="J78" s="7" t="s">
        <f>=MAX(1,DATEDIF(C78,D78,"d")-1)</f>
      </c>
      <c r="K78" s="9" t="s">
        <f>=I78*365/J78</f>
      </c>
    </row>
    <row collapsed="false" customFormat="false" customHeight="false" hidden="false" ht="12.1" outlineLevel="0" r="79">
      <c r="A79" s="16" t="s">
        <v>135</v>
      </c>
      <c r="B79" s="16" t="s">
        <v>136</v>
      </c>
      <c r="C79" s="41" t="n">
        <v>45869</v>
      </c>
      <c r="D79" s="42" t="n">
        <v>45898</v>
      </c>
      <c r="E79" s="17" t="n">
        <v>140.05</v>
      </c>
      <c r="F79" s="17" t="n">
        <v>141.89</v>
      </c>
      <c r="G79" s="17" t="n">
        <v>2</v>
      </c>
      <c r="H79" s="6" t="s">
        <f>=(F79-E79)*G79</f>
      </c>
      <c r="I79" s="9" t="s">
        <f>=(F79-E79)/E79</f>
      </c>
      <c r="J79" s="7" t="s">
        <f>=MAX(1,DATEDIF(C79,D79,"d")-1)</f>
      </c>
      <c r="K79" s="9" t="s">
        <f>=I79*365/J79</f>
      </c>
    </row>
    <row collapsed="false" customFormat="false" customHeight="false" hidden="false" ht="12.1" outlineLevel="0" r="80">
      <c r="A80" s="16" t="s">
        <v>135</v>
      </c>
      <c r="B80" s="16" t="s">
        <v>136</v>
      </c>
      <c r="C80" s="41" t="n">
        <v>45870</v>
      </c>
      <c r="D80" s="42" t="n">
        <v>45898</v>
      </c>
      <c r="E80" s="17" t="n">
        <v>140.18</v>
      </c>
      <c r="F80" s="17" t="n">
        <v>141.89</v>
      </c>
      <c r="G80" s="17" t="n">
        <v>1</v>
      </c>
      <c r="H80" s="6" t="s">
        <f>=(F80-E80)*G80</f>
      </c>
      <c r="I80" s="9" t="s">
        <f>=(F80-E80)/E80</f>
      </c>
      <c r="J80" s="7" t="s">
        <f>=MAX(1,DATEDIF(C80,D80,"d")-1)</f>
      </c>
      <c r="K80" s="9" t="s">
        <f>=I80*365/J80</f>
      </c>
    </row>
    <row collapsed="false" customFormat="false" customHeight="false" hidden="false" ht="12.1" outlineLevel="0" r="81">
      <c r="A81" s="16" t="s">
        <v>135</v>
      </c>
      <c r="B81" s="16" t="s">
        <v>136</v>
      </c>
      <c r="C81" s="41" t="n">
        <v>45870</v>
      </c>
      <c r="D81" s="42" t="n">
        <v>45924</v>
      </c>
      <c r="E81" s="17" t="n">
        <v>140.18</v>
      </c>
      <c r="F81" s="17" t="n">
        <v>143.52</v>
      </c>
      <c r="G81" s="17" t="n">
        <v>6</v>
      </c>
      <c r="H81" s="6" t="s">
        <f>=(F81-E81)*G81</f>
      </c>
      <c r="I81" s="9" t="s">
        <f>=(F81-E81)/E81</f>
      </c>
      <c r="J81" s="7" t="s">
        <f>=MAX(1,DATEDIF(C81,D81,"d")-1)</f>
      </c>
      <c r="K81" s="9" t="s">
        <f>=I81*365/J81</f>
      </c>
    </row>
    <row collapsed="false" customFormat="false" customHeight="false" hidden="false" ht="12.1" outlineLevel="0" r="82">
      <c r="A82" s="16" t="s">
        <v>135</v>
      </c>
      <c r="B82" s="16" t="s">
        <v>136</v>
      </c>
      <c r="C82" s="41" t="n">
        <v>45873</v>
      </c>
      <c r="D82" s="42" t="n">
        <v>45924</v>
      </c>
      <c r="E82" s="17" t="n">
        <v>140.31</v>
      </c>
      <c r="F82" s="17" t="n">
        <v>143.52</v>
      </c>
      <c r="G82" s="17" t="n">
        <v>6</v>
      </c>
      <c r="H82" s="6" t="s">
        <f>=(F82-E82)*G82</f>
      </c>
      <c r="I82" s="9" t="s">
        <f>=(F82-E82)/E82</f>
      </c>
      <c r="J82" s="7" t="s">
        <f>=MAX(1,DATEDIF(C82,D82,"d")-1)</f>
      </c>
      <c r="K82" s="9" t="s">
        <f>=I82*365/J82</f>
      </c>
    </row>
    <row collapsed="false" customFormat="false" customHeight="false" hidden="false" ht="12.1" outlineLevel="0" r="83">
      <c r="A83" s="16" t="s">
        <v>135</v>
      </c>
      <c r="B83" s="16" t="s">
        <v>136</v>
      </c>
      <c r="C83" s="41" t="n">
        <v>45873</v>
      </c>
      <c r="D83" s="42" t="n">
        <v>45924</v>
      </c>
      <c r="E83" s="17" t="n">
        <v>140.31</v>
      </c>
      <c r="F83" s="17" t="n">
        <v>143.52</v>
      </c>
      <c r="G83" s="17" t="n">
        <v>1</v>
      </c>
      <c r="H83" s="6" t="s">
        <f>=(F83-E83)*G83</f>
      </c>
      <c r="I83" s="9" t="s">
        <f>=(F83-E83)/E83</f>
      </c>
      <c r="J83" s="7" t="s">
        <f>=MAX(1,DATEDIF(C83,D83,"d")-1)</f>
      </c>
      <c r="K83" s="9" t="s">
        <f>=I83*365/J83</f>
      </c>
    </row>
    <row collapsed="false" customFormat="false" customHeight="false" hidden="false" ht="12.1" outlineLevel="0" r="84">
      <c r="A84" s="16" t="s">
        <v>135</v>
      </c>
      <c r="B84" s="16" t="s">
        <v>136</v>
      </c>
      <c r="C84" s="41" t="n">
        <v>45874</v>
      </c>
      <c r="D84" s="42" t="n">
        <v>45924</v>
      </c>
      <c r="E84" s="17" t="n">
        <v>140.37</v>
      </c>
      <c r="F84" s="17" t="n">
        <v>143.52</v>
      </c>
      <c r="G84" s="17" t="n">
        <v>1</v>
      </c>
      <c r="H84" s="6" t="s">
        <f>=(F84-E84)*G84</f>
      </c>
      <c r="I84" s="9" t="s">
        <f>=(F84-E84)/E84</f>
      </c>
      <c r="J84" s="7" t="s">
        <f>=MAX(1,DATEDIF(C84,D84,"d")-1)</f>
      </c>
      <c r="K84" s="9" t="s">
        <f>=I84*365/J84</f>
      </c>
    </row>
    <row collapsed="false" customFormat="false" customHeight="false" hidden="false" ht="12.1" outlineLevel="0" r="85">
      <c r="A85" s="16" t="s">
        <v>135</v>
      </c>
      <c r="B85" s="16" t="s">
        <v>136</v>
      </c>
      <c r="C85" s="41" t="n">
        <v>45880</v>
      </c>
      <c r="D85" s="42" t="n">
        <v>45924</v>
      </c>
      <c r="E85" s="17" t="n">
        <v>140.75</v>
      </c>
      <c r="F85" s="17" t="n">
        <v>143.52</v>
      </c>
      <c r="G85" s="17" t="n">
        <v>11</v>
      </c>
      <c r="H85" s="6" t="s">
        <f>=(F85-E85)*G85</f>
      </c>
      <c r="I85" s="9" t="s">
        <f>=(F85-E85)/E85</f>
      </c>
      <c r="J85" s="7" t="s">
        <f>=MAX(1,DATEDIF(C85,D85,"d")-1)</f>
      </c>
      <c r="K85" s="9" t="s">
        <f>=I85*365/J85</f>
      </c>
    </row>
    <row collapsed="false" customFormat="false" customHeight="false" hidden="false" ht="12.1" outlineLevel="0" r="86">
      <c r="A86" s="16" t="s">
        <v>135</v>
      </c>
      <c r="B86" s="16" t="s">
        <v>136</v>
      </c>
      <c r="C86" s="41" t="n">
        <v>45880</v>
      </c>
      <c r="D86" s="42" t="n">
        <v>45924</v>
      </c>
      <c r="E86" s="17" t="n">
        <v>140.75</v>
      </c>
      <c r="F86" s="17" t="n">
        <v>143.52</v>
      </c>
      <c r="G86" s="17" t="n">
        <v>9</v>
      </c>
      <c r="H86" s="6" t="s">
        <f>=(F86-E86)*G86</f>
      </c>
      <c r="I86" s="9" t="s">
        <f>=(F86-E86)/E86</f>
      </c>
      <c r="J86" s="7" t="s">
        <f>=MAX(1,DATEDIF(C86,D86,"d")-1)</f>
      </c>
      <c r="K86" s="9" t="s">
        <f>=I86*365/J86</f>
      </c>
    </row>
    <row collapsed="false" customFormat="false" customHeight="false" hidden="false" ht="12.1" outlineLevel="0" r="87">
      <c r="A87" s="16" t="s">
        <v>135</v>
      </c>
      <c r="B87" s="16" t="s">
        <v>136</v>
      </c>
      <c r="C87" s="41" t="n">
        <v>45882</v>
      </c>
      <c r="D87" s="42" t="n">
        <v>45924</v>
      </c>
      <c r="E87" s="17" t="n">
        <v>140.87</v>
      </c>
      <c r="F87" s="17" t="n">
        <v>143.52</v>
      </c>
      <c r="G87" s="17" t="n">
        <v>11</v>
      </c>
      <c r="H87" s="6" t="s">
        <f>=(F87-E87)*G87</f>
      </c>
      <c r="I87" s="9" t="s">
        <f>=(F87-E87)/E87</f>
      </c>
      <c r="J87" s="7" t="s">
        <f>=MAX(1,DATEDIF(C87,D87,"d")-1)</f>
      </c>
      <c r="K87" s="9" t="s">
        <f>=I87*365/J87</f>
      </c>
    </row>
    <row collapsed="false" customFormat="false" customHeight="false" hidden="false" ht="12.1" outlineLevel="0" r="88">
      <c r="A88" s="16" t="s">
        <v>135</v>
      </c>
      <c r="B88" s="16" t="s">
        <v>136</v>
      </c>
      <c r="C88" s="41" t="n">
        <v>45882</v>
      </c>
      <c r="D88" s="42" t="n">
        <v>45926</v>
      </c>
      <c r="E88" s="17" t="n">
        <v>140.87</v>
      </c>
      <c r="F88" s="17" t="n">
        <v>143.68</v>
      </c>
      <c r="G88" s="17" t="n">
        <v>24</v>
      </c>
      <c r="H88" s="6" t="s">
        <f>=(F88-E88)*G88</f>
      </c>
      <c r="I88" s="9" t="s">
        <f>=(F88-E88)/E88</f>
      </c>
      <c r="J88" s="7" t="s">
        <f>=MAX(1,DATEDIF(C88,D88,"d")-1)</f>
      </c>
      <c r="K88" s="9" t="s">
        <f>=I88*365/J88</f>
      </c>
    </row>
    <row collapsed="false" customFormat="false" customHeight="false" hidden="false" ht="12.1" outlineLevel="0" r="89">
      <c r="A89" s="16" t="s">
        <v>135</v>
      </c>
      <c r="B89" s="16" t="s">
        <v>136</v>
      </c>
      <c r="C89" s="41" t="n">
        <v>45894</v>
      </c>
      <c r="D89" s="42" t="n">
        <v>45926</v>
      </c>
      <c r="E89" s="17" t="n">
        <v>141.65</v>
      </c>
      <c r="F89" s="17" t="n">
        <v>143.68</v>
      </c>
      <c r="G89" s="17" t="n">
        <v>1</v>
      </c>
      <c r="H89" s="6" t="s">
        <f>=(F89-E89)*G89</f>
      </c>
      <c r="I89" s="9" t="s">
        <f>=(F89-E89)/E89</f>
      </c>
      <c r="J89" s="7" t="s">
        <f>=MAX(1,DATEDIF(C89,D89,"d")-1)</f>
      </c>
      <c r="K89" s="9" t="s">
        <f>=I89*365/J89</f>
      </c>
    </row>
    <row collapsed="false" customFormat="false" customHeight="false" hidden="false" ht="12.1" outlineLevel="0" r="90">
      <c r="A90" s="16" t="s">
        <v>135</v>
      </c>
      <c r="B90" s="16" t="s">
        <v>136</v>
      </c>
      <c r="C90" s="41" t="n">
        <v>45895</v>
      </c>
      <c r="D90" s="42" t="n">
        <v>45926</v>
      </c>
      <c r="E90" s="17" t="n">
        <v>141.71</v>
      </c>
      <c r="F90" s="17" t="n">
        <v>143.68</v>
      </c>
      <c r="G90" s="17" t="n">
        <v>2</v>
      </c>
      <c r="H90" s="6" t="s">
        <f>=(F90-E90)*G90</f>
      </c>
      <c r="I90" s="9" t="s">
        <f>=(F90-E90)/E90</f>
      </c>
      <c r="J90" s="7" t="s">
        <f>=MAX(1,DATEDIF(C90,D90,"d")-1)</f>
      </c>
      <c r="K90" s="9" t="s">
        <f>=I90*365/J90</f>
      </c>
    </row>
    <row collapsed="false" customFormat="false" customHeight="false" hidden="false" ht="12.1" outlineLevel="0" r="91">
      <c r="A91" s="16" t="s">
        <v>135</v>
      </c>
      <c r="B91" s="16" t="s">
        <v>136</v>
      </c>
      <c r="C91" s="41" t="n">
        <v>45902</v>
      </c>
      <c r="D91" s="42" t="n">
        <v>45926</v>
      </c>
      <c r="E91" s="17" t="n">
        <v>142.16</v>
      </c>
      <c r="F91" s="17" t="n">
        <v>143.68</v>
      </c>
      <c r="G91" s="17" t="n">
        <v>1</v>
      </c>
      <c r="H91" s="6" t="s">
        <f>=(F91-E91)*G91</f>
      </c>
      <c r="I91" s="9" t="s">
        <f>=(F91-E91)/E91</f>
      </c>
      <c r="J91" s="7" t="s">
        <f>=MAX(1,DATEDIF(C91,D91,"d")-1)</f>
      </c>
      <c r="K91" s="9" t="s">
        <f>=I91*365/J91</f>
      </c>
    </row>
    <row collapsed="false" customFormat="false" customHeight="false" hidden="false" ht="12.1" outlineLevel="0" r="92">
      <c r="A92" s="16" t="s">
        <v>135</v>
      </c>
      <c r="B92" s="16" t="s">
        <v>136</v>
      </c>
      <c r="C92" s="41" t="n">
        <v>45926</v>
      </c>
      <c r="D92" s="42" t="n">
        <v>45972</v>
      </c>
      <c r="E92" s="17" t="n">
        <v>143.69</v>
      </c>
      <c r="F92" s="17" t="n">
        <v>146.42</v>
      </c>
      <c r="G92" s="17" t="n">
        <v>1</v>
      </c>
      <c r="H92" s="6" t="s">
        <f>=(F92-E92)*G92</f>
      </c>
      <c r="I92" s="9" t="s">
        <f>=(F92-E92)/E92</f>
      </c>
      <c r="J92" s="7" t="s">
        <f>=MAX(1,DATEDIF(C92,D92,"d")-1)</f>
      </c>
      <c r="K92" s="9" t="s">
        <f>=I92*365/J92</f>
      </c>
    </row>
    <row collapsed="false" customFormat="false" customHeight="false" hidden="false" ht="12.1" outlineLevel="0" r="93">
      <c r="A93" s="16" t="s">
        <v>135</v>
      </c>
      <c r="B93" s="16" t="s">
        <v>136</v>
      </c>
      <c r="C93" s="41" t="n">
        <v>45936</v>
      </c>
      <c r="D93" s="42" t="n">
        <v>45972</v>
      </c>
      <c r="E93" s="17" t="n">
        <v>144.27</v>
      </c>
      <c r="F93" s="17" t="n">
        <v>146.42</v>
      </c>
      <c r="G93" s="17" t="n">
        <v>6</v>
      </c>
      <c r="H93" s="6" t="s">
        <f>=(F93-E93)*G93</f>
      </c>
      <c r="I93" s="9" t="s">
        <f>=(F93-E93)/E93</f>
      </c>
      <c r="J93" s="7" t="s">
        <f>=MAX(1,DATEDIF(C93,D93,"d")-1)</f>
      </c>
      <c r="K93" s="9" t="s">
        <f>=I93*365/J93</f>
      </c>
    </row>
    <row collapsed="false" customFormat="false" customHeight="false" hidden="false" ht="12.1" outlineLevel="0" r="94">
      <c r="A94" s="16" t="s">
        <v>135</v>
      </c>
      <c r="B94" s="16" t="s">
        <v>136</v>
      </c>
      <c r="C94" s="41" t="n">
        <v>45937</v>
      </c>
      <c r="D94" s="42" t="n">
        <v>45972</v>
      </c>
      <c r="E94" s="17" t="n">
        <v>144.33</v>
      </c>
      <c r="F94" s="17" t="n">
        <v>146.42</v>
      </c>
      <c r="G94" s="17" t="n">
        <v>6</v>
      </c>
      <c r="H94" s="6" t="s">
        <f>=(F94-E94)*G94</f>
      </c>
      <c r="I94" s="9" t="s">
        <f>=(F94-E94)/E94</f>
      </c>
      <c r="J94" s="7" t="s">
        <f>=MAX(1,DATEDIF(C94,D94,"d")-1)</f>
      </c>
      <c r="K94" s="9" t="s">
        <f>=I94*365/J94</f>
      </c>
    </row>
    <row collapsed="false" customFormat="false" customHeight="false" hidden="false" ht="12.1" outlineLevel="0" r="95">
      <c r="A95" s="16" t="s">
        <v>135</v>
      </c>
      <c r="B95" s="16" t="s">
        <v>136</v>
      </c>
      <c r="C95" s="41" t="n">
        <v>45938</v>
      </c>
      <c r="D95" s="42" t="n">
        <v>45972</v>
      </c>
      <c r="E95" s="17" t="n">
        <v>144.39</v>
      </c>
      <c r="F95" s="17" t="n">
        <v>146.42</v>
      </c>
      <c r="G95" s="17" t="n">
        <v>1</v>
      </c>
      <c r="H95" s="6" t="s">
        <f>=(F95-E95)*G95</f>
      </c>
      <c r="I95" s="9" t="s">
        <f>=(F95-E95)/E95</f>
      </c>
      <c r="J95" s="7" t="s">
        <f>=MAX(1,DATEDIF(C95,D95,"d")-1)</f>
      </c>
      <c r="K95" s="9" t="s">
        <f>=I95*365/J95</f>
      </c>
    </row>
    <row collapsed="false" customFormat="false" customHeight="false" hidden="false" ht="12.1" outlineLevel="0" r="96">
      <c r="A96" s="16" t="s">
        <v>135</v>
      </c>
      <c r="B96" s="16" t="s">
        <v>136</v>
      </c>
      <c r="C96" s="41" t="n">
        <v>45939</v>
      </c>
      <c r="D96" s="42" t="n">
        <v>45972</v>
      </c>
      <c r="E96" s="17" t="n">
        <v>144.45</v>
      </c>
      <c r="F96" s="17" t="n">
        <v>146.42</v>
      </c>
      <c r="G96" s="17" t="n">
        <v>2</v>
      </c>
      <c r="H96" s="6" t="s">
        <f>=(F96-E96)*G96</f>
      </c>
      <c r="I96" s="9" t="s">
        <f>=(F96-E96)/E96</f>
      </c>
      <c r="J96" s="7" t="s">
        <f>=MAX(1,DATEDIF(C96,D96,"d")-1)</f>
      </c>
      <c r="K96" s="9" t="s">
        <f>=I96*365/J96</f>
      </c>
    </row>
    <row collapsed="false" customFormat="false" customHeight="false" hidden="false" ht="12.1" outlineLevel="0" r="97">
      <c r="A97" s="16" t="s">
        <v>135</v>
      </c>
      <c r="B97" s="16" t="s">
        <v>136</v>
      </c>
      <c r="C97" s="41" t="n">
        <v>45943</v>
      </c>
      <c r="D97" s="42" t="n">
        <v>45972</v>
      </c>
      <c r="E97" s="17" t="n">
        <v>144.69</v>
      </c>
      <c r="F97" s="17" t="n">
        <v>146.42</v>
      </c>
      <c r="G97" s="17" t="n">
        <v>11</v>
      </c>
      <c r="H97" s="6" t="s">
        <f>=(F97-E97)*G97</f>
      </c>
      <c r="I97" s="9" t="s">
        <f>=(F97-E97)/E97</f>
      </c>
      <c r="J97" s="7" t="s">
        <f>=MAX(1,DATEDIF(C97,D97,"d")-1)</f>
      </c>
      <c r="K97" s="9" t="s">
        <f>=I97*365/J97</f>
      </c>
    </row>
    <row collapsed="false" customFormat="false" customHeight="false" hidden="false" ht="12.1" outlineLevel="0" r="98">
      <c r="A98" s="16" t="s">
        <v>135</v>
      </c>
      <c r="B98" s="16" t="s">
        <v>136</v>
      </c>
      <c r="C98" s="41" t="n">
        <v>45943</v>
      </c>
      <c r="D98" s="42" t="n">
        <v>45975</v>
      </c>
      <c r="E98" s="17" t="n">
        <v>144.69</v>
      </c>
      <c r="F98" s="17" t="n">
        <v>146.73</v>
      </c>
      <c r="G98" s="17" t="n">
        <v>24</v>
      </c>
      <c r="H98" s="6" t="s">
        <f>=(F98-E98)*G98</f>
      </c>
      <c r="I98" s="9" t="s">
        <f>=(F98-E98)/E98</f>
      </c>
      <c r="J98" s="7" t="s">
        <f>=MAX(1,DATEDIF(C98,D98,"d")-1)</f>
      </c>
      <c r="K98" s="9" t="s">
        <f>=I98*365/J98</f>
      </c>
    </row>
    <row collapsed="false" customFormat="false" customHeight="false" hidden="false" ht="12.1" outlineLevel="0" r="99">
      <c r="A99" s="16" t="s">
        <v>135</v>
      </c>
      <c r="B99" s="16" t="s">
        <v>136</v>
      </c>
      <c r="C99" s="41" t="n">
        <v>45943</v>
      </c>
      <c r="D99" s="42" t="n">
        <v>45975</v>
      </c>
      <c r="E99" s="17" t="n">
        <v>144.69</v>
      </c>
      <c r="F99" s="17" t="n">
        <v>146.73</v>
      </c>
      <c r="G99" s="17" t="n">
        <v>1</v>
      </c>
      <c r="H99" s="6" t="s">
        <f>=(F99-E99)*G99</f>
      </c>
      <c r="I99" s="9" t="s">
        <f>=(F99-E99)/E99</f>
      </c>
      <c r="J99" s="7" t="s">
        <f>=MAX(1,DATEDIF(C99,D99,"d")-1)</f>
      </c>
      <c r="K99" s="9" t="s">
        <f>=I99*365/J99</f>
      </c>
    </row>
    <row collapsed="false" customFormat="false" customHeight="false" hidden="false" ht="12.1" outlineLevel="0" r="100">
      <c r="A100" s="16" t="s">
        <v>135</v>
      </c>
      <c r="B100" s="16" t="s">
        <v>136</v>
      </c>
      <c r="C100" s="41" t="n">
        <v>45964</v>
      </c>
      <c r="D100" s="42" t="n">
        <v>45975</v>
      </c>
      <c r="E100" s="17" t="n">
        <v>145.99</v>
      </c>
      <c r="F100" s="17" t="n">
        <v>146.73</v>
      </c>
      <c r="G100" s="17" t="n">
        <v>5</v>
      </c>
      <c r="H100" s="6" t="s">
        <f>=(F100-E100)*G100</f>
      </c>
      <c r="I100" s="9" t="s">
        <f>=(F100-E100)/E100</f>
      </c>
      <c r="J100" s="7" t="s">
        <f>=MAX(1,DATEDIF(C100,D100,"d")-1)</f>
      </c>
      <c r="K100" s="9" t="s">
        <f>=I100*365/J100</f>
      </c>
    </row>
    <row collapsed="false" customFormat="false" customHeight="false" hidden="false" ht="12.1" outlineLevel="0" r="101">
      <c r="A101" s="16" t="s">
        <v>135</v>
      </c>
      <c r="B101" s="16" t="s">
        <v>136</v>
      </c>
      <c r="C101" s="41" t="n">
        <v>45975</v>
      </c>
      <c r="D101" s="42" t="n">
        <v>45975</v>
      </c>
      <c r="E101" s="17" t="n">
        <v>146.73</v>
      </c>
      <c r="F101" s="17" t="n">
        <v>146.73</v>
      </c>
      <c r="G101" s="17" t="n">
        <v>10</v>
      </c>
      <c r="H101" s="6" t="s">
        <f>=(F101-E101)*G101</f>
      </c>
      <c r="I101" s="9" t="s">
        <f>=(F101-E101)/E101</f>
      </c>
      <c r="J101" s="7" t="s">
        <f>=MAX(1,DATEDIF(C101,D101,"d")-1)</f>
      </c>
      <c r="K101" s="9" t="s">
        <f>=I101*365/J101</f>
      </c>
    </row>
    <row collapsed="false" customFormat="false" customHeight="false" hidden="false" ht="12.1" outlineLevel="0" r="102">
      <c r="A102" s="16" t="s">
        <v>135</v>
      </c>
      <c r="B102" s="16" t="s">
        <v>136</v>
      </c>
      <c r="C102" s="41" t="n">
        <v>45975</v>
      </c>
      <c r="D102" s="42" t="n">
        <v>46006</v>
      </c>
      <c r="E102" s="17" t="n">
        <v>146.73</v>
      </c>
      <c r="F102" s="17" t="n">
        <v>148.48</v>
      </c>
      <c r="G102" s="17" t="n">
        <v>28</v>
      </c>
      <c r="H102" s="6" t="s">
        <f>=(F102-E102)*G102</f>
      </c>
      <c r="I102" s="9" t="s">
        <f>=(F102-E102)/E102</f>
      </c>
      <c r="J102" s="7" t="s">
        <f>=MAX(1,DATEDIF(C102,D102,"d")-1)</f>
      </c>
      <c r="K102" s="9" t="s">
        <f>=I102*365/J102</f>
      </c>
    </row>
    <row collapsed="false" customFormat="false" customHeight="false" hidden="false" ht="12.1" outlineLevel="0" r="103">
      <c r="A103" s="16" t="s">
        <v>135</v>
      </c>
      <c r="B103" s="16" t="s">
        <v>136</v>
      </c>
      <c r="C103" s="41" t="n">
        <v>45988</v>
      </c>
      <c r="D103" s="42" t="n">
        <v>46006</v>
      </c>
      <c r="E103" s="17" t="n">
        <v>147.4</v>
      </c>
      <c r="F103" s="17" t="n">
        <v>148.48</v>
      </c>
      <c r="G103" s="17" t="n">
        <v>8</v>
      </c>
      <c r="H103" s="6" t="s">
        <f>=(F103-E103)*G103</f>
      </c>
      <c r="I103" s="9" t="s">
        <f>=(F103-E103)/E103</f>
      </c>
      <c r="J103" s="7" t="s">
        <f>=MAX(1,DATEDIF(C103,D103,"d")-1)</f>
      </c>
      <c r="K103" s="9" t="s">
        <f>=I103*365/J103</f>
      </c>
    </row>
    <row collapsed="false" customFormat="false" customHeight="false" hidden="false" ht="12.1" outlineLevel="0" r="104">
      <c r="A104" s="16" t="s">
        <v>135</v>
      </c>
      <c r="B104" s="16" t="s">
        <v>136</v>
      </c>
      <c r="C104" s="41" t="n">
        <v>45988</v>
      </c>
      <c r="D104" s="42" t="n">
        <v>46127</v>
      </c>
      <c r="E104" s="17" t="n">
        <v>147.4</v>
      </c>
      <c r="F104" s="17" t="n">
        <v>155.63</v>
      </c>
      <c r="G104" s="17" t="n">
        <v>1</v>
      </c>
      <c r="H104" s="6" t="s">
        <f>=(F104-E104)*G104</f>
      </c>
      <c r="I104" s="9" t="s">
        <f>=(F104-E104)/E104</f>
      </c>
      <c r="J104" s="7" t="s">
        <f>=MAX(1,DATEDIF(C104,D104,"d")-1)</f>
      </c>
      <c r="K104" s="9" t="s">
        <f>=I104*365/J104</f>
      </c>
    </row>
    <row collapsed="false" customFormat="false" customHeight="false" hidden="false" ht="12.1" outlineLevel="0" r="105">
      <c r="A105" s="16" t="s">
        <v>135</v>
      </c>
      <c r="B105" s="16" t="s">
        <v>136</v>
      </c>
      <c r="C105" s="41" t="n">
        <v>46006</v>
      </c>
      <c r="D105" s="42" t="n">
        <v>46127</v>
      </c>
      <c r="E105" s="17" t="n">
        <v>148.49</v>
      </c>
      <c r="F105" s="17" t="n">
        <v>155.63</v>
      </c>
      <c r="G105" s="17" t="n">
        <v>3</v>
      </c>
      <c r="H105" s="6" t="s">
        <f>=(F105-E105)*G105</f>
      </c>
      <c r="I105" s="9" t="s">
        <f>=(F105-E105)/E105</f>
      </c>
      <c r="J105" s="7" t="s">
        <f>=MAX(1,DATEDIF(C105,D105,"d")-1)</f>
      </c>
      <c r="K105" s="9" t="s">
        <f>=I105*365/J105</f>
      </c>
    </row>
    <row collapsed="false" customFormat="false" customHeight="false" hidden="false" ht="12.1" outlineLevel="0" r="106">
      <c r="A106" s="16" t="s">
        <v>135</v>
      </c>
      <c r="B106" s="16" t="s">
        <v>136</v>
      </c>
      <c r="C106" s="41" t="n">
        <v>46009</v>
      </c>
      <c r="D106" s="42" t="n">
        <v>46127</v>
      </c>
      <c r="E106" s="17" t="n">
        <v>148.67</v>
      </c>
      <c r="F106" s="17" t="n">
        <v>155.63</v>
      </c>
      <c r="G106" s="17" t="n">
        <v>3</v>
      </c>
      <c r="H106" s="6" t="s">
        <f>=(F106-E106)*G106</f>
      </c>
      <c r="I106" s="9" t="s">
        <f>=(F106-E106)/E106</f>
      </c>
      <c r="J106" s="7" t="s">
        <f>=MAX(1,DATEDIF(C106,D106,"d")-1)</f>
      </c>
      <c r="K106" s="9" t="s">
        <f>=I106*365/J106</f>
      </c>
    </row>
    <row collapsed="false" customFormat="false" customHeight="false" hidden="false" ht="12.1" outlineLevel="0" r="107">
      <c r="A107" s="16" t="s">
        <v>135</v>
      </c>
      <c r="B107" s="16" t="s">
        <v>136</v>
      </c>
      <c r="C107" s="41" t="n">
        <v>46017</v>
      </c>
      <c r="D107" s="42" t="n">
        <v>46127</v>
      </c>
      <c r="E107" s="17" t="n">
        <v>149.18</v>
      </c>
      <c r="F107" s="17" t="n">
        <v>155.63</v>
      </c>
      <c r="G107" s="17" t="n">
        <v>4</v>
      </c>
      <c r="H107" s="6" t="s">
        <f>=(F107-E107)*G107</f>
      </c>
      <c r="I107" s="9" t="s">
        <f>=(F107-E107)/E107</f>
      </c>
      <c r="J107" s="7" t="s">
        <f>=MAX(1,DATEDIF(C107,D107,"d")-1)</f>
      </c>
      <c r="K107" s="9" t="s">
        <f>=I107*365/J107</f>
      </c>
    </row>
    <row collapsed="false" customFormat="false" customHeight="false" hidden="false" ht="12.1" outlineLevel="0" r="108">
      <c r="A108" s="16" t="s">
        <v>135</v>
      </c>
      <c r="B108" s="16" t="s">
        <v>136</v>
      </c>
      <c r="C108" s="41" t="n">
        <v>46017</v>
      </c>
      <c r="D108" s="42" t="n">
        <v>46127</v>
      </c>
      <c r="E108" s="17" t="n">
        <v>149.19</v>
      </c>
      <c r="F108" s="17" t="n">
        <v>155.63</v>
      </c>
      <c r="G108" s="17" t="n">
        <v>1</v>
      </c>
      <c r="H108" s="6" t="s">
        <f>=(F108-E108)*G108</f>
      </c>
      <c r="I108" s="9" t="s">
        <f>=(F108-E108)/E108</f>
      </c>
      <c r="J108" s="7" t="s">
        <f>=MAX(1,DATEDIF(C108,D108,"d")-1)</f>
      </c>
      <c r="K108" s="9" t="s">
        <f>=I108*365/J108</f>
      </c>
    </row>
    <row collapsed="false" customFormat="false" customHeight="false" hidden="false" ht="12.1" outlineLevel="0" r="109">
      <c r="A109" s="16" t="s">
        <v>135</v>
      </c>
      <c r="B109" s="16" t="s">
        <v>136</v>
      </c>
      <c r="C109" s="41" t="n">
        <v>46017</v>
      </c>
      <c r="D109" s="42" t="n">
        <v>46127</v>
      </c>
      <c r="E109" s="17" t="n">
        <v>149.2</v>
      </c>
      <c r="F109" s="17" t="n">
        <v>155.63</v>
      </c>
      <c r="G109" s="17" t="n">
        <v>12</v>
      </c>
      <c r="H109" s="6" t="s">
        <f>=(F109-E109)*G109</f>
      </c>
      <c r="I109" s="9" t="s">
        <f>=(F109-E109)/E109</f>
      </c>
      <c r="J109" s="7" t="s">
        <f>=MAX(1,DATEDIF(C109,D109,"d")-1)</f>
      </c>
      <c r="K109" s="9" t="s">
        <f>=I109*365/J109</f>
      </c>
    </row>
    <row collapsed="false" customFormat="false" customHeight="false" hidden="false" ht="12.1" outlineLevel="0" r="110">
      <c r="A110" s="16" t="s">
        <v>135</v>
      </c>
      <c r="B110" s="16" t="s">
        <v>136</v>
      </c>
      <c r="C110" s="41" t="n">
        <v>46017</v>
      </c>
      <c r="D110" s="42" t="n">
        <v>46153</v>
      </c>
      <c r="E110" s="17" t="n">
        <v>149.2</v>
      </c>
      <c r="F110" s="17" t="n">
        <v>157.09</v>
      </c>
      <c r="G110" s="17" t="n">
        <v>1</v>
      </c>
      <c r="H110" s="6" t="s">
        <f>=(F110-E110)*G110</f>
      </c>
      <c r="I110" s="9" t="s">
        <f>=(F110-E110)/E110</f>
      </c>
      <c r="J110" s="7" t="s">
        <f>=MAX(1,DATEDIF(C110,D110,"d")-1)</f>
      </c>
      <c r="K110" s="9" t="s">
        <f>=I110*365/J110</f>
      </c>
    </row>
    <row collapsed="false" customFormat="false" customHeight="false" hidden="false" ht="12.1" outlineLevel="0" r="111">
      <c r="A111" s="16" t="s">
        <v>576</v>
      </c>
      <c r="B111" s="16" t="s">
        <v>960</v>
      </c>
      <c r="C111" s="41" t="n">
        <v>45827</v>
      </c>
      <c r="D111" s="42" t="n">
        <v>45827</v>
      </c>
      <c r="E111" s="17" t="n">
        <v>8.84</v>
      </c>
      <c r="F111" s="17" t="n">
        <v>8.82</v>
      </c>
      <c r="G111" s="17" t="n">
        <v>20</v>
      </c>
      <c r="H111" s="6" t="s">
        <f>=(F111-E111)*G111</f>
      </c>
      <c r="I111" s="9" t="s">
        <f>=(F111-E111)/E111</f>
      </c>
      <c r="J111" s="7" t="s">
        <f>=MAX(1,DATEDIF(C111,D111,"d")-1)</f>
      </c>
      <c r="K111" s="9" t="s">
        <f>=I111*365/J111</f>
      </c>
    </row>
    <row collapsed="false" customFormat="false" customHeight="false" hidden="false" ht="12.1" outlineLevel="0" r="112">
      <c r="A112" s="16" t="s">
        <v>135</v>
      </c>
      <c r="B112" s="16" t="s">
        <v>136</v>
      </c>
      <c r="C112" s="41" t="n">
        <v>45506</v>
      </c>
      <c r="D112" s="42" t="n">
        <v>45656</v>
      </c>
      <c r="E112" s="17" t="n">
        <v>115.97</v>
      </c>
      <c r="F112" s="17" t="n">
        <v>125.02</v>
      </c>
      <c r="G112" s="17" t="n">
        <v>1</v>
      </c>
      <c r="H112" s="6" t="s">
        <f>=(F112-E112)*G112</f>
      </c>
      <c r="I112" s="9" t="s">
        <f>=(F112-E112)/E112</f>
      </c>
      <c r="J112" s="7" t="s">
        <f>=MAX(1,DATEDIF(C112,D112,"d")-1)</f>
      </c>
      <c r="K112" s="9" t="s">
        <f>=I112*365/J112</f>
      </c>
    </row>
    <row collapsed="false" customFormat="false" customHeight="false" hidden="false" ht="12.1" outlineLevel="0" r="113">
      <c r="A113" s="16" t="s">
        <v>135</v>
      </c>
      <c r="B113" s="16" t="s">
        <v>136</v>
      </c>
      <c r="C113" s="41" t="n">
        <v>45509</v>
      </c>
      <c r="D113" s="42" t="n">
        <v>45656</v>
      </c>
      <c r="E113" s="17" t="n">
        <v>116.13</v>
      </c>
      <c r="F113" s="17" t="n">
        <v>125.02</v>
      </c>
      <c r="G113" s="17" t="n">
        <v>3</v>
      </c>
      <c r="H113" s="6" t="s">
        <f>=(F113-E113)*G113</f>
      </c>
      <c r="I113" s="9" t="s">
        <f>=(F113-E113)/E113</f>
      </c>
      <c r="J113" s="7" t="s">
        <f>=MAX(1,DATEDIF(C113,D113,"d")-1)</f>
      </c>
      <c r="K113" s="9" t="s">
        <f>=I113*365/J113</f>
      </c>
    </row>
    <row collapsed="false" customFormat="false" customHeight="false" hidden="false" ht="12.1" outlineLevel="0" r="114">
      <c r="A114" s="16" t="s">
        <v>135</v>
      </c>
      <c r="B114" s="16" t="s">
        <v>136</v>
      </c>
      <c r="C114" s="41" t="n">
        <v>45509</v>
      </c>
      <c r="D114" s="42" t="n">
        <v>45656</v>
      </c>
      <c r="E114" s="17" t="n">
        <v>116.13</v>
      </c>
      <c r="F114" s="17" t="n">
        <v>125.02</v>
      </c>
      <c r="G114" s="17" t="n">
        <v>1</v>
      </c>
      <c r="H114" s="6" t="s">
        <f>=(F114-E114)*G114</f>
      </c>
      <c r="I114" s="9" t="s">
        <f>=(F114-E114)/E114</f>
      </c>
      <c r="J114" s="7" t="s">
        <f>=MAX(1,DATEDIF(C114,D114,"d")-1)</f>
      </c>
      <c r="K114" s="9" t="s">
        <f>=I114*365/J114</f>
      </c>
    </row>
    <row collapsed="false" customFormat="false" customHeight="false" hidden="false" ht="12.1" outlineLevel="0" r="115">
      <c r="A115" s="16" t="s">
        <v>135</v>
      </c>
      <c r="B115" s="16" t="s">
        <v>136</v>
      </c>
      <c r="C115" s="41" t="n">
        <v>45512</v>
      </c>
      <c r="D115" s="42" t="n">
        <v>45656</v>
      </c>
      <c r="E115" s="17" t="n">
        <v>116.28</v>
      </c>
      <c r="F115" s="17" t="n">
        <v>125.02</v>
      </c>
      <c r="G115" s="17" t="n">
        <v>1</v>
      </c>
      <c r="H115" s="6" t="s">
        <f>=(F115-E115)*G115</f>
      </c>
      <c r="I115" s="9" t="s">
        <f>=(F115-E115)/E115</f>
      </c>
      <c r="J115" s="7" t="s">
        <f>=MAX(1,DATEDIF(C115,D115,"d")-1)</f>
      </c>
      <c r="K115" s="9" t="s">
        <f>=I115*365/J115</f>
      </c>
    </row>
    <row collapsed="false" customFormat="false" customHeight="false" hidden="false" ht="12.1" outlineLevel="0" r="116">
      <c r="A116" s="16" t="s">
        <v>135</v>
      </c>
      <c r="B116" s="16" t="s">
        <v>136</v>
      </c>
      <c r="C116" s="41" t="n">
        <v>45520</v>
      </c>
      <c r="D116" s="42" t="n">
        <v>45656</v>
      </c>
      <c r="E116" s="17" t="n">
        <v>116.71</v>
      </c>
      <c r="F116" s="17" t="n">
        <v>125.02</v>
      </c>
      <c r="G116" s="17" t="n">
        <v>1</v>
      </c>
      <c r="H116" s="6" t="s">
        <f>=(F116-E116)*G116</f>
      </c>
      <c r="I116" s="9" t="s">
        <f>=(F116-E116)/E116</f>
      </c>
      <c r="J116" s="7" t="s">
        <f>=MAX(1,DATEDIF(C116,D116,"d")-1)</f>
      </c>
      <c r="K116" s="9" t="s">
        <f>=I116*365/J116</f>
      </c>
    </row>
    <row collapsed="false" customFormat="false" customHeight="false" hidden="false" ht="12.1" outlineLevel="0" r="117">
      <c r="A117" s="16" t="s">
        <v>135</v>
      </c>
      <c r="B117" s="16" t="s">
        <v>136</v>
      </c>
      <c r="C117" s="41" t="n">
        <v>45526</v>
      </c>
      <c r="D117" s="42" t="n">
        <v>45656</v>
      </c>
      <c r="E117" s="17" t="n">
        <v>117.03</v>
      </c>
      <c r="F117" s="17" t="n">
        <v>125.02</v>
      </c>
      <c r="G117" s="17" t="n">
        <v>1</v>
      </c>
      <c r="H117" s="6" t="s">
        <f>=(F117-E117)*G117</f>
      </c>
      <c r="I117" s="9" t="s">
        <f>=(F117-E117)/E117</f>
      </c>
      <c r="J117" s="7" t="s">
        <f>=MAX(1,DATEDIF(C117,D117,"d")-1)</f>
      </c>
      <c r="K117" s="9" t="s">
        <f>=I117*365/J117</f>
      </c>
    </row>
    <row collapsed="false" customFormat="false" customHeight="false" hidden="false" ht="12.1" outlineLevel="0" r="118">
      <c r="A118" s="16" t="s">
        <v>135</v>
      </c>
      <c r="B118" s="16" t="s">
        <v>136</v>
      </c>
      <c r="C118" s="41" t="n">
        <v>45528</v>
      </c>
      <c r="D118" s="42" t="n">
        <v>45656</v>
      </c>
      <c r="E118" s="17" t="n">
        <v>117.14</v>
      </c>
      <c r="F118" s="17" t="n">
        <v>125.02</v>
      </c>
      <c r="G118" s="17" t="n">
        <v>1</v>
      </c>
      <c r="H118" s="6" t="s">
        <f>=(F118-E118)*G118</f>
      </c>
      <c r="I118" s="9" t="s">
        <f>=(F118-E118)/E118</f>
      </c>
      <c r="J118" s="7" t="s">
        <f>=MAX(1,DATEDIF(C118,D118,"d")-1)</f>
      </c>
      <c r="K118" s="9" t="s">
        <f>=I118*365/J118</f>
      </c>
    </row>
    <row collapsed="false" customFormat="false" customHeight="false" hidden="false" ht="12.1" outlineLevel="0" r="119">
      <c r="A119" s="16" t="s">
        <v>135</v>
      </c>
      <c r="B119" s="16" t="s">
        <v>136</v>
      </c>
      <c r="C119" s="41" t="n">
        <v>45529</v>
      </c>
      <c r="D119" s="42" t="n">
        <v>45656</v>
      </c>
      <c r="E119" s="17" t="n">
        <v>117.2</v>
      </c>
      <c r="F119" s="17" t="n">
        <v>125.02</v>
      </c>
      <c r="G119" s="17" t="n">
        <v>1</v>
      </c>
      <c r="H119" s="6" t="s">
        <f>=(F119-E119)*G119</f>
      </c>
      <c r="I119" s="9" t="s">
        <f>=(F119-E119)/E119</f>
      </c>
      <c r="J119" s="7" t="s">
        <f>=MAX(1,DATEDIF(C119,D119,"d")-1)</f>
      </c>
      <c r="K119" s="9" t="s">
        <f>=I119*365/J119</f>
      </c>
    </row>
    <row collapsed="false" customFormat="false" customHeight="false" hidden="false" ht="12.1" outlineLevel="0" r="120">
      <c r="A120" s="16" t="s">
        <v>135</v>
      </c>
      <c r="B120" s="16" t="s">
        <v>136</v>
      </c>
      <c r="C120" s="41" t="n">
        <v>45531</v>
      </c>
      <c r="D120" s="42" t="n">
        <v>45656</v>
      </c>
      <c r="E120" s="17" t="n">
        <v>117.31</v>
      </c>
      <c r="F120" s="17" t="n">
        <v>125.02</v>
      </c>
      <c r="G120" s="17" t="n">
        <v>1</v>
      </c>
      <c r="H120" s="6" t="s">
        <f>=(F120-E120)*G120</f>
      </c>
      <c r="I120" s="9" t="s">
        <f>=(F120-E120)/E120</f>
      </c>
      <c r="J120" s="7" t="s">
        <f>=MAX(1,DATEDIF(C120,D120,"d")-1)</f>
      </c>
      <c r="K120" s="9" t="s">
        <f>=I120*365/J120</f>
      </c>
    </row>
    <row collapsed="false" customFormat="false" customHeight="false" hidden="false" ht="12.1" outlineLevel="0" r="121">
      <c r="A121" s="16" t="s">
        <v>135</v>
      </c>
      <c r="B121" s="16" t="s">
        <v>136</v>
      </c>
      <c r="C121" s="41" t="n">
        <v>45533</v>
      </c>
      <c r="D121" s="42" t="n">
        <v>45656</v>
      </c>
      <c r="E121" s="17" t="n">
        <v>117.42</v>
      </c>
      <c r="F121" s="17" t="n">
        <v>125.02</v>
      </c>
      <c r="G121" s="17" t="n">
        <v>1</v>
      </c>
      <c r="H121" s="6" t="s">
        <f>=(F121-E121)*G121</f>
      </c>
      <c r="I121" s="9" t="s">
        <f>=(F121-E121)/E121</f>
      </c>
      <c r="J121" s="7" t="s">
        <f>=MAX(1,DATEDIF(C121,D121,"d")-1)</f>
      </c>
      <c r="K121" s="9" t="s">
        <f>=I121*365/J121</f>
      </c>
    </row>
    <row collapsed="false" customFormat="false" customHeight="false" hidden="false" ht="12.1" outlineLevel="0" r="122">
      <c r="A122" s="16" t="s">
        <v>135</v>
      </c>
      <c r="B122" s="16" t="s">
        <v>136</v>
      </c>
      <c r="C122" s="41" t="n">
        <v>45535</v>
      </c>
      <c r="D122" s="42" t="n">
        <v>45656</v>
      </c>
      <c r="E122" s="17" t="n">
        <v>117.53</v>
      </c>
      <c r="F122" s="17" t="n">
        <v>125.02</v>
      </c>
      <c r="G122" s="17" t="n">
        <v>1</v>
      </c>
      <c r="H122" s="6" t="s">
        <f>=(F122-E122)*G122</f>
      </c>
      <c r="I122" s="9" t="s">
        <f>=(F122-E122)/E122</f>
      </c>
      <c r="J122" s="7" t="s">
        <f>=MAX(1,DATEDIF(C122,D122,"d")-1)</f>
      </c>
      <c r="K122" s="9" t="s">
        <f>=I122*365/J122</f>
      </c>
    </row>
    <row collapsed="false" customFormat="false" customHeight="false" hidden="false" ht="12.1" outlineLevel="0" r="123">
      <c r="A123" s="16" t="s">
        <v>135</v>
      </c>
      <c r="B123" s="16" t="s">
        <v>136</v>
      </c>
      <c r="C123" s="41" t="n">
        <v>45538</v>
      </c>
      <c r="D123" s="42" t="n">
        <v>45656</v>
      </c>
      <c r="E123" s="17" t="n">
        <v>117.71</v>
      </c>
      <c r="F123" s="17" t="n">
        <v>125.02</v>
      </c>
      <c r="G123" s="17" t="n">
        <v>1</v>
      </c>
      <c r="H123" s="6" t="s">
        <f>=(F123-E123)*G123</f>
      </c>
      <c r="I123" s="9" t="s">
        <f>=(F123-E123)/E123</f>
      </c>
      <c r="J123" s="7" t="s">
        <f>=MAX(1,DATEDIF(C123,D123,"d")-1)</f>
      </c>
      <c r="K123" s="9" t="s">
        <f>=I123*365/J123</f>
      </c>
    </row>
    <row collapsed="false" customFormat="false" customHeight="false" hidden="false" ht="12.1" outlineLevel="0" r="124">
      <c r="A124" s="16" t="s">
        <v>135</v>
      </c>
      <c r="B124" s="16" t="s">
        <v>136</v>
      </c>
      <c r="C124" s="41" t="n">
        <v>45539</v>
      </c>
      <c r="D124" s="42" t="n">
        <v>45656</v>
      </c>
      <c r="E124" s="17" t="n">
        <v>117.76</v>
      </c>
      <c r="F124" s="17" t="n">
        <v>125.02</v>
      </c>
      <c r="G124" s="17" t="n">
        <v>1</v>
      </c>
      <c r="H124" s="6" t="s">
        <f>=(F124-E124)*G124</f>
      </c>
      <c r="I124" s="9" t="s">
        <f>=(F124-E124)/E124</f>
      </c>
      <c r="J124" s="7" t="s">
        <f>=MAX(1,DATEDIF(C124,D124,"d")-1)</f>
      </c>
      <c r="K124" s="9" t="s">
        <f>=I124*365/J124</f>
      </c>
    </row>
    <row collapsed="false" customFormat="false" customHeight="false" hidden="false" ht="12.1" outlineLevel="0" r="125">
      <c r="A125" s="16" t="s">
        <v>135</v>
      </c>
      <c r="B125" s="16" t="s">
        <v>136</v>
      </c>
      <c r="C125" s="41" t="n">
        <v>45540</v>
      </c>
      <c r="D125" s="42" t="n">
        <v>45656</v>
      </c>
      <c r="E125" s="17" t="n">
        <v>117.82</v>
      </c>
      <c r="F125" s="17" t="n">
        <v>125.02</v>
      </c>
      <c r="G125" s="17" t="n">
        <v>3</v>
      </c>
      <c r="H125" s="6" t="s">
        <f>=(F125-E125)*G125</f>
      </c>
      <c r="I125" s="9" t="s">
        <f>=(F125-E125)/E125</f>
      </c>
      <c r="J125" s="7" t="s">
        <f>=MAX(1,DATEDIF(C125,D125,"d")-1)</f>
      </c>
      <c r="K125" s="9" t="s">
        <f>=I125*365/J125</f>
      </c>
    </row>
    <row collapsed="false" customFormat="false" customHeight="false" hidden="false" ht="12.1" outlineLevel="0" r="126">
      <c r="A126" s="16" t="s">
        <v>135</v>
      </c>
      <c r="B126" s="16" t="s">
        <v>136</v>
      </c>
      <c r="C126" s="41" t="n">
        <v>45550</v>
      </c>
      <c r="D126" s="42" t="n">
        <v>45656</v>
      </c>
      <c r="E126" s="17" t="n">
        <v>118.38</v>
      </c>
      <c r="F126" s="17" t="n">
        <v>125.02</v>
      </c>
      <c r="G126" s="17" t="n">
        <v>1</v>
      </c>
      <c r="H126" s="6" t="s">
        <f>=(F126-E126)*G126</f>
      </c>
      <c r="I126" s="9" t="s">
        <f>=(F126-E126)/E126</f>
      </c>
      <c r="J126" s="7" t="s">
        <f>=MAX(1,DATEDIF(C126,D126,"d")-1)</f>
      </c>
      <c r="K126" s="9" t="s">
        <f>=I126*365/J126</f>
      </c>
    </row>
    <row collapsed="false" customFormat="false" customHeight="false" hidden="false" ht="12.1" outlineLevel="0" r="127">
      <c r="A127" s="16" t="s">
        <v>135</v>
      </c>
      <c r="B127" s="16" t="s">
        <v>136</v>
      </c>
      <c r="C127" s="41" t="n">
        <v>45552</v>
      </c>
      <c r="D127" s="42" t="n">
        <v>45656</v>
      </c>
      <c r="E127" s="17" t="n">
        <v>118.5</v>
      </c>
      <c r="F127" s="17" t="n">
        <v>125.02</v>
      </c>
      <c r="G127" s="17" t="n">
        <v>1</v>
      </c>
      <c r="H127" s="6" t="s">
        <f>=(F127-E127)*G127</f>
      </c>
      <c r="I127" s="9" t="s">
        <f>=(F127-E127)/E127</f>
      </c>
      <c r="J127" s="7" t="s">
        <f>=MAX(1,DATEDIF(C127,D127,"d")-1)</f>
      </c>
      <c r="K127" s="9" t="s">
        <f>=I127*365/J127</f>
      </c>
    </row>
    <row collapsed="false" customFormat="false" customHeight="false" hidden="false" ht="12.1" outlineLevel="0" r="128">
      <c r="A128" s="16" t="s">
        <v>135</v>
      </c>
      <c r="B128" s="16" t="s">
        <v>136</v>
      </c>
      <c r="C128" s="41" t="n">
        <v>45557</v>
      </c>
      <c r="D128" s="42" t="n">
        <v>45656</v>
      </c>
      <c r="E128" s="17" t="n">
        <v>118.78</v>
      </c>
      <c r="F128" s="17" t="n">
        <v>125.02</v>
      </c>
      <c r="G128" s="17" t="n">
        <v>1</v>
      </c>
      <c r="H128" s="6" t="s">
        <f>=(F128-E128)*G128</f>
      </c>
      <c r="I128" s="9" t="s">
        <f>=(F128-E128)/E128</f>
      </c>
      <c r="J128" s="7" t="s">
        <f>=MAX(1,DATEDIF(C128,D128,"d")-1)</f>
      </c>
      <c r="K128" s="9" t="s">
        <f>=I128*365/J128</f>
      </c>
    </row>
    <row collapsed="false" customFormat="false" customHeight="false" hidden="false" ht="12.1" outlineLevel="0" r="129">
      <c r="A129" s="16" t="s">
        <v>135</v>
      </c>
      <c r="B129" s="16" t="s">
        <v>136</v>
      </c>
      <c r="C129" s="41" t="n">
        <v>45558</v>
      </c>
      <c r="D129" s="42" t="n">
        <v>45656</v>
      </c>
      <c r="E129" s="17" t="n">
        <v>118.84</v>
      </c>
      <c r="F129" s="17" t="n">
        <v>125.02</v>
      </c>
      <c r="G129" s="17" t="n">
        <v>1</v>
      </c>
      <c r="H129" s="6" t="s">
        <f>=(F129-E129)*G129</f>
      </c>
      <c r="I129" s="9" t="s">
        <f>=(F129-E129)/E129</f>
      </c>
      <c r="J129" s="7" t="s">
        <f>=MAX(1,DATEDIF(C129,D129,"d")-1)</f>
      </c>
      <c r="K129" s="9" t="s">
        <f>=I129*365/J129</f>
      </c>
    </row>
    <row collapsed="false" customFormat="false" customHeight="false" hidden="false" ht="12.1" outlineLevel="0" r="130">
      <c r="A130" s="16" t="s">
        <v>135</v>
      </c>
      <c r="B130" s="16" t="s">
        <v>136</v>
      </c>
      <c r="C130" s="41" t="n">
        <v>45560</v>
      </c>
      <c r="D130" s="42" t="n">
        <v>45656</v>
      </c>
      <c r="E130" s="17" t="n">
        <v>118.95</v>
      </c>
      <c r="F130" s="17" t="n">
        <v>125.02</v>
      </c>
      <c r="G130" s="17" t="n">
        <v>1</v>
      </c>
      <c r="H130" s="6" t="s">
        <f>=(F130-E130)*G130</f>
      </c>
      <c r="I130" s="9" t="s">
        <f>=(F130-E130)/E130</f>
      </c>
      <c r="J130" s="7" t="s">
        <f>=MAX(1,DATEDIF(C130,D130,"d")-1)</f>
      </c>
      <c r="K130" s="9" t="s">
        <f>=I130*365/J130</f>
      </c>
    </row>
    <row collapsed="false" customFormat="false" customHeight="false" hidden="false" ht="12.1" outlineLevel="0" r="131">
      <c r="A131" s="16" t="s">
        <v>135</v>
      </c>
      <c r="B131" s="16" t="s">
        <v>136</v>
      </c>
      <c r="C131" s="41" t="n">
        <v>45562</v>
      </c>
      <c r="D131" s="42" t="n">
        <v>45656</v>
      </c>
      <c r="E131" s="17" t="n">
        <v>119.07</v>
      </c>
      <c r="F131" s="17" t="n">
        <v>125.02</v>
      </c>
      <c r="G131" s="17" t="n">
        <v>1</v>
      </c>
      <c r="H131" s="6" t="s">
        <f>=(F131-E131)*G131</f>
      </c>
      <c r="I131" s="9" t="s">
        <f>=(F131-E131)/E131</f>
      </c>
      <c r="J131" s="7" t="s">
        <f>=MAX(1,DATEDIF(C131,D131,"d")-1)</f>
      </c>
      <c r="K131" s="9" t="s">
        <f>=I131*365/J131</f>
      </c>
    </row>
    <row collapsed="false" customFormat="false" customHeight="false" hidden="false" ht="12.1" outlineLevel="0" r="132">
      <c r="A132" s="16" t="s">
        <v>135</v>
      </c>
      <c r="B132" s="16" t="s">
        <v>136</v>
      </c>
      <c r="C132" s="41" t="n">
        <v>45563</v>
      </c>
      <c r="D132" s="42" t="n">
        <v>45656</v>
      </c>
      <c r="E132" s="17" t="n">
        <v>119.12</v>
      </c>
      <c r="F132" s="17" t="n">
        <v>125.02</v>
      </c>
      <c r="G132" s="17" t="n">
        <v>1</v>
      </c>
      <c r="H132" s="6" t="s">
        <f>=(F132-E132)*G132</f>
      </c>
      <c r="I132" s="9" t="s">
        <f>=(F132-E132)/E132</f>
      </c>
      <c r="J132" s="7" t="s">
        <f>=MAX(1,DATEDIF(C132,D132,"d")-1)</f>
      </c>
      <c r="K132" s="9" t="s">
        <f>=I132*365/J132</f>
      </c>
    </row>
    <row collapsed="false" customFormat="false" customHeight="false" hidden="false" ht="12.1" outlineLevel="0" r="133">
      <c r="A133" s="16" t="s">
        <v>135</v>
      </c>
      <c r="B133" s="16" t="s">
        <v>136</v>
      </c>
      <c r="C133" s="41" t="n">
        <v>45565</v>
      </c>
      <c r="D133" s="42" t="n">
        <v>45656</v>
      </c>
      <c r="E133" s="17" t="n">
        <v>119.24</v>
      </c>
      <c r="F133" s="17" t="n">
        <v>125.02</v>
      </c>
      <c r="G133" s="17" t="n">
        <v>1</v>
      </c>
      <c r="H133" s="6" t="s">
        <f>=(F133-E133)*G133</f>
      </c>
      <c r="I133" s="9" t="s">
        <f>=(F133-E133)/E133</f>
      </c>
      <c r="J133" s="7" t="s">
        <f>=MAX(1,DATEDIF(C133,D133,"d")-1)</f>
      </c>
      <c r="K133" s="9" t="s">
        <f>=I133*365/J133</f>
      </c>
    </row>
    <row collapsed="false" customFormat="false" customHeight="false" hidden="false" ht="12.1" outlineLevel="0" r="134">
      <c r="A134" s="16" t="s">
        <v>135</v>
      </c>
      <c r="B134" s="16" t="s">
        <v>136</v>
      </c>
      <c r="C134" s="41" t="n">
        <v>45567</v>
      </c>
      <c r="D134" s="42" t="n">
        <v>45656</v>
      </c>
      <c r="E134" s="17" t="n">
        <v>119.35</v>
      </c>
      <c r="F134" s="17" t="n">
        <v>125.02</v>
      </c>
      <c r="G134" s="17" t="n">
        <v>1</v>
      </c>
      <c r="H134" s="6" t="s">
        <f>=(F134-E134)*G134</f>
      </c>
      <c r="I134" s="9" t="s">
        <f>=(F134-E134)/E134</f>
      </c>
      <c r="J134" s="7" t="s">
        <f>=MAX(1,DATEDIF(C134,D134,"d")-1)</f>
      </c>
      <c r="K134" s="9" t="s">
        <f>=I134*365/J134</f>
      </c>
    </row>
    <row collapsed="false" customFormat="false" customHeight="false" hidden="false" ht="12.1" outlineLevel="0" r="135">
      <c r="A135" s="16" t="s">
        <v>135</v>
      </c>
      <c r="B135" s="16" t="s">
        <v>136</v>
      </c>
      <c r="C135" s="41" t="n">
        <v>45570</v>
      </c>
      <c r="D135" s="42" t="n">
        <v>45656</v>
      </c>
      <c r="E135" s="17" t="n">
        <v>119.51</v>
      </c>
      <c r="F135" s="17" t="n">
        <v>125.02</v>
      </c>
      <c r="G135" s="17" t="n">
        <v>4</v>
      </c>
      <c r="H135" s="6" t="s">
        <f>=(F135-E135)*G135</f>
      </c>
      <c r="I135" s="9" t="s">
        <f>=(F135-E135)/E135</f>
      </c>
      <c r="J135" s="7" t="s">
        <f>=MAX(1,DATEDIF(C135,D135,"d")-1)</f>
      </c>
      <c r="K135" s="9" t="s">
        <f>=I135*365/J135</f>
      </c>
    </row>
    <row collapsed="false" customFormat="false" customHeight="false" hidden="false" ht="12.1" outlineLevel="0" r="136">
      <c r="A136" s="16" t="s">
        <v>135</v>
      </c>
      <c r="B136" s="16" t="s">
        <v>136</v>
      </c>
      <c r="C136" s="41" t="n">
        <v>45579</v>
      </c>
      <c r="D136" s="42" t="n">
        <v>45656</v>
      </c>
      <c r="E136" s="17" t="n">
        <v>120.03</v>
      </c>
      <c r="F136" s="17" t="n">
        <v>125.02</v>
      </c>
      <c r="G136" s="17" t="n">
        <v>1</v>
      </c>
      <c r="H136" s="6" t="s">
        <f>=(F136-E136)*G136</f>
      </c>
      <c r="I136" s="9" t="s">
        <f>=(F136-E136)/E136</f>
      </c>
      <c r="J136" s="7" t="s">
        <f>=MAX(1,DATEDIF(C136,D136,"d")-1)</f>
      </c>
      <c r="K136" s="9" t="s">
        <f>=I136*365/J136</f>
      </c>
    </row>
    <row collapsed="false" customFormat="false" customHeight="false" hidden="false" ht="12.1" outlineLevel="0" r="137">
      <c r="A137" s="16" t="s">
        <v>135</v>
      </c>
      <c r="B137" s="16" t="s">
        <v>136</v>
      </c>
      <c r="C137" s="41" t="n">
        <v>45580</v>
      </c>
      <c r="D137" s="42" t="n">
        <v>45656</v>
      </c>
      <c r="E137" s="17" t="n">
        <v>120.09</v>
      </c>
      <c r="F137" s="17" t="n">
        <v>125.02</v>
      </c>
      <c r="G137" s="17" t="n">
        <v>1</v>
      </c>
      <c r="H137" s="6" t="s">
        <f>=(F137-E137)*G137</f>
      </c>
      <c r="I137" s="9" t="s">
        <f>=(F137-E137)/E137</f>
      </c>
      <c r="J137" s="7" t="s">
        <f>=MAX(1,DATEDIF(C137,D137,"d")-1)</f>
      </c>
      <c r="K137" s="9" t="s">
        <f>=I137*365/J137</f>
      </c>
    </row>
    <row collapsed="false" customFormat="false" customHeight="false" hidden="false" ht="12.1" outlineLevel="0" r="138">
      <c r="A138" s="16" t="s">
        <v>135</v>
      </c>
      <c r="B138" s="16" t="s">
        <v>136</v>
      </c>
      <c r="C138" s="41" t="n">
        <v>45582</v>
      </c>
      <c r="D138" s="42" t="n">
        <v>45656</v>
      </c>
      <c r="E138" s="17" t="n">
        <v>120.21</v>
      </c>
      <c r="F138" s="17" t="n">
        <v>125.02</v>
      </c>
      <c r="G138" s="17" t="n">
        <v>1</v>
      </c>
      <c r="H138" s="6" t="s">
        <f>=(F138-E138)*G138</f>
      </c>
      <c r="I138" s="9" t="s">
        <f>=(F138-E138)/E138</f>
      </c>
      <c r="J138" s="7" t="s">
        <f>=MAX(1,DATEDIF(C138,D138,"d")-1)</f>
      </c>
      <c r="K138" s="9" t="s">
        <f>=I138*365/J138</f>
      </c>
    </row>
    <row collapsed="false" customFormat="false" customHeight="false" hidden="false" ht="12.1" outlineLevel="0" r="139">
      <c r="A139" s="16" t="s">
        <v>135</v>
      </c>
      <c r="B139" s="16" t="s">
        <v>136</v>
      </c>
      <c r="C139" s="41" t="n">
        <v>45587</v>
      </c>
      <c r="D139" s="42" t="n">
        <v>45656</v>
      </c>
      <c r="E139" s="17" t="n">
        <v>120.5</v>
      </c>
      <c r="F139" s="17" t="n">
        <v>125.02</v>
      </c>
      <c r="G139" s="17" t="n">
        <v>1</v>
      </c>
      <c r="H139" s="6" t="s">
        <f>=(F139-E139)*G139</f>
      </c>
      <c r="I139" s="9" t="s">
        <f>=(F139-E139)/E139</f>
      </c>
      <c r="J139" s="7" t="s">
        <f>=MAX(1,DATEDIF(C139,D139,"d")-1)</f>
      </c>
      <c r="K139" s="9" t="s">
        <f>=I139*365/J139</f>
      </c>
    </row>
    <row collapsed="false" customFormat="false" customHeight="false" hidden="false" ht="12.1" outlineLevel="0" r="140">
      <c r="A140" s="16" t="s">
        <v>135</v>
      </c>
      <c r="B140" s="16" t="s">
        <v>136</v>
      </c>
      <c r="C140" s="41" t="n">
        <v>45589</v>
      </c>
      <c r="D140" s="42" t="n">
        <v>45656</v>
      </c>
      <c r="E140" s="17" t="n">
        <v>120.62</v>
      </c>
      <c r="F140" s="17" t="n">
        <v>125.02</v>
      </c>
      <c r="G140" s="17" t="n">
        <v>1</v>
      </c>
      <c r="H140" s="6" t="s">
        <f>=(F140-E140)*G140</f>
      </c>
      <c r="I140" s="9" t="s">
        <f>=(F140-E140)/E140</f>
      </c>
      <c r="J140" s="7" t="s">
        <f>=MAX(1,DATEDIF(C140,D140,"d")-1)</f>
      </c>
      <c r="K140" s="9" t="s">
        <f>=I140*365/J140</f>
      </c>
    </row>
    <row collapsed="false" customFormat="false" customHeight="false" hidden="false" ht="12.1" outlineLevel="0" r="141">
      <c r="A141" s="16" t="s">
        <v>135</v>
      </c>
      <c r="B141" s="16" t="s">
        <v>136</v>
      </c>
      <c r="C141" s="41" t="n">
        <v>45592</v>
      </c>
      <c r="D141" s="42" t="n">
        <v>45656</v>
      </c>
      <c r="E141" s="17" t="n">
        <v>120.79</v>
      </c>
      <c r="F141" s="17" t="n">
        <v>125.02</v>
      </c>
      <c r="G141" s="17" t="n">
        <v>1</v>
      </c>
      <c r="H141" s="6" t="s">
        <f>=(F141-E141)*G141</f>
      </c>
      <c r="I141" s="9" t="s">
        <f>=(F141-E141)/E141</f>
      </c>
      <c r="J141" s="7" t="s">
        <f>=MAX(1,DATEDIF(C141,D141,"d")-1)</f>
      </c>
      <c r="K141" s="9" t="s">
        <f>=I141*365/J141</f>
      </c>
    </row>
    <row collapsed="false" customFormat="false" customHeight="false" hidden="false" ht="12.1" outlineLevel="0" r="142">
      <c r="A142" s="16" t="s">
        <v>135</v>
      </c>
      <c r="B142" s="16" t="s">
        <v>136</v>
      </c>
      <c r="C142" s="41" t="n">
        <v>45594</v>
      </c>
      <c r="D142" s="42" t="n">
        <v>45656</v>
      </c>
      <c r="E142" s="17" t="n">
        <v>120.92</v>
      </c>
      <c r="F142" s="17" t="n">
        <v>125.02</v>
      </c>
      <c r="G142" s="17" t="n">
        <v>1</v>
      </c>
      <c r="H142" s="6" t="s">
        <f>=(F142-E142)*G142</f>
      </c>
      <c r="I142" s="9" t="s">
        <f>=(F142-E142)/E142</f>
      </c>
      <c r="J142" s="7" t="s">
        <f>=MAX(1,DATEDIF(C142,D142,"d")-1)</f>
      </c>
      <c r="K142" s="9" t="s">
        <f>=I142*365/J142</f>
      </c>
    </row>
    <row collapsed="false" customFormat="false" customHeight="false" hidden="false" ht="12.1" outlineLevel="0" r="143">
      <c r="A143" s="16" t="s">
        <v>135</v>
      </c>
      <c r="B143" s="16" t="s">
        <v>136</v>
      </c>
      <c r="C143" s="41" t="n">
        <v>45599</v>
      </c>
      <c r="D143" s="42" t="n">
        <v>45656</v>
      </c>
      <c r="E143" s="17" t="n">
        <v>121.24</v>
      </c>
      <c r="F143" s="17" t="n">
        <v>125.02</v>
      </c>
      <c r="G143" s="17" t="n">
        <v>1</v>
      </c>
      <c r="H143" s="6" t="s">
        <f>=(F143-E143)*G143</f>
      </c>
      <c r="I143" s="9" t="s">
        <f>=(F143-E143)/E143</f>
      </c>
      <c r="J143" s="7" t="s">
        <f>=MAX(1,DATEDIF(C143,D143,"d")-1)</f>
      </c>
      <c r="K143" s="9" t="s">
        <f>=I143*365/J143</f>
      </c>
    </row>
    <row collapsed="false" customFormat="false" customHeight="false" hidden="false" ht="12.1" outlineLevel="0" r="144">
      <c r="A144" s="16" t="s">
        <v>135</v>
      </c>
      <c r="B144" s="16" t="s">
        <v>136</v>
      </c>
      <c r="C144" s="41" t="n">
        <v>45601</v>
      </c>
      <c r="D144" s="42" t="n">
        <v>45708</v>
      </c>
      <c r="E144" s="17" t="n">
        <v>121.37</v>
      </c>
      <c r="F144" s="17" t="n">
        <v>128.6071</v>
      </c>
      <c r="G144" s="17" t="n">
        <v>5</v>
      </c>
      <c r="H144" s="6" t="s">
        <f>=(F144-E144)*G144</f>
      </c>
      <c r="I144" s="9" t="s">
        <f>=(F144-E144)/E144</f>
      </c>
      <c r="J144" s="7" t="s">
        <f>=MAX(1,DATEDIF(C144,D144,"d")-1)</f>
      </c>
      <c r="K144" s="9" t="s">
        <f>=I144*365/J144</f>
      </c>
    </row>
    <row collapsed="false" customFormat="false" customHeight="false" hidden="false" ht="12.1" outlineLevel="0" r="145">
      <c r="A145" s="16" t="s">
        <v>135</v>
      </c>
      <c r="B145" s="16" t="s">
        <v>136</v>
      </c>
      <c r="C145" s="41" t="n">
        <v>45602</v>
      </c>
      <c r="D145" s="42" t="n">
        <v>45708</v>
      </c>
      <c r="E145" s="17" t="n">
        <v>121.43</v>
      </c>
      <c r="F145" s="17" t="n">
        <v>128.6071</v>
      </c>
      <c r="G145" s="17" t="n">
        <v>1</v>
      </c>
      <c r="H145" s="6" t="s">
        <f>=(F145-E145)*G145</f>
      </c>
      <c r="I145" s="9" t="s">
        <f>=(F145-E145)/E145</f>
      </c>
      <c r="J145" s="7" t="s">
        <f>=MAX(1,DATEDIF(C145,D145,"d")-1)</f>
      </c>
      <c r="K145" s="9" t="s">
        <f>=I145*365/J145</f>
      </c>
    </row>
    <row collapsed="false" customFormat="false" customHeight="false" hidden="false" ht="12.1" outlineLevel="0" r="146">
      <c r="A146" s="16" t="s">
        <v>135</v>
      </c>
      <c r="B146" s="16" t="s">
        <v>136</v>
      </c>
      <c r="C146" s="41" t="n">
        <v>45605</v>
      </c>
      <c r="D146" s="42" t="n">
        <v>45708</v>
      </c>
      <c r="E146" s="17" t="n">
        <v>121.63</v>
      </c>
      <c r="F146" s="17" t="n">
        <v>128.6071</v>
      </c>
      <c r="G146" s="17" t="n">
        <v>1</v>
      </c>
      <c r="H146" s="6" t="s">
        <f>=(F146-E146)*G146</f>
      </c>
      <c r="I146" s="9" t="s">
        <f>=(F146-E146)/E146</f>
      </c>
      <c r="J146" s="7" t="s">
        <f>=MAX(1,DATEDIF(C146,D146,"d")-1)</f>
      </c>
      <c r="K146" s="9" t="s">
        <f>=I146*365/J146</f>
      </c>
    </row>
    <row collapsed="false" customFormat="false" customHeight="false" hidden="false" ht="12.1" outlineLevel="0" r="147">
      <c r="A147" s="16" t="s">
        <v>135</v>
      </c>
      <c r="B147" s="16" t="s">
        <v>136</v>
      </c>
      <c r="C147" s="41" t="n">
        <v>45608</v>
      </c>
      <c r="D147" s="42" t="n">
        <v>45708</v>
      </c>
      <c r="E147" s="17" t="n">
        <v>121.82</v>
      </c>
      <c r="F147" s="17" t="n">
        <v>128.6071</v>
      </c>
      <c r="G147" s="17" t="n">
        <v>1</v>
      </c>
      <c r="H147" s="6" t="s">
        <f>=(F147-E147)*G147</f>
      </c>
      <c r="I147" s="9" t="s">
        <f>=(F147-E147)/E147</f>
      </c>
      <c r="J147" s="7" t="s">
        <f>=MAX(1,DATEDIF(C147,D147,"d")-1)</f>
      </c>
      <c r="K147" s="9" t="s">
        <f>=I147*365/J147</f>
      </c>
    </row>
    <row collapsed="false" customFormat="false" customHeight="false" hidden="false" ht="12.1" outlineLevel="0" r="148">
      <c r="A148" s="16" t="s">
        <v>135</v>
      </c>
      <c r="B148" s="16" t="s">
        <v>136</v>
      </c>
      <c r="C148" s="41" t="n">
        <v>45614</v>
      </c>
      <c r="D148" s="42" t="n">
        <v>45708</v>
      </c>
      <c r="E148" s="17" t="n">
        <v>122.22</v>
      </c>
      <c r="F148" s="17" t="n">
        <v>128.6071</v>
      </c>
      <c r="G148" s="17" t="n">
        <v>1</v>
      </c>
      <c r="H148" s="6" t="s">
        <f>=(F148-E148)*G148</f>
      </c>
      <c r="I148" s="9" t="s">
        <f>=(F148-E148)/E148</f>
      </c>
      <c r="J148" s="7" t="s">
        <f>=MAX(1,DATEDIF(C148,D148,"d")-1)</f>
      </c>
      <c r="K148" s="9" t="s">
        <f>=I148*365/J148</f>
      </c>
    </row>
    <row collapsed="false" customFormat="false" customHeight="false" hidden="false" ht="12.1" outlineLevel="0" r="149">
      <c r="A149" s="16" t="s">
        <v>135</v>
      </c>
      <c r="B149" s="16" t="s">
        <v>136</v>
      </c>
      <c r="C149" s="41" t="n">
        <v>45617</v>
      </c>
      <c r="D149" s="42" t="n">
        <v>45708</v>
      </c>
      <c r="E149" s="17" t="n">
        <v>122.42</v>
      </c>
      <c r="F149" s="17" t="n">
        <v>128.6071</v>
      </c>
      <c r="G149" s="17" t="n">
        <v>1</v>
      </c>
      <c r="H149" s="6" t="s">
        <f>=(F149-E149)*G149</f>
      </c>
      <c r="I149" s="9" t="s">
        <f>=(F149-E149)/E149</f>
      </c>
      <c r="J149" s="7" t="s">
        <f>=MAX(1,DATEDIF(C149,D149,"d")-1)</f>
      </c>
      <c r="K149" s="9" t="s">
        <f>=I149*365/J149</f>
      </c>
    </row>
    <row collapsed="false" customFormat="false" customHeight="false" hidden="false" ht="12.1" outlineLevel="0" r="150">
      <c r="A150" s="16" t="s">
        <v>135</v>
      </c>
      <c r="B150" s="16" t="s">
        <v>136</v>
      </c>
      <c r="C150" s="41" t="n">
        <v>45620</v>
      </c>
      <c r="D150" s="42" t="n">
        <v>45708</v>
      </c>
      <c r="E150" s="17" t="n">
        <v>122.61</v>
      </c>
      <c r="F150" s="17" t="n">
        <v>128.6071</v>
      </c>
      <c r="G150" s="17" t="n">
        <v>1</v>
      </c>
      <c r="H150" s="6" t="s">
        <f>=(F150-E150)*G150</f>
      </c>
      <c r="I150" s="9" t="s">
        <f>=(F150-E150)/E150</f>
      </c>
      <c r="J150" s="7" t="s">
        <f>=MAX(1,DATEDIF(C150,D150,"d")-1)</f>
      </c>
      <c r="K150" s="9" t="s">
        <f>=I150*365/J150</f>
      </c>
    </row>
    <row collapsed="false" customFormat="false" customHeight="false" hidden="false" ht="12.1" outlineLevel="0" r="151">
      <c r="A151" s="16" t="s">
        <v>135</v>
      </c>
      <c r="B151" s="16" t="s">
        <v>136</v>
      </c>
      <c r="C151" s="41" t="n">
        <v>45623</v>
      </c>
      <c r="D151" s="42" t="n">
        <v>45708</v>
      </c>
      <c r="E151" s="17" t="n">
        <v>122.81</v>
      </c>
      <c r="F151" s="17" t="n">
        <v>128.6071</v>
      </c>
      <c r="G151" s="17" t="n">
        <v>1</v>
      </c>
      <c r="H151" s="6" t="s">
        <f>=(F151-E151)*G151</f>
      </c>
      <c r="I151" s="9" t="s">
        <f>=(F151-E151)/E151</f>
      </c>
      <c r="J151" s="7" t="s">
        <f>=MAX(1,DATEDIF(C151,D151,"d")-1)</f>
      </c>
      <c r="K151" s="9" t="s">
        <f>=I151*365/J151</f>
      </c>
    </row>
    <row collapsed="false" customFormat="false" customHeight="false" hidden="false" ht="12.1" outlineLevel="0" r="152">
      <c r="A152" s="16" t="s">
        <v>135</v>
      </c>
      <c r="B152" s="16" t="s">
        <v>136</v>
      </c>
      <c r="C152" s="41" t="n">
        <v>45628</v>
      </c>
      <c r="D152" s="42" t="n">
        <v>45708</v>
      </c>
      <c r="E152" s="17" t="n">
        <v>123.14</v>
      </c>
      <c r="F152" s="17" t="n">
        <v>128.6071</v>
      </c>
      <c r="G152" s="17" t="n">
        <v>1</v>
      </c>
      <c r="H152" s="6" t="s">
        <f>=(F152-E152)*G152</f>
      </c>
      <c r="I152" s="9" t="s">
        <f>=(F152-E152)/E152</f>
      </c>
      <c r="J152" s="7" t="s">
        <f>=MAX(1,DATEDIF(C152,D152,"d")-1)</f>
      </c>
      <c r="K152" s="9" t="s">
        <f>=I152*365/J152</f>
      </c>
    </row>
    <row collapsed="false" customFormat="false" customHeight="false" hidden="false" ht="12.1" outlineLevel="0" r="153">
      <c r="A153" s="16" t="s">
        <v>135</v>
      </c>
      <c r="B153" s="16" t="s">
        <v>136</v>
      </c>
      <c r="C153" s="41" t="n">
        <v>45631</v>
      </c>
      <c r="D153" s="42" t="n">
        <v>45708</v>
      </c>
      <c r="E153" s="17" t="n">
        <v>123.34</v>
      </c>
      <c r="F153" s="17" t="n">
        <v>128.6071</v>
      </c>
      <c r="G153" s="17" t="n">
        <v>21</v>
      </c>
      <c r="H153" s="6" t="s">
        <f>=(F153-E153)*G153</f>
      </c>
      <c r="I153" s="9" t="s">
        <f>=(F153-E153)/E153</f>
      </c>
      <c r="J153" s="7" t="s">
        <f>=MAX(1,DATEDIF(C153,D153,"d")-1)</f>
      </c>
      <c r="K153" s="9" t="s">
        <f>=I153*365/J153</f>
      </c>
    </row>
    <row collapsed="false" customFormat="false" customHeight="false" hidden="false" ht="12.1" outlineLevel="0" r="154">
      <c r="A154" s="16" t="s">
        <v>135</v>
      </c>
      <c r="B154" s="16" t="s">
        <v>136</v>
      </c>
      <c r="C154" s="41" t="n">
        <v>45632</v>
      </c>
      <c r="D154" s="42" t="n">
        <v>45708</v>
      </c>
      <c r="E154" s="17" t="n">
        <v>123.41</v>
      </c>
      <c r="F154" s="17" t="n">
        <v>128.6071</v>
      </c>
      <c r="G154" s="17" t="n">
        <v>1</v>
      </c>
      <c r="H154" s="6" t="s">
        <f>=(F154-E154)*G154</f>
      </c>
      <c r="I154" s="9" t="s">
        <f>=(F154-E154)/E154</f>
      </c>
      <c r="J154" s="7" t="s">
        <f>=MAX(1,DATEDIF(C154,D154,"d")-1)</f>
      </c>
      <c r="K154" s="9" t="s">
        <f>=I154*365/J154</f>
      </c>
    </row>
    <row collapsed="false" customFormat="false" customHeight="false" hidden="false" ht="12.1" outlineLevel="0" r="155">
      <c r="A155" s="16" t="s">
        <v>135</v>
      </c>
      <c r="B155" s="16" t="s">
        <v>136</v>
      </c>
      <c r="C155" s="41" t="n">
        <v>45639</v>
      </c>
      <c r="D155" s="42" t="n">
        <v>45708</v>
      </c>
      <c r="E155" s="17" t="n">
        <v>123.87</v>
      </c>
      <c r="F155" s="17" t="n">
        <v>128.6071</v>
      </c>
      <c r="G155" s="17" t="n">
        <v>1</v>
      </c>
      <c r="H155" s="6" t="s">
        <f>=(F155-E155)*G155</f>
      </c>
      <c r="I155" s="9" t="s">
        <f>=(F155-E155)/E155</f>
      </c>
      <c r="J155" s="7" t="s">
        <f>=MAX(1,DATEDIF(C155,D155,"d")-1)</f>
      </c>
      <c r="K155" s="9" t="s">
        <f>=I155*365/J155</f>
      </c>
    </row>
    <row collapsed="false" customFormat="false" customHeight="false" hidden="false" ht="12.1" outlineLevel="0" r="156">
      <c r="A156" s="16" t="s">
        <v>135</v>
      </c>
      <c r="B156" s="16" t="s">
        <v>136</v>
      </c>
      <c r="C156" s="41" t="n">
        <v>45643</v>
      </c>
      <c r="D156" s="42" t="n">
        <v>45708</v>
      </c>
      <c r="E156" s="17" t="n">
        <v>124.15</v>
      </c>
      <c r="F156" s="17" t="n">
        <v>128.6071</v>
      </c>
      <c r="G156" s="17" t="n">
        <v>1</v>
      </c>
      <c r="H156" s="6" t="s">
        <f>=(F156-E156)*G156</f>
      </c>
      <c r="I156" s="9" t="s">
        <f>=(F156-E156)/E156</f>
      </c>
      <c r="J156" s="7" t="s">
        <f>=MAX(1,DATEDIF(C156,D156,"d")-1)</f>
      </c>
      <c r="K156" s="9" t="s">
        <f>=I156*365/J156</f>
      </c>
    </row>
    <row collapsed="false" customFormat="false" customHeight="false" hidden="false" ht="12.1" outlineLevel="0" r="157">
      <c r="A157" s="16" t="s">
        <v>135</v>
      </c>
      <c r="B157" s="16" t="s">
        <v>136</v>
      </c>
      <c r="C157" s="41" t="n">
        <v>45649</v>
      </c>
      <c r="D157" s="42" t="n">
        <v>45708</v>
      </c>
      <c r="E157" s="17" t="n">
        <v>124.55</v>
      </c>
      <c r="F157" s="17" t="n">
        <v>128.6071</v>
      </c>
      <c r="G157" s="17" t="n">
        <v>1</v>
      </c>
      <c r="H157" s="6" t="s">
        <f>=(F157-E157)*G157</f>
      </c>
      <c r="I157" s="9" t="s">
        <f>=(F157-E157)/E157</f>
      </c>
      <c r="J157" s="7" t="s">
        <f>=MAX(1,DATEDIF(C157,D157,"d")-1)</f>
      </c>
      <c r="K157" s="9" t="s">
        <f>=I157*365/J157</f>
      </c>
    </row>
    <row collapsed="false" customFormat="false" customHeight="false" hidden="false" ht="12.1" outlineLevel="0" r="158">
      <c r="A158" s="16" t="s">
        <v>135</v>
      </c>
      <c r="B158" s="16" t="s">
        <v>136</v>
      </c>
      <c r="C158" s="41" t="n">
        <v>45653</v>
      </c>
      <c r="D158" s="42" t="n">
        <v>45758</v>
      </c>
      <c r="E158" s="17" t="n">
        <v>124.81</v>
      </c>
      <c r="F158" s="17" t="n">
        <v>132.1935</v>
      </c>
      <c r="G158" s="17" t="n">
        <v>1</v>
      </c>
      <c r="H158" s="6" t="s">
        <f>=(F158-E158)*G158</f>
      </c>
      <c r="I158" s="9" t="s">
        <f>=(F158-E158)/E158</f>
      </c>
      <c r="J158" s="7" t="s">
        <f>=MAX(1,DATEDIF(C158,D158,"d")-1)</f>
      </c>
      <c r="K158" s="9" t="s">
        <f>=I158*365/J158</f>
      </c>
    </row>
    <row collapsed="false" customFormat="false" customHeight="false" hidden="false" ht="12.1" outlineLevel="0" r="159">
      <c r="A159" s="16" t="s">
        <v>135</v>
      </c>
      <c r="B159" s="16" t="s">
        <v>136</v>
      </c>
      <c r="C159" s="41" t="n">
        <v>45657</v>
      </c>
      <c r="D159" s="42" t="n">
        <v>45758</v>
      </c>
      <c r="E159" s="17" t="n">
        <v>125.09</v>
      </c>
      <c r="F159" s="17" t="n">
        <v>132.1935</v>
      </c>
      <c r="G159" s="17" t="n">
        <v>1</v>
      </c>
      <c r="H159" s="6" t="s">
        <f>=(F159-E159)*G159</f>
      </c>
      <c r="I159" s="9" t="s">
        <f>=(F159-E159)/E159</f>
      </c>
      <c r="J159" s="7" t="s">
        <f>=MAX(1,DATEDIF(C159,D159,"d")-1)</f>
      </c>
      <c r="K159" s="9" t="s">
        <f>=I159*365/J159</f>
      </c>
    </row>
    <row collapsed="false" customFormat="false" customHeight="false" hidden="false" ht="12.1" outlineLevel="0" r="160">
      <c r="A160" s="16" t="s">
        <v>135</v>
      </c>
      <c r="B160" s="16" t="s">
        <v>136</v>
      </c>
      <c r="C160" s="41" t="n">
        <v>45662</v>
      </c>
      <c r="D160" s="42" t="n">
        <v>45758</v>
      </c>
      <c r="E160" s="17" t="n">
        <v>125.44</v>
      </c>
      <c r="F160" s="17" t="n">
        <v>132.1935</v>
      </c>
      <c r="G160" s="17" t="n">
        <v>3</v>
      </c>
      <c r="H160" s="6" t="s">
        <f>=(F160-E160)*G160</f>
      </c>
      <c r="I160" s="9" t="s">
        <f>=(F160-E160)/E160</f>
      </c>
      <c r="J160" s="7" t="s">
        <f>=MAX(1,DATEDIF(C160,D160,"d")-1)</f>
      </c>
      <c r="K160" s="9" t="s">
        <f>=I160*365/J160</f>
      </c>
    </row>
    <row collapsed="false" customFormat="false" customHeight="false" hidden="false" ht="12.1" outlineLevel="0" r="161">
      <c r="A161" s="16" t="s">
        <v>135</v>
      </c>
      <c r="B161" s="16" t="s">
        <v>136</v>
      </c>
      <c r="C161" s="41" t="n">
        <v>45670</v>
      </c>
      <c r="D161" s="42" t="n">
        <v>45758</v>
      </c>
      <c r="E161" s="17" t="n">
        <v>126.04</v>
      </c>
      <c r="F161" s="17" t="n">
        <v>132.1935</v>
      </c>
      <c r="G161" s="17" t="n">
        <v>1</v>
      </c>
      <c r="H161" s="6" t="s">
        <f>=(F161-E161)*G161</f>
      </c>
      <c r="I161" s="9" t="s">
        <f>=(F161-E161)/E161</f>
      </c>
      <c r="J161" s="7" t="s">
        <f>=MAX(1,DATEDIF(C161,D161,"d")-1)</f>
      </c>
      <c r="K161" s="9" t="s">
        <f>=I161*365/J161</f>
      </c>
    </row>
    <row collapsed="false" customFormat="false" customHeight="false" hidden="false" ht="12.1" outlineLevel="0" r="162">
      <c r="A162" s="16" t="s">
        <v>135</v>
      </c>
      <c r="B162" s="16" t="s">
        <v>136</v>
      </c>
      <c r="C162" s="41" t="n">
        <v>45673</v>
      </c>
      <c r="D162" s="42" t="n">
        <v>45758</v>
      </c>
      <c r="E162" s="17" t="n">
        <v>126.24</v>
      </c>
      <c r="F162" s="17" t="n">
        <v>132.1935</v>
      </c>
      <c r="G162" s="17" t="n">
        <v>1</v>
      </c>
      <c r="H162" s="6" t="s">
        <f>=(F162-E162)*G162</f>
      </c>
      <c r="I162" s="9" t="s">
        <f>=(F162-E162)/E162</f>
      </c>
      <c r="J162" s="7" t="s">
        <f>=MAX(1,DATEDIF(C162,D162,"d")-1)</f>
      </c>
      <c r="K162" s="9" t="s">
        <f>=I162*365/J162</f>
      </c>
    </row>
    <row collapsed="false" customFormat="false" customHeight="false" hidden="false" ht="12.1" outlineLevel="0" r="163">
      <c r="A163" s="16" t="s">
        <v>135</v>
      </c>
      <c r="B163" s="16" t="s">
        <v>136</v>
      </c>
      <c r="C163" s="41" t="n">
        <v>45678</v>
      </c>
      <c r="D163" s="42" t="n">
        <v>45758</v>
      </c>
      <c r="E163" s="17" t="n">
        <v>126.57</v>
      </c>
      <c r="F163" s="17" t="n">
        <v>132.1935</v>
      </c>
      <c r="G163" s="17" t="n">
        <v>1</v>
      </c>
      <c r="H163" s="6" t="s">
        <f>=(F163-E163)*G163</f>
      </c>
      <c r="I163" s="9" t="s">
        <f>=(F163-E163)/E163</f>
      </c>
      <c r="J163" s="7" t="s">
        <f>=MAX(1,DATEDIF(C163,D163,"d")-1)</f>
      </c>
      <c r="K163" s="9" t="s">
        <f>=I163*365/J163</f>
      </c>
    </row>
    <row collapsed="false" customFormat="false" customHeight="false" hidden="false" ht="12.1" outlineLevel="0" r="164">
      <c r="A164" s="16" t="s">
        <v>135</v>
      </c>
      <c r="B164" s="16" t="s">
        <v>136</v>
      </c>
      <c r="C164" s="41" t="n">
        <v>45680</v>
      </c>
      <c r="D164" s="42" t="n">
        <v>45758</v>
      </c>
      <c r="E164" s="17" t="n">
        <v>126.72</v>
      </c>
      <c r="F164" s="17" t="n">
        <v>132.1935</v>
      </c>
      <c r="G164" s="17" t="n">
        <v>1</v>
      </c>
      <c r="H164" s="6" t="s">
        <f>=(F164-E164)*G164</f>
      </c>
      <c r="I164" s="9" t="s">
        <f>=(F164-E164)/E164</f>
      </c>
      <c r="J164" s="7" t="s">
        <f>=MAX(1,DATEDIF(C164,D164,"d")-1)</f>
      </c>
      <c r="K164" s="9" t="s">
        <f>=I164*365/J164</f>
      </c>
    </row>
    <row collapsed="false" customFormat="false" customHeight="false" hidden="false" ht="12.1" outlineLevel="0" r="165">
      <c r="A165" s="16" t="s">
        <v>135</v>
      </c>
      <c r="B165" s="16" t="s">
        <v>136</v>
      </c>
      <c r="C165" s="41" t="n">
        <v>45687</v>
      </c>
      <c r="D165" s="42" t="n">
        <v>45758</v>
      </c>
      <c r="E165" s="17" t="n">
        <v>127.19</v>
      </c>
      <c r="F165" s="17" t="n">
        <v>132.1935</v>
      </c>
      <c r="G165" s="17" t="n">
        <v>1</v>
      </c>
      <c r="H165" s="6" t="s">
        <f>=(F165-E165)*G165</f>
      </c>
      <c r="I165" s="9" t="s">
        <f>=(F165-E165)/E165</f>
      </c>
      <c r="J165" s="7" t="s">
        <f>=MAX(1,DATEDIF(C165,D165,"d")-1)</f>
      </c>
      <c r="K165" s="9" t="s">
        <f>=I165*365/J165</f>
      </c>
    </row>
    <row collapsed="false" customFormat="false" customHeight="false" hidden="false" ht="12.1" outlineLevel="0" r="166">
      <c r="A166" s="16" t="s">
        <v>135</v>
      </c>
      <c r="B166" s="16" t="s">
        <v>136</v>
      </c>
      <c r="C166" s="41" t="n">
        <v>45691</v>
      </c>
      <c r="D166" s="42" t="n">
        <v>45758</v>
      </c>
      <c r="E166" s="17" t="n">
        <v>127.45</v>
      </c>
      <c r="F166" s="17" t="n">
        <v>132.1935</v>
      </c>
      <c r="G166" s="17" t="n">
        <v>1</v>
      </c>
      <c r="H166" s="6" t="s">
        <f>=(F166-E166)*G166</f>
      </c>
      <c r="I166" s="9" t="s">
        <f>=(F166-E166)/E166</f>
      </c>
      <c r="J166" s="7" t="s">
        <f>=MAX(1,DATEDIF(C166,D166,"d")-1)</f>
      </c>
      <c r="K166" s="9" t="s">
        <f>=I166*365/J166</f>
      </c>
    </row>
    <row collapsed="false" customFormat="false" customHeight="false" hidden="false" ht="12.1" outlineLevel="0" r="167">
      <c r="A167" s="16" t="s">
        <v>135</v>
      </c>
      <c r="B167" s="16" t="s">
        <v>136</v>
      </c>
      <c r="C167" s="41" t="n">
        <v>45693</v>
      </c>
      <c r="D167" s="42" t="n">
        <v>45758</v>
      </c>
      <c r="E167" s="17" t="n">
        <v>127.59</v>
      </c>
      <c r="F167" s="17" t="n">
        <v>132.1935</v>
      </c>
      <c r="G167" s="17" t="n">
        <v>3</v>
      </c>
      <c r="H167" s="6" t="s">
        <f>=(F167-E167)*G167</f>
      </c>
      <c r="I167" s="9" t="s">
        <f>=(F167-E167)/E167</f>
      </c>
      <c r="J167" s="7" t="s">
        <f>=MAX(1,DATEDIF(C167,D167,"d")-1)</f>
      </c>
      <c r="K167" s="9" t="s">
        <f>=I167*365/J167</f>
      </c>
    </row>
    <row collapsed="false" customFormat="false" customHeight="false" hidden="false" ht="12.1" outlineLevel="0" r="168">
      <c r="A168" s="16" t="s">
        <v>135</v>
      </c>
      <c r="B168" s="16" t="s">
        <v>136</v>
      </c>
      <c r="C168" s="41" t="n">
        <v>45697</v>
      </c>
      <c r="D168" s="42" t="n">
        <v>45758</v>
      </c>
      <c r="E168" s="17" t="n">
        <v>127.88</v>
      </c>
      <c r="F168" s="17" t="n">
        <v>132.1935</v>
      </c>
      <c r="G168" s="17" t="n">
        <v>1</v>
      </c>
      <c r="H168" s="6" t="s">
        <f>=(F168-E168)*G168</f>
      </c>
      <c r="I168" s="9" t="s">
        <f>=(F168-E168)/E168</f>
      </c>
      <c r="J168" s="7" t="s">
        <f>=MAX(1,DATEDIF(C168,D168,"d")-1)</f>
      </c>
      <c r="K168" s="9" t="s">
        <f>=I168*365/J168</f>
      </c>
    </row>
    <row collapsed="false" customFormat="false" customHeight="false" hidden="false" ht="12.1" outlineLevel="0" r="169">
      <c r="A169" s="16" t="s">
        <v>135</v>
      </c>
      <c r="B169" s="16" t="s">
        <v>136</v>
      </c>
      <c r="C169" s="41" t="n">
        <v>45700</v>
      </c>
      <c r="D169" s="42" t="n">
        <v>45758</v>
      </c>
      <c r="E169" s="17" t="n">
        <v>128.06</v>
      </c>
      <c r="F169" s="17" t="n">
        <v>132.1935</v>
      </c>
      <c r="G169" s="17" t="n">
        <v>1</v>
      </c>
      <c r="H169" s="6" t="s">
        <f>=(F169-E169)*G169</f>
      </c>
      <c r="I169" s="9" t="s">
        <f>=(F169-E169)/E169</f>
      </c>
      <c r="J169" s="7" t="s">
        <f>=MAX(1,DATEDIF(C169,D169,"d")-1)</f>
      </c>
      <c r="K169" s="9" t="s">
        <f>=I169*365/J169</f>
      </c>
    </row>
    <row collapsed="false" customFormat="false" customHeight="false" hidden="false" ht="12.1" outlineLevel="0" r="170">
      <c r="A170" s="16" t="s">
        <v>135</v>
      </c>
      <c r="B170" s="16" t="s">
        <v>136</v>
      </c>
      <c r="C170" s="41" t="n">
        <v>45700</v>
      </c>
      <c r="D170" s="42" t="n">
        <v>45758</v>
      </c>
      <c r="E170" s="17" t="n">
        <v>128.06</v>
      </c>
      <c r="F170" s="17" t="n">
        <v>132.1935</v>
      </c>
      <c r="G170" s="17" t="n">
        <v>1</v>
      </c>
      <c r="H170" s="6" t="s">
        <f>=(F170-E170)*G170</f>
      </c>
      <c r="I170" s="9" t="s">
        <f>=(F170-E170)/E170</f>
      </c>
      <c r="J170" s="7" t="s">
        <f>=MAX(1,DATEDIF(C170,D170,"d")-1)</f>
      </c>
      <c r="K170" s="9" t="s">
        <f>=I170*365/J170</f>
      </c>
    </row>
    <row collapsed="false" customFormat="false" customHeight="false" hidden="false" ht="12.1" outlineLevel="0" r="171">
      <c r="A171" s="16" t="s">
        <v>135</v>
      </c>
      <c r="B171" s="16" t="s">
        <v>136</v>
      </c>
      <c r="C171" s="41" t="n">
        <v>45702</v>
      </c>
      <c r="D171" s="42" t="n">
        <v>45758</v>
      </c>
      <c r="E171" s="17" t="n">
        <v>128.19</v>
      </c>
      <c r="F171" s="17" t="n">
        <v>132.1935</v>
      </c>
      <c r="G171" s="17" t="n">
        <v>1</v>
      </c>
      <c r="H171" s="6" t="s">
        <f>=(F171-E171)*G171</f>
      </c>
      <c r="I171" s="9" t="s">
        <f>=(F171-E171)/E171</f>
      </c>
      <c r="J171" s="7" t="s">
        <f>=MAX(1,DATEDIF(C171,D171,"d")-1)</f>
      </c>
      <c r="K171" s="9" t="s">
        <f>=I171*365/J171</f>
      </c>
    </row>
    <row collapsed="false" customFormat="false" customHeight="false" hidden="false" ht="12.1" outlineLevel="0" r="172">
      <c r="A172" s="16" t="s">
        <v>135</v>
      </c>
      <c r="B172" s="16" t="s">
        <v>136</v>
      </c>
      <c r="C172" s="41" t="n">
        <v>45708</v>
      </c>
      <c r="D172" s="42" t="n">
        <v>45758</v>
      </c>
      <c r="E172" s="17" t="n">
        <v>128.61</v>
      </c>
      <c r="F172" s="17" t="n">
        <v>132.1935</v>
      </c>
      <c r="G172" s="17" t="n">
        <v>1</v>
      </c>
      <c r="H172" s="6" t="s">
        <f>=(F172-E172)*G172</f>
      </c>
      <c r="I172" s="9" t="s">
        <f>=(F172-E172)/E172</f>
      </c>
      <c r="J172" s="7" t="s">
        <f>=MAX(1,DATEDIF(C172,D172,"d")-1)</f>
      </c>
      <c r="K172" s="9" t="s">
        <f>=I172*365/J172</f>
      </c>
    </row>
    <row collapsed="false" customFormat="false" customHeight="false" hidden="false" ht="12.1" outlineLevel="0" r="173">
      <c r="A173" s="16" t="s">
        <v>135</v>
      </c>
      <c r="B173" s="16" t="s">
        <v>136</v>
      </c>
      <c r="C173" s="41" t="n">
        <v>45719</v>
      </c>
      <c r="D173" s="42" t="n">
        <v>45758</v>
      </c>
      <c r="E173" s="17" t="n">
        <v>129.37</v>
      </c>
      <c r="F173" s="17" t="n">
        <v>132.1935</v>
      </c>
      <c r="G173" s="17" t="n">
        <v>1</v>
      </c>
      <c r="H173" s="6" t="s">
        <f>=(F173-E173)*G173</f>
      </c>
      <c r="I173" s="9" t="s">
        <f>=(F173-E173)/E173</f>
      </c>
      <c r="J173" s="7" t="s">
        <f>=MAX(1,DATEDIF(C173,D173,"d")-1)</f>
      </c>
      <c r="K173" s="9" t="s">
        <f>=I173*365/J173</f>
      </c>
    </row>
    <row collapsed="false" customFormat="false" customHeight="false" hidden="false" ht="12.1" outlineLevel="0" r="174">
      <c r="A174" s="16" t="s">
        <v>135</v>
      </c>
      <c r="B174" s="16" t="s">
        <v>136</v>
      </c>
      <c r="C174" s="41" t="n">
        <v>45721</v>
      </c>
      <c r="D174" s="42" t="n">
        <v>45758</v>
      </c>
      <c r="E174" s="17" t="n">
        <v>129.5186</v>
      </c>
      <c r="F174" s="17" t="n">
        <v>132.1935</v>
      </c>
      <c r="G174" s="17" t="n">
        <v>7</v>
      </c>
      <c r="H174" s="6" t="s">
        <f>=(F174-E174)*G174</f>
      </c>
      <c r="I174" s="9" t="s">
        <f>=(F174-E174)/E174</f>
      </c>
      <c r="J174" s="7" t="s">
        <f>=MAX(1,DATEDIF(C174,D174,"d")-1)</f>
      </c>
      <c r="K174" s="9" t="s">
        <f>=I174*365/J174</f>
      </c>
    </row>
    <row collapsed="false" customFormat="false" customHeight="false" hidden="false" ht="12.1" outlineLevel="0" r="175">
      <c r="A175" s="16" t="s">
        <v>135</v>
      </c>
      <c r="B175" s="16" t="s">
        <v>136</v>
      </c>
      <c r="C175" s="41" t="n">
        <v>45726</v>
      </c>
      <c r="D175" s="42" t="n">
        <v>45758</v>
      </c>
      <c r="E175" s="17" t="n">
        <v>129.86</v>
      </c>
      <c r="F175" s="17" t="n">
        <v>132.1935</v>
      </c>
      <c r="G175" s="17" t="n">
        <v>1</v>
      </c>
      <c r="H175" s="6" t="s">
        <f>=(F175-E175)*G175</f>
      </c>
      <c r="I175" s="9" t="s">
        <f>=(F175-E175)/E175</f>
      </c>
      <c r="J175" s="7" t="s">
        <f>=MAX(1,DATEDIF(C175,D175,"d")-1)</f>
      </c>
      <c r="K175" s="9" t="s">
        <f>=I175*365/J175</f>
      </c>
    </row>
    <row collapsed="false" customFormat="false" customHeight="false" hidden="false" ht="12.1" outlineLevel="0" r="176">
      <c r="A176" s="16" t="s">
        <v>135</v>
      </c>
      <c r="B176" s="16" t="s">
        <v>136</v>
      </c>
      <c r="C176" s="41" t="n">
        <v>45728</v>
      </c>
      <c r="D176" s="42" t="n">
        <v>45758</v>
      </c>
      <c r="E176" s="17" t="n">
        <v>130.01</v>
      </c>
      <c r="F176" s="17" t="n">
        <v>132.1935</v>
      </c>
      <c r="G176" s="17" t="n">
        <v>1</v>
      </c>
      <c r="H176" s="6" t="s">
        <f>=(F176-E176)*G176</f>
      </c>
      <c r="I176" s="9" t="s">
        <f>=(F176-E176)/E176</f>
      </c>
      <c r="J176" s="7" t="s">
        <f>=MAX(1,DATEDIF(C176,D176,"d")-1)</f>
      </c>
      <c r="K176" s="9" t="s">
        <f>=I176*365/J176</f>
      </c>
    </row>
    <row collapsed="false" customFormat="false" customHeight="false" hidden="false" ht="12.1" outlineLevel="0" r="177">
      <c r="A177" s="16" t="s">
        <v>135</v>
      </c>
      <c r="B177" s="16" t="s">
        <v>136</v>
      </c>
      <c r="C177" s="41" t="n">
        <v>45733</v>
      </c>
      <c r="D177" s="42" t="n">
        <v>45758</v>
      </c>
      <c r="E177" s="17" t="n">
        <v>130.37</v>
      </c>
      <c r="F177" s="17" t="n">
        <v>132.1935</v>
      </c>
      <c r="G177" s="17" t="n">
        <v>1</v>
      </c>
      <c r="H177" s="6" t="s">
        <f>=(F177-E177)*G177</f>
      </c>
      <c r="I177" s="9" t="s">
        <f>=(F177-E177)/E177</f>
      </c>
      <c r="J177" s="7" t="s">
        <f>=MAX(1,DATEDIF(C177,D177,"d")-1)</f>
      </c>
      <c r="K177" s="9" t="s">
        <f>=I177*365/J177</f>
      </c>
    </row>
    <row collapsed="false" customFormat="false" customHeight="false" hidden="false" ht="12.1" outlineLevel="0" r="178">
      <c r="A178" s="16" t="s">
        <v>135</v>
      </c>
      <c r="B178" s="16" t="s">
        <v>136</v>
      </c>
      <c r="C178" s="41" t="n">
        <v>45739</v>
      </c>
      <c r="D178" s="42" t="n">
        <v>45758</v>
      </c>
      <c r="E178" s="17" t="n">
        <v>130.81</v>
      </c>
      <c r="F178" s="17" t="n">
        <v>132.1935</v>
      </c>
      <c r="G178" s="17" t="n">
        <v>1</v>
      </c>
      <c r="H178" s="6" t="s">
        <f>=(F178-E178)*G178</f>
      </c>
      <c r="I178" s="9" t="s">
        <f>=(F178-E178)/E178</f>
      </c>
      <c r="J178" s="7" t="s">
        <f>=MAX(1,DATEDIF(C178,D178,"d")-1)</f>
      </c>
      <c r="K178" s="9" t="s">
        <f>=I178*365/J178</f>
      </c>
    </row>
    <row collapsed="false" customFormat="false" customHeight="false" hidden="false" ht="12.1" outlineLevel="0" r="179">
      <c r="A179" s="16" t="s">
        <v>135</v>
      </c>
      <c r="B179" s="16" t="s">
        <v>136</v>
      </c>
      <c r="C179" s="41" t="n">
        <v>45746</v>
      </c>
      <c r="D179" s="42" t="n">
        <v>45758</v>
      </c>
      <c r="E179" s="17" t="n">
        <v>131.31</v>
      </c>
      <c r="F179" s="17" t="n">
        <v>132.1935</v>
      </c>
      <c r="G179" s="17" t="n">
        <v>1</v>
      </c>
      <c r="H179" s="6" t="s">
        <f>=(F179-E179)*G179</f>
      </c>
      <c r="I179" s="9" t="s">
        <f>=(F179-E179)/E179</f>
      </c>
      <c r="J179" s="7" t="s">
        <f>=MAX(1,DATEDIF(C179,D179,"d")-1)</f>
      </c>
      <c r="K179" s="9" t="s">
        <f>=I179*365/J179</f>
      </c>
    </row>
    <row collapsed="false" customFormat="false" customHeight="false" hidden="false" ht="12.1" outlineLevel="0" r="180">
      <c r="A180" s="16" t="s">
        <v>135</v>
      </c>
      <c r="B180" s="16" t="s">
        <v>136</v>
      </c>
      <c r="C180" s="41" t="n">
        <v>45750</v>
      </c>
      <c r="D180" s="42" t="n">
        <v>45758</v>
      </c>
      <c r="E180" s="17" t="n">
        <v>131.61</v>
      </c>
      <c r="F180" s="17" t="n">
        <v>132.1935</v>
      </c>
      <c r="G180" s="17" t="n">
        <v>1</v>
      </c>
      <c r="H180" s="6" t="s">
        <f>=(F180-E180)*G180</f>
      </c>
      <c r="I180" s="9" t="s">
        <f>=(F180-E180)/E180</f>
      </c>
      <c r="J180" s="7" t="s">
        <f>=MAX(1,DATEDIF(C180,D180,"d")-1)</f>
      </c>
      <c r="K180" s="9" t="s">
        <f>=I180*365/J180</f>
      </c>
    </row>
    <row collapsed="false" customFormat="false" customHeight="false" hidden="false" ht="12.1" outlineLevel="0" r="181">
      <c r="A181" s="16" t="s">
        <v>135</v>
      </c>
      <c r="B181" s="16" t="s">
        <v>136</v>
      </c>
      <c r="C181" s="41" t="n">
        <v>45751</v>
      </c>
      <c r="D181" s="42" t="n">
        <v>45758</v>
      </c>
      <c r="E181" s="17" t="n">
        <v>131.6833</v>
      </c>
      <c r="F181" s="17" t="n">
        <v>132.1935</v>
      </c>
      <c r="G181" s="17" t="n">
        <v>6</v>
      </c>
      <c r="H181" s="6" t="s">
        <f>=(F181-E181)*G181</f>
      </c>
      <c r="I181" s="9" t="s">
        <f>=(F181-E181)/E181</f>
      </c>
      <c r="J181" s="7" t="s">
        <f>=MAX(1,DATEDIF(C181,D181,"d")-1)</f>
      </c>
      <c r="K181" s="9" t="s">
        <f>=I181*365/J181</f>
      </c>
    </row>
    <row collapsed="false" customFormat="false" customHeight="false" hidden="false" ht="12.1" outlineLevel="0" r="182">
      <c r="A182" s="16" t="s">
        <v>135</v>
      </c>
      <c r="B182" s="16" t="s">
        <v>136</v>
      </c>
      <c r="C182" s="41" t="n">
        <v>45756</v>
      </c>
      <c r="D182" s="42" t="n">
        <v>45758</v>
      </c>
      <c r="E182" s="17" t="n">
        <v>132.05</v>
      </c>
      <c r="F182" s="17" t="n">
        <v>132.1935</v>
      </c>
      <c r="G182" s="17" t="n">
        <v>1</v>
      </c>
      <c r="H182" s="6" t="s">
        <f>=(F182-E182)*G182</f>
      </c>
      <c r="I182" s="9" t="s">
        <f>=(F182-E182)/E182</f>
      </c>
      <c r="J182" s="7" t="s">
        <f>=MAX(1,DATEDIF(C182,D182,"d")-1)</f>
      </c>
      <c r="K182" s="9" t="s">
        <f>=I182*365/J182</f>
      </c>
    </row>
    <row collapsed="false" customFormat="false" customHeight="false" hidden="false" ht="12.1" outlineLevel="0" r="183">
      <c r="A183" s="16" t="s">
        <v>135</v>
      </c>
      <c r="B183" s="16" t="s">
        <v>136</v>
      </c>
      <c r="C183" s="41" t="n">
        <v>45760</v>
      </c>
      <c r="D183" s="42" t="n">
        <v>45838</v>
      </c>
      <c r="E183" s="17" t="n">
        <v>132.34</v>
      </c>
      <c r="F183" s="17" t="n">
        <v>137.9265</v>
      </c>
      <c r="G183" s="17" t="n">
        <v>1</v>
      </c>
      <c r="H183" s="6" t="s">
        <f>=(F183-E183)*G183</f>
      </c>
      <c r="I183" s="9" t="s">
        <f>=(F183-E183)/E183</f>
      </c>
      <c r="J183" s="7" t="s">
        <f>=MAX(1,DATEDIF(C183,D183,"d")-1)</f>
      </c>
      <c r="K183" s="9" t="s">
        <f>=I183*365/J183</f>
      </c>
    </row>
    <row collapsed="false" customFormat="false" customHeight="false" hidden="false" ht="12.1" outlineLevel="0" r="184">
      <c r="A184" s="16" t="s">
        <v>135</v>
      </c>
      <c r="B184" s="16" t="s">
        <v>136</v>
      </c>
      <c r="C184" s="41" t="n">
        <v>45762</v>
      </c>
      <c r="D184" s="42" t="n">
        <v>45838</v>
      </c>
      <c r="E184" s="17" t="n">
        <v>132.48</v>
      </c>
      <c r="F184" s="17" t="n">
        <v>137.9265</v>
      </c>
      <c r="G184" s="17" t="n">
        <v>1</v>
      </c>
      <c r="H184" s="6" t="s">
        <f>=(F184-E184)*G184</f>
      </c>
      <c r="I184" s="9" t="s">
        <f>=(F184-E184)/E184</f>
      </c>
      <c r="J184" s="7" t="s">
        <f>=MAX(1,DATEDIF(C184,D184,"d")-1)</f>
      </c>
      <c r="K184" s="9" t="s">
        <f>=I184*365/J184</f>
      </c>
    </row>
    <row collapsed="false" customFormat="false" customHeight="false" hidden="false" ht="12.1" outlineLevel="0" r="185">
      <c r="A185" s="16" t="s">
        <v>135</v>
      </c>
      <c r="B185" s="16" t="s">
        <v>136</v>
      </c>
      <c r="C185" s="41" t="n">
        <v>45767</v>
      </c>
      <c r="D185" s="42" t="n">
        <v>45838</v>
      </c>
      <c r="E185" s="17" t="n">
        <v>132.83</v>
      </c>
      <c r="F185" s="17" t="n">
        <v>137.9265</v>
      </c>
      <c r="G185" s="17" t="n">
        <v>1</v>
      </c>
      <c r="H185" s="6" t="s">
        <f>=(F185-E185)*G185</f>
      </c>
      <c r="I185" s="9" t="s">
        <f>=(F185-E185)/E185</f>
      </c>
      <c r="J185" s="7" t="s">
        <f>=MAX(1,DATEDIF(C185,D185,"d")-1)</f>
      </c>
      <c r="K185" s="9" t="s">
        <f>=I185*365/J185</f>
      </c>
    </row>
    <row collapsed="false" customFormat="false" customHeight="false" hidden="false" ht="12.1" outlineLevel="0" r="186">
      <c r="A186" s="16" t="s">
        <v>135</v>
      </c>
      <c r="B186" s="16" t="s">
        <v>136</v>
      </c>
      <c r="C186" s="41" t="n">
        <v>45773</v>
      </c>
      <c r="D186" s="42" t="n">
        <v>45838</v>
      </c>
      <c r="E186" s="17" t="n">
        <v>133.26</v>
      </c>
      <c r="F186" s="17" t="n">
        <v>137.9265</v>
      </c>
      <c r="G186" s="17" t="n">
        <v>1</v>
      </c>
      <c r="H186" s="6" t="s">
        <f>=(F186-E186)*G186</f>
      </c>
      <c r="I186" s="9" t="s">
        <f>=(F186-E186)/E186</f>
      </c>
      <c r="J186" s="7" t="s">
        <f>=MAX(1,DATEDIF(C186,D186,"d")-1)</f>
      </c>
      <c r="K186" s="9" t="s">
        <f>=I186*365/J186</f>
      </c>
    </row>
    <row collapsed="false" customFormat="false" customHeight="false" hidden="false" ht="12.1" outlineLevel="0" r="187">
      <c r="A187" s="16" t="s">
        <v>135</v>
      </c>
      <c r="B187" s="16" t="s">
        <v>136</v>
      </c>
      <c r="C187" s="41" t="n">
        <v>45781</v>
      </c>
      <c r="D187" s="42" t="n">
        <v>45838</v>
      </c>
      <c r="E187" s="17" t="n">
        <v>133.835</v>
      </c>
      <c r="F187" s="17" t="n">
        <v>137.9265</v>
      </c>
      <c r="G187" s="17" t="n">
        <v>4</v>
      </c>
      <c r="H187" s="6" t="s">
        <f>=(F187-E187)*G187</f>
      </c>
      <c r="I187" s="9" t="s">
        <f>=(F187-E187)/E187</f>
      </c>
      <c r="J187" s="7" t="s">
        <f>=MAX(1,DATEDIF(C187,D187,"d")-1)</f>
      </c>
      <c r="K187" s="9" t="s">
        <f>=I187*365/J187</f>
      </c>
    </row>
    <row collapsed="false" customFormat="false" customHeight="false" hidden="false" ht="12.1" outlineLevel="0" r="188">
      <c r="A188" s="16" t="s">
        <v>135</v>
      </c>
      <c r="B188" s="16" t="s">
        <v>136</v>
      </c>
      <c r="C188" s="41" t="n">
        <v>45785</v>
      </c>
      <c r="D188" s="42" t="n">
        <v>45838</v>
      </c>
      <c r="E188" s="17" t="n">
        <v>134.13</v>
      </c>
      <c r="F188" s="17" t="n">
        <v>137.9265</v>
      </c>
      <c r="G188" s="17" t="n">
        <v>1</v>
      </c>
      <c r="H188" s="6" t="s">
        <f>=(F188-E188)*G188</f>
      </c>
      <c r="I188" s="9" t="s">
        <f>=(F188-E188)/E188</f>
      </c>
      <c r="J188" s="7" t="s">
        <f>=MAX(1,DATEDIF(C188,D188,"d")-1)</f>
      </c>
      <c r="K188" s="9" t="s">
        <f>=I188*365/J188</f>
      </c>
    </row>
    <row collapsed="false" customFormat="false" customHeight="false" hidden="false" ht="12.1" outlineLevel="0" r="189">
      <c r="A189" s="16" t="s">
        <v>135</v>
      </c>
      <c r="B189" s="16" t="s">
        <v>136</v>
      </c>
      <c r="C189" s="41" t="n">
        <v>45791</v>
      </c>
      <c r="D189" s="42" t="n">
        <v>45838</v>
      </c>
      <c r="E189" s="17" t="n">
        <v>134.56</v>
      </c>
      <c r="F189" s="17" t="n">
        <v>137.9265</v>
      </c>
      <c r="G189" s="17" t="n">
        <v>1</v>
      </c>
      <c r="H189" s="6" t="s">
        <f>=(F189-E189)*G189</f>
      </c>
      <c r="I189" s="9" t="s">
        <f>=(F189-E189)/E189</f>
      </c>
      <c r="J189" s="7" t="s">
        <f>=MAX(1,DATEDIF(C189,D189,"d")-1)</f>
      </c>
      <c r="K189" s="9" t="s">
        <f>=I189*365/J189</f>
      </c>
    </row>
    <row collapsed="false" customFormat="false" customHeight="false" hidden="false" ht="12.1" outlineLevel="0" r="190">
      <c r="A190" s="16" t="s">
        <v>135</v>
      </c>
      <c r="B190" s="16" t="s">
        <v>136</v>
      </c>
      <c r="C190" s="41" t="n">
        <v>45791</v>
      </c>
      <c r="D190" s="42" t="n">
        <v>45838</v>
      </c>
      <c r="E190" s="17" t="n">
        <v>134.56</v>
      </c>
      <c r="F190" s="17" t="n">
        <v>137.9265</v>
      </c>
      <c r="G190" s="17" t="n">
        <v>1</v>
      </c>
      <c r="H190" s="6" t="s">
        <f>=(F190-E190)*G190</f>
      </c>
      <c r="I190" s="9" t="s">
        <f>=(F190-E190)/E190</f>
      </c>
      <c r="J190" s="7" t="s">
        <f>=MAX(1,DATEDIF(C190,D190,"d")-1)</f>
      </c>
      <c r="K190" s="9" t="s">
        <f>=I190*365/J190</f>
      </c>
    </row>
    <row collapsed="false" customFormat="false" customHeight="false" hidden="false" ht="12.1" outlineLevel="0" r="191">
      <c r="A191" s="16" t="s">
        <v>135</v>
      </c>
      <c r="B191" s="16" t="s">
        <v>136</v>
      </c>
      <c r="C191" s="41" t="n">
        <v>45798</v>
      </c>
      <c r="D191" s="42" t="n">
        <v>45838</v>
      </c>
      <c r="E191" s="17" t="n">
        <v>135.07</v>
      </c>
      <c r="F191" s="17" t="n">
        <v>137.9265</v>
      </c>
      <c r="G191" s="17" t="n">
        <v>1</v>
      </c>
      <c r="H191" s="6" t="s">
        <f>=(F191-E191)*G191</f>
      </c>
      <c r="I191" s="9" t="s">
        <f>=(F191-E191)/E191</f>
      </c>
      <c r="J191" s="7" t="s">
        <f>=MAX(1,DATEDIF(C191,D191,"d")-1)</f>
      </c>
      <c r="K191" s="9" t="s">
        <f>=I191*365/J191</f>
      </c>
    </row>
    <row collapsed="false" customFormat="false" customHeight="false" hidden="false" ht="12.1" outlineLevel="0" r="192">
      <c r="A192" s="16" t="s">
        <v>135</v>
      </c>
      <c r="B192" s="16" t="s">
        <v>136</v>
      </c>
      <c r="C192" s="41" t="n">
        <v>45802</v>
      </c>
      <c r="D192" s="42" t="n">
        <v>45838</v>
      </c>
      <c r="E192" s="17" t="n">
        <v>135.36</v>
      </c>
      <c r="F192" s="17" t="n">
        <v>137.9265</v>
      </c>
      <c r="G192" s="17" t="n">
        <v>1</v>
      </c>
      <c r="H192" s="6" t="s">
        <f>=(F192-E192)*G192</f>
      </c>
      <c r="I192" s="9" t="s">
        <f>=(F192-E192)/E192</f>
      </c>
      <c r="J192" s="7" t="s">
        <f>=MAX(1,DATEDIF(C192,D192,"d")-1)</f>
      </c>
      <c r="K192" s="9" t="s">
        <f>=I192*365/J192</f>
      </c>
    </row>
    <row collapsed="false" customFormat="false" customHeight="false" hidden="false" ht="12.1" outlineLevel="0" r="193">
      <c r="A193" s="16" t="s">
        <v>135</v>
      </c>
      <c r="B193" s="16" t="s">
        <v>136</v>
      </c>
      <c r="C193" s="41" t="n">
        <v>45808</v>
      </c>
      <c r="D193" s="42" t="n">
        <v>45838</v>
      </c>
      <c r="E193" s="17" t="n">
        <v>135.8</v>
      </c>
      <c r="F193" s="17" t="n">
        <v>137.9265</v>
      </c>
      <c r="G193" s="17" t="n">
        <v>1</v>
      </c>
      <c r="H193" s="6" t="s">
        <f>=(F193-E193)*G193</f>
      </c>
      <c r="I193" s="9" t="s">
        <f>=(F193-E193)/E193</f>
      </c>
      <c r="J193" s="7" t="s">
        <f>=MAX(1,DATEDIF(C193,D193,"d")-1)</f>
      </c>
      <c r="K193" s="9" t="s">
        <f>=I193*365/J193</f>
      </c>
    </row>
    <row collapsed="false" customFormat="false" customHeight="false" hidden="false" ht="12.1" outlineLevel="0" r="194">
      <c r="A194" s="16" t="s">
        <v>135</v>
      </c>
      <c r="B194" s="16" t="s">
        <v>136</v>
      </c>
      <c r="C194" s="41" t="n">
        <v>45812</v>
      </c>
      <c r="D194" s="42" t="n">
        <v>45838</v>
      </c>
      <c r="E194" s="17" t="n">
        <v>136.1033</v>
      </c>
      <c r="F194" s="17" t="n">
        <v>137.9265</v>
      </c>
      <c r="G194" s="17" t="n">
        <v>3</v>
      </c>
      <c r="H194" s="6" t="s">
        <f>=(F194-E194)*G194</f>
      </c>
      <c r="I194" s="9" t="s">
        <f>=(F194-E194)/E194</f>
      </c>
      <c r="J194" s="7" t="s">
        <f>=MAX(1,DATEDIF(C194,D194,"d")-1)</f>
      </c>
      <c r="K194" s="9" t="s">
        <f>=I194*365/J194</f>
      </c>
    </row>
    <row collapsed="false" customFormat="false" customHeight="false" hidden="false" ht="12.1" outlineLevel="0" r="195">
      <c r="A195" s="16" t="s">
        <v>135</v>
      </c>
      <c r="B195" s="16" t="s">
        <v>136</v>
      </c>
      <c r="C195" s="41" t="n">
        <v>45824</v>
      </c>
      <c r="D195" s="42" t="n">
        <v>45838</v>
      </c>
      <c r="E195" s="17" t="n">
        <v>136.94</v>
      </c>
      <c r="F195" s="17" t="n">
        <v>137.9265</v>
      </c>
      <c r="G195" s="17" t="n">
        <v>1</v>
      </c>
      <c r="H195" s="6" t="s">
        <f>=(F195-E195)*G195</f>
      </c>
      <c r="I195" s="9" t="s">
        <f>=(F195-E195)/E195</f>
      </c>
      <c r="J195" s="7" t="s">
        <f>=MAX(1,DATEDIF(C195,D195,"d")-1)</f>
      </c>
      <c r="K195" s="9" t="s">
        <f>=I195*365/J195</f>
      </c>
    </row>
    <row collapsed="false" customFormat="false" customHeight="false" hidden="false" ht="12.1" outlineLevel="0" r="196">
      <c r="A196" s="16" t="s">
        <v>135</v>
      </c>
      <c r="B196" s="16" t="s">
        <v>136</v>
      </c>
      <c r="C196" s="41" t="n">
        <v>45831</v>
      </c>
      <c r="D196" s="42" t="n">
        <v>45838</v>
      </c>
      <c r="E196" s="17" t="n">
        <v>137.43</v>
      </c>
      <c r="F196" s="17" t="n">
        <v>137.9265</v>
      </c>
      <c r="G196" s="17" t="n">
        <v>1</v>
      </c>
      <c r="H196" s="6" t="s">
        <f>=(F196-E196)*G196</f>
      </c>
      <c r="I196" s="9" t="s">
        <f>=(F196-E196)/E196</f>
      </c>
      <c r="J196" s="7" t="s">
        <f>=MAX(1,DATEDIF(C196,D196,"d")-1)</f>
      </c>
      <c r="K196" s="9" t="s">
        <f>=I196*365/J196</f>
      </c>
    </row>
    <row collapsed="false" customFormat="false" customHeight="false" hidden="false" ht="12.1" outlineLevel="0" r="197">
      <c r="A197" s="16" t="s">
        <v>135</v>
      </c>
      <c r="B197" s="16" t="s">
        <v>136</v>
      </c>
      <c r="C197" s="41" t="n">
        <v>45835</v>
      </c>
      <c r="D197" s="42" t="n">
        <v>45838</v>
      </c>
      <c r="E197" s="17" t="n">
        <v>137.71</v>
      </c>
      <c r="F197" s="17" t="n">
        <v>137.9265</v>
      </c>
      <c r="G197" s="17" t="n">
        <v>1</v>
      </c>
      <c r="H197" s="6" t="s">
        <f>=(F197-E197)*G197</f>
      </c>
      <c r="I197" s="9" t="s">
        <f>=(F197-E197)/E197</f>
      </c>
      <c r="J197" s="7" t="s">
        <f>=MAX(1,DATEDIF(C197,D197,"d")-1)</f>
      </c>
      <c r="K197" s="9" t="s">
        <f>=I197*365/J197</f>
      </c>
    </row>
    <row collapsed="false" customFormat="false" customHeight="false" hidden="false" ht="12.1" outlineLevel="0" r="198">
      <c r="A198" s="16" t="s">
        <v>135</v>
      </c>
      <c r="B198" s="16" t="s">
        <v>136</v>
      </c>
      <c r="C198" s="41" t="n">
        <v>45842</v>
      </c>
      <c r="D198" s="42" t="n">
        <v>45882</v>
      </c>
      <c r="E198" s="17" t="n">
        <v>138.2075</v>
      </c>
      <c r="F198" s="17" t="n">
        <v>140.8665</v>
      </c>
      <c r="G198" s="17" t="n">
        <v>4</v>
      </c>
      <c r="H198" s="6" t="s">
        <f>=(F198-E198)*G198</f>
      </c>
      <c r="I198" s="9" t="s">
        <f>=(F198-E198)/E198</f>
      </c>
      <c r="J198" s="7" t="s">
        <f>=MAX(1,DATEDIF(C198,D198,"d")-1)</f>
      </c>
      <c r="K198" s="9" t="s">
        <f>=I198*365/J198</f>
      </c>
    </row>
    <row collapsed="false" customFormat="false" customHeight="false" hidden="false" ht="12.1" outlineLevel="0" r="199">
      <c r="A199" s="16" t="s">
        <v>135</v>
      </c>
      <c r="B199" s="16" t="s">
        <v>136</v>
      </c>
      <c r="C199" s="41" t="n">
        <v>45850</v>
      </c>
      <c r="D199" s="42" t="n">
        <v>45882</v>
      </c>
      <c r="E199" s="17" t="n">
        <v>138.76</v>
      </c>
      <c r="F199" s="17" t="n">
        <v>140.8665</v>
      </c>
      <c r="G199" s="17" t="n">
        <v>1</v>
      </c>
      <c r="H199" s="6" t="s">
        <f>=(F199-E199)*G199</f>
      </c>
      <c r="I199" s="9" t="s">
        <f>=(F199-E199)/E199</f>
      </c>
      <c r="J199" s="7" t="s">
        <f>=MAX(1,DATEDIF(C199,D199,"d")-1)</f>
      </c>
      <c r="K199" s="9" t="s">
        <f>=I199*365/J199</f>
      </c>
    </row>
    <row collapsed="false" customFormat="false" customHeight="false" hidden="false" ht="12.1" outlineLevel="0" r="200">
      <c r="A200" s="16" t="s">
        <v>135</v>
      </c>
      <c r="B200" s="16" t="s">
        <v>136</v>
      </c>
      <c r="C200" s="41" t="n">
        <v>45852</v>
      </c>
      <c r="D200" s="42" t="n">
        <v>45882</v>
      </c>
      <c r="E200" s="17" t="n">
        <v>138.9</v>
      </c>
      <c r="F200" s="17" t="n">
        <v>140.8665</v>
      </c>
      <c r="G200" s="17" t="n">
        <v>1</v>
      </c>
      <c r="H200" s="6" t="s">
        <f>=(F200-E200)*G200</f>
      </c>
      <c r="I200" s="9" t="s">
        <f>=(F200-E200)/E200</f>
      </c>
      <c r="J200" s="7" t="s">
        <f>=MAX(1,DATEDIF(C200,D200,"d")-1)</f>
      </c>
      <c r="K200" s="9" t="s">
        <f>=I200*365/J200</f>
      </c>
    </row>
    <row collapsed="false" customFormat="false" customHeight="false" hidden="false" ht="12.1" outlineLevel="0" r="201">
      <c r="A201" s="16" t="s">
        <v>135</v>
      </c>
      <c r="B201" s="16" t="s">
        <v>136</v>
      </c>
      <c r="C201" s="41" t="n">
        <v>45856</v>
      </c>
      <c r="D201" s="42" t="n">
        <v>45882</v>
      </c>
      <c r="E201" s="17" t="n">
        <v>139.17</v>
      </c>
      <c r="F201" s="17" t="n">
        <v>140.8665</v>
      </c>
      <c r="G201" s="17" t="n">
        <v>1</v>
      </c>
      <c r="H201" s="6" t="s">
        <f>=(F201-E201)*G201</f>
      </c>
      <c r="I201" s="9" t="s">
        <f>=(F201-E201)/E201</f>
      </c>
      <c r="J201" s="7" t="s">
        <f>=MAX(1,DATEDIF(C201,D201,"d")-1)</f>
      </c>
      <c r="K201" s="9" t="s">
        <f>=I201*365/J201</f>
      </c>
    </row>
    <row collapsed="false" customFormat="false" customHeight="false" hidden="false" ht="12.1" outlineLevel="0" r="202">
      <c r="A202" s="16" t="s">
        <v>135</v>
      </c>
      <c r="B202" s="16" t="s">
        <v>136</v>
      </c>
      <c r="C202" s="41" t="n">
        <v>45857</v>
      </c>
      <c r="D202" s="42" t="n">
        <v>45882</v>
      </c>
      <c r="E202" s="17" t="n">
        <v>139.24</v>
      </c>
      <c r="F202" s="17" t="n">
        <v>140.8665</v>
      </c>
      <c r="G202" s="17" t="n">
        <v>1</v>
      </c>
      <c r="H202" s="6" t="s">
        <f>=(F202-E202)*G202</f>
      </c>
      <c r="I202" s="9" t="s">
        <f>=(F202-E202)/E202</f>
      </c>
      <c r="J202" s="7" t="s">
        <f>=MAX(1,DATEDIF(C202,D202,"d")-1)</f>
      </c>
      <c r="K202" s="9" t="s">
        <f>=I202*365/J202</f>
      </c>
    </row>
    <row collapsed="false" customFormat="false" customHeight="false" hidden="false" ht="12.1" outlineLevel="0" r="203">
      <c r="A203" s="16" t="s">
        <v>135</v>
      </c>
      <c r="B203" s="16" t="s">
        <v>136</v>
      </c>
      <c r="C203" s="41" t="n">
        <v>45866</v>
      </c>
      <c r="D203" s="42" t="n">
        <v>45882</v>
      </c>
      <c r="E203" s="17" t="n">
        <v>139.85</v>
      </c>
      <c r="F203" s="17" t="n">
        <v>140.8665</v>
      </c>
      <c r="G203" s="17" t="n">
        <v>1</v>
      </c>
      <c r="H203" s="6" t="s">
        <f>=(F203-E203)*G203</f>
      </c>
      <c r="I203" s="9" t="s">
        <f>=(F203-E203)/E203</f>
      </c>
      <c r="J203" s="7" t="s">
        <f>=MAX(1,DATEDIF(C203,D203,"d")-1)</f>
      </c>
      <c r="K203" s="9" t="s">
        <f>=I203*365/J203</f>
      </c>
    </row>
    <row collapsed="false" customFormat="false" customHeight="false" hidden="false" ht="12.1" outlineLevel="0" r="204">
      <c r="A204" s="16" t="s">
        <v>135</v>
      </c>
      <c r="B204" s="16" t="s">
        <v>136</v>
      </c>
      <c r="C204" s="41" t="n">
        <v>45870</v>
      </c>
      <c r="D204" s="42" t="n">
        <v>45882</v>
      </c>
      <c r="E204" s="17" t="n">
        <v>140.11</v>
      </c>
      <c r="F204" s="17" t="n">
        <v>140.8665</v>
      </c>
      <c r="G204" s="17" t="n">
        <v>1</v>
      </c>
      <c r="H204" s="6" t="s">
        <f>=(F204-E204)*G204</f>
      </c>
      <c r="I204" s="9" t="s">
        <f>=(F204-E204)/E204</f>
      </c>
      <c r="J204" s="7" t="s">
        <f>=MAX(1,DATEDIF(C204,D204,"d")-1)</f>
      </c>
      <c r="K204" s="9" t="s">
        <f>=I204*365/J204</f>
      </c>
    </row>
    <row collapsed="false" customFormat="false" customHeight="false" hidden="false" ht="12.1" outlineLevel="0" r="205">
      <c r="A205" s="16" t="s">
        <v>135</v>
      </c>
      <c r="B205" s="16" t="s">
        <v>136</v>
      </c>
      <c r="C205" s="41" t="n">
        <v>45873</v>
      </c>
      <c r="D205" s="42" t="n">
        <v>45882</v>
      </c>
      <c r="E205" s="17" t="n">
        <v>140.3</v>
      </c>
      <c r="F205" s="17" t="n">
        <v>140.8665</v>
      </c>
      <c r="G205" s="17" t="n">
        <v>1</v>
      </c>
      <c r="H205" s="6" t="s">
        <f>=(F205-E205)*G205</f>
      </c>
      <c r="I205" s="9" t="s">
        <f>=(F205-E205)/E205</f>
      </c>
      <c r="J205" s="7" t="s">
        <f>=MAX(1,DATEDIF(C205,D205,"d")-1)</f>
      </c>
      <c r="K205" s="9" t="s">
        <f>=I205*365/J205</f>
      </c>
    </row>
    <row collapsed="false" customFormat="false" customHeight="false" hidden="false" ht="12.1" outlineLevel="0" r="206">
      <c r="A206" s="16" t="s">
        <v>135</v>
      </c>
      <c r="B206" s="16" t="s">
        <v>136</v>
      </c>
      <c r="C206" s="41" t="n">
        <v>45873</v>
      </c>
      <c r="D206" s="42" t="n">
        <v>45882</v>
      </c>
      <c r="E206" s="17" t="n">
        <v>140.3029</v>
      </c>
      <c r="F206" s="17" t="n">
        <v>140.8665</v>
      </c>
      <c r="G206" s="17" t="n">
        <v>7</v>
      </c>
      <c r="H206" s="6" t="s">
        <f>=(F206-E206)*G206</f>
      </c>
      <c r="I206" s="9" t="s">
        <f>=(F206-E206)/E206</f>
      </c>
      <c r="J206" s="7" t="s">
        <f>=MAX(1,DATEDIF(C206,D206,"d")-1)</f>
      </c>
      <c r="K206" s="9" t="s">
        <f>=I206*365/J206</f>
      </c>
    </row>
    <row collapsed="false" customFormat="false" customHeight="false" hidden="false" ht="12.1" outlineLevel="0" r="207">
      <c r="A207" s="16" t="s">
        <v>135</v>
      </c>
      <c r="B207" s="16" t="s">
        <v>136</v>
      </c>
      <c r="C207" s="41" t="n">
        <v>45874</v>
      </c>
      <c r="D207" s="42" t="n">
        <v>45882</v>
      </c>
      <c r="E207" s="17" t="n">
        <v>140.37</v>
      </c>
      <c r="F207" s="17" t="n">
        <v>140.8665</v>
      </c>
      <c r="G207" s="17" t="n">
        <v>1</v>
      </c>
      <c r="H207" s="6" t="s">
        <f>=(F207-E207)*G207</f>
      </c>
      <c r="I207" s="9" t="s">
        <f>=(F207-E207)/E207</f>
      </c>
      <c r="J207" s="7" t="s">
        <f>=MAX(1,DATEDIF(C207,D207,"d")-1)</f>
      </c>
      <c r="K207" s="9" t="s">
        <f>=I207*365/J207</f>
      </c>
    </row>
    <row collapsed="false" customFormat="false" customHeight="false" hidden="false" ht="12.1" outlineLevel="0" r="208">
      <c r="A208" s="16" t="s">
        <v>135</v>
      </c>
      <c r="B208" s="16" t="s">
        <v>136</v>
      </c>
      <c r="C208" s="41" t="n">
        <v>45878</v>
      </c>
      <c r="D208" s="42" t="n">
        <v>45882</v>
      </c>
      <c r="E208" s="17" t="n">
        <v>140.62</v>
      </c>
      <c r="F208" s="17" t="n">
        <v>140.8665</v>
      </c>
      <c r="G208" s="17" t="n">
        <v>1</v>
      </c>
      <c r="H208" s="6" t="s">
        <f>=(F208-E208)*G208</f>
      </c>
      <c r="I208" s="9" t="s">
        <f>=(F208-E208)/E208</f>
      </c>
      <c r="J208" s="7" t="s">
        <f>=MAX(1,DATEDIF(C208,D208,"d")-1)</f>
      </c>
      <c r="K208" s="9" t="s">
        <f>=I208*365/J208</f>
      </c>
    </row>
    <row collapsed="false" customFormat="false" customHeight="false" hidden="false" ht="12.1" outlineLevel="0" r="209">
      <c r="A209" s="16" t="s">
        <v>135</v>
      </c>
      <c r="B209" s="16" t="s">
        <v>136</v>
      </c>
      <c r="C209" s="41" t="n">
        <v>45883</v>
      </c>
      <c r="D209" s="42" t="n">
        <v>45909</v>
      </c>
      <c r="E209" s="17" t="n">
        <v>140.93</v>
      </c>
      <c r="F209" s="17" t="n">
        <v>142.6</v>
      </c>
      <c r="G209" s="17" t="n">
        <v>1</v>
      </c>
      <c r="H209" s="6" t="s">
        <f>=(F209-E209)*G209</f>
      </c>
      <c r="I209" s="9" t="s">
        <f>=(F209-E209)/E209</f>
      </c>
      <c r="J209" s="7" t="s">
        <f>=MAX(1,DATEDIF(C209,D209,"d")-1)</f>
      </c>
      <c r="K209" s="9" t="s">
        <f>=I209*365/J209</f>
      </c>
    </row>
    <row collapsed="false" customFormat="false" customHeight="false" hidden="false" ht="12.1" outlineLevel="0" r="210">
      <c r="A210" s="16" t="s">
        <v>135</v>
      </c>
      <c r="B210" s="16" t="s">
        <v>136</v>
      </c>
      <c r="C210" s="41" t="n">
        <v>45883</v>
      </c>
      <c r="D210" s="42" t="n">
        <v>45909</v>
      </c>
      <c r="E210" s="17" t="n">
        <v>140.93</v>
      </c>
      <c r="F210" s="17" t="n">
        <v>142.6</v>
      </c>
      <c r="G210" s="17" t="n">
        <v>1</v>
      </c>
      <c r="H210" s="6" t="s">
        <f>=(F210-E210)*G210</f>
      </c>
      <c r="I210" s="9" t="s">
        <f>=(F210-E210)/E210</f>
      </c>
      <c r="J210" s="7" t="s">
        <f>=MAX(1,DATEDIF(C210,D210,"d")-1)</f>
      </c>
      <c r="K210" s="9" t="s">
        <f>=I210*365/J210</f>
      </c>
    </row>
    <row collapsed="false" customFormat="false" customHeight="false" hidden="false" ht="12.1" outlineLevel="0" r="211">
      <c r="A211" s="16" t="s">
        <v>135</v>
      </c>
      <c r="B211" s="16" t="s">
        <v>136</v>
      </c>
      <c r="C211" s="41" t="n">
        <v>45892</v>
      </c>
      <c r="D211" s="42" t="n">
        <v>45909</v>
      </c>
      <c r="E211" s="17" t="n">
        <v>141.51</v>
      </c>
      <c r="F211" s="17" t="n">
        <v>142.6</v>
      </c>
      <c r="G211" s="17" t="n">
        <v>1</v>
      </c>
      <c r="H211" s="6" t="s">
        <f>=(F211-E211)*G211</f>
      </c>
      <c r="I211" s="9" t="s">
        <f>=(F211-E211)/E211</f>
      </c>
      <c r="J211" s="7" t="s">
        <f>=MAX(1,DATEDIF(C211,D211,"d")-1)</f>
      </c>
      <c r="K211" s="9" t="s">
        <f>=I211*365/J211</f>
      </c>
    </row>
    <row collapsed="false" customFormat="false" customHeight="false" hidden="false" ht="12.1" outlineLevel="0" r="212">
      <c r="A212" s="16" t="s">
        <v>135</v>
      </c>
      <c r="B212" s="16" t="s">
        <v>136</v>
      </c>
      <c r="C212" s="41" t="n">
        <v>45899</v>
      </c>
      <c r="D212" s="42" t="n">
        <v>45909</v>
      </c>
      <c r="E212" s="17" t="n">
        <v>141.95</v>
      </c>
      <c r="F212" s="17" t="n">
        <v>142.6</v>
      </c>
      <c r="G212" s="17" t="n">
        <v>1</v>
      </c>
      <c r="H212" s="6" t="s">
        <f>=(F212-E212)*G212</f>
      </c>
      <c r="I212" s="9" t="s">
        <f>=(F212-E212)/E212</f>
      </c>
      <c r="J212" s="7" t="s">
        <f>=MAX(1,DATEDIF(C212,D212,"d")-1)</f>
      </c>
      <c r="K212" s="9" t="s">
        <f>=I212*365/J212</f>
      </c>
    </row>
    <row collapsed="false" customFormat="false" customHeight="false" hidden="false" ht="12.1" outlineLevel="0" r="213">
      <c r="A213" s="16" t="s">
        <v>135</v>
      </c>
      <c r="B213" s="16" t="s">
        <v>136</v>
      </c>
      <c r="C213" s="41" t="n">
        <v>45901</v>
      </c>
      <c r="D213" s="42" t="n">
        <v>45909</v>
      </c>
      <c r="E213" s="17" t="n">
        <v>142.08</v>
      </c>
      <c r="F213" s="17" t="n">
        <v>142.6</v>
      </c>
      <c r="G213" s="17" t="n">
        <v>1</v>
      </c>
      <c r="H213" s="6" t="s">
        <f>=(F213-E213)*G213</f>
      </c>
      <c r="I213" s="9" t="s">
        <f>=(F213-E213)/E213</f>
      </c>
      <c r="J213" s="7" t="s">
        <f>=MAX(1,DATEDIF(C213,D213,"d")-1)</f>
      </c>
      <c r="K213" s="9" t="s">
        <f>=I213*365/J213</f>
      </c>
    </row>
    <row collapsed="false" customFormat="false" customHeight="false" hidden="false" ht="12.1" outlineLevel="0" r="214">
      <c r="A214" s="16" t="s">
        <v>135</v>
      </c>
      <c r="B214" s="16" t="s">
        <v>136</v>
      </c>
      <c r="C214" s="41" t="n">
        <v>45904</v>
      </c>
      <c r="D214" s="42" t="n">
        <v>45909</v>
      </c>
      <c r="E214" s="17" t="n">
        <v>142.279</v>
      </c>
      <c r="F214" s="17" t="n">
        <v>142.6</v>
      </c>
      <c r="G214" s="17" t="n">
        <v>20</v>
      </c>
      <c r="H214" s="6" t="s">
        <f>=(F214-E214)*G214</f>
      </c>
      <c r="I214" s="9" t="s">
        <f>=(F214-E214)/E214</f>
      </c>
      <c r="J214" s="7" t="s">
        <f>=MAX(1,DATEDIF(C214,D214,"d")-1)</f>
      </c>
      <c r="K214" s="9" t="s">
        <f>=I214*365/J214</f>
      </c>
    </row>
    <row collapsed="false" customFormat="false" customHeight="false" hidden="false" ht="12.1" outlineLevel="0" r="215">
      <c r="A215" s="16" t="s">
        <v>135</v>
      </c>
      <c r="B215" s="16" t="s">
        <v>136</v>
      </c>
      <c r="C215" s="41" t="n">
        <v>45907</v>
      </c>
      <c r="D215" s="42" t="n">
        <v>45909</v>
      </c>
      <c r="E215" s="17" t="n">
        <v>142.47</v>
      </c>
      <c r="F215" s="17" t="n">
        <v>142.6</v>
      </c>
      <c r="G215" s="17" t="n">
        <v>1</v>
      </c>
      <c r="H215" s="6" t="s">
        <f>=(F215-E215)*G215</f>
      </c>
      <c r="I215" s="9" t="s">
        <f>=(F215-E215)/E215</f>
      </c>
      <c r="J215" s="7" t="s">
        <f>=MAX(1,DATEDIF(C215,D215,"d")-1)</f>
      </c>
      <c r="K215" s="9" t="s">
        <f>=I215*365/J215</f>
      </c>
    </row>
    <row collapsed="false" customFormat="false" customHeight="false" hidden="false" ht="12.1" outlineLevel="0" r="216">
      <c r="A216" s="16" t="s">
        <v>135</v>
      </c>
      <c r="B216" s="16" t="s">
        <v>136</v>
      </c>
      <c r="C216" s="41" t="n">
        <v>45908</v>
      </c>
      <c r="D216" s="42" t="n">
        <v>45909</v>
      </c>
      <c r="E216" s="17" t="n">
        <v>142.54</v>
      </c>
      <c r="F216" s="17" t="n">
        <v>142.6</v>
      </c>
      <c r="G216" s="17" t="n">
        <v>1</v>
      </c>
      <c r="H216" s="6" t="s">
        <f>=(F216-E216)*G216</f>
      </c>
      <c r="I216" s="9" t="s">
        <f>=(F216-E216)/E216</f>
      </c>
      <c r="J216" s="7" t="s">
        <f>=MAX(1,DATEDIF(C216,D216,"d")-1)</f>
      </c>
      <c r="K216" s="9" t="s">
        <f>=I216*365/J216</f>
      </c>
    </row>
    <row collapsed="false" customFormat="false" customHeight="false" hidden="false" ht="12.1" outlineLevel="0" r="217">
      <c r="A217" s="16" t="s">
        <v>135</v>
      </c>
      <c r="B217" s="16" t="s">
        <v>136</v>
      </c>
      <c r="C217" s="41" t="n">
        <v>45912</v>
      </c>
      <c r="D217" s="42" t="n">
        <v>45975</v>
      </c>
      <c r="E217" s="17" t="n">
        <v>142.78</v>
      </c>
      <c r="F217" s="17" t="n">
        <v>146.6133</v>
      </c>
      <c r="G217" s="17" t="n">
        <v>1</v>
      </c>
      <c r="H217" s="6" t="s">
        <f>=(F217-E217)*G217</f>
      </c>
      <c r="I217" s="9" t="s">
        <f>=(F217-E217)/E217</f>
      </c>
      <c r="J217" s="7" t="s">
        <f>=MAX(1,DATEDIF(C217,D217,"d")-1)</f>
      </c>
      <c r="K217" s="9" t="s">
        <f>=I217*365/J217</f>
      </c>
    </row>
    <row collapsed="false" customFormat="false" customHeight="false" hidden="false" ht="12.1" outlineLevel="0" r="218">
      <c r="A218" s="16" t="s">
        <v>135</v>
      </c>
      <c r="B218" s="16" t="s">
        <v>136</v>
      </c>
      <c r="C218" s="41" t="n">
        <v>45915</v>
      </c>
      <c r="D218" s="42" t="n">
        <v>45975</v>
      </c>
      <c r="E218" s="17" t="n">
        <v>142.97</v>
      </c>
      <c r="F218" s="17" t="n">
        <v>146.6133</v>
      </c>
      <c r="G218" s="17" t="n">
        <v>1</v>
      </c>
      <c r="H218" s="6" t="s">
        <f>=(F218-E218)*G218</f>
      </c>
      <c r="I218" s="9" t="s">
        <f>=(F218-E218)/E218</f>
      </c>
      <c r="J218" s="7" t="s">
        <f>=MAX(1,DATEDIF(C218,D218,"d")-1)</f>
      </c>
      <c r="K218" s="9" t="s">
        <f>=I218*365/J218</f>
      </c>
    </row>
    <row collapsed="false" customFormat="false" customHeight="false" hidden="false" ht="12.1" outlineLevel="0" r="219">
      <c r="A219" s="16" t="s">
        <v>135</v>
      </c>
      <c r="B219" s="16" t="s">
        <v>136</v>
      </c>
      <c r="C219" s="41" t="n">
        <v>45919</v>
      </c>
      <c r="D219" s="42" t="n">
        <v>45975</v>
      </c>
      <c r="E219" s="17" t="n">
        <v>143.21</v>
      </c>
      <c r="F219" s="17" t="n">
        <v>146.6133</v>
      </c>
      <c r="G219" s="17" t="n">
        <v>1</v>
      </c>
      <c r="H219" s="6" t="s">
        <f>=(F219-E219)*G219</f>
      </c>
      <c r="I219" s="9" t="s">
        <f>=(F219-E219)/E219</f>
      </c>
      <c r="J219" s="7" t="s">
        <f>=MAX(1,DATEDIF(C219,D219,"d")-1)</f>
      </c>
      <c r="K219" s="9" t="s">
        <f>=I219*365/J219</f>
      </c>
    </row>
    <row collapsed="false" customFormat="false" customHeight="false" hidden="false" ht="12.1" outlineLevel="0" r="220">
      <c r="A220" s="16" t="s">
        <v>135</v>
      </c>
      <c r="B220" s="16" t="s">
        <v>136</v>
      </c>
      <c r="C220" s="41" t="n">
        <v>45923</v>
      </c>
      <c r="D220" s="42" t="n">
        <v>45975</v>
      </c>
      <c r="E220" s="17" t="n">
        <v>143.46</v>
      </c>
      <c r="F220" s="17" t="n">
        <v>146.6133</v>
      </c>
      <c r="G220" s="17" t="n">
        <v>1</v>
      </c>
      <c r="H220" s="6" t="s">
        <f>=(F220-E220)*G220</f>
      </c>
      <c r="I220" s="9" t="s">
        <f>=(F220-E220)/E220</f>
      </c>
      <c r="J220" s="7" t="s">
        <f>=MAX(1,DATEDIF(C220,D220,"d")-1)</f>
      </c>
      <c r="K220" s="9" t="s">
        <f>=I220*365/J220</f>
      </c>
    </row>
    <row collapsed="false" customFormat="false" customHeight="false" hidden="false" ht="12.1" outlineLevel="0" r="221">
      <c r="A221" s="16" t="s">
        <v>135</v>
      </c>
      <c r="B221" s="16" t="s">
        <v>136</v>
      </c>
      <c r="C221" s="41" t="n">
        <v>45925</v>
      </c>
      <c r="D221" s="42" t="n">
        <v>45975</v>
      </c>
      <c r="E221" s="17" t="n">
        <v>143.59</v>
      </c>
      <c r="F221" s="17" t="n">
        <v>146.6133</v>
      </c>
      <c r="G221" s="17" t="n">
        <v>1</v>
      </c>
      <c r="H221" s="6" t="s">
        <f>=(F221-E221)*G221</f>
      </c>
      <c r="I221" s="9" t="s">
        <f>=(F221-E221)/E221</f>
      </c>
      <c r="J221" s="7" t="s">
        <f>=MAX(1,DATEDIF(C221,D221,"d")-1)</f>
      </c>
      <c r="K221" s="9" t="s">
        <f>=I221*365/J221</f>
      </c>
    </row>
    <row collapsed="false" customFormat="false" customHeight="false" hidden="false" ht="12.1" outlineLevel="0" r="222">
      <c r="A222" s="16" t="s">
        <v>135</v>
      </c>
      <c r="B222" s="16" t="s">
        <v>136</v>
      </c>
      <c r="C222" s="41" t="n">
        <v>45930</v>
      </c>
      <c r="D222" s="42" t="n">
        <v>45975</v>
      </c>
      <c r="E222" s="17" t="n">
        <v>143.9</v>
      </c>
      <c r="F222" s="17" t="n">
        <v>146.6133</v>
      </c>
      <c r="G222" s="17" t="n">
        <v>1</v>
      </c>
      <c r="H222" s="6" t="s">
        <f>=(F222-E222)*G222</f>
      </c>
      <c r="I222" s="9" t="s">
        <f>=(F222-E222)/E222</f>
      </c>
      <c r="J222" s="7" t="s">
        <f>=MAX(1,DATEDIF(C222,D222,"d")-1)</f>
      </c>
      <c r="K222" s="9" t="s">
        <f>=I222*365/J222</f>
      </c>
    </row>
    <row collapsed="false" customFormat="false" customHeight="false" hidden="false" ht="12.1" outlineLevel="0" r="223">
      <c r="A223" s="16" t="s">
        <v>135</v>
      </c>
      <c r="B223" s="16" t="s">
        <v>136</v>
      </c>
      <c r="C223" s="41" t="n">
        <v>45932</v>
      </c>
      <c r="D223" s="42" t="n">
        <v>45975</v>
      </c>
      <c r="E223" s="17" t="n">
        <v>144.02</v>
      </c>
      <c r="F223" s="17" t="n">
        <v>146.6133</v>
      </c>
      <c r="G223" s="17" t="n">
        <v>1</v>
      </c>
      <c r="H223" s="6" t="s">
        <f>=(F223-E223)*G223</f>
      </c>
      <c r="I223" s="9" t="s">
        <f>=(F223-E223)/E223</f>
      </c>
      <c r="J223" s="7" t="s">
        <f>=MAX(1,DATEDIF(C223,D223,"d")-1)</f>
      </c>
      <c r="K223" s="9" t="s">
        <f>=I223*365/J223</f>
      </c>
    </row>
    <row collapsed="false" customFormat="false" customHeight="false" hidden="false" ht="12.1" outlineLevel="0" r="224">
      <c r="A224" s="16" t="s">
        <v>135</v>
      </c>
      <c r="B224" s="16" t="s">
        <v>136</v>
      </c>
      <c r="C224" s="41" t="n">
        <v>45934</v>
      </c>
      <c r="D224" s="42" t="n">
        <v>45975</v>
      </c>
      <c r="E224" s="17" t="n">
        <v>144.1433</v>
      </c>
      <c r="F224" s="17" t="n">
        <v>146.6133</v>
      </c>
      <c r="G224" s="17" t="n">
        <v>3</v>
      </c>
      <c r="H224" s="6" t="s">
        <f>=(F224-E224)*G224</f>
      </c>
      <c r="I224" s="9" t="s">
        <f>=(F224-E224)/E224</f>
      </c>
      <c r="J224" s="7" t="s">
        <f>=MAX(1,DATEDIF(C224,D224,"d")-1)</f>
      </c>
      <c r="K224" s="9" t="s">
        <f>=I224*365/J224</f>
      </c>
    </row>
    <row collapsed="false" customFormat="false" customHeight="false" hidden="false" ht="12.1" outlineLevel="0" r="225">
      <c r="A225" s="16" t="s">
        <v>135</v>
      </c>
      <c r="B225" s="16" t="s">
        <v>136</v>
      </c>
      <c r="C225" s="41" t="n">
        <v>45935</v>
      </c>
      <c r="D225" s="42" t="n">
        <v>45975</v>
      </c>
      <c r="E225" s="17" t="n">
        <v>144.2</v>
      </c>
      <c r="F225" s="17" t="n">
        <v>146.6133</v>
      </c>
      <c r="G225" s="17" t="n">
        <v>1</v>
      </c>
      <c r="H225" s="6" t="s">
        <f>=(F225-E225)*G225</f>
      </c>
      <c r="I225" s="9" t="s">
        <f>=(F225-E225)/E225</f>
      </c>
      <c r="J225" s="7" t="s">
        <f>=MAX(1,DATEDIF(C225,D225,"d")-1)</f>
      </c>
      <c r="K225" s="9" t="s">
        <f>=I225*365/J225</f>
      </c>
    </row>
    <row collapsed="false" customFormat="false" customHeight="false" hidden="false" ht="12.1" outlineLevel="0" r="226">
      <c r="A226" s="16" t="s">
        <v>135</v>
      </c>
      <c r="B226" s="16" t="s">
        <v>136</v>
      </c>
      <c r="C226" s="41" t="n">
        <v>45936</v>
      </c>
      <c r="D226" s="42" t="n">
        <v>45975</v>
      </c>
      <c r="E226" s="17" t="n">
        <v>144.27</v>
      </c>
      <c r="F226" s="17" t="n">
        <v>146.6133</v>
      </c>
      <c r="G226" s="17" t="n">
        <v>1</v>
      </c>
      <c r="H226" s="6" t="s">
        <f>=(F226-E226)*G226</f>
      </c>
      <c r="I226" s="9" t="s">
        <f>=(F226-E226)/E226</f>
      </c>
      <c r="J226" s="7" t="s">
        <f>=MAX(1,DATEDIF(C226,D226,"d")-1)</f>
      </c>
      <c r="K226" s="9" t="s">
        <f>=I226*365/J226</f>
      </c>
    </row>
    <row collapsed="false" customFormat="false" customHeight="false" hidden="false" ht="12.1" outlineLevel="0" r="227">
      <c r="A227" s="16" t="s">
        <v>135</v>
      </c>
      <c r="B227" s="16" t="s">
        <v>136</v>
      </c>
      <c r="C227" s="41" t="n">
        <v>45939</v>
      </c>
      <c r="D227" s="42" t="n">
        <v>45975</v>
      </c>
      <c r="E227" s="17" t="n">
        <v>144.45</v>
      </c>
      <c r="F227" s="17" t="n">
        <v>146.6133</v>
      </c>
      <c r="G227" s="17" t="n">
        <v>1</v>
      </c>
      <c r="H227" s="6" t="s">
        <f>=(F227-E227)*G227</f>
      </c>
      <c r="I227" s="9" t="s">
        <f>=(F227-E227)/E227</f>
      </c>
      <c r="J227" s="7" t="s">
        <f>=MAX(1,DATEDIF(C227,D227,"d")-1)</f>
      </c>
      <c r="K227" s="9" t="s">
        <f>=I227*365/J227</f>
      </c>
    </row>
    <row collapsed="false" customFormat="false" customHeight="false" hidden="false" ht="12.1" outlineLevel="0" r="228">
      <c r="A228" s="16" t="s">
        <v>135</v>
      </c>
      <c r="B228" s="16" t="s">
        <v>136</v>
      </c>
      <c r="C228" s="41" t="n">
        <v>45944</v>
      </c>
      <c r="D228" s="42" t="n">
        <v>45975</v>
      </c>
      <c r="E228" s="17" t="n">
        <v>144.75</v>
      </c>
      <c r="F228" s="17" t="n">
        <v>146.6133</v>
      </c>
      <c r="G228" s="17" t="n">
        <v>1</v>
      </c>
      <c r="H228" s="6" t="s">
        <f>=(F228-E228)*G228</f>
      </c>
      <c r="I228" s="9" t="s">
        <f>=(F228-E228)/E228</f>
      </c>
      <c r="J228" s="7" t="s">
        <f>=MAX(1,DATEDIF(C228,D228,"d")-1)</f>
      </c>
      <c r="K228" s="9" t="s">
        <f>=I228*365/J228</f>
      </c>
    </row>
    <row collapsed="false" customFormat="false" customHeight="false" hidden="false" ht="12.1" outlineLevel="0" r="229">
      <c r="A229" s="16" t="s">
        <v>135</v>
      </c>
      <c r="B229" s="16" t="s">
        <v>136</v>
      </c>
      <c r="C229" s="41" t="n">
        <v>45950</v>
      </c>
      <c r="D229" s="42" t="n">
        <v>45975</v>
      </c>
      <c r="E229" s="17" t="n">
        <v>145.11</v>
      </c>
      <c r="F229" s="17" t="n">
        <v>146.6133</v>
      </c>
      <c r="G229" s="17" t="n">
        <v>1</v>
      </c>
      <c r="H229" s="6" t="s">
        <f>=(F229-E229)*G229</f>
      </c>
      <c r="I229" s="9" t="s">
        <f>=(F229-E229)/E229</f>
      </c>
      <c r="J229" s="7" t="s">
        <f>=MAX(1,DATEDIF(C229,D229,"d")-1)</f>
      </c>
      <c r="K229" s="9" t="s">
        <f>=I229*365/J229</f>
      </c>
    </row>
    <row collapsed="false" customFormat="false" customHeight="false" hidden="false" ht="12.1" outlineLevel="0" r="230">
      <c r="A230" s="16" t="s">
        <v>135</v>
      </c>
      <c r="B230" s="16" t="s">
        <v>136</v>
      </c>
      <c r="C230" s="41" t="n">
        <v>45952</v>
      </c>
      <c r="D230" s="42" t="n">
        <v>45975</v>
      </c>
      <c r="E230" s="17" t="n">
        <v>145.23</v>
      </c>
      <c r="F230" s="17" t="n">
        <v>146.6133</v>
      </c>
      <c r="G230" s="17" t="n">
        <v>1</v>
      </c>
      <c r="H230" s="6" t="s">
        <f>=(F230-E230)*G230</f>
      </c>
      <c r="I230" s="9" t="s">
        <f>=(F230-E230)/E230</f>
      </c>
      <c r="J230" s="7" t="s">
        <f>=MAX(1,DATEDIF(C230,D230,"d")-1)</f>
      </c>
      <c r="K230" s="9" t="s">
        <f>=I230*365/J230</f>
      </c>
    </row>
    <row collapsed="false" customFormat="false" customHeight="false" hidden="false" ht="12.1" outlineLevel="0" r="231">
      <c r="A231" s="16" t="s">
        <v>135</v>
      </c>
      <c r="B231" s="16" t="s">
        <v>136</v>
      </c>
      <c r="C231" s="41" t="n">
        <v>45954</v>
      </c>
      <c r="D231" s="42" t="n">
        <v>45975</v>
      </c>
      <c r="E231" s="17" t="n">
        <v>145.35</v>
      </c>
      <c r="F231" s="17" t="n">
        <v>146.6133</v>
      </c>
      <c r="G231" s="17" t="n">
        <v>1</v>
      </c>
      <c r="H231" s="6" t="s">
        <f>=(F231-E231)*G231</f>
      </c>
      <c r="I231" s="9" t="s">
        <f>=(F231-E231)/E231</f>
      </c>
      <c r="J231" s="7" t="s">
        <f>=MAX(1,DATEDIF(C231,D231,"d")-1)</f>
      </c>
      <c r="K231" s="9" t="s">
        <f>=I231*365/J231</f>
      </c>
    </row>
    <row collapsed="false" customFormat="false" customHeight="false" hidden="false" ht="12.1" outlineLevel="0" r="232">
      <c r="A232" s="16" t="s">
        <v>135</v>
      </c>
      <c r="B232" s="16" t="s">
        <v>136</v>
      </c>
      <c r="C232" s="41" t="n">
        <v>45960</v>
      </c>
      <c r="D232" s="42" t="n">
        <v>45975</v>
      </c>
      <c r="E232" s="17" t="n">
        <v>145.71</v>
      </c>
      <c r="F232" s="17" t="n">
        <v>146.6133</v>
      </c>
      <c r="G232" s="17" t="n">
        <v>1</v>
      </c>
      <c r="H232" s="6" t="s">
        <f>=(F232-E232)*G232</f>
      </c>
      <c r="I232" s="9" t="s">
        <f>=(F232-E232)/E232</f>
      </c>
      <c r="J232" s="7" t="s">
        <f>=MAX(1,DATEDIF(C232,D232,"d")-1)</f>
      </c>
      <c r="K232" s="9" t="s">
        <f>=I232*365/J232</f>
      </c>
    </row>
    <row collapsed="false" customFormat="false" customHeight="false" hidden="false" ht="12.1" outlineLevel="0" r="233">
      <c r="A233" s="16" t="s">
        <v>135</v>
      </c>
      <c r="B233" s="16" t="s">
        <v>136</v>
      </c>
      <c r="C233" s="41" t="n">
        <v>45962</v>
      </c>
      <c r="D233" s="42" t="n">
        <v>45975</v>
      </c>
      <c r="E233" s="17" t="n">
        <v>145.83</v>
      </c>
      <c r="F233" s="17" t="n">
        <v>146.6133</v>
      </c>
      <c r="G233" s="17" t="n">
        <v>1</v>
      </c>
      <c r="H233" s="6" t="s">
        <f>=(F233-E233)*G233</f>
      </c>
      <c r="I233" s="9" t="s">
        <f>=(F233-E233)/E233</f>
      </c>
      <c r="J233" s="7" t="s">
        <f>=MAX(1,DATEDIF(C233,D233,"d")-1)</f>
      </c>
      <c r="K233" s="9" t="s">
        <f>=I233*365/J233</f>
      </c>
    </row>
    <row collapsed="false" customFormat="false" customHeight="false" hidden="false" ht="12.1" outlineLevel="0" r="234">
      <c r="A234" s="16" t="s">
        <v>135</v>
      </c>
      <c r="B234" s="16" t="s">
        <v>136</v>
      </c>
      <c r="C234" s="41" t="n">
        <v>45965</v>
      </c>
      <c r="D234" s="42" t="n">
        <v>45975</v>
      </c>
      <c r="E234" s="17" t="n">
        <v>146.008</v>
      </c>
      <c r="F234" s="17" t="n">
        <v>146.6133</v>
      </c>
      <c r="G234" s="17" t="n">
        <v>5</v>
      </c>
      <c r="H234" s="6" t="s">
        <f>=(F234-E234)*G234</f>
      </c>
      <c r="I234" s="9" t="s">
        <f>=(F234-E234)/E234</f>
      </c>
      <c r="J234" s="7" t="s">
        <f>=MAX(1,DATEDIF(C234,D234,"d")-1)</f>
      </c>
      <c r="K234" s="9" t="s">
        <f>=I234*365/J234</f>
      </c>
    </row>
    <row collapsed="false" customFormat="false" customHeight="false" hidden="false" ht="12.1" outlineLevel="0" r="235">
      <c r="A235" s="16" t="s">
        <v>135</v>
      </c>
      <c r="B235" s="16" t="s">
        <v>136</v>
      </c>
      <c r="C235" s="41" t="n">
        <v>45967</v>
      </c>
      <c r="D235" s="42" t="n">
        <v>45975</v>
      </c>
      <c r="E235" s="17" t="n">
        <v>146.13</v>
      </c>
      <c r="F235" s="17" t="n">
        <v>146.6133</v>
      </c>
      <c r="G235" s="17" t="n">
        <v>1</v>
      </c>
      <c r="H235" s="6" t="s">
        <f>=(F235-E235)*G235</f>
      </c>
      <c r="I235" s="9" t="s">
        <f>=(F235-E235)/E235</f>
      </c>
      <c r="J235" s="7" t="s">
        <f>=MAX(1,DATEDIF(C235,D235,"d")-1)</f>
      </c>
      <c r="K235" s="9" t="s">
        <f>=I235*365/J235</f>
      </c>
    </row>
    <row collapsed="false" customFormat="false" customHeight="false" hidden="false" ht="12.1" outlineLevel="0" r="236">
      <c r="A236" s="16" t="s">
        <v>135</v>
      </c>
      <c r="B236" s="16" t="s">
        <v>136</v>
      </c>
      <c r="C236" s="41" t="n">
        <v>45970</v>
      </c>
      <c r="D236" s="42" t="n">
        <v>45975</v>
      </c>
      <c r="E236" s="17" t="n">
        <v>146.31</v>
      </c>
      <c r="F236" s="17" t="n">
        <v>146.6133</v>
      </c>
      <c r="G236" s="17" t="n">
        <v>1</v>
      </c>
      <c r="H236" s="6" t="s">
        <f>=(F236-E236)*G236</f>
      </c>
      <c r="I236" s="9" t="s">
        <f>=(F236-E236)/E236</f>
      </c>
      <c r="J236" s="7" t="s">
        <f>=MAX(1,DATEDIF(C236,D236,"d")-1)</f>
      </c>
      <c r="K236" s="9" t="s">
        <f>=I236*365/J236</f>
      </c>
    </row>
    <row collapsed="false" customFormat="false" customHeight="false" hidden="false" ht="12.1" outlineLevel="0" r="237">
      <c r="A237" s="16" t="s">
        <v>135</v>
      </c>
      <c r="B237" s="16" t="s">
        <v>136</v>
      </c>
      <c r="C237" s="41" t="n">
        <v>45974</v>
      </c>
      <c r="D237" s="42" t="n">
        <v>45975</v>
      </c>
      <c r="E237" s="17" t="n">
        <v>146.55</v>
      </c>
      <c r="F237" s="17" t="n">
        <v>146.6133</v>
      </c>
      <c r="G237" s="17" t="n">
        <v>1</v>
      </c>
      <c r="H237" s="6" t="s">
        <f>=(F237-E237)*G237</f>
      </c>
      <c r="I237" s="9" t="s">
        <f>=(F237-E237)/E237</f>
      </c>
      <c r="J237" s="7" t="s">
        <f>=MAX(1,DATEDIF(C237,D237,"d")-1)</f>
      </c>
      <c r="K237" s="9" t="s">
        <f>=I237*365/J237</f>
      </c>
    </row>
    <row collapsed="false" customFormat="false" customHeight="false" hidden="false" ht="12.1" outlineLevel="0" r="238">
      <c r="A238" s="16" t="s">
        <v>135</v>
      </c>
      <c r="B238" s="16" t="s">
        <v>136</v>
      </c>
      <c r="C238" s="41" t="n">
        <v>45976</v>
      </c>
      <c r="D238" s="42" t="n">
        <v>46035</v>
      </c>
      <c r="E238" s="17" t="n">
        <v>146.67</v>
      </c>
      <c r="F238" s="17" t="n">
        <v>150.2504</v>
      </c>
      <c r="G238" s="17" t="n">
        <v>1</v>
      </c>
      <c r="H238" s="6" t="s">
        <f>=(F238-E238)*G238</f>
      </c>
      <c r="I238" s="9" t="s">
        <f>=(F238-E238)/E238</f>
      </c>
      <c r="J238" s="7" t="s">
        <f>=MAX(1,DATEDIF(C238,D238,"d")-1)</f>
      </c>
      <c r="K238" s="9" t="s">
        <f>=I238*365/J238</f>
      </c>
    </row>
    <row collapsed="false" customFormat="false" customHeight="false" hidden="false" ht="12.1" outlineLevel="0" r="239">
      <c r="A239" s="16" t="s">
        <v>135</v>
      </c>
      <c r="B239" s="16" t="s">
        <v>136</v>
      </c>
      <c r="C239" s="41" t="n">
        <v>45980</v>
      </c>
      <c r="D239" s="42" t="n">
        <v>46035</v>
      </c>
      <c r="E239" s="17" t="n">
        <v>146.92</v>
      </c>
      <c r="F239" s="17" t="n">
        <v>150.2504</v>
      </c>
      <c r="G239" s="17" t="n">
        <v>1</v>
      </c>
      <c r="H239" s="6" t="s">
        <f>=(F239-E239)*G239</f>
      </c>
      <c r="I239" s="9" t="s">
        <f>=(F239-E239)/E239</f>
      </c>
      <c r="J239" s="7" t="s">
        <f>=MAX(1,DATEDIF(C239,D239,"d")-1)</f>
      </c>
      <c r="K239" s="9" t="s">
        <f>=I239*365/J239</f>
      </c>
    </row>
    <row collapsed="false" customFormat="false" customHeight="false" hidden="false" ht="12.1" outlineLevel="0" r="240">
      <c r="A240" s="16" t="s">
        <v>135</v>
      </c>
      <c r="B240" s="16" t="s">
        <v>136</v>
      </c>
      <c r="C240" s="41" t="n">
        <v>45986</v>
      </c>
      <c r="D240" s="42" t="n">
        <v>46035</v>
      </c>
      <c r="E240" s="17" t="n">
        <v>147.28</v>
      </c>
      <c r="F240" s="17" t="n">
        <v>150.2504</v>
      </c>
      <c r="G240" s="17" t="n">
        <v>1</v>
      </c>
      <c r="H240" s="6" t="s">
        <f>=(F240-E240)*G240</f>
      </c>
      <c r="I240" s="9" t="s">
        <f>=(F240-E240)/E240</f>
      </c>
      <c r="J240" s="7" t="s">
        <f>=MAX(1,DATEDIF(C240,D240,"d")-1)</f>
      </c>
      <c r="K240" s="9" t="s">
        <f>=I240*365/J240</f>
      </c>
    </row>
    <row collapsed="false" customFormat="false" customHeight="false" hidden="false" ht="12.1" outlineLevel="0" r="241">
      <c r="A241" s="16" t="s">
        <v>135</v>
      </c>
      <c r="B241" s="16" t="s">
        <v>136</v>
      </c>
      <c r="C241" s="41" t="n">
        <v>45988</v>
      </c>
      <c r="D241" s="42" t="n">
        <v>46035</v>
      </c>
      <c r="E241" s="17" t="n">
        <v>147.4</v>
      </c>
      <c r="F241" s="17" t="n">
        <v>150.2504</v>
      </c>
      <c r="G241" s="17" t="n">
        <v>1</v>
      </c>
      <c r="H241" s="6" t="s">
        <f>=(F241-E241)*G241</f>
      </c>
      <c r="I241" s="9" t="s">
        <f>=(F241-E241)/E241</f>
      </c>
      <c r="J241" s="7" t="s">
        <f>=MAX(1,DATEDIF(C241,D241,"d")-1)</f>
      </c>
      <c r="K241" s="9" t="s">
        <f>=I241*365/J241</f>
      </c>
    </row>
    <row collapsed="false" customFormat="false" customHeight="false" hidden="false" ht="12.1" outlineLevel="0" r="242">
      <c r="A242" s="16" t="s">
        <v>135</v>
      </c>
      <c r="B242" s="16" t="s">
        <v>136</v>
      </c>
      <c r="C242" s="41" t="n">
        <v>45991</v>
      </c>
      <c r="D242" s="42" t="n">
        <v>46035</v>
      </c>
      <c r="E242" s="17" t="n">
        <v>147.58</v>
      </c>
      <c r="F242" s="17" t="n">
        <v>150.2504</v>
      </c>
      <c r="G242" s="17" t="n">
        <v>1</v>
      </c>
      <c r="H242" s="6" t="s">
        <f>=(F242-E242)*G242</f>
      </c>
      <c r="I242" s="9" t="s">
        <f>=(F242-E242)/E242</f>
      </c>
      <c r="J242" s="7" t="s">
        <f>=MAX(1,DATEDIF(C242,D242,"d")-1)</f>
      </c>
      <c r="K242" s="9" t="s">
        <f>=I242*365/J242</f>
      </c>
    </row>
    <row collapsed="false" customFormat="false" customHeight="false" hidden="false" ht="12.1" outlineLevel="0" r="243">
      <c r="A243" s="16" t="s">
        <v>135</v>
      </c>
      <c r="B243" s="16" t="s">
        <v>136</v>
      </c>
      <c r="C243" s="41" t="n">
        <v>45995</v>
      </c>
      <c r="D243" s="42" t="n">
        <v>46035</v>
      </c>
      <c r="E243" s="17" t="n">
        <v>147.82</v>
      </c>
      <c r="F243" s="17" t="n">
        <v>150.2504</v>
      </c>
      <c r="G243" s="17" t="n">
        <v>1</v>
      </c>
      <c r="H243" s="6" t="s">
        <f>=(F243-E243)*G243</f>
      </c>
      <c r="I243" s="9" t="s">
        <f>=(F243-E243)/E243</f>
      </c>
      <c r="J243" s="7" t="s">
        <f>=MAX(1,DATEDIF(C243,D243,"d")-1)</f>
      </c>
      <c r="K243" s="9" t="s">
        <f>=I243*365/J243</f>
      </c>
    </row>
    <row collapsed="false" customFormat="false" customHeight="false" hidden="false" ht="12.1" outlineLevel="0" r="244">
      <c r="A244" s="16" t="s">
        <v>135</v>
      </c>
      <c r="B244" s="16" t="s">
        <v>136</v>
      </c>
      <c r="C244" s="41" t="n">
        <v>45995</v>
      </c>
      <c r="D244" s="42" t="n">
        <v>46035</v>
      </c>
      <c r="E244" s="17" t="n">
        <v>147.8233</v>
      </c>
      <c r="F244" s="17" t="n">
        <v>150.2504</v>
      </c>
      <c r="G244" s="17" t="n">
        <v>3</v>
      </c>
      <c r="H244" s="6" t="s">
        <f>=(F244-E244)*G244</f>
      </c>
      <c r="I244" s="9" t="s">
        <f>=(F244-E244)/E244</f>
      </c>
      <c r="J244" s="7" t="s">
        <f>=MAX(1,DATEDIF(C244,D244,"d")-1)</f>
      </c>
      <c r="K244" s="9" t="s">
        <f>=I244*365/J244</f>
      </c>
    </row>
    <row collapsed="false" customFormat="false" customHeight="false" hidden="false" ht="12.1" outlineLevel="0" r="245">
      <c r="A245" s="16" t="s">
        <v>135</v>
      </c>
      <c r="B245" s="16" t="s">
        <v>136</v>
      </c>
      <c r="C245" s="41" t="n">
        <v>45997</v>
      </c>
      <c r="D245" s="42" t="n">
        <v>46035</v>
      </c>
      <c r="E245" s="17" t="n">
        <v>147.94</v>
      </c>
      <c r="F245" s="17" t="n">
        <v>150.2504</v>
      </c>
      <c r="G245" s="17" t="n">
        <v>1</v>
      </c>
      <c r="H245" s="6" t="s">
        <f>=(F245-E245)*G245</f>
      </c>
      <c r="I245" s="9" t="s">
        <f>=(F245-E245)/E245</f>
      </c>
      <c r="J245" s="7" t="s">
        <f>=MAX(1,DATEDIF(C245,D245,"d")-1)</f>
      </c>
      <c r="K245" s="9" t="s">
        <f>=I245*365/J245</f>
      </c>
    </row>
    <row collapsed="false" customFormat="false" customHeight="false" hidden="false" ht="12.1" outlineLevel="0" r="246">
      <c r="A246" s="16" t="s">
        <v>135</v>
      </c>
      <c r="B246" s="16" t="s">
        <v>136</v>
      </c>
      <c r="C246" s="41" t="n">
        <v>46001</v>
      </c>
      <c r="D246" s="42" t="n">
        <v>46035</v>
      </c>
      <c r="E246" s="17" t="n">
        <v>148.19</v>
      </c>
      <c r="F246" s="17" t="n">
        <v>150.2504</v>
      </c>
      <c r="G246" s="17" t="n">
        <v>1</v>
      </c>
      <c r="H246" s="6" t="s">
        <f>=(F246-E246)*G246</f>
      </c>
      <c r="I246" s="9" t="s">
        <f>=(F246-E246)/E246</f>
      </c>
      <c r="J246" s="7" t="s">
        <f>=MAX(1,DATEDIF(C246,D246,"d")-1)</f>
      </c>
      <c r="K246" s="9" t="s">
        <f>=I246*365/J246</f>
      </c>
    </row>
    <row collapsed="false" customFormat="false" customHeight="false" hidden="false" ht="12.1" outlineLevel="0" r="247">
      <c r="A247" s="16" t="s">
        <v>135</v>
      </c>
      <c r="B247" s="16" t="s">
        <v>136</v>
      </c>
      <c r="C247" s="41" t="n">
        <v>46004</v>
      </c>
      <c r="D247" s="42" t="n">
        <v>46035</v>
      </c>
      <c r="E247" s="17" t="n">
        <v>148.37</v>
      </c>
      <c r="F247" s="17" t="n">
        <v>150.2504</v>
      </c>
      <c r="G247" s="17" t="n">
        <v>1</v>
      </c>
      <c r="H247" s="6" t="s">
        <f>=(F247-E247)*G247</f>
      </c>
      <c r="I247" s="9" t="s">
        <f>=(F247-E247)/E247</f>
      </c>
      <c r="J247" s="7" t="s">
        <f>=MAX(1,DATEDIF(C247,D247,"d")-1)</f>
      </c>
      <c r="K247" s="9" t="s">
        <f>=I247*365/J247</f>
      </c>
    </row>
    <row collapsed="false" customFormat="false" customHeight="false" hidden="false" ht="12.1" outlineLevel="0" r="248">
      <c r="A248" s="16" t="s">
        <v>135</v>
      </c>
      <c r="B248" s="16" t="s">
        <v>136</v>
      </c>
      <c r="C248" s="41" t="n">
        <v>46009</v>
      </c>
      <c r="D248" s="42" t="n">
        <v>46035</v>
      </c>
      <c r="E248" s="17" t="n">
        <v>148.66</v>
      </c>
      <c r="F248" s="17" t="n">
        <v>150.2504</v>
      </c>
      <c r="G248" s="17" t="n">
        <v>1</v>
      </c>
      <c r="H248" s="6" t="s">
        <f>=(F248-E248)*G248</f>
      </c>
      <c r="I248" s="9" t="s">
        <f>=(F248-E248)/E248</f>
      </c>
      <c r="J248" s="7" t="s">
        <f>=MAX(1,DATEDIF(C248,D248,"d")-1)</f>
      </c>
      <c r="K248" s="9" t="s">
        <f>=I248*365/J248</f>
      </c>
    </row>
    <row collapsed="false" customFormat="false" customHeight="false" hidden="false" ht="12.1" outlineLevel="0" r="249">
      <c r="A249" s="16" t="s">
        <v>135</v>
      </c>
      <c r="B249" s="16" t="s">
        <v>136</v>
      </c>
      <c r="C249" s="41" t="n">
        <v>46014</v>
      </c>
      <c r="D249" s="42" t="n">
        <v>46035</v>
      </c>
      <c r="E249" s="17" t="n">
        <v>148.97</v>
      </c>
      <c r="F249" s="17" t="n">
        <v>150.2504</v>
      </c>
      <c r="G249" s="17" t="n">
        <v>1</v>
      </c>
      <c r="H249" s="6" t="s">
        <f>=(F249-E249)*G249</f>
      </c>
      <c r="I249" s="9" t="s">
        <f>=(F249-E249)/E249</f>
      </c>
      <c r="J249" s="7" t="s">
        <f>=MAX(1,DATEDIF(C249,D249,"d")-1)</f>
      </c>
      <c r="K249" s="9" t="s">
        <f>=I249*365/J249</f>
      </c>
    </row>
    <row collapsed="false" customFormat="false" customHeight="false" hidden="false" ht="12.1" outlineLevel="0" r="250">
      <c r="A250" s="16" t="s">
        <v>135</v>
      </c>
      <c r="B250" s="16" t="s">
        <v>136</v>
      </c>
      <c r="C250" s="41" t="n">
        <v>46018</v>
      </c>
      <c r="D250" s="42" t="n">
        <v>46035</v>
      </c>
      <c r="E250" s="17" t="n">
        <v>149.2</v>
      </c>
      <c r="F250" s="17" t="n">
        <v>150.2504</v>
      </c>
      <c r="G250" s="17" t="n">
        <v>1</v>
      </c>
      <c r="H250" s="6" t="s">
        <f>=(F250-E250)*G250</f>
      </c>
      <c r="I250" s="9" t="s">
        <f>=(F250-E250)/E250</f>
      </c>
      <c r="J250" s="7" t="s">
        <f>=MAX(1,DATEDIF(C250,D250,"d")-1)</f>
      </c>
      <c r="K250" s="9" t="s">
        <f>=I250*365/J250</f>
      </c>
    </row>
    <row collapsed="false" customFormat="false" customHeight="false" hidden="false" ht="12.1" outlineLevel="0" r="251">
      <c r="A251" s="16" t="s">
        <v>135</v>
      </c>
      <c r="B251" s="16" t="s">
        <v>136</v>
      </c>
      <c r="C251" s="41" t="n">
        <v>46022</v>
      </c>
      <c r="D251" s="42" t="n">
        <v>46035</v>
      </c>
      <c r="E251" s="17" t="n">
        <v>149.44</v>
      </c>
      <c r="F251" s="17" t="n">
        <v>150.2504</v>
      </c>
      <c r="G251" s="17" t="n">
        <v>1</v>
      </c>
      <c r="H251" s="6" t="s">
        <f>=(F251-E251)*G251</f>
      </c>
      <c r="I251" s="9" t="s">
        <f>=(F251-E251)/E251</f>
      </c>
      <c r="J251" s="7" t="s">
        <f>=MAX(1,DATEDIF(C251,D251,"d")-1)</f>
      </c>
      <c r="K251" s="9" t="s">
        <f>=I251*365/J251</f>
      </c>
    </row>
    <row collapsed="false" customFormat="false" customHeight="false" hidden="false" ht="12.1" outlineLevel="0" r="252">
      <c r="A252" s="16" t="s">
        <v>135</v>
      </c>
      <c r="B252" s="16" t="s">
        <v>136</v>
      </c>
      <c r="C252" s="41" t="n">
        <v>46026</v>
      </c>
      <c r="D252" s="42" t="n">
        <v>46035</v>
      </c>
      <c r="E252" s="17" t="n">
        <v>149.6917</v>
      </c>
      <c r="F252" s="17" t="n">
        <v>150.2504</v>
      </c>
      <c r="G252" s="17" t="n">
        <v>6</v>
      </c>
      <c r="H252" s="6" t="s">
        <f>=(F252-E252)*G252</f>
      </c>
      <c r="I252" s="9" t="s">
        <f>=(F252-E252)/E252</f>
      </c>
      <c r="J252" s="7" t="s">
        <f>=MAX(1,DATEDIF(C252,D252,"d")-1)</f>
      </c>
      <c r="K252" s="9" t="s">
        <f>=I252*365/J252</f>
      </c>
    </row>
    <row collapsed="false" customFormat="false" customHeight="false" hidden="false" ht="12.1" outlineLevel="0" r="253">
      <c r="A253" s="16" t="s">
        <v>135</v>
      </c>
      <c r="B253" s="16" t="s">
        <v>136</v>
      </c>
      <c r="C253" s="41" t="n">
        <v>46027</v>
      </c>
      <c r="D253" s="42" t="n">
        <v>46035</v>
      </c>
      <c r="E253" s="17" t="n">
        <v>149.75</v>
      </c>
      <c r="F253" s="17" t="n">
        <v>150.2504</v>
      </c>
      <c r="G253" s="17" t="n">
        <v>1</v>
      </c>
      <c r="H253" s="6" t="s">
        <f>=(F253-E253)*G253</f>
      </c>
      <c r="I253" s="9" t="s">
        <f>=(F253-E253)/E253</f>
      </c>
      <c r="J253" s="7" t="s">
        <f>=MAX(1,DATEDIF(C253,D253,"d")-1)</f>
      </c>
      <c r="K253" s="9" t="s">
        <f>=I253*365/J253</f>
      </c>
    </row>
    <row collapsed="false" customFormat="false" customHeight="false" hidden="false" ht="12.1" outlineLevel="0" r="254">
      <c r="A254" s="16" t="s">
        <v>135</v>
      </c>
      <c r="B254" s="16" t="s">
        <v>136</v>
      </c>
      <c r="C254" s="41" t="n">
        <v>46034</v>
      </c>
      <c r="D254" s="42" t="n">
        <v>46035</v>
      </c>
      <c r="E254" s="17" t="n">
        <v>150.19</v>
      </c>
      <c r="F254" s="17" t="n">
        <v>150.2504</v>
      </c>
      <c r="G254" s="17" t="n">
        <v>1</v>
      </c>
      <c r="H254" s="6" t="s">
        <f>=(F254-E254)*G254</f>
      </c>
      <c r="I254" s="9" t="s">
        <f>=(F254-E254)/E254</f>
      </c>
      <c r="J254" s="7" t="s">
        <f>=MAX(1,DATEDIF(C254,D254,"d")-1)</f>
      </c>
      <c r="K254" s="9" t="s">
        <f>=I254*365/J254</f>
      </c>
    </row>
    <row collapsed="false" customFormat="false" customHeight="false" hidden="false" ht="12.1" outlineLevel="0" r="255">
      <c r="A255" s="16" t="s">
        <v>135</v>
      </c>
      <c r="B255" s="16" t="s">
        <v>136</v>
      </c>
      <c r="C255" s="41" t="n">
        <v>46037</v>
      </c>
      <c r="D255" s="42" t="n">
        <v>46055</v>
      </c>
      <c r="E255" s="17" t="n">
        <v>150.37</v>
      </c>
      <c r="F255" s="17" t="n">
        <v>151.46</v>
      </c>
      <c r="G255" s="17" t="n">
        <v>1</v>
      </c>
      <c r="H255" s="6" t="s">
        <f>=(F255-E255)*G255</f>
      </c>
      <c r="I255" s="9" t="s">
        <f>=(F255-E255)/E255</f>
      </c>
      <c r="J255" s="7" t="s">
        <f>=MAX(1,DATEDIF(C255,D255,"d")-1)</f>
      </c>
      <c r="K255" s="9" t="s">
        <f>=I255*365/J255</f>
      </c>
    </row>
    <row collapsed="false" customFormat="false" customHeight="false" hidden="false" ht="12.1" outlineLevel="0" r="256">
      <c r="A256" s="16" t="s">
        <v>135</v>
      </c>
      <c r="B256" s="16" t="s">
        <v>136</v>
      </c>
      <c r="C256" s="41" t="n">
        <v>46043</v>
      </c>
      <c r="D256" s="42" t="n">
        <v>46068</v>
      </c>
      <c r="E256" s="17" t="n">
        <v>150.73</v>
      </c>
      <c r="F256" s="17" t="n">
        <v>152.23</v>
      </c>
      <c r="G256" s="17" t="n">
        <v>1</v>
      </c>
      <c r="H256" s="6" t="s">
        <f>=(F256-E256)*G256</f>
      </c>
      <c r="I256" s="9" t="s">
        <f>=(F256-E256)/E256</f>
      </c>
      <c r="J256" s="7" t="s">
        <f>=MAX(1,DATEDIF(C256,D256,"d")-1)</f>
      </c>
      <c r="K256" s="9" t="s">
        <f>=I256*365/J256</f>
      </c>
    </row>
    <row collapsed="false" customFormat="false" customHeight="false" hidden="false" ht="12.1" outlineLevel="0" r="257">
      <c r="A257" s="16" t="s">
        <v>135</v>
      </c>
      <c r="B257" s="16" t="s">
        <v>136</v>
      </c>
      <c r="C257" s="41" t="n">
        <v>46045</v>
      </c>
      <c r="D257" s="42" t="n">
        <v>46127</v>
      </c>
      <c r="E257" s="17" t="n">
        <v>150.85</v>
      </c>
      <c r="F257" s="17" t="n">
        <v>155.6351</v>
      </c>
      <c r="G257" s="17" t="n">
        <v>1</v>
      </c>
      <c r="H257" s="6" t="s">
        <f>=(F257-E257)*G257</f>
      </c>
      <c r="I257" s="9" t="s">
        <f>=(F257-E257)/E257</f>
      </c>
      <c r="J257" s="7" t="s">
        <f>=MAX(1,DATEDIF(C257,D257,"d")-1)</f>
      </c>
      <c r="K257" s="9" t="s">
        <f>=I257*365/J257</f>
      </c>
    </row>
    <row collapsed="false" customFormat="false" customHeight="false" hidden="false" ht="12.1" outlineLevel="0" r="258">
      <c r="A258" s="16" t="s">
        <v>135</v>
      </c>
      <c r="B258" s="16" t="s">
        <v>136</v>
      </c>
      <c r="C258" s="41" t="n">
        <v>46049</v>
      </c>
      <c r="D258" s="42" t="n">
        <v>46127</v>
      </c>
      <c r="E258" s="17" t="n">
        <v>151.1</v>
      </c>
      <c r="F258" s="17" t="n">
        <v>155.6351</v>
      </c>
      <c r="G258" s="17" t="n">
        <v>1</v>
      </c>
      <c r="H258" s="6" t="s">
        <f>=(F258-E258)*G258</f>
      </c>
      <c r="I258" s="9" t="s">
        <f>=(F258-E258)/E258</f>
      </c>
      <c r="J258" s="7" t="s">
        <f>=MAX(1,DATEDIF(C258,D258,"d")-1)</f>
      </c>
      <c r="K258" s="9" t="s">
        <f>=I258*365/J258</f>
      </c>
    </row>
    <row collapsed="false" customFormat="false" customHeight="false" hidden="false" ht="12.1" outlineLevel="0" r="259">
      <c r="A259" s="16" t="s">
        <v>135</v>
      </c>
      <c r="B259" s="16" t="s">
        <v>136</v>
      </c>
      <c r="C259" s="41" t="n">
        <v>46054</v>
      </c>
      <c r="D259" s="42" t="n">
        <v>46127</v>
      </c>
      <c r="E259" s="17" t="n">
        <v>151.4</v>
      </c>
      <c r="F259" s="17" t="n">
        <v>155.6351</v>
      </c>
      <c r="G259" s="17" t="n">
        <v>1</v>
      </c>
      <c r="H259" s="6" t="s">
        <f>=(F259-E259)*G259</f>
      </c>
      <c r="I259" s="9" t="s">
        <f>=(F259-E259)/E259</f>
      </c>
      <c r="J259" s="7" t="s">
        <f>=MAX(1,DATEDIF(C259,D259,"d")-1)</f>
      </c>
      <c r="K259" s="9" t="s">
        <f>=I259*365/J259</f>
      </c>
    </row>
    <row collapsed="false" customFormat="false" customHeight="false" hidden="false" ht="12.1" outlineLevel="0" r="260">
      <c r="A260" s="16" t="s">
        <v>135</v>
      </c>
      <c r="B260" s="16" t="s">
        <v>136</v>
      </c>
      <c r="C260" s="41" t="n">
        <v>46055</v>
      </c>
      <c r="D260" s="42" t="n">
        <v>46127</v>
      </c>
      <c r="E260" s="17" t="n">
        <v>151.46</v>
      </c>
      <c r="F260" s="17" t="n">
        <v>155.6351</v>
      </c>
      <c r="G260" s="17" t="n">
        <v>1</v>
      </c>
      <c r="H260" s="6" t="s">
        <f>=(F260-E260)*G260</f>
      </c>
      <c r="I260" s="9" t="s">
        <f>=(F260-E260)/E260</f>
      </c>
      <c r="J260" s="7" t="s">
        <f>=MAX(1,DATEDIF(C260,D260,"d")-1)</f>
      </c>
      <c r="K260" s="9" t="s">
        <f>=I260*365/J260</f>
      </c>
    </row>
    <row collapsed="false" customFormat="false" customHeight="false" hidden="false" ht="12.1" outlineLevel="0" r="261">
      <c r="A261" s="16" t="s">
        <v>135</v>
      </c>
      <c r="B261" s="16" t="s">
        <v>136</v>
      </c>
      <c r="C261" s="41" t="n">
        <v>46057</v>
      </c>
      <c r="D261" s="42" t="n">
        <v>46127</v>
      </c>
      <c r="E261" s="17" t="n">
        <v>151.58</v>
      </c>
      <c r="F261" s="17" t="n">
        <v>155.6351</v>
      </c>
      <c r="G261" s="17" t="n">
        <v>1</v>
      </c>
      <c r="H261" s="6" t="s">
        <f>=(F261-E261)*G261</f>
      </c>
      <c r="I261" s="9" t="s">
        <f>=(F261-E261)/E261</f>
      </c>
      <c r="J261" s="7" t="s">
        <f>=MAX(1,DATEDIF(C261,D261,"d")-1)</f>
      </c>
      <c r="K261" s="9" t="s">
        <f>=I261*365/J261</f>
      </c>
    </row>
    <row collapsed="false" customFormat="false" customHeight="false" hidden="false" ht="12.1" outlineLevel="0" r="262">
      <c r="A262" s="16" t="s">
        <v>135</v>
      </c>
      <c r="B262" s="16" t="s">
        <v>136</v>
      </c>
      <c r="C262" s="41" t="n">
        <v>46057</v>
      </c>
      <c r="D262" s="42" t="n">
        <v>46127</v>
      </c>
      <c r="E262" s="17" t="n">
        <v>151.5825</v>
      </c>
      <c r="F262" s="17" t="n">
        <v>155.6351</v>
      </c>
      <c r="G262" s="17" t="n">
        <v>8</v>
      </c>
      <c r="H262" s="6" t="s">
        <f>=(F262-E262)*G262</f>
      </c>
      <c r="I262" s="9" t="s">
        <f>=(F262-E262)/E262</f>
      </c>
      <c r="J262" s="7" t="s">
        <f>=MAX(1,DATEDIF(C262,D262,"d")-1)</f>
      </c>
      <c r="K262" s="9" t="s">
        <f>=I262*365/J262</f>
      </c>
    </row>
    <row collapsed="false" customFormat="false" customHeight="false" hidden="false" ht="12.1" outlineLevel="0" r="263">
      <c r="A263" s="16" t="s">
        <v>135</v>
      </c>
      <c r="B263" s="16" t="s">
        <v>136</v>
      </c>
      <c r="C263" s="41" t="n">
        <v>46060</v>
      </c>
      <c r="D263" s="42" t="n">
        <v>46127</v>
      </c>
      <c r="E263" s="17" t="n">
        <v>151.76</v>
      </c>
      <c r="F263" s="17" t="n">
        <v>155.6351</v>
      </c>
      <c r="G263" s="17" t="n">
        <v>1</v>
      </c>
      <c r="H263" s="6" t="s">
        <f>=(F263-E263)*G263</f>
      </c>
      <c r="I263" s="9" t="s">
        <f>=(F263-E263)/E263</f>
      </c>
      <c r="J263" s="7" t="s">
        <f>=MAX(1,DATEDIF(C263,D263,"d")-1)</f>
      </c>
      <c r="K263" s="9" t="s">
        <f>=I263*365/J263</f>
      </c>
    </row>
    <row collapsed="false" customFormat="false" customHeight="false" hidden="false" ht="12.1" outlineLevel="0" r="264">
      <c r="A264" s="16" t="s">
        <v>135</v>
      </c>
      <c r="B264" s="16" t="s">
        <v>136</v>
      </c>
      <c r="C264" s="41" t="n">
        <v>46063</v>
      </c>
      <c r="D264" s="42" t="n">
        <v>46127</v>
      </c>
      <c r="E264" s="17" t="n">
        <v>151.94</v>
      </c>
      <c r="F264" s="17" t="n">
        <v>155.6351</v>
      </c>
      <c r="G264" s="17" t="n">
        <v>1</v>
      </c>
      <c r="H264" s="6" t="s">
        <f>=(F264-E264)*G264</f>
      </c>
      <c r="I264" s="9" t="s">
        <f>=(F264-E264)/E264</f>
      </c>
      <c r="J264" s="7" t="s">
        <f>=MAX(1,DATEDIF(C264,D264,"d")-1)</f>
      </c>
      <c r="K264" s="9" t="s">
        <f>=I264*365/J264</f>
      </c>
    </row>
    <row collapsed="false" customFormat="false" customHeight="false" hidden="false" ht="12.1" outlineLevel="0" r="265">
      <c r="A265" s="16" t="s">
        <v>135</v>
      </c>
      <c r="B265" s="16" t="s">
        <v>136</v>
      </c>
      <c r="C265" s="41" t="n">
        <v>46066</v>
      </c>
      <c r="D265" s="42" t="n">
        <v>46127</v>
      </c>
      <c r="E265" s="17" t="n">
        <v>152.11</v>
      </c>
      <c r="F265" s="17" t="n">
        <v>155.6351</v>
      </c>
      <c r="G265" s="17" t="n">
        <v>1</v>
      </c>
      <c r="H265" s="6" t="s">
        <f>=(F265-E265)*G265</f>
      </c>
      <c r="I265" s="9" t="s">
        <f>=(F265-E265)/E265</f>
      </c>
      <c r="J265" s="7" t="s">
        <f>=MAX(1,DATEDIF(C265,D265,"d")-1)</f>
      </c>
      <c r="K265" s="9" t="s">
        <f>=I265*365/J265</f>
      </c>
    </row>
    <row collapsed="false" customFormat="false" customHeight="false" hidden="false" ht="12.1" outlineLevel="0" r="266">
      <c r="A266" s="16" t="s">
        <v>135</v>
      </c>
      <c r="B266" s="16" t="s">
        <v>136</v>
      </c>
      <c r="C266" s="41" t="n">
        <v>46067</v>
      </c>
      <c r="D266" s="42" t="n">
        <v>46127</v>
      </c>
      <c r="E266" s="17" t="n">
        <v>152.17</v>
      </c>
      <c r="F266" s="17" t="n">
        <v>155.6351</v>
      </c>
      <c r="G266" s="17" t="n">
        <v>1</v>
      </c>
      <c r="H266" s="6" t="s">
        <f>=(F266-E266)*G266</f>
      </c>
      <c r="I266" s="9" t="s">
        <f>=(F266-E266)/E266</f>
      </c>
      <c r="J266" s="7" t="s">
        <f>=MAX(1,DATEDIF(C266,D266,"d")-1)</f>
      </c>
      <c r="K266" s="9" t="s">
        <f>=I266*365/J266</f>
      </c>
    </row>
    <row collapsed="false" customFormat="false" customHeight="false" hidden="false" ht="12.1" outlineLevel="0" r="267">
      <c r="A267" s="16" t="s">
        <v>135</v>
      </c>
      <c r="B267" s="16" t="s">
        <v>136</v>
      </c>
      <c r="C267" s="41" t="n">
        <v>46068</v>
      </c>
      <c r="D267" s="42" t="n">
        <v>46127</v>
      </c>
      <c r="E267" s="17" t="n">
        <v>152.23</v>
      </c>
      <c r="F267" s="17" t="n">
        <v>155.6351</v>
      </c>
      <c r="G267" s="17" t="n">
        <v>1</v>
      </c>
      <c r="H267" s="6" t="s">
        <f>=(F267-E267)*G267</f>
      </c>
      <c r="I267" s="9" t="s">
        <f>=(F267-E267)/E267</f>
      </c>
      <c r="J267" s="7" t="s">
        <f>=MAX(1,DATEDIF(C267,D267,"d")-1)</f>
      </c>
      <c r="K267" s="9" t="s">
        <f>=I267*365/J267</f>
      </c>
    </row>
    <row collapsed="false" customFormat="false" customHeight="false" hidden="false" ht="12.1" outlineLevel="0" r="268">
      <c r="A268" s="16" t="s">
        <v>135</v>
      </c>
      <c r="B268" s="16" t="s">
        <v>136</v>
      </c>
      <c r="C268" s="41" t="n">
        <v>46073</v>
      </c>
      <c r="D268" s="42" t="n">
        <v>46127</v>
      </c>
      <c r="E268" s="17" t="n">
        <v>152.52</v>
      </c>
      <c r="F268" s="17" t="n">
        <v>155.6351</v>
      </c>
      <c r="G268" s="17" t="n">
        <v>1</v>
      </c>
      <c r="H268" s="6" t="s">
        <f>=(F268-E268)*G268</f>
      </c>
      <c r="I268" s="9" t="s">
        <f>=(F268-E268)/E268</f>
      </c>
      <c r="J268" s="7" t="s">
        <f>=MAX(1,DATEDIF(C268,D268,"d")-1)</f>
      </c>
      <c r="K268" s="9" t="s">
        <f>=I268*365/J268</f>
      </c>
    </row>
    <row collapsed="false" customFormat="false" customHeight="false" hidden="false" ht="12.1" outlineLevel="0" r="269">
      <c r="A269" s="16" t="s">
        <v>135</v>
      </c>
      <c r="B269" s="16" t="s">
        <v>136</v>
      </c>
      <c r="C269" s="41" t="n">
        <v>46078</v>
      </c>
      <c r="D269" s="42" t="n">
        <v>46127</v>
      </c>
      <c r="E269" s="17" t="n">
        <v>152.82</v>
      </c>
      <c r="F269" s="17" t="n">
        <v>155.6351</v>
      </c>
      <c r="G269" s="17" t="n">
        <v>1</v>
      </c>
      <c r="H269" s="6" t="s">
        <f>=(F269-E269)*G269</f>
      </c>
      <c r="I269" s="9" t="s">
        <f>=(F269-E269)/E269</f>
      </c>
      <c r="J269" s="7" t="s">
        <f>=MAX(1,DATEDIF(C269,D269,"d")-1)</f>
      </c>
      <c r="K269" s="9" t="s">
        <f>=I269*365/J269</f>
      </c>
    </row>
    <row collapsed="false" customFormat="false" customHeight="false" hidden="false" ht="12.1" outlineLevel="0" r="270">
      <c r="A270" s="16" t="s">
        <v>135</v>
      </c>
      <c r="B270" s="16" t="s">
        <v>136</v>
      </c>
      <c r="C270" s="41" t="n">
        <v>46082</v>
      </c>
      <c r="D270" s="42" t="n">
        <v>46127</v>
      </c>
      <c r="E270" s="17" t="n">
        <v>153.05</v>
      </c>
      <c r="F270" s="17" t="n">
        <v>155.6351</v>
      </c>
      <c r="G270" s="17" t="n">
        <v>1</v>
      </c>
      <c r="H270" s="6" t="s">
        <f>=(F270-E270)*G270</f>
      </c>
      <c r="I270" s="9" t="s">
        <f>=(F270-E270)/E270</f>
      </c>
      <c r="J270" s="7" t="s">
        <f>=MAX(1,DATEDIF(C270,D270,"d")-1)</f>
      </c>
      <c r="K270" s="9" t="s">
        <f>=I270*365/J270</f>
      </c>
    </row>
    <row collapsed="false" customFormat="false" customHeight="false" hidden="false" ht="12.1" outlineLevel="0" r="271">
      <c r="A271" s="16" t="s">
        <v>135</v>
      </c>
      <c r="B271" s="16" t="s">
        <v>136</v>
      </c>
      <c r="C271" s="41" t="n">
        <v>46085</v>
      </c>
      <c r="D271" s="42" t="n">
        <v>46127</v>
      </c>
      <c r="E271" s="17" t="n">
        <v>153.23</v>
      </c>
      <c r="F271" s="17" t="n">
        <v>155.6351</v>
      </c>
      <c r="G271" s="17" t="n">
        <v>1</v>
      </c>
      <c r="H271" s="6" t="s">
        <f>=(F271-E271)*G271</f>
      </c>
      <c r="I271" s="9" t="s">
        <f>=(F271-E271)/E271</f>
      </c>
      <c r="J271" s="7" t="s">
        <f>=MAX(1,DATEDIF(C271,D271,"d")-1)</f>
      </c>
      <c r="K271" s="9" t="s">
        <f>=I271*365/J271</f>
      </c>
    </row>
    <row collapsed="false" customFormat="false" customHeight="false" hidden="false" ht="12.1" outlineLevel="0" r="272">
      <c r="A272" s="16" t="s">
        <v>135</v>
      </c>
      <c r="B272" s="16" t="s">
        <v>136</v>
      </c>
      <c r="C272" s="41" t="n">
        <v>46085</v>
      </c>
      <c r="D272" s="42" t="n">
        <v>46127</v>
      </c>
      <c r="E272" s="17" t="n">
        <v>153.2333</v>
      </c>
      <c r="F272" s="17" t="n">
        <v>155.6351</v>
      </c>
      <c r="G272" s="17" t="n">
        <v>3</v>
      </c>
      <c r="H272" s="6" t="s">
        <f>=(F272-E272)*G272</f>
      </c>
      <c r="I272" s="9" t="s">
        <f>=(F272-E272)/E272</f>
      </c>
      <c r="J272" s="7" t="s">
        <f>=MAX(1,DATEDIF(C272,D272,"d")-1)</f>
      </c>
      <c r="K272" s="9" t="s">
        <f>=I272*365/J272</f>
      </c>
    </row>
    <row collapsed="false" customFormat="false" customHeight="false" hidden="false" ht="12.1" outlineLevel="0" r="273">
      <c r="A273" s="16" t="s">
        <v>135</v>
      </c>
      <c r="B273" s="16" t="s">
        <v>136</v>
      </c>
      <c r="C273" s="41" t="n">
        <v>46086</v>
      </c>
      <c r="D273" s="42" t="n">
        <v>46127</v>
      </c>
      <c r="E273" s="17" t="n">
        <v>153.29</v>
      </c>
      <c r="F273" s="17" t="n">
        <v>155.6351</v>
      </c>
      <c r="G273" s="17" t="n">
        <v>1</v>
      </c>
      <c r="H273" s="6" t="s">
        <f>=(F273-E273)*G273</f>
      </c>
      <c r="I273" s="9" t="s">
        <f>=(F273-E273)/E273</f>
      </c>
      <c r="J273" s="7" t="s">
        <f>=MAX(1,DATEDIF(C273,D273,"d")-1)</f>
      </c>
      <c r="K273" s="9" t="s">
        <f>=I273*365/J273</f>
      </c>
    </row>
    <row collapsed="false" customFormat="false" customHeight="false" hidden="false" ht="12.1" outlineLevel="0" r="274">
      <c r="A274" s="16" t="s">
        <v>135</v>
      </c>
      <c r="B274" s="16" t="s">
        <v>136</v>
      </c>
      <c r="C274" s="41" t="n">
        <v>46091</v>
      </c>
      <c r="D274" s="42" t="n">
        <v>46127</v>
      </c>
      <c r="E274" s="17" t="n">
        <v>153.58</v>
      </c>
      <c r="F274" s="17" t="n">
        <v>155.6351</v>
      </c>
      <c r="G274" s="17" t="n">
        <v>1</v>
      </c>
      <c r="H274" s="6" t="s">
        <f>=(F274-E274)*G274</f>
      </c>
      <c r="I274" s="9" t="s">
        <f>=(F274-E274)/E274</f>
      </c>
      <c r="J274" s="7" t="s">
        <f>=MAX(1,DATEDIF(C274,D274,"d")-1)</f>
      </c>
      <c r="K274" s="9" t="s">
        <f>=I274*365/J274</f>
      </c>
    </row>
    <row collapsed="false" customFormat="false" customHeight="false" hidden="false" ht="12.1" outlineLevel="0" r="275">
      <c r="A275" s="16" t="s">
        <v>135</v>
      </c>
      <c r="B275" s="16" t="s">
        <v>136</v>
      </c>
      <c r="C275" s="41" t="n">
        <v>46096</v>
      </c>
      <c r="D275" s="42" t="n">
        <v>46127</v>
      </c>
      <c r="E275" s="17" t="n">
        <v>153.87</v>
      </c>
      <c r="F275" s="17" t="n">
        <v>155.6351</v>
      </c>
      <c r="G275" s="17" t="n">
        <v>1</v>
      </c>
      <c r="H275" s="6" t="s">
        <f>=(F275-E275)*G275</f>
      </c>
      <c r="I275" s="9" t="s">
        <f>=(F275-E275)/E275</f>
      </c>
      <c r="J275" s="7" t="s">
        <f>=MAX(1,DATEDIF(C275,D275,"d")-1)</f>
      </c>
      <c r="K275" s="9" t="s">
        <f>=I275*365/J275</f>
      </c>
    </row>
    <row collapsed="false" customFormat="false" customHeight="false" hidden="false" ht="12.1" outlineLevel="0" r="276">
      <c r="A276" s="16" t="s">
        <v>135</v>
      </c>
      <c r="B276" s="16" t="s">
        <v>136</v>
      </c>
      <c r="C276" s="41" t="n">
        <v>46098</v>
      </c>
      <c r="D276" s="42" t="n">
        <v>46127</v>
      </c>
      <c r="E276" s="17" t="n">
        <v>153.99</v>
      </c>
      <c r="F276" s="17" t="n">
        <v>155.6351</v>
      </c>
      <c r="G276" s="17" t="n">
        <v>1</v>
      </c>
      <c r="H276" s="6" t="s">
        <f>=(F276-E276)*G276</f>
      </c>
      <c r="I276" s="9" t="s">
        <f>=(F276-E276)/E276</f>
      </c>
      <c r="J276" s="7" t="s">
        <f>=MAX(1,DATEDIF(C276,D276,"d")-1)</f>
      </c>
      <c r="K276" s="9" t="s">
        <f>=I276*365/J276</f>
      </c>
    </row>
    <row collapsed="false" customFormat="false" customHeight="false" hidden="false" ht="12.1" outlineLevel="0" r="277">
      <c r="A277" s="16" t="s">
        <v>135</v>
      </c>
      <c r="B277" s="16" t="s">
        <v>136</v>
      </c>
      <c r="C277" s="41" t="n">
        <v>46100</v>
      </c>
      <c r="D277" s="42" t="n">
        <v>46127</v>
      </c>
      <c r="E277" s="17" t="n">
        <v>154.1</v>
      </c>
      <c r="F277" s="17" t="n">
        <v>155.6351</v>
      </c>
      <c r="G277" s="17" t="n">
        <v>1</v>
      </c>
      <c r="H277" s="6" t="s">
        <f>=(F277-E277)*G277</f>
      </c>
      <c r="I277" s="9" t="s">
        <f>=(F277-E277)/E277</f>
      </c>
      <c r="J277" s="7" t="s">
        <f>=MAX(1,DATEDIF(C277,D277,"d")-1)</f>
      </c>
      <c r="K277" s="9" t="s">
        <f>=I277*365/J277</f>
      </c>
    </row>
    <row collapsed="false" customFormat="false" customHeight="false" hidden="false" ht="12.1" outlineLevel="0" r="278">
      <c r="A278" s="16" t="s">
        <v>135</v>
      </c>
      <c r="B278" s="16" t="s">
        <v>136</v>
      </c>
      <c r="C278" s="41" t="n">
        <v>46104</v>
      </c>
      <c r="D278" s="42" t="n">
        <v>46127</v>
      </c>
      <c r="E278" s="17" t="n">
        <v>154.33</v>
      </c>
      <c r="F278" s="17" t="n">
        <v>155.6351</v>
      </c>
      <c r="G278" s="17" t="n">
        <v>1</v>
      </c>
      <c r="H278" s="6" t="s">
        <f>=(F278-E278)*G278</f>
      </c>
      <c r="I278" s="9" t="s">
        <f>=(F278-E278)/E278</f>
      </c>
      <c r="J278" s="7" t="s">
        <f>=MAX(1,DATEDIF(C278,D278,"d")-1)</f>
      </c>
      <c r="K278" s="9" t="s">
        <f>=I278*365/J278</f>
      </c>
    </row>
    <row collapsed="false" customFormat="false" customHeight="false" hidden="false" ht="12.1" outlineLevel="0" r="279">
      <c r="A279" s="16" t="s">
        <v>135</v>
      </c>
      <c r="B279" s="16" t="s">
        <v>136</v>
      </c>
      <c r="C279" s="41" t="n">
        <v>46107</v>
      </c>
      <c r="D279" s="42" t="n">
        <v>46127</v>
      </c>
      <c r="E279" s="17" t="n">
        <v>154.5</v>
      </c>
      <c r="F279" s="17" t="n">
        <v>155.6351</v>
      </c>
      <c r="G279" s="17" t="n">
        <v>1</v>
      </c>
      <c r="H279" s="6" t="s">
        <f>=(F279-E279)*G279</f>
      </c>
      <c r="I279" s="9" t="s">
        <f>=(F279-E279)/E279</f>
      </c>
      <c r="J279" s="7" t="s">
        <f>=MAX(1,DATEDIF(C279,D279,"d")-1)</f>
      </c>
      <c r="K279" s="9" t="s">
        <f>=I279*365/J279</f>
      </c>
    </row>
    <row collapsed="false" customFormat="false" customHeight="false" hidden="false" ht="12.1" outlineLevel="0" r="280">
      <c r="A280" s="16" t="s">
        <v>135</v>
      </c>
      <c r="B280" s="16" t="s">
        <v>136</v>
      </c>
      <c r="C280" s="41" t="n">
        <v>46112</v>
      </c>
      <c r="D280" s="42" t="n">
        <v>46127</v>
      </c>
      <c r="E280" s="17" t="n">
        <v>154.79</v>
      </c>
      <c r="F280" s="17" t="n">
        <v>155.6351</v>
      </c>
      <c r="G280" s="17" t="n">
        <v>1</v>
      </c>
      <c r="H280" s="6" t="s">
        <f>=(F280-E280)*G280</f>
      </c>
      <c r="I280" s="9" t="s">
        <f>=(F280-E280)/E280</f>
      </c>
      <c r="J280" s="7" t="s">
        <f>=MAX(1,DATEDIF(C280,D280,"d")-1)</f>
      </c>
      <c r="K280" s="9" t="s">
        <f>=I280*365/J280</f>
      </c>
    </row>
    <row collapsed="false" customFormat="false" customHeight="false" hidden="false" ht="12.1" outlineLevel="0" r="281">
      <c r="A281" s="16" t="s">
        <v>135</v>
      </c>
      <c r="B281" s="16" t="s">
        <v>136</v>
      </c>
      <c r="C281" s="41" t="n">
        <v>46114</v>
      </c>
      <c r="D281" s="42" t="n">
        <v>46127</v>
      </c>
      <c r="E281" s="17" t="n">
        <v>154.9</v>
      </c>
      <c r="F281" s="17" t="n">
        <v>155.6351</v>
      </c>
      <c r="G281" s="17" t="n">
        <v>1</v>
      </c>
      <c r="H281" s="6" t="s">
        <f>=(F281-E281)*G281</f>
      </c>
      <c r="I281" s="9" t="s">
        <f>=(F281-E281)/E281</f>
      </c>
      <c r="J281" s="7" t="s">
        <f>=MAX(1,DATEDIF(C281,D281,"d")-1)</f>
      </c>
      <c r="K281" s="9" t="s">
        <f>=I281*365/J281</f>
      </c>
    </row>
    <row collapsed="false" customFormat="false" customHeight="false" hidden="false" ht="12.1" outlineLevel="0" r="282">
      <c r="A282" s="16" t="s">
        <v>135</v>
      </c>
      <c r="B282" s="16" t="s">
        <v>136</v>
      </c>
      <c r="C282" s="41" t="n">
        <v>46116</v>
      </c>
      <c r="D282" s="42" t="n">
        <v>46127</v>
      </c>
      <c r="E282" s="17" t="n">
        <v>155.01</v>
      </c>
      <c r="F282" s="17" t="n">
        <v>155.6351</v>
      </c>
      <c r="G282" s="17" t="n">
        <v>1</v>
      </c>
      <c r="H282" s="6" t="s">
        <f>=(F282-E282)*G282</f>
      </c>
      <c r="I282" s="9" t="s">
        <f>=(F282-E282)/E282</f>
      </c>
      <c r="J282" s="7" t="s">
        <f>=MAX(1,DATEDIF(C282,D282,"d")-1)</f>
      </c>
      <c r="K282" s="9" t="s">
        <f>=I282*365/J282</f>
      </c>
    </row>
    <row collapsed="false" customFormat="false" customHeight="false" hidden="false" ht="12.1" outlineLevel="0" r="283">
      <c r="A283" s="16" t="s">
        <v>135</v>
      </c>
      <c r="B283" s="16" t="s">
        <v>136</v>
      </c>
      <c r="C283" s="41" t="n">
        <v>46116</v>
      </c>
      <c r="D283" s="42" t="n">
        <v>46127</v>
      </c>
      <c r="E283" s="17" t="n">
        <v>155.0125</v>
      </c>
      <c r="F283" s="17" t="n">
        <v>155.6351</v>
      </c>
      <c r="G283" s="17" t="n">
        <v>4</v>
      </c>
      <c r="H283" s="6" t="s">
        <f>=(F283-E283)*G283</f>
      </c>
      <c r="I283" s="9" t="s">
        <f>=(F283-E283)/E283</f>
      </c>
      <c r="J283" s="7" t="s">
        <f>=MAX(1,DATEDIF(C283,D283,"d")-1)</f>
      </c>
      <c r="K283" s="9" t="s">
        <f>=I283*365/J283</f>
      </c>
    </row>
    <row collapsed="false" customFormat="false" customHeight="false" hidden="false" ht="12.1" outlineLevel="0" r="284">
      <c r="A284" s="16" t="s">
        <v>135</v>
      </c>
      <c r="B284" s="16" t="s">
        <v>136</v>
      </c>
      <c r="C284" s="41" t="n">
        <v>46119</v>
      </c>
      <c r="D284" s="42" t="n">
        <v>46127</v>
      </c>
      <c r="E284" s="17" t="n">
        <v>155.18</v>
      </c>
      <c r="F284" s="17" t="n">
        <v>155.6351</v>
      </c>
      <c r="G284" s="17" t="n">
        <v>1</v>
      </c>
      <c r="H284" s="6" t="s">
        <f>=(F284-E284)*G284</f>
      </c>
      <c r="I284" s="9" t="s">
        <f>=(F284-E284)/E284</f>
      </c>
      <c r="J284" s="7" t="s">
        <f>=MAX(1,DATEDIF(C284,D284,"d")-1)</f>
      </c>
      <c r="K284" s="9" t="s">
        <f>=I284*365/J284</f>
      </c>
    </row>
    <row collapsed="false" customFormat="false" customHeight="false" hidden="false" ht="12.1" outlineLevel="0" r="285">
      <c r="A285" s="16" t="s">
        <v>135</v>
      </c>
      <c r="B285" s="16" t="s">
        <v>136</v>
      </c>
      <c r="C285" s="41" t="n">
        <v>46125</v>
      </c>
      <c r="D285" s="42" t="n">
        <v>46127</v>
      </c>
      <c r="E285" s="17" t="n">
        <v>155.53</v>
      </c>
      <c r="F285" s="17" t="n">
        <v>155.6351</v>
      </c>
      <c r="G285" s="17" t="n">
        <v>1</v>
      </c>
      <c r="H285" s="6" t="s">
        <f>=(F285-E285)*G285</f>
      </c>
      <c r="I285" s="9" t="s">
        <f>=(F285-E285)/E285</f>
      </c>
      <c r="J285" s="7" t="s">
        <f>=MAX(1,DATEDIF(C285,D285,"d")-1)</f>
      </c>
      <c r="K285" s="9" t="s">
        <f>=I285*365/J285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38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226</v>
      </c>
      <c r="B1" s="18" t="s">
        <v>10</v>
      </c>
      <c r="C1" s="18" t="s">
        <v>227</v>
      </c>
      <c r="D1" s="18" t="s">
        <v>228</v>
      </c>
      <c r="E1" s="18" t="s">
        <v>229</v>
      </c>
      <c r="F1" s="18" t="s">
        <v>230</v>
      </c>
      <c r="G1" s="18" t="s">
        <v>231</v>
      </c>
      <c r="H1" s="18" t="s">
        <v>232</v>
      </c>
    </row>
    <row collapsed="false" customFormat="false" customHeight="false" hidden="false" ht="12.1" outlineLevel="0" r="2">
      <c r="A2" s="13" t="n">
        <v>45106.849652778</v>
      </c>
      <c r="B2" s="6" t="n">
        <v>1000</v>
      </c>
      <c r="C2" s="16" t="s">
        <v>233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45110.539675926</v>
      </c>
      <c r="B3" s="6" t="n">
        <v>964.96</v>
      </c>
      <c r="C3" s="16" t="s">
        <v>233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45110.544143519</v>
      </c>
      <c r="B4" s="6" t="n">
        <v>2003.85</v>
      </c>
      <c r="C4" s="16" t="s">
        <v>233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45110.549108796</v>
      </c>
      <c r="B5" s="6" t="n">
        <v>1019.08</v>
      </c>
      <c r="C5" s="16" t="s">
        <v>233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45110.551678241</v>
      </c>
      <c r="B6" s="6" t="n">
        <v>1977.55</v>
      </c>
      <c r="C6" s="16" t="s">
        <v>233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45110.55568287</v>
      </c>
      <c r="B7" s="6" t="n">
        <v>1020.09</v>
      </c>
      <c r="C7" s="16" t="s">
        <v>233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45110.571365741</v>
      </c>
      <c r="B8" s="6" t="n">
        <v>2020.09</v>
      </c>
      <c r="C8" s="16" t="s">
        <v>233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45111.5440625</v>
      </c>
      <c r="B9" s="6" t="n">
        <v>1017.93</v>
      </c>
      <c r="C9" s="16" t="s">
        <v>233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45114.421030093</v>
      </c>
      <c r="B10" s="6" t="n">
        <v>3688.74</v>
      </c>
      <c r="C10" s="16" t="s">
        <v>233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45114.425520833</v>
      </c>
      <c r="B11" s="6" t="n">
        <v>1919.5</v>
      </c>
      <c r="C11" s="16" t="s">
        <v>233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45117.423333333</v>
      </c>
      <c r="B12" s="6" t="n">
        <v>500</v>
      </c>
      <c r="C12" s="16" t="s">
        <v>233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45117.426701389</v>
      </c>
      <c r="B13" s="6" t="n">
        <v>-1053</v>
      </c>
      <c r="C13" s="16" t="s">
        <v>234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45117.427662037</v>
      </c>
      <c r="B14" s="6" t="n">
        <v>2958.85</v>
      </c>
      <c r="C14" s="16" t="s">
        <v>233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45117.446122685</v>
      </c>
      <c r="B15" s="6" t="n">
        <v>300</v>
      </c>
      <c r="C15" s="16" t="s">
        <v>233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45119.562430556</v>
      </c>
      <c r="B16" s="6" t="n">
        <v>1996.65</v>
      </c>
      <c r="C16" s="16" t="s">
        <v>233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45119.624479167</v>
      </c>
      <c r="B17" s="6" t="n">
        <v>-316</v>
      </c>
      <c r="C17" s="16" t="s">
        <v>234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45119.693148148</v>
      </c>
      <c r="B18" s="6" t="n">
        <v>1428</v>
      </c>
      <c r="C18" s="16" t="s">
        <v>233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45134.649525463</v>
      </c>
      <c r="B19" s="6" t="n">
        <v>1500</v>
      </c>
      <c r="C19" s="16" t="s">
        <v>233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45139.70130787</v>
      </c>
      <c r="B20" s="6" t="n">
        <v>1500</v>
      </c>
      <c r="C20" s="16" t="s">
        <v>233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45149.675671296</v>
      </c>
      <c r="B21" s="6" t="n">
        <v>6000</v>
      </c>
      <c r="C21" s="16" t="s">
        <v>233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45149.728356481</v>
      </c>
      <c r="B22" s="6" t="n">
        <v>1000</v>
      </c>
      <c r="C22" s="16" t="s">
        <v>233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45155.820462963</v>
      </c>
      <c r="B23" s="6" t="n">
        <v>2000</v>
      </c>
      <c r="C23" s="16" t="s">
        <v>233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45168.617951389</v>
      </c>
      <c r="B24" s="6" t="n">
        <v>817.05</v>
      </c>
      <c r="C24" s="16" t="s">
        <v>233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45181.787604167</v>
      </c>
      <c r="B25" s="6" t="n">
        <v>5000</v>
      </c>
      <c r="C25" s="16" t="s">
        <v>233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45186.97005787</v>
      </c>
      <c r="B26" s="6" t="n">
        <v>1500</v>
      </c>
      <c r="C26" s="16" t="s">
        <v>233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45196.747280093</v>
      </c>
      <c r="B27" s="6" t="n">
        <v>1000</v>
      </c>
      <c r="C27" s="16" t="s">
        <v>233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45211.680208333</v>
      </c>
      <c r="B28" s="6" t="n">
        <v>4000</v>
      </c>
      <c r="C28" s="16" t="s">
        <v>233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45227.8953125</v>
      </c>
      <c r="B29" s="6" t="n">
        <v>2000</v>
      </c>
      <c r="C29" s="16" t="s">
        <v>233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45240.831990741</v>
      </c>
      <c r="B30" s="6" t="n">
        <v>5000</v>
      </c>
      <c r="C30" s="16" t="s">
        <v>233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45248.551215278</v>
      </c>
      <c r="B31" s="6" t="n">
        <v>1000</v>
      </c>
      <c r="C31" s="16" t="s">
        <v>233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45254.661053241</v>
      </c>
      <c r="B32" s="6" t="n">
        <v>1600</v>
      </c>
      <c r="C32" s="16" t="s">
        <v>233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45267.610856481</v>
      </c>
      <c r="B33" s="6" t="n">
        <v>1400</v>
      </c>
      <c r="C33" s="16" t="s">
        <v>233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45272.721203704</v>
      </c>
      <c r="B34" s="6" t="n">
        <v>4000</v>
      </c>
      <c r="C34" s="16" t="s">
        <v>233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45274.847430556</v>
      </c>
      <c r="B35" s="6" t="n">
        <v>257.83</v>
      </c>
      <c r="C35" s="16" t="s">
        <v>233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45287.631400463</v>
      </c>
      <c r="B36" s="6" t="n">
        <v>10000</v>
      </c>
      <c r="C36" s="16" t="s">
        <v>233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45292.68349537</v>
      </c>
      <c r="B37" s="6" t="n">
        <v>7</v>
      </c>
      <c r="C37" s="16" t="s">
        <v>233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45303.838923611</v>
      </c>
      <c r="B38" s="6" t="n">
        <v>2000</v>
      </c>
      <c r="C38" s="16" t="s">
        <v>233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45312</v>
      </c>
      <c r="B39" s="6" t="n">
        <v>-1000</v>
      </c>
      <c r="C39" s="16" t="s">
        <v>235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45314.44349537</v>
      </c>
      <c r="B40" s="6" t="n">
        <v>1000</v>
      </c>
      <c r="C40" s="16" t="s">
        <v>236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45324.561134259</v>
      </c>
      <c r="B41" s="6" t="n">
        <v>1000</v>
      </c>
      <c r="C41" s="16" t="s">
        <v>233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45334.498946759</v>
      </c>
      <c r="B42" s="6" t="n">
        <v>1700</v>
      </c>
      <c r="C42" s="16" t="s">
        <v>233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45334.784293981</v>
      </c>
      <c r="B43" s="6" t="n">
        <v>4000</v>
      </c>
      <c r="C43" s="16" t="s">
        <v>233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45337</v>
      </c>
      <c r="B44" s="6" t="n">
        <v>2005.49</v>
      </c>
      <c r="C44" s="16" t="s">
        <v>233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45343</v>
      </c>
      <c r="B45" s="6" t="n">
        <v>-2000</v>
      </c>
      <c r="C45" s="16" t="s">
        <v>237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45343.442511574</v>
      </c>
      <c r="B46" s="6" t="n">
        <v>1700</v>
      </c>
      <c r="C46" s="16" t="s">
        <v>233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45344</v>
      </c>
      <c r="B47" s="6" t="n">
        <v>-600</v>
      </c>
      <c r="C47" s="16" t="s">
        <v>238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45348.44537037</v>
      </c>
      <c r="B48" s="6" t="n">
        <v>2000</v>
      </c>
      <c r="C48" s="16" t="s">
        <v>239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45349</v>
      </c>
      <c r="B49" s="6" t="n">
        <v>-2000</v>
      </c>
      <c r="C49" s="16" t="s">
        <v>240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45349.523055556</v>
      </c>
      <c r="B50" s="6" t="n">
        <v>600</v>
      </c>
      <c r="C50" s="16" t="s">
        <v>241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45351.517824074</v>
      </c>
      <c r="B51" s="6" t="n">
        <v>2000</v>
      </c>
      <c r="C51" s="16" t="s">
        <v>242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45356.562604167</v>
      </c>
      <c r="B52" s="6" t="n">
        <v>2847</v>
      </c>
      <c r="C52" s="16" t="s">
        <v>233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45363.816689815</v>
      </c>
      <c r="B53" s="6" t="n">
        <v>7000</v>
      </c>
      <c r="C53" s="16" t="s">
        <v>233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45369</v>
      </c>
      <c r="B54" s="6" t="n">
        <v>-825</v>
      </c>
      <c r="C54" s="16" t="s">
        <v>243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45371</v>
      </c>
      <c r="B55" s="6" t="n">
        <v>825</v>
      </c>
      <c r="C55" s="16" t="s">
        <v>244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45380.649791667</v>
      </c>
      <c r="B56" s="6" t="n">
        <v>1000</v>
      </c>
      <c r="C56" s="16" t="s">
        <v>233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45384.450694444</v>
      </c>
      <c r="B57" s="6" t="n">
        <v>2000</v>
      </c>
      <c r="C57" s="16" t="s">
        <v>233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45394.711157407</v>
      </c>
      <c r="B58" s="6" t="n">
        <v>5000</v>
      </c>
      <c r="C58" s="16" t="s">
        <v>233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45399</v>
      </c>
      <c r="B59" s="6" t="n">
        <v>-2000</v>
      </c>
      <c r="C59" s="16" t="s">
        <v>245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45401.634895833</v>
      </c>
      <c r="B60" s="6" t="n">
        <v>2000</v>
      </c>
      <c r="C60" s="16" t="s">
        <v>246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45420.987662037</v>
      </c>
      <c r="B61" s="6" t="n">
        <v>5000</v>
      </c>
      <c r="C61" s="16" t="s">
        <v>233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45431</v>
      </c>
      <c r="B62" s="6" t="n">
        <v>-150</v>
      </c>
      <c r="C62" s="16" t="s">
        <v>247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45433.579780093</v>
      </c>
      <c r="B63" s="6" t="n">
        <v>150</v>
      </c>
      <c r="C63" s="16" t="s">
        <v>248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45454.655706019</v>
      </c>
      <c r="B64" s="6" t="n">
        <v>5000</v>
      </c>
      <c r="C64" s="16" t="s">
        <v>233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45460</v>
      </c>
      <c r="B65" s="6" t="n">
        <v>-825</v>
      </c>
      <c r="C65" s="16" t="s">
        <v>243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45463</v>
      </c>
      <c r="B66" s="6" t="n">
        <v>825</v>
      </c>
      <c r="C66" s="16" t="s">
        <v>244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45485.7428125</v>
      </c>
      <c r="B67" s="6" t="n">
        <v>5000</v>
      </c>
      <c r="C67" s="16" t="s">
        <v>233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45504.449386574</v>
      </c>
      <c r="B68" s="6" t="n">
        <v>5100</v>
      </c>
      <c r="C68" s="16" t="s">
        <v>233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45505.522337963</v>
      </c>
      <c r="B69" s="6" t="n">
        <v>41</v>
      </c>
      <c r="C69" s="16" t="s">
        <v>233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45505.668356481</v>
      </c>
      <c r="B70" s="6" t="n">
        <v>5</v>
      </c>
      <c r="C70" s="16" t="s">
        <v>233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45506</v>
      </c>
      <c r="B71" s="6" t="n">
        <v>26</v>
      </c>
      <c r="C71" s="16" t="s">
        <v>233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45506.450324074</v>
      </c>
      <c r="B72" s="6" t="n">
        <v>20.02</v>
      </c>
      <c r="C72" s="16" t="s">
        <v>233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45506.612881944</v>
      </c>
      <c r="B73" s="6" t="n">
        <v>41</v>
      </c>
      <c r="C73" s="16" t="s">
        <v>233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45506.811759259</v>
      </c>
      <c r="B74" s="6" t="n">
        <v>5000</v>
      </c>
      <c r="C74" s="16" t="s">
        <v>233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45507.507534722</v>
      </c>
      <c r="B75" s="6" t="n">
        <v>40</v>
      </c>
      <c r="C75" s="16" t="s">
        <v>233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45508.947465278</v>
      </c>
      <c r="B76" s="6" t="n">
        <v>382</v>
      </c>
      <c r="C76" s="16" t="s">
        <v>233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45509</v>
      </c>
      <c r="B77" s="6" t="n">
        <v>14.05</v>
      </c>
      <c r="C77" s="16" t="s">
        <v>233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45509.528032407</v>
      </c>
      <c r="B78" s="6" t="n">
        <v>41</v>
      </c>
      <c r="C78" s="16" t="s">
        <v>233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45510</v>
      </c>
      <c r="B79" s="6" t="n">
        <v>-1000</v>
      </c>
      <c r="C79" s="16" t="s">
        <v>249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45510.452060185</v>
      </c>
      <c r="B80" s="6" t="n">
        <v>5</v>
      </c>
      <c r="C80" s="16" t="s">
        <v>233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45510.542592593</v>
      </c>
      <c r="B81" s="6" t="n">
        <v>42</v>
      </c>
      <c r="C81" s="16" t="s">
        <v>233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45511.45943287</v>
      </c>
      <c r="B82" s="6" t="n">
        <v>5</v>
      </c>
      <c r="C82" s="16" t="s">
        <v>233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45511.785405093</v>
      </c>
      <c r="B83" s="6" t="n">
        <v>34.21</v>
      </c>
      <c r="C83" s="16" t="s">
        <v>233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45512.664525463</v>
      </c>
      <c r="B84" s="6" t="n">
        <v>1000</v>
      </c>
      <c r="C84" s="16" t="s">
        <v>250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45512.669293981</v>
      </c>
      <c r="B85" s="6" t="n">
        <v>20.03</v>
      </c>
      <c r="C85" s="16" t="s">
        <v>233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45512.74619213</v>
      </c>
      <c r="B86" s="6" t="n">
        <v>41</v>
      </c>
      <c r="C86" s="16" t="s">
        <v>233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45515</v>
      </c>
      <c r="B87" s="6" t="n">
        <v>15</v>
      </c>
      <c r="C87" s="16" t="s">
        <v>233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45520</v>
      </c>
      <c r="B88" s="6" t="n">
        <v>13</v>
      </c>
      <c r="C88" s="16" t="s">
        <v>233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45520.471215278</v>
      </c>
      <c r="B89" s="6" t="n">
        <v>5</v>
      </c>
      <c r="C89" s="16" t="s">
        <v>233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45520.775069444</v>
      </c>
      <c r="B90" s="6" t="n">
        <v>27.22</v>
      </c>
      <c r="C90" s="16" t="s">
        <v>233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45520.776574074</v>
      </c>
      <c r="B91" s="6" t="n">
        <v>4.93</v>
      </c>
      <c r="C91" s="16" t="s">
        <v>233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45521.736458333</v>
      </c>
      <c r="B92" s="6" t="n">
        <v>8</v>
      </c>
      <c r="C92" s="16" t="s">
        <v>233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45522</v>
      </c>
      <c r="B93" s="6" t="n">
        <v>-200</v>
      </c>
      <c r="C93" s="16" t="s">
        <v>251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45523</v>
      </c>
      <c r="B94" s="6" t="n">
        <v>29</v>
      </c>
      <c r="C94" s="16" t="s">
        <v>233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45523.783298611</v>
      </c>
      <c r="B95" s="6" t="n">
        <v>44</v>
      </c>
      <c r="C95" s="16" t="s">
        <v>233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45524</v>
      </c>
      <c r="B96" s="6" t="n">
        <v>200</v>
      </c>
      <c r="C96" s="16" t="s">
        <v>248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45524.670023148</v>
      </c>
      <c r="B97" s="6" t="n">
        <v>10</v>
      </c>
      <c r="C97" s="16" t="s">
        <v>233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45526</v>
      </c>
      <c r="B98" s="6" t="n">
        <v>-1200</v>
      </c>
      <c r="C98" s="16" t="s">
        <v>252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45526.520173611</v>
      </c>
      <c r="B99" s="6" t="n">
        <v>46</v>
      </c>
      <c r="C99" s="16" t="s">
        <v>233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3" t="n">
        <v>45527.518530093</v>
      </c>
      <c r="B100" s="6" t="n">
        <v>46</v>
      </c>
      <c r="C100" s="16" t="s">
        <v>233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 t="n">
        <v>45528.420300926</v>
      </c>
      <c r="B101" s="6" t="n">
        <v>20</v>
      </c>
      <c r="C101" s="16" t="s">
        <v>233</v>
      </c>
      <c r="D101" s="16"/>
      <c r="E101" s="16"/>
      <c r="F101" s="6" t="s">
        <f>=A101-A100</f>
      </c>
      <c r="G101" s="6" t="s">
        <f>=B101+G100</f>
      </c>
      <c r="H101" s="6" t="s">
        <f>=F101*G100</f>
      </c>
    </row>
    <row collapsed="false" customFormat="false" customHeight="false" hidden="false" ht="12.1" outlineLevel="0" r="102">
      <c r="A102" s="13" t="n">
        <v>45528.423229167</v>
      </c>
      <c r="B102" s="6" t="n">
        <v>30.03</v>
      </c>
      <c r="C102" s="16" t="s">
        <v>233</v>
      </c>
      <c r="D102" s="16"/>
      <c r="E102" s="16"/>
      <c r="F102" s="6" t="s">
        <f>=A102-A101</f>
      </c>
      <c r="G102" s="6" t="s">
        <f>=B102+G101</f>
      </c>
      <c r="H102" s="6" t="s">
        <f>=F102*G101</f>
      </c>
    </row>
    <row collapsed="false" customFormat="false" customHeight="false" hidden="false" ht="12.1" outlineLevel="0" r="103">
      <c r="A103" s="13" t="n">
        <v>45528.457824074</v>
      </c>
      <c r="B103" s="6" t="n">
        <v>14.06</v>
      </c>
      <c r="C103" s="16" t="s">
        <v>233</v>
      </c>
      <c r="D103" s="16"/>
      <c r="E103" s="16"/>
      <c r="F103" s="6" t="s">
        <f>=A103-A102</f>
      </c>
      <c r="G103" s="6" t="s">
        <f>=B103+G102</f>
      </c>
      <c r="H103" s="6" t="s">
        <f>=F103*G102</f>
      </c>
    </row>
    <row collapsed="false" customFormat="false" customHeight="false" hidden="false" ht="12.1" outlineLevel="0" r="104">
      <c r="A104" s="13" t="n">
        <v>45528.459340278</v>
      </c>
      <c r="B104" s="6" t="n">
        <v>25</v>
      </c>
      <c r="C104" s="16" t="s">
        <v>233</v>
      </c>
      <c r="D104" s="16"/>
      <c r="E104" s="16"/>
      <c r="F104" s="6" t="s">
        <f>=A104-A103</f>
      </c>
      <c r="G104" s="6" t="s">
        <f>=B104+G103</f>
      </c>
      <c r="H104" s="6" t="s">
        <f>=F104*G103</f>
      </c>
    </row>
    <row collapsed="false" customFormat="false" customHeight="false" hidden="false" ht="12.1" outlineLevel="0" r="105">
      <c r="A105" s="13" t="n">
        <v>45529</v>
      </c>
      <c r="B105" s="6" t="n">
        <v>49.91</v>
      </c>
      <c r="C105" s="16" t="s">
        <v>233</v>
      </c>
      <c r="D105" s="16"/>
      <c r="E105" s="16"/>
      <c r="F105" s="6" t="s">
        <f>=A105-A104</f>
      </c>
      <c r="G105" s="6" t="s">
        <f>=B105+G104</f>
      </c>
      <c r="H105" s="6" t="s">
        <f>=F105*G104</f>
      </c>
    </row>
    <row collapsed="false" customFormat="false" customHeight="false" hidden="false" ht="12.1" outlineLevel="0" r="106">
      <c r="A106" s="13" t="n">
        <v>45529</v>
      </c>
      <c r="B106" s="6" t="n">
        <v>10</v>
      </c>
      <c r="C106" s="16" t="s">
        <v>233</v>
      </c>
      <c r="D106" s="16"/>
      <c r="E106" s="16"/>
      <c r="F106" s="6" t="s">
        <f>=A106-A105</f>
      </c>
      <c r="G106" s="6" t="s">
        <f>=B106+G105</f>
      </c>
      <c r="H106" s="6" t="s">
        <f>=F106*G105</f>
      </c>
    </row>
    <row collapsed="false" customFormat="false" customHeight="false" hidden="false" ht="12.1" outlineLevel="0" r="107">
      <c r="A107" s="13" t="n">
        <v>45529.556053241</v>
      </c>
      <c r="B107" s="6" t="n">
        <v>43</v>
      </c>
      <c r="C107" s="16" t="s">
        <v>233</v>
      </c>
      <c r="D107" s="16"/>
      <c r="E107" s="16"/>
      <c r="F107" s="6" t="s">
        <f>=A107-A106</f>
      </c>
      <c r="G107" s="6" t="s">
        <f>=B107+G106</f>
      </c>
      <c r="H107" s="6" t="s">
        <f>=F107*G106</f>
      </c>
    </row>
    <row collapsed="false" customFormat="false" customHeight="false" hidden="false" ht="12.1" outlineLevel="0" r="108">
      <c r="A108" s="13" t="n">
        <v>45530.488946759</v>
      </c>
      <c r="B108" s="6" t="n">
        <v>1200</v>
      </c>
      <c r="C108" s="16" t="s">
        <v>253</v>
      </c>
      <c r="D108" s="16"/>
      <c r="E108" s="16"/>
      <c r="F108" s="6" t="s">
        <f>=A108-A107</f>
      </c>
      <c r="G108" s="6" t="s">
        <f>=B108+G107</f>
      </c>
      <c r="H108" s="6" t="s">
        <f>=F108*G107</f>
      </c>
    </row>
    <row collapsed="false" customFormat="false" customHeight="false" hidden="false" ht="12.1" outlineLevel="0" r="109">
      <c r="A109" s="13" t="n">
        <v>45530.535</v>
      </c>
      <c r="B109" s="6" t="n">
        <v>46</v>
      </c>
      <c r="C109" s="16" t="s">
        <v>233</v>
      </c>
      <c r="D109" s="16"/>
      <c r="E109" s="16"/>
      <c r="F109" s="6" t="s">
        <f>=A109-A108</f>
      </c>
      <c r="G109" s="6" t="s">
        <f>=B109+G108</f>
      </c>
      <c r="H109" s="6" t="s">
        <f>=F109*G108</f>
      </c>
    </row>
    <row collapsed="false" customFormat="false" customHeight="false" hidden="false" ht="12.1" outlineLevel="0" r="110">
      <c r="A110" s="13" t="n">
        <v>45530.771898148</v>
      </c>
      <c r="B110" s="6" t="n">
        <v>18.55</v>
      </c>
      <c r="C110" s="16" t="s">
        <v>233</v>
      </c>
      <c r="D110" s="16"/>
      <c r="E110" s="16"/>
      <c r="F110" s="6" t="s">
        <f>=A110-A109</f>
      </c>
      <c r="G110" s="6" t="s">
        <f>=B110+G109</f>
      </c>
      <c r="H110" s="6" t="s">
        <f>=F110*G109</f>
      </c>
    </row>
    <row collapsed="false" customFormat="false" customHeight="false" hidden="false" ht="12.1" outlineLevel="0" r="111">
      <c r="A111" s="13" t="n">
        <v>45531.517546296</v>
      </c>
      <c r="B111" s="6" t="n">
        <v>41</v>
      </c>
      <c r="C111" s="16" t="s">
        <v>233</v>
      </c>
      <c r="D111" s="16"/>
      <c r="E111" s="16"/>
      <c r="F111" s="6" t="s">
        <f>=A111-A110</f>
      </c>
      <c r="G111" s="6" t="s">
        <f>=B111+G110</f>
      </c>
      <c r="H111" s="6" t="s">
        <f>=F111*G110</f>
      </c>
    </row>
    <row collapsed="false" customFormat="false" customHeight="false" hidden="false" ht="12.1" outlineLevel="0" r="112">
      <c r="A112" s="13" t="n">
        <v>45531.80150463</v>
      </c>
      <c r="B112" s="6" t="n">
        <v>27.05</v>
      </c>
      <c r="C112" s="16" t="s">
        <v>233</v>
      </c>
      <c r="D112" s="16"/>
      <c r="E112" s="16"/>
      <c r="F112" s="6" t="s">
        <f>=A112-A111</f>
      </c>
      <c r="G112" s="6" t="s">
        <f>=B112+G111</f>
      </c>
      <c r="H112" s="6" t="s">
        <f>=F112*G111</f>
      </c>
    </row>
    <row collapsed="false" customFormat="false" customHeight="false" hidden="false" ht="12.1" outlineLevel="0" r="113">
      <c r="A113" s="13" t="n">
        <v>45532.521759259</v>
      </c>
      <c r="B113" s="6" t="n">
        <v>41</v>
      </c>
      <c r="C113" s="16" t="s">
        <v>233</v>
      </c>
      <c r="D113" s="16"/>
      <c r="E113" s="16"/>
      <c r="F113" s="6" t="s">
        <f>=A113-A112</f>
      </c>
      <c r="G113" s="6" t="s">
        <f>=B113+G112</f>
      </c>
      <c r="H113" s="6" t="s">
        <f>=F113*G112</f>
      </c>
    </row>
    <row collapsed="false" customFormat="false" customHeight="false" hidden="false" ht="12.1" outlineLevel="0" r="114">
      <c r="A114" s="13" t="n">
        <v>45533.532280093</v>
      </c>
      <c r="B114" s="6" t="n">
        <v>47</v>
      </c>
      <c r="C114" s="16" t="s">
        <v>233</v>
      </c>
      <c r="D114" s="16"/>
      <c r="E114" s="16"/>
      <c r="F114" s="6" t="s">
        <f>=A114-A113</f>
      </c>
      <c r="G114" s="6" t="s">
        <f>=B114+G113</f>
      </c>
      <c r="H114" s="6" t="s">
        <f>=F114*G113</f>
      </c>
    </row>
    <row collapsed="false" customFormat="false" customHeight="false" hidden="false" ht="12.1" outlineLevel="0" r="115">
      <c r="A115" s="13" t="n">
        <v>45533.762199074</v>
      </c>
      <c r="B115" s="6" t="n">
        <v>13.04</v>
      </c>
      <c r="C115" s="16" t="s">
        <v>233</v>
      </c>
      <c r="D115" s="16"/>
      <c r="E115" s="16"/>
      <c r="F115" s="6" t="s">
        <f>=A115-A114</f>
      </c>
      <c r="G115" s="6" t="s">
        <f>=B115+G114</f>
      </c>
      <c r="H115" s="6" t="s">
        <f>=F115*G114</f>
      </c>
    </row>
    <row collapsed="false" customFormat="false" customHeight="false" hidden="false" ht="12.1" outlineLevel="0" r="116">
      <c r="A116" s="13" t="n">
        <v>45534</v>
      </c>
      <c r="B116" s="6" t="n">
        <v>28</v>
      </c>
      <c r="C116" s="16" t="s">
        <v>233</v>
      </c>
      <c r="D116" s="16"/>
      <c r="E116" s="16"/>
      <c r="F116" s="6" t="s">
        <f>=A116-A115</f>
      </c>
      <c r="G116" s="6" t="s">
        <f>=B116+G115</f>
      </c>
      <c r="H116" s="6" t="s">
        <f>=F116*G115</f>
      </c>
    </row>
    <row collapsed="false" customFormat="false" customHeight="false" hidden="false" ht="12.1" outlineLevel="0" r="117">
      <c r="A117" s="13" t="n">
        <v>45534.524675926</v>
      </c>
      <c r="B117" s="6" t="n">
        <v>41</v>
      </c>
      <c r="C117" s="16" t="s">
        <v>233</v>
      </c>
      <c r="D117" s="16"/>
      <c r="E117" s="16"/>
      <c r="F117" s="6" t="s">
        <f>=A117-A116</f>
      </c>
      <c r="G117" s="6" t="s">
        <f>=B117+G116</f>
      </c>
      <c r="H117" s="6" t="s">
        <f>=F117*G116</f>
      </c>
    </row>
    <row collapsed="false" customFormat="false" customHeight="false" hidden="false" ht="12.1" outlineLevel="0" r="118">
      <c r="A118" s="13" t="n">
        <v>45535</v>
      </c>
      <c r="B118" s="6" t="n">
        <v>30</v>
      </c>
      <c r="C118" s="16" t="s">
        <v>233</v>
      </c>
      <c r="D118" s="16"/>
      <c r="E118" s="16"/>
      <c r="F118" s="6" t="s">
        <f>=A118-A117</f>
      </c>
      <c r="G118" s="6" t="s">
        <f>=B118+G117</f>
      </c>
      <c r="H118" s="6" t="s">
        <f>=F118*G117</f>
      </c>
    </row>
    <row collapsed="false" customFormat="false" customHeight="false" hidden="false" ht="12.1" outlineLevel="0" r="119">
      <c r="A119" s="13" t="n">
        <v>45537.523842593</v>
      </c>
      <c r="B119" s="6" t="n">
        <v>35.02</v>
      </c>
      <c r="C119" s="16" t="s">
        <v>233</v>
      </c>
      <c r="D119" s="16"/>
      <c r="E119" s="16"/>
      <c r="F119" s="6" t="s">
        <f>=A119-A118</f>
      </c>
      <c r="G119" s="6" t="s">
        <f>=B119+G118</f>
      </c>
      <c r="H119" s="6" t="s">
        <f>=F119*G118</f>
      </c>
    </row>
    <row collapsed="false" customFormat="false" customHeight="false" hidden="false" ht="12.1" outlineLevel="0" r="120">
      <c r="A120" s="13" t="n">
        <v>45538</v>
      </c>
      <c r="B120" s="6" t="n">
        <v>45.01</v>
      </c>
      <c r="C120" s="16" t="s">
        <v>233</v>
      </c>
      <c r="D120" s="16"/>
      <c r="E120" s="16"/>
      <c r="F120" s="6" t="s">
        <f>=A120-A119</f>
      </c>
      <c r="G120" s="6" t="s">
        <f>=B120+G119</f>
      </c>
      <c r="H120" s="6" t="s">
        <f>=F120*G119</f>
      </c>
    </row>
    <row collapsed="false" customFormat="false" customHeight="false" hidden="false" ht="12.1" outlineLevel="0" r="121">
      <c r="A121" s="13" t="n">
        <v>45538</v>
      </c>
      <c r="B121" s="6" t="n">
        <v>45</v>
      </c>
      <c r="C121" s="16" t="s">
        <v>233</v>
      </c>
      <c r="D121" s="16"/>
      <c r="E121" s="16"/>
      <c r="F121" s="6" t="s">
        <f>=A121-A120</f>
      </c>
      <c r="G121" s="6" t="s">
        <f>=B121+G120</f>
      </c>
      <c r="H121" s="6" t="s">
        <f>=F121*G120</f>
      </c>
    </row>
    <row collapsed="false" customFormat="false" customHeight="false" hidden="false" ht="12.1" outlineLevel="0" r="122">
      <c r="A122" s="13" t="n">
        <v>45538</v>
      </c>
      <c r="B122" s="6" t="n">
        <v>1</v>
      </c>
      <c r="C122" s="16" t="s">
        <v>233</v>
      </c>
      <c r="D122" s="16"/>
      <c r="E122" s="16"/>
      <c r="F122" s="6" t="s">
        <f>=A122-A121</f>
      </c>
      <c r="G122" s="6" t="s">
        <f>=B122+G121</f>
      </c>
      <c r="H122" s="6" t="s">
        <f>=F122*G121</f>
      </c>
    </row>
    <row collapsed="false" customFormat="false" customHeight="false" hidden="false" ht="12.1" outlineLevel="0" r="123">
      <c r="A123" s="13" t="n">
        <v>45538.473506944</v>
      </c>
      <c r="B123" s="6" t="n">
        <v>10</v>
      </c>
      <c r="C123" s="16" t="s">
        <v>233</v>
      </c>
      <c r="D123" s="16"/>
      <c r="E123" s="16"/>
      <c r="F123" s="6" t="s">
        <f>=A123-A122</f>
      </c>
      <c r="G123" s="6" t="s">
        <f>=B123+G122</f>
      </c>
      <c r="H123" s="6" t="s">
        <f>=F123*G122</f>
      </c>
    </row>
    <row collapsed="false" customFormat="false" customHeight="false" hidden="false" ht="12.1" outlineLevel="0" r="124">
      <c r="A124" s="13" t="n">
        <v>45538.520127315</v>
      </c>
      <c r="B124" s="6" t="n">
        <v>30</v>
      </c>
      <c r="C124" s="16" t="s">
        <v>233</v>
      </c>
      <c r="D124" s="16"/>
      <c r="E124" s="16"/>
      <c r="F124" s="6" t="s">
        <f>=A124-A123</f>
      </c>
      <c r="G124" s="6" t="s">
        <f>=B124+G123</f>
      </c>
      <c r="H124" s="6" t="s">
        <f>=F124*G123</f>
      </c>
    </row>
    <row collapsed="false" customFormat="false" customHeight="false" hidden="false" ht="12.1" outlineLevel="0" r="125">
      <c r="A125" s="13" t="n">
        <v>45538.522708333</v>
      </c>
      <c r="B125" s="6" t="n">
        <v>5.04</v>
      </c>
      <c r="C125" s="16" t="s">
        <v>233</v>
      </c>
      <c r="D125" s="16"/>
      <c r="E125" s="16"/>
      <c r="F125" s="6" t="s">
        <f>=A125-A124</f>
      </c>
      <c r="G125" s="6" t="s">
        <f>=B125+G124</f>
      </c>
      <c r="H125" s="6" t="s">
        <f>=F125*G124</f>
      </c>
    </row>
    <row collapsed="false" customFormat="false" customHeight="false" hidden="false" ht="12.1" outlineLevel="0" r="126">
      <c r="A126" s="13" t="n">
        <v>45539</v>
      </c>
      <c r="B126" s="6" t="n">
        <v>40</v>
      </c>
      <c r="C126" s="16" t="s">
        <v>233</v>
      </c>
      <c r="D126" s="16"/>
      <c r="E126" s="16"/>
      <c r="F126" s="6" t="s">
        <f>=A126-A125</f>
      </c>
      <c r="G126" s="6" t="s">
        <f>=B126+G125</f>
      </c>
      <c r="H126" s="6" t="s">
        <f>=F126*G125</f>
      </c>
    </row>
    <row collapsed="false" customFormat="false" customHeight="false" hidden="false" ht="12.1" outlineLevel="0" r="127">
      <c r="A127" s="13" t="n">
        <v>45539</v>
      </c>
      <c r="B127" s="6" t="n">
        <v>20</v>
      </c>
      <c r="C127" s="16" t="s">
        <v>233</v>
      </c>
      <c r="D127" s="16"/>
      <c r="E127" s="16"/>
      <c r="F127" s="6" t="s">
        <f>=A127-A126</f>
      </c>
      <c r="G127" s="6" t="s">
        <f>=B127+G126</f>
      </c>
      <c r="H127" s="6" t="s">
        <f>=F127*G126</f>
      </c>
    </row>
    <row collapsed="false" customFormat="false" customHeight="false" hidden="false" ht="12.1" outlineLevel="0" r="128">
      <c r="A128" s="13" t="n">
        <v>45539</v>
      </c>
      <c r="B128" s="6" t="n">
        <v>18.1</v>
      </c>
      <c r="C128" s="16" t="s">
        <v>233</v>
      </c>
      <c r="D128" s="16"/>
      <c r="E128" s="16"/>
      <c r="F128" s="6" t="s">
        <f>=A128-A127</f>
      </c>
      <c r="G128" s="6" t="s">
        <f>=B128+G127</f>
      </c>
      <c r="H128" s="6" t="s">
        <f>=F128*G127</f>
      </c>
    </row>
    <row collapsed="false" customFormat="false" customHeight="false" hidden="false" ht="12.1" outlineLevel="0" r="129">
      <c r="A129" s="13" t="n">
        <v>45539.537731481</v>
      </c>
      <c r="B129" s="6" t="n">
        <v>20</v>
      </c>
      <c r="C129" s="16" t="s">
        <v>233</v>
      </c>
      <c r="D129" s="16"/>
      <c r="E129" s="16"/>
      <c r="F129" s="6" t="s">
        <f>=A129-A128</f>
      </c>
      <c r="G129" s="6" t="s">
        <f>=B129+G128</f>
      </c>
      <c r="H129" s="6" t="s">
        <f>=F129*G128</f>
      </c>
    </row>
    <row collapsed="false" customFormat="false" customHeight="false" hidden="false" ht="12.1" outlineLevel="0" r="130">
      <c r="A130" s="13" t="n">
        <v>45539.950416667</v>
      </c>
      <c r="B130" s="6" t="n">
        <v>362</v>
      </c>
      <c r="C130" s="16" t="s">
        <v>233</v>
      </c>
      <c r="D130" s="16"/>
      <c r="E130" s="16"/>
      <c r="F130" s="6" t="s">
        <f>=A130-A129</f>
      </c>
      <c r="G130" s="6" t="s">
        <f>=B130+G129</f>
      </c>
      <c r="H130" s="6" t="s">
        <f>=F130*G129</f>
      </c>
    </row>
    <row collapsed="false" customFormat="false" customHeight="false" hidden="false" ht="12.1" outlineLevel="0" r="131">
      <c r="A131" s="13" t="n">
        <v>45540</v>
      </c>
      <c r="B131" s="6" t="n">
        <v>49</v>
      </c>
      <c r="C131" s="16" t="s">
        <v>233</v>
      </c>
      <c r="D131" s="16"/>
      <c r="E131" s="16"/>
      <c r="F131" s="6" t="s">
        <f>=A131-A130</f>
      </c>
      <c r="G131" s="6" t="s">
        <f>=B131+G130</f>
      </c>
      <c r="H131" s="6" t="s">
        <f>=F131*G130</f>
      </c>
    </row>
    <row collapsed="false" customFormat="false" customHeight="false" hidden="false" ht="12.1" outlineLevel="0" r="132">
      <c r="A132" s="13" t="n">
        <v>45549.620717593</v>
      </c>
      <c r="B132" s="6" t="n">
        <v>5000</v>
      </c>
      <c r="C132" s="16" t="s">
        <v>233</v>
      </c>
      <c r="D132" s="16"/>
      <c r="E132" s="16"/>
      <c r="F132" s="6" t="s">
        <f>=A132-A131</f>
      </c>
      <c r="G132" s="6" t="s">
        <f>=B132+G131</f>
      </c>
      <c r="H132" s="6" t="s">
        <f>=F132*G131</f>
      </c>
    </row>
    <row collapsed="false" customFormat="false" customHeight="false" hidden="false" ht="12.1" outlineLevel="0" r="133">
      <c r="A133" s="13" t="n">
        <v>45550</v>
      </c>
      <c r="B133" s="6" t="n">
        <v>28</v>
      </c>
      <c r="C133" s="16" t="s">
        <v>233</v>
      </c>
      <c r="D133" s="16"/>
      <c r="E133" s="16"/>
      <c r="F133" s="6" t="s">
        <f>=A133-A132</f>
      </c>
      <c r="G133" s="6" t="s">
        <f>=B133+G132</f>
      </c>
      <c r="H133" s="6" t="s">
        <f>=F133*G132</f>
      </c>
    </row>
    <row collapsed="false" customFormat="false" customHeight="false" hidden="false" ht="12.1" outlineLevel="0" r="134">
      <c r="A134" s="13" t="n">
        <v>45550.488506944</v>
      </c>
      <c r="B134" s="6" t="n">
        <v>42</v>
      </c>
      <c r="C134" s="16" t="s">
        <v>233</v>
      </c>
      <c r="D134" s="16"/>
      <c r="E134" s="16"/>
      <c r="F134" s="6" t="s">
        <f>=A134-A133</f>
      </c>
      <c r="G134" s="6" t="s">
        <f>=B134+G133</f>
      </c>
      <c r="H134" s="6" t="s">
        <f>=F134*G133</f>
      </c>
    </row>
    <row collapsed="false" customFormat="false" customHeight="false" hidden="false" ht="12.1" outlineLevel="0" r="135">
      <c r="A135" s="13" t="n">
        <v>45551</v>
      </c>
      <c r="B135" s="6" t="n">
        <v>-825</v>
      </c>
      <c r="C135" s="16" t="s">
        <v>243</v>
      </c>
      <c r="D135" s="16"/>
      <c r="E135" s="16"/>
      <c r="F135" s="6" t="s">
        <f>=A135-A134</f>
      </c>
      <c r="G135" s="6" t="s">
        <f>=B135+G134</f>
      </c>
      <c r="H135" s="6" t="s">
        <f>=F135*G134</f>
      </c>
    </row>
    <row collapsed="false" customFormat="false" customHeight="false" hidden="false" ht="12.1" outlineLevel="0" r="136">
      <c r="A136" s="13" t="n">
        <v>45551</v>
      </c>
      <c r="B136" s="6" t="n">
        <v>-330</v>
      </c>
      <c r="C136" s="16" t="s">
        <v>254</v>
      </c>
      <c r="D136" s="16"/>
      <c r="E136" s="16"/>
      <c r="F136" s="6" t="s">
        <f>=A136-A135</f>
      </c>
      <c r="G136" s="6" t="s">
        <f>=B136+G135</f>
      </c>
      <c r="H136" s="6" t="s">
        <f>=F136*G135</f>
      </c>
    </row>
    <row collapsed="false" customFormat="false" customHeight="false" hidden="false" ht="12.1" outlineLevel="0" r="137">
      <c r="A137" s="13" t="n">
        <v>45551</v>
      </c>
      <c r="B137" s="6" t="n">
        <v>17</v>
      </c>
      <c r="C137" s="16" t="s">
        <v>233</v>
      </c>
      <c r="D137" s="16"/>
      <c r="E137" s="16"/>
      <c r="F137" s="6" t="s">
        <f>=A137-A136</f>
      </c>
      <c r="G137" s="6" t="s">
        <f>=B137+G136</f>
      </c>
      <c r="H137" s="6" t="s">
        <f>=F137*G136</f>
      </c>
    </row>
    <row collapsed="false" customFormat="false" customHeight="false" hidden="false" ht="12.1" outlineLevel="0" r="138">
      <c r="A138" s="13" t="n">
        <v>45552</v>
      </c>
      <c r="B138" s="6" t="n">
        <v>38</v>
      </c>
      <c r="C138" s="16" t="s">
        <v>233</v>
      </c>
      <c r="D138" s="16"/>
      <c r="E138" s="16"/>
      <c r="F138" s="6" t="s">
        <f>=A138-A137</f>
      </c>
      <c r="G138" s="6" t="s">
        <f>=B138+G137</f>
      </c>
      <c r="H138" s="6" t="s">
        <f>=F138*G137</f>
      </c>
    </row>
    <row collapsed="false" customFormat="false" customHeight="false" hidden="false" ht="12.1" outlineLevel="0" r="139">
      <c r="A139" s="13" t="n">
        <v>45552</v>
      </c>
      <c r="B139" s="6" t="n">
        <v>27</v>
      </c>
      <c r="C139" s="16" t="s">
        <v>233</v>
      </c>
      <c r="D139" s="16"/>
      <c r="E139" s="16"/>
      <c r="F139" s="6" t="s">
        <f>=A139-A138</f>
      </c>
      <c r="G139" s="6" t="s">
        <f>=B139+G138</f>
      </c>
      <c r="H139" s="6" t="s">
        <f>=F139*G138</f>
      </c>
    </row>
    <row collapsed="false" customFormat="false" customHeight="false" hidden="false" ht="12.1" outlineLevel="0" r="140">
      <c r="A140" s="13" t="n">
        <v>45552</v>
      </c>
      <c r="B140" s="6" t="n">
        <v>33</v>
      </c>
      <c r="C140" s="16" t="s">
        <v>233</v>
      </c>
      <c r="D140" s="16"/>
      <c r="E140" s="16"/>
      <c r="F140" s="6" t="s">
        <f>=A140-A139</f>
      </c>
      <c r="G140" s="6" t="s">
        <f>=B140+G139</f>
      </c>
      <c r="H140" s="6" t="s">
        <f>=F140*G139</f>
      </c>
    </row>
    <row collapsed="false" customFormat="false" customHeight="false" hidden="false" ht="12.1" outlineLevel="0" r="141">
      <c r="A141" s="13" t="n">
        <v>45552.572916667</v>
      </c>
      <c r="B141" s="6" t="n">
        <v>1000</v>
      </c>
      <c r="C141" s="16" t="s">
        <v>233</v>
      </c>
      <c r="D141" s="16"/>
      <c r="E141" s="16"/>
      <c r="F141" s="6" t="s">
        <f>=A141-A140</f>
      </c>
      <c r="G141" s="6" t="s">
        <f>=B141+G140</f>
      </c>
      <c r="H141" s="6" t="s">
        <f>=F141*G140</f>
      </c>
    </row>
    <row collapsed="false" customFormat="false" customHeight="false" hidden="false" ht="12.1" outlineLevel="0" r="142">
      <c r="A142" s="13" t="n">
        <v>45553</v>
      </c>
      <c r="B142" s="6" t="n">
        <v>825</v>
      </c>
      <c r="C142" s="16" t="s">
        <v>244</v>
      </c>
      <c r="D142" s="16"/>
      <c r="E142" s="16"/>
      <c r="F142" s="6" t="s">
        <f>=A142-A141</f>
      </c>
      <c r="G142" s="6" t="s">
        <f>=B142+G141</f>
      </c>
      <c r="H142" s="6" t="s">
        <f>=F142*G141</f>
      </c>
    </row>
    <row collapsed="false" customFormat="false" customHeight="false" hidden="false" ht="12.1" outlineLevel="0" r="143">
      <c r="A143" s="13" t="n">
        <v>45553</v>
      </c>
      <c r="B143" s="6" t="n">
        <v>330</v>
      </c>
      <c r="C143" s="16" t="s">
        <v>255</v>
      </c>
      <c r="D143" s="16"/>
      <c r="E143" s="16"/>
      <c r="F143" s="6" t="s">
        <f>=A143-A142</f>
      </c>
      <c r="G143" s="6" t="s">
        <f>=B143+G142</f>
      </c>
      <c r="H143" s="6" t="s">
        <f>=F143*G142</f>
      </c>
    </row>
    <row collapsed="false" customFormat="false" customHeight="false" hidden="false" ht="12.1" outlineLevel="0" r="144">
      <c r="A144" s="13" t="n">
        <v>45556</v>
      </c>
      <c r="B144" s="6" t="n">
        <v>8.4</v>
      </c>
      <c r="C144" s="16" t="s">
        <v>233</v>
      </c>
      <c r="D144" s="16"/>
      <c r="E144" s="16"/>
      <c r="F144" s="6" t="s">
        <f>=A144-A143</f>
      </c>
      <c r="G144" s="6" t="s">
        <f>=B144+G143</f>
      </c>
      <c r="H144" s="6" t="s">
        <f>=F144*G143</f>
      </c>
    </row>
    <row collapsed="false" customFormat="false" customHeight="false" hidden="false" ht="12.1" outlineLevel="0" r="145">
      <c r="A145" s="13" t="n">
        <v>45556.459537037</v>
      </c>
      <c r="B145" s="6" t="n">
        <v>18.25</v>
      </c>
      <c r="C145" s="16" t="s">
        <v>233</v>
      </c>
      <c r="D145" s="16"/>
      <c r="E145" s="16"/>
      <c r="F145" s="6" t="s">
        <f>=A145-A144</f>
      </c>
      <c r="G145" s="6" t="s">
        <f>=B145+G144</f>
      </c>
      <c r="H145" s="6" t="s">
        <f>=F145*G144</f>
      </c>
    </row>
    <row collapsed="false" customFormat="false" customHeight="false" hidden="false" ht="12.1" outlineLevel="0" r="146">
      <c r="A146" s="13" t="n">
        <v>45557</v>
      </c>
      <c r="B146" s="6" t="n">
        <v>5</v>
      </c>
      <c r="C146" s="16" t="s">
        <v>233</v>
      </c>
      <c r="D146" s="16"/>
      <c r="E146" s="16"/>
      <c r="F146" s="6" t="s">
        <f>=A146-A145</f>
      </c>
      <c r="G146" s="6" t="s">
        <f>=B146+G145</f>
      </c>
      <c r="H146" s="6" t="s">
        <f>=F146*G145</f>
      </c>
    </row>
    <row collapsed="false" customFormat="false" customHeight="false" hidden="false" ht="12.1" outlineLevel="0" r="147">
      <c r="A147" s="13" t="n">
        <v>45557</v>
      </c>
      <c r="B147" s="6" t="n">
        <v>6.75</v>
      </c>
      <c r="C147" s="16" t="s">
        <v>233</v>
      </c>
      <c r="D147" s="16"/>
      <c r="E147" s="16"/>
      <c r="F147" s="6" t="s">
        <f>=A147-A146</f>
      </c>
      <c r="G147" s="6" t="s">
        <f>=B147+G146</f>
      </c>
      <c r="H147" s="6" t="s">
        <f>=F147*G146</f>
      </c>
    </row>
    <row collapsed="false" customFormat="false" customHeight="false" hidden="false" ht="12.1" outlineLevel="0" r="148">
      <c r="A148" s="13" t="n">
        <v>45557</v>
      </c>
      <c r="B148" s="6" t="n">
        <v>36</v>
      </c>
      <c r="C148" s="16" t="s">
        <v>233</v>
      </c>
      <c r="D148" s="16"/>
      <c r="E148" s="16"/>
      <c r="F148" s="6" t="s">
        <f>=A148-A147</f>
      </c>
      <c r="G148" s="6" t="s">
        <f>=B148+G147</f>
      </c>
      <c r="H148" s="6" t="s">
        <f>=F148*G147</f>
      </c>
    </row>
    <row collapsed="false" customFormat="false" customHeight="false" hidden="false" ht="12.1" outlineLevel="0" r="149">
      <c r="A149" s="13" t="n">
        <v>45557.567777778</v>
      </c>
      <c r="B149" s="6" t="n">
        <v>48</v>
      </c>
      <c r="C149" s="16" t="s">
        <v>233</v>
      </c>
      <c r="D149" s="16"/>
      <c r="E149" s="16"/>
      <c r="F149" s="6" t="s">
        <f>=A149-A148</f>
      </c>
      <c r="G149" s="6" t="s">
        <f>=B149+G148</f>
      </c>
      <c r="H149" s="6" t="s">
        <f>=F149*G148</f>
      </c>
    </row>
    <row collapsed="false" customFormat="false" customHeight="false" hidden="false" ht="12.1" outlineLevel="0" r="150">
      <c r="A150" s="13" t="n">
        <v>45558</v>
      </c>
      <c r="B150" s="6" t="n">
        <v>31</v>
      </c>
      <c r="C150" s="16" t="s">
        <v>233</v>
      </c>
      <c r="D150" s="16"/>
      <c r="E150" s="16"/>
      <c r="F150" s="6" t="s">
        <f>=A150-A149</f>
      </c>
      <c r="G150" s="6" t="s">
        <f>=B150+G149</f>
      </c>
      <c r="H150" s="6" t="s">
        <f>=F150*G149</f>
      </c>
    </row>
    <row collapsed="false" customFormat="false" customHeight="false" hidden="false" ht="12.1" outlineLevel="0" r="151">
      <c r="A151" s="13" t="n">
        <v>45558</v>
      </c>
      <c r="B151" s="6" t="n">
        <v>20.53</v>
      </c>
      <c r="C151" s="16" t="s">
        <v>233</v>
      </c>
      <c r="D151" s="16"/>
      <c r="E151" s="16"/>
      <c r="F151" s="6" t="s">
        <f>=A151-A150</f>
      </c>
      <c r="G151" s="6" t="s">
        <f>=B151+G150</f>
      </c>
      <c r="H151" s="6" t="s">
        <f>=F151*G150</f>
      </c>
    </row>
    <row collapsed="false" customFormat="false" customHeight="false" hidden="false" ht="12.1" outlineLevel="0" r="152">
      <c r="A152" s="13" t="n">
        <v>45558.500532407</v>
      </c>
      <c r="B152" s="6" t="n">
        <v>29</v>
      </c>
      <c r="C152" s="16" t="s">
        <v>233</v>
      </c>
      <c r="D152" s="16"/>
      <c r="E152" s="16"/>
      <c r="F152" s="6" t="s">
        <f>=A152-A151</f>
      </c>
      <c r="G152" s="6" t="s">
        <f>=B152+G151</f>
      </c>
      <c r="H152" s="6" t="s">
        <f>=F152*G151</f>
      </c>
    </row>
    <row collapsed="false" customFormat="false" customHeight="false" hidden="false" ht="12.1" outlineLevel="0" r="153">
      <c r="A153" s="13" t="n">
        <v>45558.501076389</v>
      </c>
      <c r="B153" s="6" t="n">
        <v>38</v>
      </c>
      <c r="C153" s="16" t="s">
        <v>233</v>
      </c>
      <c r="D153" s="16"/>
      <c r="E153" s="16"/>
      <c r="F153" s="6" t="s">
        <f>=A153-A152</f>
      </c>
      <c r="G153" s="6" t="s">
        <f>=B153+G152</f>
      </c>
      <c r="H153" s="6" t="s">
        <f>=F153*G152</f>
      </c>
    </row>
    <row collapsed="false" customFormat="false" customHeight="false" hidden="false" ht="12.1" outlineLevel="0" r="154">
      <c r="A154" s="13" t="n">
        <v>45558.57537037</v>
      </c>
      <c r="B154" s="6" t="n">
        <v>34.69</v>
      </c>
      <c r="C154" s="16" t="s">
        <v>233</v>
      </c>
      <c r="D154" s="16"/>
      <c r="E154" s="16"/>
      <c r="F154" s="6" t="s">
        <f>=A154-A153</f>
      </c>
      <c r="G154" s="6" t="s">
        <f>=B154+G153</f>
      </c>
      <c r="H154" s="6" t="s">
        <f>=F154*G153</f>
      </c>
    </row>
    <row collapsed="false" customFormat="false" customHeight="false" hidden="false" ht="12.1" outlineLevel="0" r="155">
      <c r="A155" s="13" t="n">
        <v>45559.472256944</v>
      </c>
      <c r="B155" s="6" t="n">
        <v>13.5</v>
      </c>
      <c r="C155" s="16" t="s">
        <v>233</v>
      </c>
      <c r="D155" s="16"/>
      <c r="E155" s="16"/>
      <c r="F155" s="6" t="s">
        <f>=A155-A154</f>
      </c>
      <c r="G155" s="6" t="s">
        <f>=B155+G154</f>
      </c>
      <c r="H155" s="6" t="s">
        <f>=F155*G154</f>
      </c>
    </row>
    <row collapsed="false" customFormat="false" customHeight="false" hidden="false" ht="12.1" outlineLevel="0" r="156">
      <c r="A156" s="13" t="n">
        <v>45560</v>
      </c>
      <c r="B156" s="6" t="n">
        <v>10</v>
      </c>
      <c r="C156" s="16" t="s">
        <v>233</v>
      </c>
      <c r="D156" s="16"/>
      <c r="E156" s="16"/>
      <c r="F156" s="6" t="s">
        <f>=A156-A155</f>
      </c>
      <c r="G156" s="6" t="s">
        <f>=B156+G155</f>
      </c>
      <c r="H156" s="6" t="s">
        <f>=F156*G155</f>
      </c>
    </row>
    <row collapsed="false" customFormat="false" customHeight="false" hidden="false" ht="12.1" outlineLevel="0" r="157">
      <c r="A157" s="13" t="n">
        <v>45560</v>
      </c>
      <c r="B157" s="6" t="n">
        <v>10</v>
      </c>
      <c r="C157" s="16" t="s">
        <v>233</v>
      </c>
      <c r="D157" s="16"/>
      <c r="E157" s="16"/>
      <c r="F157" s="6" t="s">
        <f>=A157-A156</f>
      </c>
      <c r="G157" s="6" t="s">
        <f>=B157+G156</f>
      </c>
      <c r="H157" s="6" t="s">
        <f>=F157*G156</f>
      </c>
    </row>
    <row collapsed="false" customFormat="false" customHeight="false" hidden="false" ht="12.1" outlineLevel="0" r="158">
      <c r="A158" s="13" t="n">
        <v>45560.751215278</v>
      </c>
      <c r="B158" s="6" t="n">
        <v>36.05</v>
      </c>
      <c r="C158" s="16" t="s">
        <v>233</v>
      </c>
      <c r="D158" s="16"/>
      <c r="E158" s="16"/>
      <c r="F158" s="6" t="s">
        <f>=A158-A157</f>
      </c>
      <c r="G158" s="6" t="s">
        <f>=B158+G157</f>
      </c>
      <c r="H158" s="6" t="s">
        <f>=F158*G157</f>
      </c>
    </row>
    <row collapsed="false" customFormat="false" customHeight="false" hidden="false" ht="12.1" outlineLevel="0" r="159">
      <c r="A159" s="13" t="n">
        <v>45560.754409722</v>
      </c>
      <c r="B159" s="6" t="n">
        <v>41</v>
      </c>
      <c r="C159" s="16" t="s">
        <v>233</v>
      </c>
      <c r="D159" s="16"/>
      <c r="E159" s="16"/>
      <c r="F159" s="6" t="s">
        <f>=A159-A158</f>
      </c>
      <c r="G159" s="6" t="s">
        <f>=B159+G158</f>
      </c>
      <c r="H159" s="6" t="s">
        <f>=F159*G158</f>
      </c>
    </row>
    <row collapsed="false" customFormat="false" customHeight="false" hidden="false" ht="12.1" outlineLevel="0" r="160">
      <c r="A160" s="13" t="n">
        <v>45561</v>
      </c>
      <c r="B160" s="6" t="n">
        <v>-2000</v>
      </c>
      <c r="C160" s="16" t="s">
        <v>256</v>
      </c>
      <c r="D160" s="16"/>
      <c r="E160" s="16"/>
      <c r="F160" s="6" t="s">
        <f>=A160-A159</f>
      </c>
      <c r="G160" s="6" t="s">
        <f>=B160+G159</f>
      </c>
      <c r="H160" s="6" t="s">
        <f>=F160*G159</f>
      </c>
    </row>
    <row collapsed="false" customFormat="false" customHeight="false" hidden="false" ht="12.1" outlineLevel="0" r="161">
      <c r="A161" s="13" t="n">
        <v>45561.450266204</v>
      </c>
      <c r="B161" s="6" t="n">
        <v>5</v>
      </c>
      <c r="C161" s="16" t="s">
        <v>233</v>
      </c>
      <c r="D161" s="16"/>
      <c r="E161" s="16"/>
      <c r="F161" s="6" t="s">
        <f>=A161-A160</f>
      </c>
      <c r="G161" s="6" t="s">
        <f>=B161+G160</f>
      </c>
      <c r="H161" s="6" t="s">
        <f>=F161*G160</f>
      </c>
    </row>
    <row collapsed="false" customFormat="false" customHeight="false" hidden="false" ht="12.1" outlineLevel="0" r="162">
      <c r="A162" s="13" t="n">
        <v>45561.451168981</v>
      </c>
      <c r="B162" s="6" t="n">
        <v>10</v>
      </c>
      <c r="C162" s="16" t="s">
        <v>233</v>
      </c>
      <c r="D162" s="16"/>
      <c r="E162" s="16"/>
      <c r="F162" s="6" t="s">
        <f>=A162-A161</f>
      </c>
      <c r="G162" s="6" t="s">
        <f>=B162+G161</f>
      </c>
      <c r="H162" s="6" t="s">
        <f>=F162*G161</f>
      </c>
    </row>
    <row collapsed="false" customFormat="false" customHeight="false" hidden="false" ht="12.1" outlineLevel="0" r="163">
      <c r="A163" s="13" t="n">
        <v>45562.559699074</v>
      </c>
      <c r="B163" s="6" t="n">
        <v>41</v>
      </c>
      <c r="C163" s="16" t="s">
        <v>233</v>
      </c>
      <c r="D163" s="16"/>
      <c r="E163" s="16"/>
      <c r="F163" s="6" t="s">
        <f>=A163-A162</f>
      </c>
      <c r="G163" s="6" t="s">
        <f>=B163+G162</f>
      </c>
      <c r="H163" s="6" t="s">
        <f>=F163*G162</f>
      </c>
    </row>
    <row collapsed="false" customFormat="false" customHeight="false" hidden="false" ht="12.1" outlineLevel="0" r="164">
      <c r="A164" s="13" t="n">
        <v>45563</v>
      </c>
      <c r="B164" s="6" t="n">
        <v>33.06</v>
      </c>
      <c r="C164" s="16" t="s">
        <v>233</v>
      </c>
      <c r="D164" s="16"/>
      <c r="E164" s="16"/>
      <c r="F164" s="6" t="s">
        <f>=A164-A163</f>
      </c>
      <c r="G164" s="6" t="s">
        <f>=B164+G163</f>
      </c>
      <c r="H164" s="6" t="s">
        <f>=F164*G163</f>
      </c>
    </row>
    <row collapsed="false" customFormat="false" customHeight="false" hidden="false" ht="12.1" outlineLevel="0" r="165">
      <c r="A165" s="13" t="n">
        <v>45563.514201389</v>
      </c>
      <c r="B165" s="6" t="n">
        <v>48.09</v>
      </c>
      <c r="C165" s="16" t="s">
        <v>233</v>
      </c>
      <c r="D165" s="16"/>
      <c r="E165" s="16"/>
      <c r="F165" s="6" t="s">
        <f>=A165-A164</f>
      </c>
      <c r="G165" s="6" t="s">
        <f>=B165+G164</f>
      </c>
      <c r="H165" s="6" t="s">
        <f>=F165*G164</f>
      </c>
    </row>
    <row collapsed="false" customFormat="false" customHeight="false" hidden="false" ht="12.1" outlineLevel="0" r="166">
      <c r="A166" s="13" t="n">
        <v>45563.745555556</v>
      </c>
      <c r="B166" s="6" t="n">
        <v>0.11</v>
      </c>
      <c r="C166" s="16" t="s">
        <v>233</v>
      </c>
      <c r="D166" s="16"/>
      <c r="E166" s="16"/>
      <c r="F166" s="6" t="s">
        <f>=A166-A165</f>
      </c>
      <c r="G166" s="6" t="s">
        <f>=B166+G165</f>
      </c>
      <c r="H166" s="6" t="s">
        <f>=F166*G165</f>
      </c>
    </row>
    <row collapsed="false" customFormat="false" customHeight="false" hidden="false" ht="12.1" outlineLevel="0" r="167">
      <c r="A167" s="13" t="n">
        <v>45563.753576389</v>
      </c>
      <c r="B167" s="6" t="n">
        <v>35</v>
      </c>
      <c r="C167" s="16" t="s">
        <v>233</v>
      </c>
      <c r="D167" s="16"/>
      <c r="E167" s="16"/>
      <c r="F167" s="6" t="s">
        <f>=A167-A166</f>
      </c>
      <c r="G167" s="6" t="s">
        <f>=B167+G166</f>
      </c>
      <c r="H167" s="6" t="s">
        <f>=F167*G166</f>
      </c>
    </row>
    <row collapsed="false" customFormat="false" customHeight="false" hidden="false" ht="12.1" outlineLevel="0" r="168">
      <c r="A168" s="13" t="n">
        <v>45564.44974537</v>
      </c>
      <c r="B168" s="6" t="n">
        <v>29.09</v>
      </c>
      <c r="C168" s="16" t="s">
        <v>233</v>
      </c>
      <c r="D168" s="16"/>
      <c r="E168" s="16"/>
      <c r="F168" s="6" t="s">
        <f>=A168-A167</f>
      </c>
      <c r="G168" s="6" t="s">
        <f>=B168+G167</f>
      </c>
      <c r="H168" s="6" t="s">
        <f>=F168*G167</f>
      </c>
    </row>
    <row collapsed="false" customFormat="false" customHeight="false" hidden="false" ht="12.1" outlineLevel="0" r="169">
      <c r="A169" s="13" t="n">
        <v>45564.796701389</v>
      </c>
      <c r="B169" s="6" t="n">
        <v>41</v>
      </c>
      <c r="C169" s="16" t="s">
        <v>233</v>
      </c>
      <c r="D169" s="16"/>
      <c r="E169" s="16"/>
      <c r="F169" s="6" t="s">
        <f>=A169-A168</f>
      </c>
      <c r="G169" s="6" t="s">
        <f>=B169+G168</f>
      </c>
      <c r="H169" s="6" t="s">
        <f>=F169*G168</f>
      </c>
    </row>
    <row collapsed="false" customFormat="false" customHeight="false" hidden="false" ht="12.1" outlineLevel="0" r="170">
      <c r="A170" s="13" t="n">
        <v>45564.867013889</v>
      </c>
      <c r="B170" s="6" t="n">
        <v>33.06</v>
      </c>
      <c r="C170" s="16" t="s">
        <v>233</v>
      </c>
      <c r="D170" s="16"/>
      <c r="E170" s="16"/>
      <c r="F170" s="6" t="s">
        <f>=A170-A169</f>
      </c>
      <c r="G170" s="6" t="s">
        <f>=B170+G169</f>
      </c>
      <c r="H170" s="6" t="s">
        <f>=F170*G169</f>
      </c>
    </row>
    <row collapsed="false" customFormat="false" customHeight="false" hidden="false" ht="12.1" outlineLevel="0" r="171">
      <c r="A171" s="13" t="n">
        <v>45565</v>
      </c>
      <c r="B171" s="6" t="n">
        <v>2000</v>
      </c>
      <c r="C171" s="16" t="s">
        <v>257</v>
      </c>
      <c r="D171" s="16"/>
      <c r="E171" s="16"/>
      <c r="F171" s="6" t="s">
        <f>=A171-A170</f>
      </c>
      <c r="G171" s="6" t="s">
        <f>=B171+G170</f>
      </c>
      <c r="H171" s="6" t="s">
        <f>=F171*G170</f>
      </c>
    </row>
    <row collapsed="false" customFormat="false" customHeight="false" hidden="false" ht="12.1" outlineLevel="0" r="172">
      <c r="A172" s="13" t="n">
        <v>45565.529803241</v>
      </c>
      <c r="B172" s="6" t="n">
        <v>46</v>
      </c>
      <c r="C172" s="16" t="s">
        <v>233</v>
      </c>
      <c r="D172" s="16"/>
      <c r="E172" s="16"/>
      <c r="F172" s="6" t="s">
        <f>=A172-A171</f>
      </c>
      <c r="G172" s="6" t="s">
        <f>=B172+G171</f>
      </c>
      <c r="H172" s="6" t="s">
        <f>=F172*G171</f>
      </c>
    </row>
    <row collapsed="false" customFormat="false" customHeight="false" hidden="false" ht="12.1" outlineLevel="0" r="173">
      <c r="A173" s="13" t="n">
        <v>45565.802615741</v>
      </c>
      <c r="B173" s="6" t="n">
        <v>45</v>
      </c>
      <c r="C173" s="16" t="s">
        <v>233</v>
      </c>
      <c r="D173" s="16"/>
      <c r="E173" s="16"/>
      <c r="F173" s="6" t="s">
        <f>=A173-A172</f>
      </c>
      <c r="G173" s="6" t="s">
        <f>=B173+G172</f>
      </c>
      <c r="H173" s="6" t="s">
        <f>=F173*G172</f>
      </c>
    </row>
    <row collapsed="false" customFormat="false" customHeight="false" hidden="false" ht="12.1" outlineLevel="0" r="174">
      <c r="A174" s="13" t="n">
        <v>45566.543958333</v>
      </c>
      <c r="B174" s="6" t="n">
        <v>6</v>
      </c>
      <c r="C174" s="16" t="s">
        <v>233</v>
      </c>
      <c r="D174" s="16"/>
      <c r="E174" s="16"/>
      <c r="F174" s="6" t="s">
        <f>=A174-A173</f>
      </c>
      <c r="G174" s="6" t="s">
        <f>=B174+G173</f>
      </c>
      <c r="H174" s="6" t="s">
        <f>=F174*G173</f>
      </c>
    </row>
    <row collapsed="false" customFormat="false" customHeight="false" hidden="false" ht="12.1" outlineLevel="0" r="175">
      <c r="A175" s="13" t="n">
        <v>45566.824722222</v>
      </c>
      <c r="B175" s="6" t="n">
        <v>26</v>
      </c>
      <c r="C175" s="16" t="s">
        <v>233</v>
      </c>
      <c r="D175" s="16"/>
      <c r="E175" s="16"/>
      <c r="F175" s="6" t="s">
        <f>=A175-A174</f>
      </c>
      <c r="G175" s="6" t="s">
        <f>=B175+G174</f>
      </c>
      <c r="H175" s="6" t="s">
        <f>=F175*G174</f>
      </c>
    </row>
    <row collapsed="false" customFormat="false" customHeight="false" hidden="false" ht="12.1" outlineLevel="0" r="176">
      <c r="A176" s="13" t="n">
        <v>45567</v>
      </c>
      <c r="B176" s="6" t="n">
        <v>24</v>
      </c>
      <c r="C176" s="16" t="s">
        <v>233</v>
      </c>
      <c r="D176" s="16"/>
      <c r="E176" s="16"/>
      <c r="F176" s="6" t="s">
        <f>=A176-A175</f>
      </c>
      <c r="G176" s="6" t="s">
        <f>=B176+G175</f>
      </c>
      <c r="H176" s="6" t="s">
        <f>=F176*G175</f>
      </c>
    </row>
    <row collapsed="false" customFormat="false" customHeight="false" hidden="false" ht="12.1" outlineLevel="0" r="177">
      <c r="A177" s="13" t="n">
        <v>45569</v>
      </c>
      <c r="B177" s="6" t="n">
        <v>5</v>
      </c>
      <c r="C177" s="16" t="s">
        <v>233</v>
      </c>
      <c r="D177" s="16"/>
      <c r="E177" s="16"/>
      <c r="F177" s="6" t="s">
        <f>=A177-A176</f>
      </c>
      <c r="G177" s="6" t="s">
        <f>=B177+G176</f>
      </c>
      <c r="H177" s="6" t="s">
        <f>=F177*G176</f>
      </c>
    </row>
    <row collapsed="false" customFormat="false" customHeight="false" hidden="false" ht="12.1" outlineLevel="0" r="178">
      <c r="A178" s="13" t="n">
        <v>45569.520520833</v>
      </c>
      <c r="B178" s="6" t="n">
        <v>41</v>
      </c>
      <c r="C178" s="16" t="s">
        <v>233</v>
      </c>
      <c r="D178" s="16"/>
      <c r="E178" s="16"/>
      <c r="F178" s="6" t="s">
        <f>=A178-A177</f>
      </c>
      <c r="G178" s="6" t="s">
        <f>=B178+G177</f>
      </c>
      <c r="H178" s="6" t="s">
        <f>=F178*G177</f>
      </c>
    </row>
    <row collapsed="false" customFormat="false" customHeight="false" hidden="false" ht="12.1" outlineLevel="0" r="179">
      <c r="A179" s="13" t="n">
        <v>45569.619907407</v>
      </c>
      <c r="B179" s="6" t="n">
        <v>10</v>
      </c>
      <c r="C179" s="16" t="s">
        <v>233</v>
      </c>
      <c r="D179" s="16"/>
      <c r="E179" s="16"/>
      <c r="F179" s="6" t="s">
        <f>=A179-A178</f>
      </c>
      <c r="G179" s="6" t="s">
        <f>=B179+G178</f>
      </c>
      <c r="H179" s="6" t="s">
        <f>=F179*G178</f>
      </c>
    </row>
    <row collapsed="false" customFormat="false" customHeight="false" hidden="false" ht="12.1" outlineLevel="0" r="180">
      <c r="A180" s="13" t="n">
        <v>45569.955428241</v>
      </c>
      <c r="B180" s="6" t="n">
        <v>435</v>
      </c>
      <c r="C180" s="16" t="s">
        <v>233</v>
      </c>
      <c r="D180" s="16"/>
      <c r="E180" s="16"/>
      <c r="F180" s="6" t="s">
        <f>=A180-A179</f>
      </c>
      <c r="G180" s="6" t="s">
        <f>=B180+G179</f>
      </c>
      <c r="H180" s="6" t="s">
        <f>=F180*G179</f>
      </c>
    </row>
    <row collapsed="false" customFormat="false" customHeight="false" hidden="false" ht="12.1" outlineLevel="0" r="181">
      <c r="A181" s="13" t="n">
        <v>45571</v>
      </c>
      <c r="B181" s="6" t="n">
        <v>20.2</v>
      </c>
      <c r="C181" s="16" t="s">
        <v>233</v>
      </c>
      <c r="D181" s="16"/>
      <c r="E181" s="16"/>
      <c r="F181" s="6" t="s">
        <f>=A181-A180</f>
      </c>
      <c r="G181" s="6" t="s">
        <f>=B181+G180</f>
      </c>
      <c r="H181" s="6" t="s">
        <f>=F181*G180</f>
      </c>
    </row>
    <row collapsed="false" customFormat="false" customHeight="false" hidden="false" ht="12.1" outlineLevel="0" r="182">
      <c r="A182" s="13" t="n">
        <v>45574</v>
      </c>
      <c r="B182" s="6" t="n">
        <v>10</v>
      </c>
      <c r="C182" s="16" t="s">
        <v>233</v>
      </c>
      <c r="D182" s="16"/>
      <c r="E182" s="16"/>
      <c r="F182" s="6" t="s">
        <f>=A182-A181</f>
      </c>
      <c r="G182" s="6" t="s">
        <f>=B182+G181</f>
      </c>
      <c r="H182" s="6" t="s">
        <f>=F182*G181</f>
      </c>
    </row>
    <row collapsed="false" customFormat="false" customHeight="false" hidden="false" ht="12.1" outlineLevel="0" r="183">
      <c r="A183" s="13" t="n">
        <v>45575.531180556</v>
      </c>
      <c r="B183" s="6" t="n">
        <v>5000</v>
      </c>
      <c r="C183" s="16" t="s">
        <v>233</v>
      </c>
      <c r="D183" s="16"/>
      <c r="E183" s="16"/>
      <c r="F183" s="6" t="s">
        <f>=A183-A182</f>
      </c>
      <c r="G183" s="6" t="s">
        <f>=B183+G182</f>
      </c>
      <c r="H183" s="6" t="s">
        <f>=F183*G182</f>
      </c>
    </row>
    <row collapsed="false" customFormat="false" customHeight="false" hidden="false" ht="12.1" outlineLevel="0" r="184">
      <c r="A184" s="13" t="n">
        <v>45577.565046296</v>
      </c>
      <c r="B184" s="6" t="n">
        <v>2</v>
      </c>
      <c r="C184" s="16" t="s">
        <v>233</v>
      </c>
      <c r="D184" s="16"/>
      <c r="E184" s="16"/>
      <c r="F184" s="6" t="s">
        <f>=A184-A183</f>
      </c>
      <c r="G184" s="6" t="s">
        <f>=B184+G183</f>
      </c>
      <c r="H184" s="6" t="s">
        <f>=F184*G183</f>
      </c>
    </row>
    <row collapsed="false" customFormat="false" customHeight="false" hidden="false" ht="12.1" outlineLevel="0" r="185">
      <c r="A185" s="13" t="n">
        <v>45578.871979167</v>
      </c>
      <c r="B185" s="6" t="n">
        <v>19.96</v>
      </c>
      <c r="C185" s="16" t="s">
        <v>233</v>
      </c>
      <c r="D185" s="16"/>
      <c r="E185" s="16"/>
      <c r="F185" s="6" t="s">
        <f>=A185-A184</f>
      </c>
      <c r="G185" s="6" t="s">
        <f>=B185+G184</f>
      </c>
      <c r="H185" s="6" t="s">
        <f>=F185*G184</f>
      </c>
    </row>
    <row collapsed="false" customFormat="false" customHeight="false" hidden="false" ht="12.1" outlineLevel="0" r="186">
      <c r="A186" s="13" t="n">
        <v>45578.874305556</v>
      </c>
      <c r="B186" s="6" t="n">
        <v>14.83</v>
      </c>
      <c r="C186" s="16" t="s">
        <v>233</v>
      </c>
      <c r="D186" s="16"/>
      <c r="E186" s="16"/>
      <c r="F186" s="6" t="s">
        <f>=A186-A185</f>
      </c>
      <c r="G186" s="6" t="s">
        <f>=B186+G185</f>
      </c>
      <c r="H186" s="6" t="s">
        <f>=F186*G185</f>
      </c>
    </row>
    <row collapsed="false" customFormat="false" customHeight="false" hidden="false" ht="12.1" outlineLevel="0" r="187">
      <c r="A187" s="13" t="n">
        <v>45579</v>
      </c>
      <c r="B187" s="6" t="n">
        <v>27.65</v>
      </c>
      <c r="C187" s="16" t="s">
        <v>233</v>
      </c>
      <c r="D187" s="16"/>
      <c r="E187" s="16"/>
      <c r="F187" s="6" t="s">
        <f>=A187-A186</f>
      </c>
      <c r="G187" s="6" t="s">
        <f>=B187+G186</f>
      </c>
      <c r="H187" s="6" t="s">
        <f>=F187*G186</f>
      </c>
    </row>
    <row collapsed="false" customFormat="false" customHeight="false" hidden="false" ht="12.1" outlineLevel="0" r="188">
      <c r="A188" s="13" t="n">
        <v>45579.523831019</v>
      </c>
      <c r="B188" s="6" t="n">
        <v>41</v>
      </c>
      <c r="C188" s="16" t="s">
        <v>233</v>
      </c>
      <c r="D188" s="16"/>
      <c r="E188" s="16"/>
      <c r="F188" s="6" t="s">
        <f>=A188-A187</f>
      </c>
      <c r="G188" s="6" t="s">
        <f>=B188+G187</f>
      </c>
      <c r="H188" s="6" t="s">
        <f>=F188*G187</f>
      </c>
    </row>
    <row collapsed="false" customFormat="false" customHeight="false" hidden="false" ht="12.1" outlineLevel="0" r="189">
      <c r="A189" s="13" t="n">
        <v>45579.77568287</v>
      </c>
      <c r="B189" s="6" t="n">
        <v>30.02</v>
      </c>
      <c r="C189" s="16" t="s">
        <v>233</v>
      </c>
      <c r="D189" s="16"/>
      <c r="E189" s="16"/>
      <c r="F189" s="6" t="s">
        <f>=A189-A188</f>
      </c>
      <c r="G189" s="6" t="s">
        <f>=B189+G188</f>
      </c>
      <c r="H189" s="6" t="s">
        <f>=F189*G188</f>
      </c>
    </row>
    <row collapsed="false" customFormat="false" customHeight="false" hidden="false" ht="12.1" outlineLevel="0" r="190">
      <c r="A190" s="13" t="n">
        <v>45580.515300926</v>
      </c>
      <c r="B190" s="6" t="n">
        <v>41</v>
      </c>
      <c r="C190" s="16" t="s">
        <v>233</v>
      </c>
      <c r="D190" s="16"/>
      <c r="E190" s="16"/>
      <c r="F190" s="6" t="s">
        <f>=A190-A189</f>
      </c>
      <c r="G190" s="6" t="s">
        <f>=B190+G189</f>
      </c>
      <c r="H190" s="6" t="s">
        <f>=F190*G189</f>
      </c>
    </row>
    <row collapsed="false" customFormat="false" customHeight="false" hidden="false" ht="12.1" outlineLevel="0" r="191">
      <c r="A191" s="13" t="n">
        <v>45580.769375</v>
      </c>
      <c r="B191" s="6" t="n">
        <v>13</v>
      </c>
      <c r="C191" s="16" t="s">
        <v>233</v>
      </c>
      <c r="D191" s="16"/>
      <c r="E191" s="16"/>
      <c r="F191" s="6" t="s">
        <f>=A191-A190</f>
      </c>
      <c r="G191" s="6" t="s">
        <f>=B191+G190</f>
      </c>
      <c r="H191" s="6" t="s">
        <f>=F191*G190</f>
      </c>
    </row>
    <row collapsed="false" customFormat="false" customHeight="false" hidden="false" ht="12.1" outlineLevel="0" r="192">
      <c r="A192" s="13" t="n">
        <v>45581.512743056</v>
      </c>
      <c r="B192" s="6" t="n">
        <v>46</v>
      </c>
      <c r="C192" s="16" t="s">
        <v>233</v>
      </c>
      <c r="D192" s="16"/>
      <c r="E192" s="16"/>
      <c r="F192" s="6" t="s">
        <f>=A192-A191</f>
      </c>
      <c r="G192" s="6" t="s">
        <f>=B192+G191</f>
      </c>
      <c r="H192" s="6" t="s">
        <f>=F192*G191</f>
      </c>
    </row>
    <row collapsed="false" customFormat="false" customHeight="false" hidden="false" ht="12.1" outlineLevel="0" r="193">
      <c r="A193" s="13" t="n">
        <v>45582.517858796</v>
      </c>
      <c r="B193" s="6" t="n">
        <v>6</v>
      </c>
      <c r="C193" s="16" t="s">
        <v>233</v>
      </c>
      <c r="D193" s="16"/>
      <c r="E193" s="16"/>
      <c r="F193" s="6" t="s">
        <f>=A193-A192</f>
      </c>
      <c r="G193" s="6" t="s">
        <f>=B193+G192</f>
      </c>
      <c r="H193" s="6" t="s">
        <f>=F193*G192</f>
      </c>
    </row>
    <row collapsed="false" customFormat="false" customHeight="false" hidden="false" ht="12.1" outlineLevel="0" r="194">
      <c r="A194" s="13" t="n">
        <v>45582.58849537</v>
      </c>
      <c r="B194" s="6" t="n">
        <v>46.49</v>
      </c>
      <c r="C194" s="16" t="s">
        <v>233</v>
      </c>
      <c r="D194" s="16"/>
      <c r="E194" s="16"/>
      <c r="F194" s="6" t="s">
        <f>=A194-A193</f>
      </c>
      <c r="G194" s="6" t="s">
        <f>=B194+G193</f>
      </c>
      <c r="H194" s="6" t="s">
        <f>=F194*G193</f>
      </c>
    </row>
    <row collapsed="false" customFormat="false" customHeight="false" hidden="false" ht="12.1" outlineLevel="0" r="195">
      <c r="A195" s="13" t="n">
        <v>45582.767523148</v>
      </c>
      <c r="B195" s="6" t="n">
        <v>33.07</v>
      </c>
      <c r="C195" s="16" t="s">
        <v>233</v>
      </c>
      <c r="D195" s="16"/>
      <c r="E195" s="16"/>
      <c r="F195" s="6" t="s">
        <f>=A195-A194</f>
      </c>
      <c r="G195" s="6" t="s">
        <f>=B195+G194</f>
      </c>
      <c r="H195" s="6" t="s">
        <f>=F195*G194</f>
      </c>
    </row>
    <row collapsed="false" customFormat="false" customHeight="false" hidden="false" ht="12.1" outlineLevel="0" r="196">
      <c r="A196" s="13" t="n">
        <v>45583.5225</v>
      </c>
      <c r="B196" s="6" t="n">
        <v>6</v>
      </c>
      <c r="C196" s="16" t="s">
        <v>233</v>
      </c>
      <c r="D196" s="16"/>
      <c r="E196" s="16"/>
      <c r="F196" s="6" t="s">
        <f>=A196-A195</f>
      </c>
      <c r="G196" s="6" t="s">
        <f>=B196+G195</f>
      </c>
      <c r="H196" s="6" t="s">
        <f>=F196*G195</f>
      </c>
    </row>
    <row collapsed="false" customFormat="false" customHeight="false" hidden="false" ht="12.1" outlineLevel="0" r="197">
      <c r="A197" s="13" t="n">
        <v>45585.458101852</v>
      </c>
      <c r="B197" s="6" t="n">
        <v>46</v>
      </c>
      <c r="C197" s="16" t="s">
        <v>233</v>
      </c>
      <c r="D197" s="16"/>
      <c r="E197" s="16"/>
      <c r="F197" s="6" t="s">
        <f>=A197-A196</f>
      </c>
      <c r="G197" s="6" t="s">
        <f>=B197+G196</f>
      </c>
      <c r="H197" s="6" t="s">
        <f>=F197*G196</f>
      </c>
    </row>
    <row collapsed="false" customFormat="false" customHeight="false" hidden="false" ht="12.1" outlineLevel="0" r="198">
      <c r="A198" s="13" t="n">
        <v>45586.517013889</v>
      </c>
      <c r="B198" s="6" t="n">
        <v>41</v>
      </c>
      <c r="C198" s="16" t="s">
        <v>233</v>
      </c>
      <c r="D198" s="16"/>
      <c r="E198" s="16"/>
      <c r="F198" s="6" t="s">
        <f>=A198-A197</f>
      </c>
      <c r="G198" s="6" t="s">
        <f>=B198+G197</f>
      </c>
      <c r="H198" s="6" t="s">
        <f>=F198*G197</f>
      </c>
    </row>
    <row collapsed="false" customFormat="false" customHeight="false" hidden="false" ht="12.1" outlineLevel="0" r="199">
      <c r="A199" s="13" t="n">
        <v>45587</v>
      </c>
      <c r="B199" s="6" t="n">
        <v>46.31</v>
      </c>
      <c r="C199" s="16" t="s">
        <v>233</v>
      </c>
      <c r="D199" s="16"/>
      <c r="E199" s="16"/>
      <c r="F199" s="6" t="s">
        <f>=A199-A198</f>
      </c>
      <c r="G199" s="6" t="s">
        <f>=B199+G198</f>
      </c>
      <c r="H199" s="6" t="s">
        <f>=F199*G198</f>
      </c>
    </row>
    <row collapsed="false" customFormat="false" customHeight="false" hidden="false" ht="12.1" outlineLevel="0" r="200">
      <c r="A200" s="13" t="n">
        <v>45587.53224537</v>
      </c>
      <c r="B200" s="6" t="n">
        <v>5</v>
      </c>
      <c r="C200" s="16" t="s">
        <v>233</v>
      </c>
      <c r="D200" s="16"/>
      <c r="E200" s="16"/>
      <c r="F200" s="6" t="s">
        <f>=A200-A199</f>
      </c>
      <c r="G200" s="6" t="s">
        <f>=B200+G199</f>
      </c>
      <c r="H200" s="6" t="s">
        <f>=F200*G199</f>
      </c>
    </row>
    <row collapsed="false" customFormat="false" customHeight="false" hidden="false" ht="12.1" outlineLevel="0" r="201">
      <c r="A201" s="13" t="n">
        <v>45587.532349537</v>
      </c>
      <c r="B201" s="6" t="n">
        <v>41</v>
      </c>
      <c r="C201" s="16" t="s">
        <v>233</v>
      </c>
      <c r="D201" s="16"/>
      <c r="E201" s="16"/>
      <c r="F201" s="6" t="s">
        <f>=A201-A200</f>
      </c>
      <c r="G201" s="6" t="s">
        <f>=B201+G200</f>
      </c>
      <c r="H201" s="6" t="s">
        <f>=F201*G200</f>
      </c>
    </row>
    <row collapsed="false" customFormat="false" customHeight="false" hidden="false" ht="12.1" outlineLevel="0" r="202">
      <c r="A202" s="13" t="n">
        <v>45589.534571759</v>
      </c>
      <c r="B202" s="6" t="n">
        <v>41</v>
      </c>
      <c r="C202" s="16" t="s">
        <v>233</v>
      </c>
      <c r="D202" s="16"/>
      <c r="E202" s="16"/>
      <c r="F202" s="6" t="s">
        <f>=A202-A201</f>
      </c>
      <c r="G202" s="6" t="s">
        <f>=B202+G201</f>
      </c>
      <c r="H202" s="6" t="s">
        <f>=F202*G201</f>
      </c>
    </row>
    <row collapsed="false" customFormat="false" customHeight="false" hidden="false" ht="12.1" outlineLevel="0" r="203">
      <c r="A203" s="13" t="n">
        <v>45589.77724537</v>
      </c>
      <c r="B203" s="6" t="n">
        <v>36.59</v>
      </c>
      <c r="C203" s="16" t="s">
        <v>233</v>
      </c>
      <c r="D203" s="16"/>
      <c r="E203" s="16"/>
      <c r="F203" s="6" t="s">
        <f>=A203-A202</f>
      </c>
      <c r="G203" s="6" t="s">
        <f>=B203+G202</f>
      </c>
      <c r="H203" s="6" t="s">
        <f>=F203*G202</f>
      </c>
    </row>
    <row collapsed="false" customFormat="false" customHeight="false" hidden="false" ht="12.1" outlineLevel="0" r="204">
      <c r="A204" s="13" t="n">
        <v>45590</v>
      </c>
      <c r="B204" s="6" t="n">
        <v>10</v>
      </c>
      <c r="C204" s="16" t="s">
        <v>233</v>
      </c>
      <c r="D204" s="16"/>
      <c r="E204" s="16"/>
      <c r="F204" s="6" t="s">
        <f>=A204-A203</f>
      </c>
      <c r="G204" s="6" t="s">
        <f>=B204+G203</f>
      </c>
      <c r="H204" s="6" t="s">
        <f>=F204*G203</f>
      </c>
    </row>
    <row collapsed="false" customFormat="false" customHeight="false" hidden="false" ht="12.1" outlineLevel="0" r="205">
      <c r="A205" s="13" t="n">
        <v>45590</v>
      </c>
      <c r="B205" s="6" t="n">
        <v>1</v>
      </c>
      <c r="C205" s="16" t="s">
        <v>233</v>
      </c>
      <c r="D205" s="16"/>
      <c r="E205" s="16"/>
      <c r="F205" s="6" t="s">
        <f>=A205-A204</f>
      </c>
      <c r="G205" s="6" t="s">
        <f>=B205+G204</f>
      </c>
      <c r="H205" s="6" t="s">
        <f>=F205*G204</f>
      </c>
    </row>
    <row collapsed="false" customFormat="false" customHeight="false" hidden="false" ht="12.1" outlineLevel="0" r="206">
      <c r="A206" s="13" t="n">
        <v>45590.535856481</v>
      </c>
      <c r="B206" s="6" t="n">
        <v>41</v>
      </c>
      <c r="C206" s="16" t="s">
        <v>233</v>
      </c>
      <c r="D206" s="16"/>
      <c r="E206" s="16"/>
      <c r="F206" s="6" t="s">
        <f>=A206-A205</f>
      </c>
      <c r="G206" s="6" t="s">
        <f>=B206+G205</f>
      </c>
      <c r="H206" s="6" t="s">
        <f>=F206*G205</f>
      </c>
    </row>
    <row collapsed="false" customFormat="false" customHeight="false" hidden="false" ht="12.1" outlineLevel="0" r="207">
      <c r="A207" s="13" t="n">
        <v>45591.559166667</v>
      </c>
      <c r="B207" s="6" t="n">
        <v>1</v>
      </c>
      <c r="C207" s="16" t="s">
        <v>233</v>
      </c>
      <c r="D207" s="16"/>
      <c r="E207" s="16"/>
      <c r="F207" s="6" t="s">
        <f>=A207-A206</f>
      </c>
      <c r="G207" s="6" t="s">
        <f>=B207+G206</f>
      </c>
      <c r="H207" s="6" t="s">
        <f>=F207*G206</f>
      </c>
    </row>
    <row collapsed="false" customFormat="false" customHeight="false" hidden="false" ht="12.1" outlineLevel="0" r="208">
      <c r="A208" s="13" t="n">
        <v>45591.723888889</v>
      </c>
      <c r="B208" s="6" t="n">
        <v>13.22</v>
      </c>
      <c r="C208" s="16" t="s">
        <v>233</v>
      </c>
      <c r="D208" s="16"/>
      <c r="E208" s="16"/>
      <c r="F208" s="6" t="s">
        <f>=A208-A207</f>
      </c>
      <c r="G208" s="6" t="s">
        <f>=B208+G207</f>
      </c>
      <c r="H208" s="6" t="s">
        <f>=F208*G207</f>
      </c>
    </row>
    <row collapsed="false" customFormat="false" customHeight="false" hidden="false" ht="12.1" outlineLevel="0" r="209">
      <c r="A209" s="13" t="n">
        <v>45592</v>
      </c>
      <c r="B209" s="6" t="n">
        <v>20</v>
      </c>
      <c r="C209" s="16" t="s">
        <v>233</v>
      </c>
      <c r="D209" s="16"/>
      <c r="E209" s="16"/>
      <c r="F209" s="6" t="s">
        <f>=A209-A208</f>
      </c>
      <c r="G209" s="6" t="s">
        <f>=B209+G208</f>
      </c>
      <c r="H209" s="6" t="s">
        <f>=F209*G208</f>
      </c>
    </row>
    <row collapsed="false" customFormat="false" customHeight="false" hidden="false" ht="12.1" outlineLevel="0" r="210">
      <c r="A210" s="13" t="n">
        <v>45592.525138889</v>
      </c>
      <c r="B210" s="6" t="n">
        <v>24.02</v>
      </c>
      <c r="C210" s="16" t="s">
        <v>233</v>
      </c>
      <c r="D210" s="16"/>
      <c r="E210" s="16"/>
      <c r="F210" s="6" t="s">
        <f>=A210-A209</f>
      </c>
      <c r="G210" s="6" t="s">
        <f>=B210+G209</f>
      </c>
      <c r="H210" s="6" t="s">
        <f>=F210*G209</f>
      </c>
    </row>
    <row collapsed="false" customFormat="false" customHeight="false" hidden="false" ht="12.1" outlineLevel="0" r="211">
      <c r="A211" s="13" t="n">
        <v>45592.527106481</v>
      </c>
      <c r="B211" s="6" t="n">
        <v>0.01</v>
      </c>
      <c r="C211" s="16" t="s">
        <v>233</v>
      </c>
      <c r="D211" s="16"/>
      <c r="E211" s="16"/>
      <c r="F211" s="6" t="s">
        <f>=A211-A210</f>
      </c>
      <c r="G211" s="6" t="s">
        <f>=B211+G210</f>
      </c>
      <c r="H211" s="6" t="s">
        <f>=F211*G210</f>
      </c>
    </row>
    <row collapsed="false" customFormat="false" customHeight="false" hidden="false" ht="12.1" outlineLevel="0" r="212">
      <c r="A212" s="13" t="n">
        <v>45593.569618056</v>
      </c>
      <c r="B212" s="6" t="n">
        <v>35.02</v>
      </c>
      <c r="C212" s="16" t="s">
        <v>233</v>
      </c>
      <c r="D212" s="16"/>
      <c r="E212" s="16"/>
      <c r="F212" s="6" t="s">
        <f>=A212-A211</f>
      </c>
      <c r="G212" s="6" t="s">
        <f>=B212+G211</f>
      </c>
      <c r="H212" s="6" t="s">
        <f>=F212*G211</f>
      </c>
    </row>
    <row collapsed="false" customFormat="false" customHeight="false" hidden="false" ht="12.1" outlineLevel="0" r="213">
      <c r="A213" s="13" t="n">
        <v>45593.803576389</v>
      </c>
      <c r="B213" s="6" t="n">
        <v>36.08</v>
      </c>
      <c r="C213" s="16" t="s">
        <v>233</v>
      </c>
      <c r="D213" s="16"/>
      <c r="E213" s="16"/>
      <c r="F213" s="6" t="s">
        <f>=A213-A212</f>
      </c>
      <c r="G213" s="6" t="s">
        <f>=B213+G212</f>
      </c>
      <c r="H213" s="6" t="s">
        <f>=F213*G212</f>
      </c>
    </row>
    <row collapsed="false" customFormat="false" customHeight="false" hidden="false" ht="12.1" outlineLevel="0" r="214">
      <c r="A214" s="13" t="n">
        <v>45594.562673611</v>
      </c>
      <c r="B214" s="6" t="n">
        <v>36.07</v>
      </c>
      <c r="C214" s="16" t="s">
        <v>233</v>
      </c>
      <c r="D214" s="16"/>
      <c r="E214" s="16"/>
      <c r="F214" s="6" t="s">
        <f>=A214-A213</f>
      </c>
      <c r="G214" s="6" t="s">
        <f>=B214+G213</f>
      </c>
      <c r="H214" s="6" t="s">
        <f>=F214*G213</f>
      </c>
    </row>
    <row collapsed="false" customFormat="false" customHeight="false" hidden="false" ht="12.1" outlineLevel="0" r="215">
      <c r="A215" s="13" t="n">
        <v>45594.834664352</v>
      </c>
      <c r="B215" s="6" t="n">
        <v>5000</v>
      </c>
      <c r="C215" s="16" t="s">
        <v>233</v>
      </c>
      <c r="D215" s="16"/>
      <c r="E215" s="16"/>
      <c r="F215" s="6" t="s">
        <f>=A215-A214</f>
      </c>
      <c r="G215" s="6" t="s">
        <f>=B215+G214</f>
      </c>
      <c r="H215" s="6" t="s">
        <f>=F215*G214</f>
      </c>
    </row>
    <row collapsed="false" customFormat="false" customHeight="false" hidden="false" ht="12.1" outlineLevel="0" r="216">
      <c r="A216" s="13" t="n">
        <v>45595.563356481</v>
      </c>
      <c r="B216" s="6" t="n">
        <v>31.11</v>
      </c>
      <c r="C216" s="16" t="s">
        <v>233</v>
      </c>
      <c r="D216" s="16"/>
      <c r="E216" s="16"/>
      <c r="F216" s="6" t="s">
        <f>=A216-A215</f>
      </c>
      <c r="G216" s="6" t="s">
        <f>=B216+G215</f>
      </c>
      <c r="H216" s="6" t="s">
        <f>=F216*G215</f>
      </c>
    </row>
    <row collapsed="false" customFormat="false" customHeight="false" hidden="false" ht="12.1" outlineLevel="0" r="217">
      <c r="A217" s="13" t="n">
        <v>45596.798657407</v>
      </c>
      <c r="B217" s="6" t="n">
        <v>40.24</v>
      </c>
      <c r="C217" s="16" t="s">
        <v>233</v>
      </c>
      <c r="D217" s="16"/>
      <c r="E217" s="16"/>
      <c r="F217" s="6" t="s">
        <f>=A217-A216</f>
      </c>
      <c r="G217" s="6" t="s">
        <f>=B217+G216</f>
      </c>
      <c r="H217" s="6" t="s">
        <f>=F217*G216</f>
      </c>
    </row>
    <row collapsed="false" customFormat="false" customHeight="false" hidden="false" ht="12.1" outlineLevel="0" r="218">
      <c r="A218" s="13" t="n">
        <v>45597.560983796</v>
      </c>
      <c r="B218" s="6" t="n">
        <v>20.03</v>
      </c>
      <c r="C218" s="16" t="s">
        <v>233</v>
      </c>
      <c r="D218" s="16"/>
      <c r="E218" s="16"/>
      <c r="F218" s="6" t="s">
        <f>=A218-A217</f>
      </c>
      <c r="G218" s="6" t="s">
        <f>=B218+G217</f>
      </c>
      <c r="H218" s="6" t="s">
        <f>=F218*G217</f>
      </c>
    </row>
    <row collapsed="false" customFormat="false" customHeight="false" hidden="false" ht="12.1" outlineLevel="0" r="219">
      <c r="A219" s="13" t="n">
        <v>45598.549039352</v>
      </c>
      <c r="B219" s="6" t="n">
        <v>0.03</v>
      </c>
      <c r="C219" s="16" t="s">
        <v>233</v>
      </c>
      <c r="D219" s="16"/>
      <c r="E219" s="16"/>
      <c r="F219" s="6" t="s">
        <f>=A219-A218</f>
      </c>
      <c r="G219" s="6" t="s">
        <f>=B219+G218</f>
      </c>
      <c r="H219" s="6" t="s">
        <f>=F219*G218</f>
      </c>
    </row>
    <row collapsed="false" customFormat="false" customHeight="false" hidden="false" ht="12.1" outlineLevel="0" r="220">
      <c r="A220" s="13" t="n">
        <v>45599</v>
      </c>
      <c r="B220" s="6" t="n">
        <v>15.03</v>
      </c>
      <c r="C220" s="16" t="s">
        <v>233</v>
      </c>
      <c r="D220" s="16"/>
      <c r="E220" s="16"/>
      <c r="F220" s="6" t="s">
        <f>=A220-A219</f>
      </c>
      <c r="G220" s="6" t="s">
        <f>=B220+G219</f>
      </c>
      <c r="H220" s="6" t="s">
        <f>=F220*G219</f>
      </c>
    </row>
    <row collapsed="false" customFormat="false" customHeight="false" hidden="false" ht="12.1" outlineLevel="0" r="221">
      <c r="A221" s="13" t="n">
        <v>45599</v>
      </c>
      <c r="B221" s="6" t="n">
        <v>21</v>
      </c>
      <c r="C221" s="16" t="s">
        <v>233</v>
      </c>
      <c r="D221" s="16"/>
      <c r="E221" s="16"/>
      <c r="F221" s="6" t="s">
        <f>=A221-A220</f>
      </c>
      <c r="G221" s="6" t="s">
        <f>=B221+G220</f>
      </c>
      <c r="H221" s="6" t="s">
        <f>=F221*G220</f>
      </c>
    </row>
    <row collapsed="false" customFormat="false" customHeight="false" hidden="false" ht="12.1" outlineLevel="0" r="222">
      <c r="A222" s="13" t="n">
        <v>45600.5378125</v>
      </c>
      <c r="B222" s="6" t="n">
        <v>1</v>
      </c>
      <c r="C222" s="16" t="s">
        <v>233</v>
      </c>
      <c r="D222" s="16"/>
      <c r="E222" s="16"/>
      <c r="F222" s="6" t="s">
        <f>=A222-A221</f>
      </c>
      <c r="G222" s="6" t="s">
        <f>=B222+G221</f>
      </c>
      <c r="H222" s="6" t="s">
        <f>=F222*G221</f>
      </c>
    </row>
    <row collapsed="false" customFormat="false" customHeight="false" hidden="false" ht="12.1" outlineLevel="0" r="223">
      <c r="A223" s="13" t="n">
        <v>45600.841134259</v>
      </c>
      <c r="B223" s="6" t="n">
        <v>42.1</v>
      </c>
      <c r="C223" s="16" t="s">
        <v>233</v>
      </c>
      <c r="D223" s="16"/>
      <c r="E223" s="16"/>
      <c r="F223" s="6" t="s">
        <f>=A223-A222</f>
      </c>
      <c r="G223" s="6" t="s">
        <f>=B223+G222</f>
      </c>
      <c r="H223" s="6" t="s">
        <f>=F223*G222</f>
      </c>
    </row>
    <row collapsed="false" customFormat="false" customHeight="false" hidden="false" ht="12.1" outlineLevel="0" r="224">
      <c r="A224" s="13" t="n">
        <v>45600.952824074</v>
      </c>
      <c r="B224" s="6" t="n">
        <v>602</v>
      </c>
      <c r="C224" s="16" t="s">
        <v>233</v>
      </c>
      <c r="D224" s="16"/>
      <c r="E224" s="16"/>
      <c r="F224" s="6" t="s">
        <f>=A224-A223</f>
      </c>
      <c r="G224" s="6" t="s">
        <f>=B224+G223</f>
      </c>
      <c r="H224" s="6" t="s">
        <f>=F224*G223</f>
      </c>
    </row>
    <row collapsed="false" customFormat="false" customHeight="false" hidden="false" ht="12.1" outlineLevel="0" r="225">
      <c r="A225" s="13" t="n">
        <v>45601.523368056</v>
      </c>
      <c r="B225" s="6" t="n">
        <v>17</v>
      </c>
      <c r="C225" s="16" t="s">
        <v>233</v>
      </c>
      <c r="D225" s="16"/>
      <c r="E225" s="16"/>
      <c r="F225" s="6" t="s">
        <f>=A225-A224</f>
      </c>
      <c r="G225" s="6" t="s">
        <f>=B225+G224</f>
      </c>
      <c r="H225" s="6" t="s">
        <f>=F225*G224</f>
      </c>
    </row>
    <row collapsed="false" customFormat="false" customHeight="false" hidden="false" ht="12.1" outlineLevel="0" r="226">
      <c r="A226" s="13" t="n">
        <v>45602</v>
      </c>
      <c r="B226" s="6" t="n">
        <v>1</v>
      </c>
      <c r="C226" s="16" t="s">
        <v>233</v>
      </c>
      <c r="D226" s="16"/>
      <c r="E226" s="16"/>
      <c r="F226" s="6" t="s">
        <f>=A226-A225</f>
      </c>
      <c r="G226" s="6" t="s">
        <f>=B226+G225</f>
      </c>
      <c r="H226" s="6" t="s">
        <f>=F226*G225</f>
      </c>
    </row>
    <row collapsed="false" customFormat="false" customHeight="false" hidden="false" ht="12.1" outlineLevel="0" r="227">
      <c r="A227" s="13" t="n">
        <v>45602</v>
      </c>
      <c r="B227" s="6" t="n">
        <v>10.03</v>
      </c>
      <c r="C227" s="16" t="s">
        <v>233</v>
      </c>
      <c r="D227" s="16"/>
      <c r="E227" s="16"/>
      <c r="F227" s="6" t="s">
        <f>=A227-A226</f>
      </c>
      <c r="G227" s="6" t="s">
        <f>=B227+G226</f>
      </c>
      <c r="H227" s="6" t="s">
        <f>=F227*G226</f>
      </c>
    </row>
    <row collapsed="false" customFormat="false" customHeight="false" hidden="false" ht="12.1" outlineLevel="0" r="228">
      <c r="A228" s="13" t="n">
        <v>45602.524965278</v>
      </c>
      <c r="B228" s="6" t="n">
        <v>37</v>
      </c>
      <c r="C228" s="16" t="s">
        <v>233</v>
      </c>
      <c r="D228" s="16"/>
      <c r="E228" s="16"/>
      <c r="F228" s="6" t="s">
        <f>=A228-A227</f>
      </c>
      <c r="G228" s="6" t="s">
        <f>=B228+G227</f>
      </c>
      <c r="H228" s="6" t="s">
        <f>=F228*G227</f>
      </c>
    </row>
    <row collapsed="false" customFormat="false" customHeight="false" hidden="false" ht="12.1" outlineLevel="0" r="229">
      <c r="A229" s="13" t="n">
        <v>45602.803460648</v>
      </c>
      <c r="B229" s="6" t="n">
        <v>11</v>
      </c>
      <c r="C229" s="16" t="s">
        <v>233</v>
      </c>
      <c r="D229" s="16"/>
      <c r="E229" s="16"/>
      <c r="F229" s="6" t="s">
        <f>=A229-A228</f>
      </c>
      <c r="G229" s="6" t="s">
        <f>=B229+G228</f>
      </c>
      <c r="H229" s="6" t="s">
        <f>=F229*G228</f>
      </c>
    </row>
    <row collapsed="false" customFormat="false" customHeight="false" hidden="false" ht="12.1" outlineLevel="0" r="230">
      <c r="A230" s="13" t="n">
        <v>45602.806111111</v>
      </c>
      <c r="B230" s="6" t="n">
        <v>25.02</v>
      </c>
      <c r="C230" s="16" t="s">
        <v>233</v>
      </c>
      <c r="D230" s="16"/>
      <c r="E230" s="16"/>
      <c r="F230" s="6" t="s">
        <f>=A230-A229</f>
      </c>
      <c r="G230" s="6" t="s">
        <f>=B230+G229</f>
      </c>
      <c r="H230" s="6" t="s">
        <f>=F230*G229</f>
      </c>
    </row>
    <row collapsed="false" customFormat="false" customHeight="false" hidden="false" ht="12.1" outlineLevel="0" r="231">
      <c r="A231" s="13" t="n">
        <v>45603.515011574</v>
      </c>
      <c r="B231" s="6" t="n">
        <v>6</v>
      </c>
      <c r="C231" s="16" t="s">
        <v>233</v>
      </c>
      <c r="D231" s="16"/>
      <c r="E231" s="16"/>
      <c r="F231" s="6" t="s">
        <f>=A231-A230</f>
      </c>
      <c r="G231" s="6" t="s">
        <f>=B231+G230</f>
      </c>
      <c r="H231" s="6" t="s">
        <f>=F231*G230</f>
      </c>
    </row>
    <row collapsed="false" customFormat="false" customHeight="false" hidden="false" ht="12.1" outlineLevel="0" r="232">
      <c r="A232" s="13" t="n">
        <v>45604</v>
      </c>
      <c r="B232" s="6" t="n">
        <v>10</v>
      </c>
      <c r="C232" s="16" t="s">
        <v>233</v>
      </c>
      <c r="D232" s="16"/>
      <c r="E232" s="16"/>
      <c r="F232" s="6" t="s">
        <f>=A232-A231</f>
      </c>
      <c r="G232" s="6" t="s">
        <f>=B232+G231</f>
      </c>
      <c r="H232" s="6" t="s">
        <f>=F232*G231</f>
      </c>
    </row>
    <row collapsed="false" customFormat="false" customHeight="false" hidden="false" ht="12.1" outlineLevel="0" r="233">
      <c r="A233" s="13" t="n">
        <v>45604.524918981</v>
      </c>
      <c r="B233" s="6" t="n">
        <v>6</v>
      </c>
      <c r="C233" s="16" t="s">
        <v>233</v>
      </c>
      <c r="D233" s="16"/>
      <c r="E233" s="16"/>
      <c r="F233" s="6" t="s">
        <f>=A233-A232</f>
      </c>
      <c r="G233" s="6" t="s">
        <f>=B233+G232</f>
      </c>
      <c r="H233" s="6" t="s">
        <f>=F233*G232</f>
      </c>
    </row>
    <row collapsed="false" customFormat="false" customHeight="false" hidden="false" ht="12.1" outlineLevel="0" r="234">
      <c r="A234" s="13" t="n">
        <v>45604.855277778</v>
      </c>
      <c r="B234" s="6" t="n">
        <v>10</v>
      </c>
      <c r="C234" s="16" t="s">
        <v>233</v>
      </c>
      <c r="D234" s="16"/>
      <c r="E234" s="16"/>
      <c r="F234" s="6" t="s">
        <f>=A234-A233</f>
      </c>
      <c r="G234" s="6" t="s">
        <f>=B234+G233</f>
      </c>
      <c r="H234" s="6" t="s">
        <f>=F234*G233</f>
      </c>
    </row>
    <row collapsed="false" customFormat="false" customHeight="false" hidden="false" ht="12.1" outlineLevel="0" r="235">
      <c r="A235" s="13" t="n">
        <v>45604.870798611</v>
      </c>
      <c r="B235" s="6" t="n">
        <v>30.01</v>
      </c>
      <c r="C235" s="16" t="s">
        <v>233</v>
      </c>
      <c r="D235" s="16"/>
      <c r="E235" s="16"/>
      <c r="F235" s="6" t="s">
        <f>=A235-A234</f>
      </c>
      <c r="G235" s="6" t="s">
        <f>=B235+G234</f>
      </c>
      <c r="H235" s="6" t="s">
        <f>=F235*G234</f>
      </c>
    </row>
    <row collapsed="false" customFormat="false" customHeight="false" hidden="false" ht="12.1" outlineLevel="0" r="236">
      <c r="A236" s="13" t="n">
        <v>45605.512800926</v>
      </c>
      <c r="B236" s="6" t="n">
        <v>32</v>
      </c>
      <c r="C236" s="16" t="s">
        <v>233</v>
      </c>
      <c r="D236" s="16"/>
      <c r="E236" s="16"/>
      <c r="F236" s="6" t="s">
        <f>=A236-A235</f>
      </c>
      <c r="G236" s="6" t="s">
        <f>=B236+G235</f>
      </c>
      <c r="H236" s="6" t="s">
        <f>=F236*G235</f>
      </c>
    </row>
    <row collapsed="false" customFormat="false" customHeight="false" hidden="false" ht="12.1" outlineLevel="0" r="237">
      <c r="A237" s="13" t="n">
        <v>45605.606354167</v>
      </c>
      <c r="B237" s="6" t="n">
        <v>39.33</v>
      </c>
      <c r="C237" s="16" t="s">
        <v>233</v>
      </c>
      <c r="D237" s="16"/>
      <c r="E237" s="16"/>
      <c r="F237" s="6" t="s">
        <f>=A237-A236</f>
      </c>
      <c r="G237" s="6" t="s">
        <f>=B237+G236</f>
      </c>
      <c r="H237" s="6" t="s">
        <f>=F237*G236</f>
      </c>
    </row>
    <row collapsed="false" customFormat="false" customHeight="false" hidden="false" ht="12.1" outlineLevel="0" r="238">
      <c r="A238" s="13" t="n">
        <v>45605.612627315</v>
      </c>
      <c r="B238" s="6" t="n">
        <v>26.1</v>
      </c>
      <c r="C238" s="16" t="s">
        <v>233</v>
      </c>
      <c r="D238" s="16"/>
      <c r="E238" s="16"/>
      <c r="F238" s="6" t="s">
        <f>=A238-A237</f>
      </c>
      <c r="G238" s="6" t="s">
        <f>=B238+G237</f>
      </c>
      <c r="H238" s="6" t="s">
        <f>=F238*G237</f>
      </c>
    </row>
    <row collapsed="false" customFormat="false" customHeight="false" hidden="false" ht="12.1" outlineLevel="0" r="239">
      <c r="A239" s="13" t="n">
        <v>45606.754618056</v>
      </c>
      <c r="B239" s="6" t="n">
        <v>13</v>
      </c>
      <c r="C239" s="16" t="s">
        <v>233</v>
      </c>
      <c r="D239" s="16"/>
      <c r="E239" s="16"/>
      <c r="F239" s="6" t="s">
        <f>=A239-A238</f>
      </c>
      <c r="G239" s="6" t="s">
        <f>=B239+G238</f>
      </c>
      <c r="H239" s="6" t="s">
        <f>=F239*G238</f>
      </c>
    </row>
    <row collapsed="false" customFormat="false" customHeight="false" hidden="false" ht="12.1" outlineLevel="0" r="240">
      <c r="A240" s="13" t="n">
        <v>45607.5165625</v>
      </c>
      <c r="B240" s="6" t="n">
        <v>1</v>
      </c>
      <c r="C240" s="16" t="s">
        <v>233</v>
      </c>
      <c r="D240" s="16"/>
      <c r="E240" s="16"/>
      <c r="F240" s="6" t="s">
        <f>=A240-A239</f>
      </c>
      <c r="G240" s="6" t="s">
        <f>=B240+G239</f>
      </c>
      <c r="H240" s="6" t="s">
        <f>=F240*G239</f>
      </c>
    </row>
    <row collapsed="false" customFormat="false" customHeight="false" hidden="false" ht="12.1" outlineLevel="0" r="241">
      <c r="A241" s="13" t="n">
        <v>45607.799247685</v>
      </c>
      <c r="B241" s="6" t="n">
        <v>15.04</v>
      </c>
      <c r="C241" s="16" t="s">
        <v>233</v>
      </c>
      <c r="D241" s="16"/>
      <c r="E241" s="16"/>
      <c r="F241" s="6" t="s">
        <f>=A241-A240</f>
      </c>
      <c r="G241" s="6" t="s">
        <f>=B241+G240</f>
      </c>
      <c r="H241" s="6" t="s">
        <f>=F241*G240</f>
      </c>
    </row>
    <row collapsed="false" customFormat="false" customHeight="false" hidden="false" ht="12.1" outlineLevel="0" r="242">
      <c r="A242" s="13" t="n">
        <v>45608.53</v>
      </c>
      <c r="B242" s="6" t="n">
        <v>1</v>
      </c>
      <c r="C242" s="16" t="s">
        <v>233</v>
      </c>
      <c r="D242" s="16"/>
      <c r="E242" s="16"/>
      <c r="F242" s="6" t="s">
        <f>=A242-A241</f>
      </c>
      <c r="G242" s="6" t="s">
        <f>=B242+G241</f>
      </c>
      <c r="H242" s="6" t="s">
        <f>=F242*G241</f>
      </c>
    </row>
    <row collapsed="false" customFormat="false" customHeight="false" hidden="false" ht="12.1" outlineLevel="0" r="243">
      <c r="A243" s="13" t="n">
        <v>45608.533206019</v>
      </c>
      <c r="B243" s="6" t="n">
        <v>10</v>
      </c>
      <c r="C243" s="16" t="s">
        <v>233</v>
      </c>
      <c r="D243" s="16"/>
      <c r="E243" s="16"/>
      <c r="F243" s="6" t="s">
        <f>=A243-A242</f>
      </c>
      <c r="G243" s="6" t="s">
        <f>=B243+G242</f>
      </c>
      <c r="H243" s="6" t="s">
        <f>=F243*G242</f>
      </c>
    </row>
    <row collapsed="false" customFormat="false" customHeight="false" hidden="false" ht="12.1" outlineLevel="0" r="244">
      <c r="A244" s="13" t="n">
        <v>45609.754965278</v>
      </c>
      <c r="B244" s="6" t="n">
        <v>1</v>
      </c>
      <c r="C244" s="16" t="s">
        <v>233</v>
      </c>
      <c r="D244" s="16"/>
      <c r="E244" s="16"/>
      <c r="F244" s="6" t="s">
        <f>=A244-A243</f>
      </c>
      <c r="G244" s="6" t="s">
        <f>=B244+G243</f>
      </c>
      <c r="H244" s="6" t="s">
        <f>=F244*G243</f>
      </c>
    </row>
    <row collapsed="false" customFormat="false" customHeight="false" hidden="false" ht="12.1" outlineLevel="0" r="245">
      <c r="A245" s="13" t="n">
        <v>45609.757291667</v>
      </c>
      <c r="B245" s="6" t="n">
        <v>20.03</v>
      </c>
      <c r="C245" s="16" t="s">
        <v>233</v>
      </c>
      <c r="D245" s="16"/>
      <c r="E245" s="16"/>
      <c r="F245" s="6" t="s">
        <f>=A245-A244</f>
      </c>
      <c r="G245" s="6" t="s">
        <f>=B245+G244</f>
      </c>
      <c r="H245" s="6" t="s">
        <f>=F245*G244</f>
      </c>
    </row>
    <row collapsed="false" customFormat="false" customHeight="false" hidden="false" ht="12.1" outlineLevel="0" r="246">
      <c r="A246" s="13" t="n">
        <v>45610</v>
      </c>
      <c r="B246" s="6" t="n">
        <v>-2000</v>
      </c>
      <c r="C246" s="16" t="s">
        <v>258</v>
      </c>
      <c r="D246" s="16"/>
      <c r="E246" s="16"/>
      <c r="F246" s="6" t="s">
        <f>=A246-A245</f>
      </c>
      <c r="G246" s="6" t="s">
        <f>=B246+G245</f>
      </c>
      <c r="H246" s="6" t="s">
        <f>=F246*G245</f>
      </c>
    </row>
    <row collapsed="false" customFormat="false" customHeight="false" hidden="false" ht="12.1" outlineLevel="0" r="247">
      <c r="A247" s="13" t="n">
        <v>45611.593854167</v>
      </c>
      <c r="B247" s="6" t="n">
        <v>2</v>
      </c>
      <c r="C247" s="16" t="s">
        <v>233</v>
      </c>
      <c r="D247" s="16"/>
      <c r="E247" s="16"/>
      <c r="F247" s="6" t="s">
        <f>=A247-A246</f>
      </c>
      <c r="G247" s="6" t="s">
        <f>=B247+G246</f>
      </c>
      <c r="H247" s="6" t="s">
        <f>=F247*G246</f>
      </c>
    </row>
    <row collapsed="false" customFormat="false" customHeight="false" hidden="false" ht="12.1" outlineLevel="0" r="248">
      <c r="A248" s="13" t="n">
        <v>45611.802777778</v>
      </c>
      <c r="B248" s="6" t="n">
        <v>44.63</v>
      </c>
      <c r="C248" s="16" t="s">
        <v>233</v>
      </c>
      <c r="D248" s="16"/>
      <c r="E248" s="16"/>
      <c r="F248" s="6" t="s">
        <f>=A248-A247</f>
      </c>
      <c r="G248" s="6" t="s">
        <f>=B248+G247</f>
      </c>
      <c r="H248" s="6" t="s">
        <f>=F248*G247</f>
      </c>
    </row>
    <row collapsed="false" customFormat="false" customHeight="false" hidden="false" ht="12.1" outlineLevel="0" r="249">
      <c r="A249" s="13" t="n">
        <v>45612.569340278</v>
      </c>
      <c r="B249" s="6" t="n">
        <v>38</v>
      </c>
      <c r="C249" s="16" t="s">
        <v>233</v>
      </c>
      <c r="D249" s="16"/>
      <c r="E249" s="16"/>
      <c r="F249" s="6" t="s">
        <f>=A249-A248</f>
      </c>
      <c r="G249" s="6" t="s">
        <f>=B249+G248</f>
      </c>
      <c r="H249" s="6" t="s">
        <f>=F249*G248</f>
      </c>
    </row>
    <row collapsed="false" customFormat="false" customHeight="false" hidden="false" ht="12.1" outlineLevel="0" r="250">
      <c r="A250" s="13" t="n">
        <v>45612.576203704</v>
      </c>
      <c r="B250" s="6" t="n">
        <v>10.08</v>
      </c>
      <c r="C250" s="16" t="s">
        <v>233</v>
      </c>
      <c r="D250" s="16"/>
      <c r="E250" s="16"/>
      <c r="F250" s="6" t="s">
        <f>=A250-A249</f>
      </c>
      <c r="G250" s="6" t="s">
        <f>=B250+G249</f>
      </c>
      <c r="H250" s="6" t="s">
        <f>=F250*G249</f>
      </c>
    </row>
    <row collapsed="false" customFormat="false" customHeight="false" hidden="false" ht="12.1" outlineLevel="0" r="251">
      <c r="A251" s="13" t="n">
        <v>45612.834849537</v>
      </c>
      <c r="B251" s="6" t="n">
        <v>1</v>
      </c>
      <c r="C251" s="16" t="s">
        <v>233</v>
      </c>
      <c r="D251" s="16"/>
      <c r="E251" s="16"/>
      <c r="F251" s="6" t="s">
        <f>=A251-A250</f>
      </c>
      <c r="G251" s="6" t="s">
        <f>=B251+G250</f>
      </c>
      <c r="H251" s="6" t="s">
        <f>=F251*G250</f>
      </c>
    </row>
    <row collapsed="false" customFormat="false" customHeight="false" hidden="false" ht="12.1" outlineLevel="0" r="252">
      <c r="A252" s="13" t="n">
        <v>45613</v>
      </c>
      <c r="B252" s="6" t="n">
        <v>-250</v>
      </c>
      <c r="C252" s="16" t="s">
        <v>259</v>
      </c>
      <c r="D252" s="16"/>
      <c r="E252" s="16"/>
      <c r="F252" s="6" t="s">
        <f>=A252-A251</f>
      </c>
      <c r="G252" s="6" t="s">
        <f>=B252+G251</f>
      </c>
      <c r="H252" s="6" t="s">
        <f>=F252*G251</f>
      </c>
    </row>
    <row collapsed="false" customFormat="false" customHeight="false" hidden="false" ht="12.1" outlineLevel="0" r="253">
      <c r="A253" s="13" t="n">
        <v>45613</v>
      </c>
      <c r="B253" s="6" t="n">
        <v>1295</v>
      </c>
      <c r="C253" s="16" t="s">
        <v>233</v>
      </c>
      <c r="D253" s="16"/>
      <c r="E253" s="16"/>
      <c r="F253" s="6" t="s">
        <f>=A253-A252</f>
      </c>
      <c r="G253" s="6" t="s">
        <f>=B253+G252</f>
      </c>
      <c r="H253" s="6" t="s">
        <f>=F253*G252</f>
      </c>
    </row>
    <row collapsed="false" customFormat="false" customHeight="false" hidden="false" ht="12.1" outlineLevel="0" r="254">
      <c r="A254" s="13" t="n">
        <v>45613.8009375</v>
      </c>
      <c r="B254" s="6" t="n">
        <v>3.31</v>
      </c>
      <c r="C254" s="16" t="s">
        <v>233</v>
      </c>
      <c r="D254" s="16"/>
      <c r="E254" s="16"/>
      <c r="F254" s="6" t="s">
        <f>=A254-A253</f>
      </c>
      <c r="G254" s="6" t="s">
        <f>=B254+G253</f>
      </c>
      <c r="H254" s="6" t="s">
        <f>=F254*G253</f>
      </c>
    </row>
    <row collapsed="false" customFormat="false" customHeight="false" hidden="false" ht="12.1" outlineLevel="0" r="255">
      <c r="A255" s="13" t="n">
        <v>45614.531909722</v>
      </c>
      <c r="B255" s="6" t="n">
        <v>41</v>
      </c>
      <c r="C255" s="16" t="s">
        <v>233</v>
      </c>
      <c r="D255" s="16"/>
      <c r="E255" s="16"/>
      <c r="F255" s="6" t="s">
        <f>=A255-A254</f>
      </c>
      <c r="G255" s="6" t="s">
        <f>=B255+G254</f>
      </c>
      <c r="H255" s="6" t="s">
        <f>=F255*G254</f>
      </c>
    </row>
    <row collapsed="false" customFormat="false" customHeight="false" hidden="false" ht="12.1" outlineLevel="0" r="256">
      <c r="A256" s="13" t="n">
        <v>45615</v>
      </c>
      <c r="B256" s="6" t="n">
        <v>250</v>
      </c>
      <c r="C256" s="16" t="s">
        <v>248</v>
      </c>
      <c r="D256" s="16"/>
      <c r="E256" s="16"/>
      <c r="F256" s="6" t="s">
        <f>=A256-A255</f>
      </c>
      <c r="G256" s="6" t="s">
        <f>=B256+G255</f>
      </c>
      <c r="H256" s="6" t="s">
        <f>=F256*G255</f>
      </c>
    </row>
    <row collapsed="false" customFormat="false" customHeight="false" hidden="false" ht="12.1" outlineLevel="0" r="257">
      <c r="A257" s="13" t="n">
        <v>45615.461828704</v>
      </c>
      <c r="B257" s="6" t="n">
        <v>2000</v>
      </c>
      <c r="C257" s="16" t="s">
        <v>260</v>
      </c>
      <c r="D257" s="16"/>
      <c r="E257" s="16"/>
      <c r="F257" s="6" t="s">
        <f>=A257-A256</f>
      </c>
      <c r="G257" s="6" t="s">
        <f>=B257+G256</f>
      </c>
      <c r="H257" s="6" t="s">
        <f>=F257*G256</f>
      </c>
    </row>
    <row collapsed="false" customFormat="false" customHeight="false" hidden="false" ht="12.1" outlineLevel="0" r="258">
      <c r="A258" s="13" t="n">
        <v>45615.529282407</v>
      </c>
      <c r="B258" s="6" t="n">
        <v>46</v>
      </c>
      <c r="C258" s="16" t="s">
        <v>233</v>
      </c>
      <c r="D258" s="16"/>
      <c r="E258" s="16"/>
      <c r="F258" s="6" t="s">
        <f>=A258-A257</f>
      </c>
      <c r="G258" s="6" t="s">
        <f>=B258+G257</f>
      </c>
      <c r="H258" s="6" t="s">
        <f>=F258*G257</f>
      </c>
    </row>
    <row collapsed="false" customFormat="false" customHeight="false" hidden="false" ht="12.1" outlineLevel="0" r="259">
      <c r="A259" s="13" t="n">
        <v>45616</v>
      </c>
      <c r="B259" s="6" t="n">
        <v>5</v>
      </c>
      <c r="C259" s="16" t="s">
        <v>233</v>
      </c>
      <c r="D259" s="16"/>
      <c r="E259" s="16"/>
      <c r="F259" s="6" t="s">
        <f>=A259-A258</f>
      </c>
      <c r="G259" s="6" t="s">
        <f>=B259+G258</f>
      </c>
      <c r="H259" s="6" t="s">
        <f>=F259*G258</f>
      </c>
    </row>
    <row collapsed="false" customFormat="false" customHeight="false" hidden="false" ht="12.1" outlineLevel="0" r="260">
      <c r="A260" s="13" t="n">
        <v>45616.798310185</v>
      </c>
      <c r="B260" s="6" t="n">
        <v>26</v>
      </c>
      <c r="C260" s="16" t="s">
        <v>233</v>
      </c>
      <c r="D260" s="16"/>
      <c r="E260" s="16"/>
      <c r="F260" s="6" t="s">
        <f>=A260-A259</f>
      </c>
      <c r="G260" s="6" t="s">
        <f>=B260+G259</f>
      </c>
      <c r="H260" s="6" t="s">
        <f>=F260*G259</f>
      </c>
    </row>
    <row collapsed="false" customFormat="false" customHeight="false" hidden="false" ht="12.1" outlineLevel="0" r="261">
      <c r="A261" s="13" t="n">
        <v>45617.528726852</v>
      </c>
      <c r="B261" s="6" t="n">
        <v>41</v>
      </c>
      <c r="C261" s="16" t="s">
        <v>233</v>
      </c>
      <c r="D261" s="16"/>
      <c r="E261" s="16"/>
      <c r="F261" s="6" t="s">
        <f>=A261-A260</f>
      </c>
      <c r="G261" s="6" t="s">
        <f>=B261+G260</f>
      </c>
      <c r="H261" s="6" t="s">
        <f>=F261*G260</f>
      </c>
    </row>
    <row collapsed="false" customFormat="false" customHeight="false" hidden="false" ht="12.1" outlineLevel="0" r="262">
      <c r="A262" s="13" t="n">
        <v>45617.802986111</v>
      </c>
      <c r="B262" s="6" t="n">
        <v>17.06</v>
      </c>
      <c r="C262" s="16" t="s">
        <v>233</v>
      </c>
      <c r="D262" s="16"/>
      <c r="E262" s="16"/>
      <c r="F262" s="6" t="s">
        <f>=A262-A261</f>
      </c>
      <c r="G262" s="6" t="s">
        <f>=B262+G261</f>
      </c>
      <c r="H262" s="6" t="s">
        <f>=F262*G261</f>
      </c>
    </row>
    <row collapsed="false" customFormat="false" customHeight="false" hidden="false" ht="12.1" outlineLevel="0" r="263">
      <c r="A263" s="13" t="n">
        <v>45618.812962963</v>
      </c>
      <c r="B263" s="6" t="n">
        <v>30.01</v>
      </c>
      <c r="C263" s="16" t="s">
        <v>233</v>
      </c>
      <c r="D263" s="16"/>
      <c r="E263" s="16"/>
      <c r="F263" s="6" t="s">
        <f>=A263-A262</f>
      </c>
      <c r="G263" s="6" t="s">
        <f>=B263+G262</f>
      </c>
      <c r="H263" s="6" t="s">
        <f>=F263*G262</f>
      </c>
    </row>
    <row collapsed="false" customFormat="false" customHeight="false" hidden="false" ht="12.1" outlineLevel="0" r="264">
      <c r="A264" s="13" t="n">
        <v>45618.81443287</v>
      </c>
      <c r="B264" s="6" t="n">
        <v>36.45</v>
      </c>
      <c r="C264" s="16" t="s">
        <v>233</v>
      </c>
      <c r="D264" s="16"/>
      <c r="E264" s="16"/>
      <c r="F264" s="6" t="s">
        <f>=A264-A263</f>
      </c>
      <c r="G264" s="6" t="s">
        <f>=B264+G263</f>
      </c>
      <c r="H264" s="6" t="s">
        <f>=F264*G263</f>
      </c>
    </row>
    <row collapsed="false" customFormat="false" customHeight="false" hidden="false" ht="12.1" outlineLevel="0" r="265">
      <c r="A265" s="13" t="n">
        <v>45620.77087963</v>
      </c>
      <c r="B265" s="6" t="n">
        <v>34.78</v>
      </c>
      <c r="C265" s="16" t="s">
        <v>233</v>
      </c>
      <c r="D265" s="16"/>
      <c r="E265" s="16"/>
      <c r="F265" s="6" t="s">
        <f>=A265-A264</f>
      </c>
      <c r="G265" s="6" t="s">
        <f>=B265+G264</f>
      </c>
      <c r="H265" s="6" t="s">
        <f>=F265*G264</f>
      </c>
    </row>
    <row collapsed="false" customFormat="false" customHeight="false" hidden="false" ht="12.1" outlineLevel="0" r="266">
      <c r="A266" s="13" t="n">
        <v>45621</v>
      </c>
      <c r="B266" s="6" t="n">
        <v>10</v>
      </c>
      <c r="C266" s="16" t="s">
        <v>233</v>
      </c>
      <c r="D266" s="16"/>
      <c r="E266" s="16"/>
      <c r="F266" s="6" t="s">
        <f>=A266-A265</f>
      </c>
      <c r="G266" s="6" t="s">
        <f>=B266+G265</f>
      </c>
      <c r="H266" s="6" t="s">
        <f>=F266*G265</f>
      </c>
    </row>
    <row collapsed="false" customFormat="false" customHeight="false" hidden="false" ht="12.1" outlineLevel="0" r="267">
      <c r="A267" s="13" t="n">
        <v>45621</v>
      </c>
      <c r="B267" s="6" t="n">
        <v>1</v>
      </c>
      <c r="C267" s="16" t="s">
        <v>233</v>
      </c>
      <c r="D267" s="16"/>
      <c r="E267" s="16"/>
      <c r="F267" s="6" t="s">
        <f>=A267-A266</f>
      </c>
      <c r="G267" s="6" t="s">
        <f>=B267+G266</f>
      </c>
      <c r="H267" s="6" t="s">
        <f>=F267*G266</f>
      </c>
    </row>
    <row collapsed="false" customFormat="false" customHeight="false" hidden="false" ht="12.1" outlineLevel="0" r="268">
      <c r="A268" s="13" t="n">
        <v>45621.540219907</v>
      </c>
      <c r="B268" s="6" t="n">
        <v>1</v>
      </c>
      <c r="C268" s="16" t="s">
        <v>233</v>
      </c>
      <c r="D268" s="16"/>
      <c r="E268" s="16"/>
      <c r="F268" s="6" t="s">
        <f>=A268-A267</f>
      </c>
      <c r="G268" s="6" t="s">
        <f>=B268+G267</f>
      </c>
      <c r="H268" s="6" t="s">
        <f>=F268*G267</f>
      </c>
    </row>
    <row collapsed="false" customFormat="false" customHeight="false" hidden="false" ht="12.1" outlineLevel="0" r="269">
      <c r="A269" s="13" t="n">
        <v>45621.7925</v>
      </c>
      <c r="B269" s="6" t="n">
        <v>0.06</v>
      </c>
      <c r="C269" s="16" t="s">
        <v>233</v>
      </c>
      <c r="D269" s="16"/>
      <c r="E269" s="16"/>
      <c r="F269" s="6" t="s">
        <f>=A269-A268</f>
      </c>
      <c r="G269" s="6" t="s">
        <f>=B269+G268</f>
      </c>
      <c r="H269" s="6" t="s">
        <f>=F269*G268</f>
      </c>
    </row>
    <row collapsed="false" customFormat="false" customHeight="false" hidden="false" ht="12.1" outlineLevel="0" r="270">
      <c r="A270" s="13" t="n">
        <v>45621.868078704</v>
      </c>
      <c r="B270" s="6" t="n">
        <v>30</v>
      </c>
      <c r="C270" s="16" t="s">
        <v>233</v>
      </c>
      <c r="D270" s="16"/>
      <c r="E270" s="16"/>
      <c r="F270" s="6" t="s">
        <f>=A270-A269</f>
      </c>
      <c r="G270" s="6" t="s">
        <f>=B270+G269</f>
      </c>
      <c r="H270" s="6" t="s">
        <f>=F270*G269</f>
      </c>
    </row>
    <row collapsed="false" customFormat="false" customHeight="false" hidden="false" ht="12.1" outlineLevel="0" r="271">
      <c r="A271" s="13" t="n">
        <v>45622</v>
      </c>
      <c r="B271" s="6" t="n">
        <v>1</v>
      </c>
      <c r="C271" s="16" t="s">
        <v>233</v>
      </c>
      <c r="D271" s="16"/>
      <c r="E271" s="16"/>
      <c r="F271" s="6" t="s">
        <f>=A271-A270</f>
      </c>
      <c r="G271" s="6" t="s">
        <f>=B271+G270</f>
      </c>
      <c r="H271" s="6" t="s">
        <f>=F271*G270</f>
      </c>
    </row>
    <row collapsed="false" customFormat="false" customHeight="false" hidden="false" ht="12.1" outlineLevel="0" r="272">
      <c r="A272" s="13" t="n">
        <v>45622.522083333</v>
      </c>
      <c r="B272" s="6" t="n">
        <v>36</v>
      </c>
      <c r="C272" s="16" t="s">
        <v>233</v>
      </c>
      <c r="D272" s="16"/>
      <c r="E272" s="16"/>
      <c r="F272" s="6" t="s">
        <f>=A272-A271</f>
      </c>
      <c r="G272" s="6" t="s">
        <f>=B272+G271</f>
      </c>
      <c r="H272" s="6" t="s">
        <f>=F272*G271</f>
      </c>
    </row>
    <row collapsed="false" customFormat="false" customHeight="false" hidden="false" ht="12.1" outlineLevel="0" r="273">
      <c r="A273" s="13" t="n">
        <v>45623</v>
      </c>
      <c r="B273" s="6" t="n">
        <v>1</v>
      </c>
      <c r="C273" s="16" t="s">
        <v>233</v>
      </c>
      <c r="D273" s="16"/>
      <c r="E273" s="16"/>
      <c r="F273" s="6" t="s">
        <f>=A273-A272</f>
      </c>
      <c r="G273" s="6" t="s">
        <f>=B273+G272</f>
      </c>
      <c r="H273" s="6" t="s">
        <f>=F273*G272</f>
      </c>
    </row>
    <row collapsed="false" customFormat="false" customHeight="false" hidden="false" ht="12.1" outlineLevel="0" r="274">
      <c r="A274" s="13" t="n">
        <v>45623.526585648</v>
      </c>
      <c r="B274" s="6" t="n">
        <v>36</v>
      </c>
      <c r="C274" s="16" t="s">
        <v>233</v>
      </c>
      <c r="D274" s="16"/>
      <c r="E274" s="16"/>
      <c r="F274" s="6" t="s">
        <f>=A274-A273</f>
      </c>
      <c r="G274" s="6" t="s">
        <f>=B274+G273</f>
      </c>
      <c r="H274" s="6" t="s">
        <f>=F274*G273</f>
      </c>
    </row>
    <row collapsed="false" customFormat="false" customHeight="false" hidden="false" ht="12.1" outlineLevel="0" r="275">
      <c r="A275" s="13" t="n">
        <v>45623.84619213</v>
      </c>
      <c r="B275" s="6" t="n">
        <v>1</v>
      </c>
      <c r="C275" s="16" t="s">
        <v>233</v>
      </c>
      <c r="D275" s="16"/>
      <c r="E275" s="16"/>
      <c r="F275" s="6" t="s">
        <f>=A275-A274</f>
      </c>
      <c r="G275" s="6" t="s">
        <f>=B275+G274</f>
      </c>
      <c r="H275" s="6" t="s">
        <f>=F275*G274</f>
      </c>
    </row>
    <row collapsed="false" customFormat="false" customHeight="false" hidden="false" ht="12.1" outlineLevel="0" r="276">
      <c r="A276" s="13" t="n">
        <v>45623.848819444</v>
      </c>
      <c r="B276" s="6" t="n">
        <v>3.01</v>
      </c>
      <c r="C276" s="16" t="s">
        <v>233</v>
      </c>
      <c r="D276" s="16"/>
      <c r="E276" s="16"/>
      <c r="F276" s="6" t="s">
        <f>=A276-A275</f>
      </c>
      <c r="G276" s="6" t="s">
        <f>=B276+G275</f>
      </c>
      <c r="H276" s="6" t="s">
        <f>=F276*G275</f>
      </c>
    </row>
    <row collapsed="false" customFormat="false" customHeight="false" hidden="false" ht="12.1" outlineLevel="0" r="277">
      <c r="A277" s="13" t="n">
        <v>45623.852604167</v>
      </c>
      <c r="B277" s="6" t="n">
        <v>44.1</v>
      </c>
      <c r="C277" s="16" t="s">
        <v>233</v>
      </c>
      <c r="D277" s="16"/>
      <c r="E277" s="16"/>
      <c r="F277" s="6" t="s">
        <f>=A277-A276</f>
      </c>
      <c r="G277" s="6" t="s">
        <f>=B277+G276</f>
      </c>
      <c r="H277" s="6" t="s">
        <f>=F277*G276</f>
      </c>
    </row>
    <row collapsed="false" customFormat="false" customHeight="false" hidden="false" ht="12.1" outlineLevel="0" r="278">
      <c r="A278" s="13" t="n">
        <v>45624</v>
      </c>
      <c r="B278" s="6" t="n">
        <v>7</v>
      </c>
      <c r="C278" s="16" t="s">
        <v>233</v>
      </c>
      <c r="D278" s="16"/>
      <c r="E278" s="16"/>
      <c r="F278" s="6" t="s">
        <f>=A278-A277</f>
      </c>
      <c r="G278" s="6" t="s">
        <f>=B278+G277</f>
      </c>
      <c r="H278" s="6" t="s">
        <f>=F278*G277</f>
      </c>
    </row>
    <row collapsed="false" customFormat="false" customHeight="false" hidden="false" ht="12.1" outlineLevel="0" r="279">
      <c r="A279" s="13" t="n">
        <v>45624</v>
      </c>
      <c r="B279" s="6" t="n">
        <v>10.02</v>
      </c>
      <c r="C279" s="16" t="s">
        <v>233</v>
      </c>
      <c r="D279" s="16"/>
      <c r="E279" s="16"/>
      <c r="F279" s="6" t="s">
        <f>=A279-A278</f>
      </c>
      <c r="G279" s="6" t="s">
        <f>=B279+G278</f>
      </c>
      <c r="H279" s="6" t="s">
        <f>=F279*G278</f>
      </c>
    </row>
    <row collapsed="false" customFormat="false" customHeight="false" hidden="false" ht="12.1" outlineLevel="0" r="280">
      <c r="A280" s="13" t="n">
        <v>45625.595196759</v>
      </c>
      <c r="B280" s="6" t="n">
        <v>5000</v>
      </c>
      <c r="C280" s="16" t="s">
        <v>233</v>
      </c>
      <c r="D280" s="16"/>
      <c r="E280" s="16"/>
      <c r="F280" s="6" t="s">
        <f>=A280-A279</f>
      </c>
      <c r="G280" s="6" t="s">
        <f>=B280+G279</f>
      </c>
      <c r="H280" s="6" t="s">
        <f>=F280*G279</f>
      </c>
    </row>
    <row collapsed="false" customFormat="false" customHeight="false" hidden="false" ht="12.1" outlineLevel="0" r="281">
      <c r="A281" s="13" t="n">
        <v>45628</v>
      </c>
      <c r="B281" s="6" t="n">
        <v>20</v>
      </c>
      <c r="C281" s="16" t="s">
        <v>233</v>
      </c>
      <c r="D281" s="16"/>
      <c r="E281" s="16"/>
      <c r="F281" s="6" t="s">
        <f>=A281-A280</f>
      </c>
      <c r="G281" s="6" t="s">
        <f>=B281+G280</f>
      </c>
      <c r="H281" s="6" t="s">
        <f>=F281*G280</f>
      </c>
    </row>
    <row collapsed="false" customFormat="false" customHeight="false" hidden="false" ht="12.1" outlineLevel="0" r="282">
      <c r="A282" s="13" t="n">
        <v>45628</v>
      </c>
      <c r="B282" s="6" t="n">
        <v>40</v>
      </c>
      <c r="C282" s="16" t="s">
        <v>233</v>
      </c>
      <c r="D282" s="16"/>
      <c r="E282" s="16"/>
      <c r="F282" s="6" t="s">
        <f>=A282-A281</f>
      </c>
      <c r="G282" s="6" t="s">
        <f>=B282+G281</f>
      </c>
      <c r="H282" s="6" t="s">
        <f>=F282*G281</f>
      </c>
    </row>
    <row collapsed="false" customFormat="false" customHeight="false" hidden="false" ht="12.1" outlineLevel="0" r="283">
      <c r="A283" s="13" t="n">
        <v>45630.948402778</v>
      </c>
      <c r="B283" s="6" t="n">
        <v>2602</v>
      </c>
      <c r="C283" s="16" t="s">
        <v>233</v>
      </c>
      <c r="D283" s="16"/>
      <c r="E283" s="16"/>
      <c r="F283" s="6" t="s">
        <f>=A283-A282</f>
      </c>
      <c r="G283" s="6" t="s">
        <f>=B283+G282</f>
      </c>
      <c r="H283" s="6" t="s">
        <f>=F283*G282</f>
      </c>
    </row>
    <row collapsed="false" customFormat="false" customHeight="false" hidden="false" ht="12.1" outlineLevel="0" r="284">
      <c r="A284" s="13" t="n">
        <v>45631.669710648</v>
      </c>
      <c r="B284" s="6" t="n">
        <v>25</v>
      </c>
      <c r="C284" s="16" t="s">
        <v>233</v>
      </c>
      <c r="D284" s="16"/>
      <c r="E284" s="16"/>
      <c r="F284" s="6" t="s">
        <f>=A284-A283</f>
      </c>
      <c r="G284" s="6" t="s">
        <f>=B284+G283</f>
      </c>
      <c r="H284" s="6" t="s">
        <f>=F284*G283</f>
      </c>
    </row>
    <row collapsed="false" customFormat="false" customHeight="false" hidden="false" ht="12.1" outlineLevel="0" r="285">
      <c r="A285" s="13" t="n">
        <v>45631.674814815</v>
      </c>
      <c r="B285" s="6" t="n">
        <v>44</v>
      </c>
      <c r="C285" s="16" t="s">
        <v>233</v>
      </c>
      <c r="D285" s="16"/>
      <c r="E285" s="16"/>
      <c r="F285" s="6" t="s">
        <f>=A285-A284</f>
      </c>
      <c r="G285" s="6" t="s">
        <f>=B285+G284</f>
      </c>
      <c r="H285" s="6" t="s">
        <f>=F285*G284</f>
      </c>
    </row>
    <row collapsed="false" customFormat="false" customHeight="false" hidden="false" ht="12.1" outlineLevel="0" r="286">
      <c r="A286" s="13" t="n">
        <v>45631.674895833</v>
      </c>
      <c r="B286" s="6" t="n">
        <v>8</v>
      </c>
      <c r="C286" s="16" t="s">
        <v>233</v>
      </c>
      <c r="D286" s="16"/>
      <c r="E286" s="16"/>
      <c r="F286" s="6" t="s">
        <f>=A286-A285</f>
      </c>
      <c r="G286" s="6" t="s">
        <f>=B286+G285</f>
      </c>
      <c r="H286" s="6" t="s">
        <f>=F286*G285</f>
      </c>
    </row>
    <row collapsed="false" customFormat="false" customHeight="false" hidden="false" ht="12.1" outlineLevel="0" r="287">
      <c r="A287" s="13" t="n">
        <v>45632.70875</v>
      </c>
      <c r="B287" s="6" t="n">
        <v>20</v>
      </c>
      <c r="C287" s="16" t="s">
        <v>233</v>
      </c>
      <c r="D287" s="16"/>
      <c r="E287" s="16"/>
      <c r="F287" s="6" t="s">
        <f>=A287-A286</f>
      </c>
      <c r="G287" s="6" t="s">
        <f>=B287+G286</f>
      </c>
      <c r="H287" s="6" t="s">
        <f>=F287*G286</f>
      </c>
    </row>
    <row collapsed="false" customFormat="false" customHeight="false" hidden="false" ht="12.1" outlineLevel="0" r="288">
      <c r="A288" s="13" t="n">
        <v>45633.560532407</v>
      </c>
      <c r="B288" s="6" t="n">
        <v>20</v>
      </c>
      <c r="C288" s="16" t="s">
        <v>233</v>
      </c>
      <c r="D288" s="16"/>
      <c r="E288" s="16"/>
      <c r="F288" s="6" t="s">
        <f>=A288-A287</f>
      </c>
      <c r="G288" s="6" t="s">
        <f>=B288+G287</f>
      </c>
      <c r="H288" s="6" t="s">
        <f>=F288*G287</f>
      </c>
    </row>
    <row collapsed="false" customFormat="false" customHeight="false" hidden="false" ht="12.1" outlineLevel="0" r="289">
      <c r="A289" s="13" t="n">
        <v>45634.564363426</v>
      </c>
      <c r="B289" s="6" t="n">
        <v>1</v>
      </c>
      <c r="C289" s="16" t="s">
        <v>233</v>
      </c>
      <c r="D289" s="16"/>
      <c r="E289" s="16"/>
      <c r="F289" s="6" t="s">
        <f>=A289-A288</f>
      </c>
      <c r="G289" s="6" t="s">
        <f>=B289+G288</f>
      </c>
      <c r="H289" s="6" t="s">
        <f>=F289*G288</f>
      </c>
    </row>
    <row collapsed="false" customFormat="false" customHeight="false" hidden="false" ht="12.1" outlineLevel="0" r="290">
      <c r="A290" s="13" t="n">
        <v>45635.51443287</v>
      </c>
      <c r="B290" s="6" t="n">
        <v>36</v>
      </c>
      <c r="C290" s="16" t="s">
        <v>233</v>
      </c>
      <c r="D290" s="16"/>
      <c r="E290" s="16"/>
      <c r="F290" s="6" t="s">
        <f>=A290-A289</f>
      </c>
      <c r="G290" s="6" t="s">
        <f>=B290+G289</f>
      </c>
      <c r="H290" s="6" t="s">
        <f>=F290*G289</f>
      </c>
    </row>
    <row collapsed="false" customFormat="false" customHeight="false" hidden="false" ht="12.1" outlineLevel="0" r="291">
      <c r="A291" s="13" t="n">
        <v>45637</v>
      </c>
      <c r="B291" s="6" t="n">
        <v>1</v>
      </c>
      <c r="C291" s="16" t="s">
        <v>233</v>
      </c>
      <c r="D291" s="16"/>
      <c r="E291" s="16"/>
      <c r="F291" s="6" t="s">
        <f>=A291-A290</f>
      </c>
      <c r="G291" s="6" t="s">
        <f>=B291+G290</f>
      </c>
      <c r="H291" s="6" t="s">
        <f>=F291*G290</f>
      </c>
    </row>
    <row collapsed="false" customFormat="false" customHeight="false" hidden="false" ht="12.1" outlineLevel="0" r="292">
      <c r="A292" s="13" t="n">
        <v>45637</v>
      </c>
      <c r="B292" s="6" t="n">
        <v>10</v>
      </c>
      <c r="C292" s="16" t="s">
        <v>233</v>
      </c>
      <c r="D292" s="16"/>
      <c r="E292" s="16"/>
      <c r="F292" s="6" t="s">
        <f>=A292-A291</f>
      </c>
      <c r="G292" s="6" t="s">
        <f>=B292+G291</f>
      </c>
      <c r="H292" s="6" t="s">
        <f>=F292*G291</f>
      </c>
    </row>
    <row collapsed="false" customFormat="false" customHeight="false" hidden="false" ht="12.1" outlineLevel="0" r="293">
      <c r="A293" s="13" t="n">
        <v>45638</v>
      </c>
      <c r="B293" s="6" t="n">
        <v>1</v>
      </c>
      <c r="C293" s="16" t="s">
        <v>233</v>
      </c>
      <c r="D293" s="16"/>
      <c r="E293" s="16"/>
      <c r="F293" s="6" t="s">
        <f>=A293-A292</f>
      </c>
      <c r="G293" s="6" t="s">
        <f>=B293+G292</f>
      </c>
      <c r="H293" s="6" t="s">
        <f>=F293*G292</f>
      </c>
    </row>
    <row collapsed="false" customFormat="false" customHeight="false" hidden="false" ht="12.1" outlineLevel="0" r="294">
      <c r="A294" s="13" t="n">
        <v>45638.513009259</v>
      </c>
      <c r="B294" s="6" t="n">
        <v>36</v>
      </c>
      <c r="C294" s="16" t="s">
        <v>233</v>
      </c>
      <c r="D294" s="16"/>
      <c r="E294" s="16"/>
      <c r="F294" s="6" t="s">
        <f>=A294-A293</f>
      </c>
      <c r="G294" s="6" t="s">
        <f>=B294+G293</f>
      </c>
      <c r="H294" s="6" t="s">
        <f>=F294*G293</f>
      </c>
    </row>
    <row collapsed="false" customFormat="false" customHeight="false" hidden="false" ht="12.1" outlineLevel="0" r="295">
      <c r="A295" s="13" t="n">
        <v>45638.785520833</v>
      </c>
      <c r="B295" s="6" t="n">
        <v>1</v>
      </c>
      <c r="C295" s="16" t="s">
        <v>233</v>
      </c>
      <c r="D295" s="16"/>
      <c r="E295" s="16"/>
      <c r="F295" s="6" t="s">
        <f>=A295-A294</f>
      </c>
      <c r="G295" s="6" t="s">
        <f>=B295+G294</f>
      </c>
      <c r="H295" s="6" t="s">
        <f>=F295*G294</f>
      </c>
    </row>
    <row collapsed="false" customFormat="false" customHeight="false" hidden="false" ht="12.1" outlineLevel="0" r="296">
      <c r="A296" s="13" t="n">
        <v>45638.916493056</v>
      </c>
      <c r="B296" s="6" t="n">
        <v>8000</v>
      </c>
      <c r="C296" s="16" t="s">
        <v>233</v>
      </c>
      <c r="D296" s="16"/>
      <c r="E296" s="16"/>
      <c r="F296" s="6" t="s">
        <f>=A296-A295</f>
      </c>
      <c r="G296" s="6" t="s">
        <f>=B296+G295</f>
      </c>
      <c r="H296" s="6" t="s">
        <f>=F296*G295</f>
      </c>
    </row>
    <row collapsed="false" customFormat="false" customHeight="false" hidden="false" ht="12.1" outlineLevel="0" r="297">
      <c r="A297" s="13" t="n">
        <v>45639.518541667</v>
      </c>
      <c r="B297" s="6" t="n">
        <v>36</v>
      </c>
      <c r="C297" s="16" t="s">
        <v>233</v>
      </c>
      <c r="D297" s="16"/>
      <c r="E297" s="16"/>
      <c r="F297" s="6" t="s">
        <f>=A297-A296</f>
      </c>
      <c r="G297" s="6" t="s">
        <f>=B297+G296</f>
      </c>
      <c r="H297" s="6" t="s">
        <f>=F297*G296</f>
      </c>
    </row>
    <row collapsed="false" customFormat="false" customHeight="false" hidden="false" ht="12.1" outlineLevel="0" r="298">
      <c r="A298" s="13" t="n">
        <v>45640</v>
      </c>
      <c r="B298" s="6" t="n">
        <v>1.11</v>
      </c>
      <c r="C298" s="16" t="s">
        <v>233</v>
      </c>
      <c r="D298" s="16"/>
      <c r="E298" s="16"/>
      <c r="F298" s="6" t="s">
        <f>=A298-A297</f>
      </c>
      <c r="G298" s="6" t="s">
        <f>=B298+G297</f>
      </c>
      <c r="H298" s="6" t="s">
        <f>=F298*G297</f>
      </c>
    </row>
    <row collapsed="false" customFormat="false" customHeight="false" hidden="false" ht="12.1" outlineLevel="0" r="299">
      <c r="A299" s="13" t="n">
        <v>45640</v>
      </c>
      <c r="B299" s="6" t="n">
        <v>30.01</v>
      </c>
      <c r="C299" s="16" t="s">
        <v>233</v>
      </c>
      <c r="D299" s="16"/>
      <c r="E299" s="16"/>
      <c r="F299" s="6" t="s">
        <f>=A299-A298</f>
      </c>
      <c r="G299" s="6" t="s">
        <f>=B299+G298</f>
      </c>
      <c r="H299" s="6" t="s">
        <f>=F299*G298</f>
      </c>
    </row>
    <row collapsed="false" customFormat="false" customHeight="false" hidden="false" ht="12.1" outlineLevel="0" r="300">
      <c r="A300" s="13" t="n">
        <v>45640.833275463</v>
      </c>
      <c r="B300" s="6" t="n">
        <v>3.31</v>
      </c>
      <c r="C300" s="16" t="s">
        <v>233</v>
      </c>
      <c r="D300" s="16"/>
      <c r="E300" s="16"/>
      <c r="F300" s="6" t="s">
        <f>=A300-A299</f>
      </c>
      <c r="G300" s="6" t="s">
        <f>=B300+G299</f>
      </c>
      <c r="H300" s="6" t="s">
        <f>=F300*G299</f>
      </c>
    </row>
    <row collapsed="false" customFormat="false" customHeight="false" hidden="false" ht="12.1" outlineLevel="0" r="301">
      <c r="A301" s="13" t="n">
        <v>45640.835381944</v>
      </c>
      <c r="B301" s="6" t="n">
        <v>14.47</v>
      </c>
      <c r="C301" s="16" t="s">
        <v>233</v>
      </c>
      <c r="D301" s="16"/>
      <c r="E301" s="16"/>
      <c r="F301" s="6" t="s">
        <f>=A301-A300</f>
      </c>
      <c r="G301" s="6" t="s">
        <f>=B301+G300</f>
      </c>
      <c r="H301" s="6" t="s">
        <f>=F301*G300</f>
      </c>
    </row>
    <row collapsed="false" customFormat="false" customHeight="false" hidden="false" ht="12.1" outlineLevel="0" r="302">
      <c r="A302" s="13" t="n">
        <v>45640.860509259</v>
      </c>
      <c r="B302" s="6" t="n">
        <v>1.54</v>
      </c>
      <c r="C302" s="16" t="s">
        <v>233</v>
      </c>
      <c r="D302" s="16"/>
      <c r="E302" s="16"/>
      <c r="F302" s="6" t="s">
        <f>=A302-A301</f>
      </c>
      <c r="G302" s="6" t="s">
        <f>=B302+G301</f>
      </c>
      <c r="H302" s="6" t="s">
        <f>=F302*G301</f>
      </c>
    </row>
    <row collapsed="false" customFormat="false" customHeight="false" hidden="false" ht="12.1" outlineLevel="0" r="303">
      <c r="A303" s="13" t="n">
        <v>45642</v>
      </c>
      <c r="B303" s="6" t="n">
        <v>-875</v>
      </c>
      <c r="C303" s="16" t="s">
        <v>261</v>
      </c>
      <c r="D303" s="16"/>
      <c r="E303" s="16"/>
      <c r="F303" s="6" t="s">
        <f>=A303-A302</f>
      </c>
      <c r="G303" s="6" t="s">
        <f>=B303+G302</f>
      </c>
      <c r="H303" s="6" t="s">
        <f>=F303*G302</f>
      </c>
    </row>
    <row collapsed="false" customFormat="false" customHeight="false" hidden="false" ht="12.1" outlineLevel="0" r="304">
      <c r="A304" s="13" t="n">
        <v>45642</v>
      </c>
      <c r="B304" s="6" t="n">
        <v>-330</v>
      </c>
      <c r="C304" s="16" t="s">
        <v>254</v>
      </c>
      <c r="D304" s="16"/>
      <c r="E304" s="16"/>
      <c r="F304" s="6" t="s">
        <f>=A304-A303</f>
      </c>
      <c r="G304" s="6" t="s">
        <f>=B304+G303</f>
      </c>
      <c r="H304" s="6" t="s">
        <f>=F304*G303</f>
      </c>
    </row>
    <row collapsed="false" customFormat="false" customHeight="false" hidden="false" ht="12.1" outlineLevel="0" r="305">
      <c r="A305" s="13" t="n">
        <v>45642</v>
      </c>
      <c r="B305" s="6" t="n">
        <v>1</v>
      </c>
      <c r="C305" s="16" t="s">
        <v>233</v>
      </c>
      <c r="D305" s="16"/>
      <c r="E305" s="16"/>
      <c r="F305" s="6" t="s">
        <f>=A305-A304</f>
      </c>
      <c r="G305" s="6" t="s">
        <f>=B305+G304</f>
      </c>
      <c r="H305" s="6" t="s">
        <f>=F305*G304</f>
      </c>
    </row>
    <row collapsed="false" customFormat="false" customHeight="false" hidden="false" ht="12.1" outlineLevel="0" r="306">
      <c r="A306" s="13" t="n">
        <v>45642.551886574</v>
      </c>
      <c r="B306" s="6" t="n">
        <v>1</v>
      </c>
      <c r="C306" s="16" t="s">
        <v>233</v>
      </c>
      <c r="D306" s="16"/>
      <c r="E306" s="16"/>
      <c r="F306" s="6" t="s">
        <f>=A306-A305</f>
      </c>
      <c r="G306" s="6" t="s">
        <f>=B306+G305</f>
      </c>
      <c r="H306" s="6" t="s">
        <f>=F306*G305</f>
      </c>
    </row>
    <row collapsed="false" customFormat="false" customHeight="false" hidden="false" ht="12.1" outlineLevel="0" r="307">
      <c r="A307" s="13" t="n">
        <v>45642.7859375</v>
      </c>
      <c r="B307" s="6" t="n">
        <v>40.04</v>
      </c>
      <c r="C307" s="16" t="s">
        <v>233</v>
      </c>
      <c r="D307" s="16"/>
      <c r="E307" s="16"/>
      <c r="F307" s="6" t="s">
        <f>=A307-A306</f>
      </c>
      <c r="G307" s="6" t="s">
        <f>=B307+G306</f>
      </c>
      <c r="H307" s="6" t="s">
        <f>=F307*G306</f>
      </c>
    </row>
    <row collapsed="false" customFormat="false" customHeight="false" hidden="false" ht="12.1" outlineLevel="0" r="308">
      <c r="A308" s="13" t="n">
        <v>45643</v>
      </c>
      <c r="B308" s="6" t="n">
        <v>1</v>
      </c>
      <c r="C308" s="16" t="s">
        <v>233</v>
      </c>
      <c r="D308" s="16"/>
      <c r="E308" s="16"/>
      <c r="F308" s="6" t="s">
        <f>=A308-A307</f>
      </c>
      <c r="G308" s="6" t="s">
        <f>=B308+G307</f>
      </c>
      <c r="H308" s="6" t="s">
        <f>=F308*G307</f>
      </c>
    </row>
    <row collapsed="false" customFormat="false" customHeight="false" hidden="false" ht="12.1" outlineLevel="0" r="309">
      <c r="A309" s="13" t="n">
        <v>45643.523564815</v>
      </c>
      <c r="B309" s="6" t="n">
        <v>1</v>
      </c>
      <c r="C309" s="16" t="s">
        <v>233</v>
      </c>
      <c r="D309" s="16"/>
      <c r="E309" s="16"/>
      <c r="F309" s="6" t="s">
        <f>=A309-A308</f>
      </c>
      <c r="G309" s="6" t="s">
        <f>=B309+G308</f>
      </c>
      <c r="H309" s="6" t="s">
        <f>=F309*G308</f>
      </c>
    </row>
    <row collapsed="false" customFormat="false" customHeight="false" hidden="false" ht="12.1" outlineLevel="0" r="310">
      <c r="A310" s="13" t="n">
        <v>45643.792638889</v>
      </c>
      <c r="B310" s="6" t="n">
        <v>10.08</v>
      </c>
      <c r="C310" s="16" t="s">
        <v>233</v>
      </c>
      <c r="D310" s="16"/>
      <c r="E310" s="16"/>
      <c r="F310" s="6" t="s">
        <f>=A310-A309</f>
      </c>
      <c r="G310" s="6" t="s">
        <f>=B310+G309</f>
      </c>
      <c r="H310" s="6" t="s">
        <f>=F310*G309</f>
      </c>
    </row>
    <row collapsed="false" customFormat="false" customHeight="false" hidden="false" ht="12.1" outlineLevel="0" r="311">
      <c r="A311" s="13" t="n">
        <v>45644.479409722</v>
      </c>
      <c r="B311" s="6" t="n">
        <v>875</v>
      </c>
      <c r="C311" s="16" t="s">
        <v>262</v>
      </c>
      <c r="D311" s="16"/>
      <c r="E311" s="16"/>
      <c r="F311" s="6" t="s">
        <f>=A311-A310</f>
      </c>
      <c r="G311" s="6" t="s">
        <f>=B311+G310</f>
      </c>
      <c r="H311" s="6" t="s">
        <f>=F311*G310</f>
      </c>
    </row>
    <row collapsed="false" customFormat="false" customHeight="false" hidden="false" ht="12.1" outlineLevel="0" r="312">
      <c r="A312" s="13" t="n">
        <v>45644.513391204</v>
      </c>
      <c r="B312" s="6" t="n">
        <v>330</v>
      </c>
      <c r="C312" s="16" t="s">
        <v>255</v>
      </c>
      <c r="D312" s="16"/>
      <c r="E312" s="16"/>
      <c r="F312" s="6" t="s">
        <f>=A312-A311</f>
      </c>
      <c r="G312" s="6" t="s">
        <f>=B312+G311</f>
      </c>
      <c r="H312" s="6" t="s">
        <f>=F312*G311</f>
      </c>
    </row>
    <row collapsed="false" customFormat="false" customHeight="false" hidden="false" ht="12.1" outlineLevel="0" r="313">
      <c r="A313" s="13" t="n">
        <v>45644.538506944</v>
      </c>
      <c r="B313" s="6" t="n">
        <v>1</v>
      </c>
      <c r="C313" s="16" t="s">
        <v>233</v>
      </c>
      <c r="D313" s="16"/>
      <c r="E313" s="16"/>
      <c r="F313" s="6" t="s">
        <f>=A313-A312</f>
      </c>
      <c r="G313" s="6" t="s">
        <f>=B313+G312</f>
      </c>
      <c r="H313" s="6" t="s">
        <f>=F313*G312</f>
      </c>
    </row>
    <row collapsed="false" customFormat="false" customHeight="false" hidden="false" ht="12.1" outlineLevel="0" r="314">
      <c r="A314" s="13" t="n">
        <v>45644.785868056</v>
      </c>
      <c r="B314" s="6" t="n">
        <v>11.22</v>
      </c>
      <c r="C314" s="16" t="s">
        <v>233</v>
      </c>
      <c r="D314" s="16"/>
      <c r="E314" s="16"/>
      <c r="F314" s="6" t="s">
        <f>=A314-A313</f>
      </c>
      <c r="G314" s="6" t="s">
        <f>=B314+G313</f>
      </c>
      <c r="H314" s="6" t="s">
        <f>=F314*G313</f>
      </c>
    </row>
    <row collapsed="false" customFormat="false" customHeight="false" hidden="false" ht="12.1" outlineLevel="0" r="315">
      <c r="A315" s="13" t="n">
        <v>45645</v>
      </c>
      <c r="B315" s="6" t="n">
        <v>1</v>
      </c>
      <c r="C315" s="16" t="s">
        <v>233</v>
      </c>
      <c r="D315" s="16"/>
      <c r="E315" s="16"/>
      <c r="F315" s="6" t="s">
        <f>=A315-A314</f>
      </c>
      <c r="G315" s="6" t="s">
        <f>=B315+G314</f>
      </c>
      <c r="H315" s="6" t="s">
        <f>=F315*G314</f>
      </c>
    </row>
    <row collapsed="false" customFormat="false" customHeight="false" hidden="false" ht="12.1" outlineLevel="0" r="316">
      <c r="A316" s="13" t="n">
        <v>45645.514861111</v>
      </c>
      <c r="B316" s="6" t="n">
        <v>1</v>
      </c>
      <c r="C316" s="16" t="s">
        <v>233</v>
      </c>
      <c r="D316" s="16"/>
      <c r="E316" s="16"/>
      <c r="F316" s="6" t="s">
        <f>=A316-A315</f>
      </c>
      <c r="G316" s="6" t="s">
        <f>=B316+G315</f>
      </c>
      <c r="H316" s="6" t="s">
        <f>=F316*G315</f>
      </c>
    </row>
    <row collapsed="false" customFormat="false" customHeight="false" hidden="false" ht="12.1" outlineLevel="0" r="317">
      <c r="A317" s="13" t="n">
        <v>45645.783287037</v>
      </c>
      <c r="B317" s="6" t="n">
        <v>29.06</v>
      </c>
      <c r="C317" s="16" t="s">
        <v>233</v>
      </c>
      <c r="D317" s="16"/>
      <c r="E317" s="16"/>
      <c r="F317" s="6" t="s">
        <f>=A317-A316</f>
      </c>
      <c r="G317" s="6" t="s">
        <f>=B317+G316</f>
      </c>
      <c r="H317" s="6" t="s">
        <f>=F317*G316</f>
      </c>
    </row>
    <row collapsed="false" customFormat="false" customHeight="false" hidden="false" ht="12.1" outlineLevel="0" r="318">
      <c r="A318" s="13" t="n">
        <v>45646.421516204</v>
      </c>
      <c r="B318" s="6" t="n">
        <v>1</v>
      </c>
      <c r="C318" s="16" t="s">
        <v>233</v>
      </c>
      <c r="D318" s="16"/>
      <c r="E318" s="16"/>
      <c r="F318" s="6" t="s">
        <f>=A318-A317</f>
      </c>
      <c r="G318" s="6" t="s">
        <f>=B318+G317</f>
      </c>
      <c r="H318" s="6" t="s">
        <f>=F318*G317</f>
      </c>
    </row>
    <row collapsed="false" customFormat="false" customHeight="false" hidden="false" ht="12.1" outlineLevel="0" r="319">
      <c r="A319" s="13" t="n">
        <v>45646.542418981</v>
      </c>
      <c r="B319" s="6" t="n">
        <v>1</v>
      </c>
      <c r="C319" s="16" t="s">
        <v>233</v>
      </c>
      <c r="D319" s="16"/>
      <c r="E319" s="16"/>
      <c r="F319" s="6" t="s">
        <f>=A319-A318</f>
      </c>
      <c r="G319" s="6" t="s">
        <f>=B319+G318</f>
      </c>
      <c r="H319" s="6" t="s">
        <f>=F319*G318</f>
      </c>
    </row>
    <row collapsed="false" customFormat="false" customHeight="false" hidden="false" ht="12.1" outlineLevel="0" r="320">
      <c r="A320" s="13" t="n">
        <v>45647.750335648</v>
      </c>
      <c r="B320" s="6" t="n">
        <v>41</v>
      </c>
      <c r="C320" s="16" t="s">
        <v>233</v>
      </c>
      <c r="D320" s="16"/>
      <c r="E320" s="16"/>
      <c r="F320" s="6" t="s">
        <f>=A320-A319</f>
      </c>
      <c r="G320" s="6" t="s">
        <f>=B320+G319</f>
      </c>
      <c r="H320" s="6" t="s">
        <f>=F320*G319</f>
      </c>
    </row>
    <row collapsed="false" customFormat="false" customHeight="false" hidden="false" ht="12.1" outlineLevel="0" r="321">
      <c r="A321" s="13" t="n">
        <v>45649</v>
      </c>
      <c r="B321" s="6" t="n">
        <v>1</v>
      </c>
      <c r="C321" s="16" t="s">
        <v>233</v>
      </c>
      <c r="D321" s="16"/>
      <c r="E321" s="16"/>
      <c r="F321" s="6" t="s">
        <f>=A321-A320</f>
      </c>
      <c r="G321" s="6" t="s">
        <f>=B321+G320</f>
      </c>
      <c r="H321" s="6" t="s">
        <f>=F321*G320</f>
      </c>
    </row>
    <row collapsed="false" customFormat="false" customHeight="false" hidden="false" ht="12.1" outlineLevel="0" r="322">
      <c r="A322" s="13" t="n">
        <v>45649.519016204</v>
      </c>
      <c r="B322" s="6" t="n">
        <v>32</v>
      </c>
      <c r="C322" s="16" t="s">
        <v>233</v>
      </c>
      <c r="D322" s="16"/>
      <c r="E322" s="16"/>
      <c r="F322" s="6" t="s">
        <f>=A322-A321</f>
      </c>
      <c r="G322" s="6" t="s">
        <f>=B322+G321</f>
      </c>
      <c r="H322" s="6" t="s">
        <f>=F322*G321</f>
      </c>
    </row>
    <row collapsed="false" customFormat="false" customHeight="false" hidden="false" ht="12.1" outlineLevel="0" r="323">
      <c r="A323" s="13" t="n">
        <v>45649.761643519</v>
      </c>
      <c r="B323" s="6" t="n">
        <v>21</v>
      </c>
      <c r="C323" s="16" t="s">
        <v>233</v>
      </c>
      <c r="D323" s="16"/>
      <c r="E323" s="16"/>
      <c r="F323" s="6" t="s">
        <f>=A323-A322</f>
      </c>
      <c r="G323" s="6" t="s">
        <f>=B323+G322</f>
      </c>
      <c r="H323" s="6" t="s">
        <f>=F323*G322</f>
      </c>
    </row>
    <row collapsed="false" customFormat="false" customHeight="false" hidden="false" ht="12.1" outlineLevel="0" r="324">
      <c r="A324" s="13" t="n">
        <v>45650</v>
      </c>
      <c r="B324" s="6" t="n">
        <v>-1000</v>
      </c>
      <c r="C324" s="16" t="s">
        <v>263</v>
      </c>
      <c r="D324" s="16"/>
      <c r="E324" s="16"/>
      <c r="F324" s="6" t="s">
        <f>=A324-A323</f>
      </c>
      <c r="G324" s="6" t="s">
        <f>=B324+G323</f>
      </c>
      <c r="H324" s="6" t="s">
        <f>=F324*G323</f>
      </c>
    </row>
    <row collapsed="false" customFormat="false" customHeight="false" hidden="false" ht="12.1" outlineLevel="0" r="325">
      <c r="A325" s="13" t="n">
        <v>45651</v>
      </c>
      <c r="B325" s="6" t="n">
        <v>24.09</v>
      </c>
      <c r="C325" s="16" t="s">
        <v>233</v>
      </c>
      <c r="D325" s="16"/>
      <c r="E325" s="16"/>
      <c r="F325" s="6" t="s">
        <f>=A325-A324</f>
      </c>
      <c r="G325" s="6" t="s">
        <f>=B325+G324</f>
      </c>
      <c r="H325" s="6" t="s">
        <f>=F325*G324</f>
      </c>
    </row>
    <row collapsed="false" customFormat="false" customHeight="false" hidden="false" ht="12.1" outlineLevel="0" r="326">
      <c r="A326" s="13" t="n">
        <v>45651</v>
      </c>
      <c r="B326" s="6" t="n">
        <v>10</v>
      </c>
      <c r="C326" s="16" t="s">
        <v>233</v>
      </c>
      <c r="D326" s="16"/>
      <c r="E326" s="16"/>
      <c r="F326" s="6" t="s">
        <f>=A326-A325</f>
      </c>
      <c r="G326" s="6" t="s">
        <f>=B326+G325</f>
      </c>
      <c r="H326" s="6" t="s">
        <f>=F326*G325</f>
      </c>
    </row>
    <row collapsed="false" customFormat="false" customHeight="false" hidden="false" ht="12.1" outlineLevel="0" r="327">
      <c r="A327" s="13" t="n">
        <v>45651.514710648</v>
      </c>
      <c r="B327" s="6" t="n">
        <v>12</v>
      </c>
      <c r="C327" s="16" t="s">
        <v>233</v>
      </c>
      <c r="D327" s="16"/>
      <c r="E327" s="16"/>
      <c r="F327" s="6" t="s">
        <f>=A327-A326</f>
      </c>
      <c r="G327" s="6" t="s">
        <f>=B327+G326</f>
      </c>
      <c r="H327" s="6" t="s">
        <f>=F327*G326</f>
      </c>
    </row>
    <row collapsed="false" customFormat="false" customHeight="false" hidden="false" ht="12.1" outlineLevel="0" r="328">
      <c r="A328" s="13" t="n">
        <v>45651.764918981</v>
      </c>
      <c r="B328" s="6" t="n">
        <v>32</v>
      </c>
      <c r="C328" s="16" t="s">
        <v>233</v>
      </c>
      <c r="D328" s="16"/>
      <c r="E328" s="16"/>
      <c r="F328" s="6" t="s">
        <f>=A328-A327</f>
      </c>
      <c r="G328" s="6" t="s">
        <f>=B328+G327</f>
      </c>
      <c r="H328" s="6" t="s">
        <f>=F328*G327</f>
      </c>
    </row>
    <row collapsed="false" customFormat="false" customHeight="false" hidden="false" ht="12.1" outlineLevel="0" r="329">
      <c r="A329" s="13" t="n">
        <v>45652</v>
      </c>
      <c r="B329" s="6" t="n">
        <v>1</v>
      </c>
      <c r="C329" s="16" t="s">
        <v>233</v>
      </c>
      <c r="D329" s="16"/>
      <c r="E329" s="16"/>
      <c r="F329" s="6" t="s">
        <f>=A329-A328</f>
      </c>
      <c r="G329" s="6" t="s">
        <f>=B329+G328</f>
      </c>
      <c r="H329" s="6" t="s">
        <f>=F329*G328</f>
      </c>
    </row>
    <row collapsed="false" customFormat="false" customHeight="false" hidden="false" ht="12.1" outlineLevel="0" r="330">
      <c r="A330" s="13" t="n">
        <v>45652.43662037</v>
      </c>
      <c r="B330" s="6" t="n">
        <v>1000</v>
      </c>
      <c r="C330" s="16" t="s">
        <v>264</v>
      </c>
      <c r="D330" s="16"/>
      <c r="E330" s="16"/>
      <c r="F330" s="6" t="s">
        <f>=A330-A329</f>
      </c>
      <c r="G330" s="6" t="s">
        <f>=B330+G329</f>
      </c>
      <c r="H330" s="6" t="s">
        <f>=F330*G329</f>
      </c>
    </row>
    <row collapsed="false" customFormat="false" customHeight="false" hidden="false" ht="12.1" outlineLevel="0" r="331">
      <c r="A331" s="13" t="n">
        <v>45652.570011574</v>
      </c>
      <c r="B331" s="6" t="n">
        <v>1</v>
      </c>
      <c r="C331" s="16" t="s">
        <v>233</v>
      </c>
      <c r="D331" s="16"/>
      <c r="E331" s="16"/>
      <c r="F331" s="6" t="s">
        <f>=A331-A330</f>
      </c>
      <c r="G331" s="6" t="s">
        <f>=B331+G330</f>
      </c>
      <c r="H331" s="6" t="s">
        <f>=F331*G330</f>
      </c>
    </row>
    <row collapsed="false" customFormat="false" customHeight="false" hidden="false" ht="12.1" outlineLevel="0" r="332">
      <c r="A332" s="13" t="n">
        <v>45653</v>
      </c>
      <c r="B332" s="6" t="n">
        <v>20</v>
      </c>
      <c r="C332" s="16" t="s">
        <v>233</v>
      </c>
      <c r="D332" s="16"/>
      <c r="E332" s="16"/>
      <c r="F332" s="6" t="s">
        <f>=A332-A331</f>
      </c>
      <c r="G332" s="6" t="s">
        <f>=B332+G331</f>
      </c>
      <c r="H332" s="6" t="s">
        <f>=F332*G331</f>
      </c>
    </row>
    <row collapsed="false" customFormat="false" customHeight="false" hidden="false" ht="12.1" outlineLevel="0" r="333">
      <c r="A333" s="13" t="n">
        <v>45656.502835648</v>
      </c>
      <c r="B333" s="6" t="n">
        <v>21</v>
      </c>
      <c r="C333" s="16" t="s">
        <v>233</v>
      </c>
      <c r="D333" s="16"/>
      <c r="E333" s="16"/>
      <c r="F333" s="6" t="s">
        <f>=A333-A332</f>
      </c>
      <c r="G333" s="6" t="s">
        <f>=B333+G332</f>
      </c>
      <c r="H333" s="6" t="s">
        <f>=F333*G332</f>
      </c>
    </row>
    <row collapsed="false" customFormat="false" customHeight="false" hidden="false" ht="12.1" outlineLevel="0" r="334">
      <c r="A334" s="13" t="n">
        <v>45656.646701389</v>
      </c>
      <c r="B334" s="6" t="n">
        <v>42</v>
      </c>
      <c r="C334" s="16" t="s">
        <v>233</v>
      </c>
      <c r="D334" s="16"/>
      <c r="E334" s="16"/>
      <c r="F334" s="6" t="s">
        <f>=A334-A333</f>
      </c>
      <c r="G334" s="6" t="s">
        <f>=B334+G333</f>
      </c>
      <c r="H334" s="6" t="s">
        <f>=F334*G333</f>
      </c>
    </row>
    <row collapsed="false" customFormat="false" customHeight="false" hidden="false" ht="12.1" outlineLevel="0" r="335">
      <c r="A335" s="13" t="n">
        <v>45656.67505787</v>
      </c>
      <c r="B335" s="6" t="n">
        <v>34.08</v>
      </c>
      <c r="C335" s="16" t="s">
        <v>233</v>
      </c>
      <c r="D335" s="16"/>
      <c r="E335" s="16"/>
      <c r="F335" s="6" t="s">
        <f>=A335-A334</f>
      </c>
      <c r="G335" s="6" t="s">
        <f>=B335+G334</f>
      </c>
      <c r="H335" s="6" t="s">
        <f>=F335*G334</f>
      </c>
    </row>
    <row collapsed="false" customFormat="false" customHeight="false" hidden="false" ht="12.1" outlineLevel="0" r="336">
      <c r="A336" s="13" t="n">
        <v>45656.872592593</v>
      </c>
      <c r="B336" s="6" t="n">
        <v>-4523</v>
      </c>
      <c r="C336" s="16" t="s">
        <v>234</v>
      </c>
      <c r="D336" s="16"/>
      <c r="E336" s="16"/>
      <c r="F336" s="6" t="s">
        <f>=A336-A335</f>
      </c>
      <c r="G336" s="6" t="s">
        <f>=B336+G335</f>
      </c>
      <c r="H336" s="6" t="s">
        <f>=F336*G335</f>
      </c>
    </row>
    <row collapsed="false" customFormat="false" customHeight="false" hidden="false" ht="12.1" outlineLevel="0" r="337">
      <c r="A337" s="13" t="n">
        <v>45656.873865741</v>
      </c>
      <c r="B337" s="6" t="n">
        <v>4600</v>
      </c>
      <c r="C337" s="16" t="s">
        <v>233</v>
      </c>
      <c r="D337" s="16"/>
      <c r="E337" s="16"/>
      <c r="F337" s="6" t="s">
        <f>=A337-A336</f>
      </c>
      <c r="G337" s="6" t="s">
        <f>=B337+G336</f>
      </c>
      <c r="H337" s="6" t="s">
        <f>=F337*G336</f>
      </c>
    </row>
    <row collapsed="false" customFormat="false" customHeight="false" hidden="false" ht="12.1" outlineLevel="0" r="338">
      <c r="A338" s="13" t="n">
        <v>45661</v>
      </c>
      <c r="B338" s="6" t="n">
        <v>11</v>
      </c>
      <c r="C338" s="16" t="s">
        <v>233</v>
      </c>
      <c r="D338" s="16"/>
      <c r="E338" s="16"/>
      <c r="F338" s="6" t="s">
        <f>=A338-A337</f>
      </c>
      <c r="G338" s="6" t="s">
        <f>=B338+G337</f>
      </c>
      <c r="H338" s="6" t="s">
        <f>=F338*G337</f>
      </c>
    </row>
    <row collapsed="false" customFormat="false" customHeight="false" hidden="false" ht="12.1" outlineLevel="0" r="339">
      <c r="A339" s="13" t="n">
        <v>45661.946678241</v>
      </c>
      <c r="B339" s="6" t="n">
        <v>389</v>
      </c>
      <c r="C339" s="16" t="s">
        <v>233</v>
      </c>
      <c r="D339" s="16"/>
      <c r="E339" s="16"/>
      <c r="F339" s="6" t="s">
        <f>=A339-A338</f>
      </c>
      <c r="G339" s="6" t="s">
        <f>=B339+G338</f>
      </c>
      <c r="H339" s="6" t="s">
        <f>=F339*G338</f>
      </c>
    </row>
    <row collapsed="false" customFormat="false" customHeight="false" hidden="false" ht="12.1" outlineLevel="0" r="340">
      <c r="A340" s="13" t="n">
        <v>45666.536956019</v>
      </c>
      <c r="B340" s="6" t="n">
        <v>1</v>
      </c>
      <c r="C340" s="16" t="s">
        <v>233</v>
      </c>
      <c r="D340" s="16"/>
      <c r="E340" s="16"/>
      <c r="F340" s="6" t="s">
        <f>=A340-A339</f>
      </c>
      <c r="G340" s="6" t="s">
        <f>=B340+G339</f>
      </c>
      <c r="H340" s="6" t="s">
        <f>=F340*G339</f>
      </c>
    </row>
    <row collapsed="false" customFormat="false" customHeight="false" hidden="false" ht="12.1" outlineLevel="0" r="341">
      <c r="A341" s="13" t="n">
        <v>45666.770787037</v>
      </c>
      <c r="B341" s="6" t="n">
        <v>2.06</v>
      </c>
      <c r="C341" s="16" t="s">
        <v>233</v>
      </c>
      <c r="D341" s="16"/>
      <c r="E341" s="16"/>
      <c r="F341" s="6" t="s">
        <f>=A341-A340</f>
      </c>
      <c r="G341" s="6" t="s">
        <f>=B341+G340</f>
      </c>
      <c r="H341" s="6" t="s">
        <f>=F341*G340</f>
      </c>
    </row>
    <row collapsed="false" customFormat="false" customHeight="false" hidden="false" ht="12.1" outlineLevel="0" r="342">
      <c r="A342" s="13" t="n">
        <v>45667.529699074</v>
      </c>
      <c r="B342" s="6" t="n">
        <v>1</v>
      </c>
      <c r="C342" s="16" t="s">
        <v>233</v>
      </c>
      <c r="D342" s="16"/>
      <c r="E342" s="16"/>
      <c r="F342" s="6" t="s">
        <f>=A342-A341</f>
      </c>
      <c r="G342" s="6" t="s">
        <f>=B342+G341</f>
      </c>
      <c r="H342" s="6" t="s">
        <f>=F342*G341</f>
      </c>
    </row>
    <row collapsed="false" customFormat="false" customHeight="false" hidden="false" ht="12.1" outlineLevel="0" r="343">
      <c r="A343" s="13" t="n">
        <v>45667.789108796</v>
      </c>
      <c r="B343" s="6" t="n">
        <v>10000</v>
      </c>
      <c r="C343" s="16" t="s">
        <v>233</v>
      </c>
      <c r="D343" s="16"/>
      <c r="E343" s="16"/>
      <c r="F343" s="6" t="s">
        <f>=A343-A342</f>
      </c>
      <c r="G343" s="6" t="s">
        <f>=B343+G342</f>
      </c>
      <c r="H343" s="6" t="s">
        <f>=F343*G342</f>
      </c>
    </row>
    <row collapsed="false" customFormat="false" customHeight="false" hidden="false" ht="12.1" outlineLevel="0" r="344">
      <c r="A344" s="13" t="n">
        <v>45668.56806713</v>
      </c>
      <c r="B344" s="6" t="n">
        <v>3</v>
      </c>
      <c r="C344" s="16" t="s">
        <v>233</v>
      </c>
      <c r="D344" s="16"/>
      <c r="E344" s="16"/>
      <c r="F344" s="6" t="s">
        <f>=A344-A343</f>
      </c>
      <c r="G344" s="6" t="s">
        <f>=B344+G343</f>
      </c>
      <c r="H344" s="6" t="s">
        <f>=F344*G343</f>
      </c>
    </row>
    <row collapsed="false" customFormat="false" customHeight="false" hidden="false" ht="12.1" outlineLevel="0" r="345">
      <c r="A345" s="13" t="n">
        <v>45669</v>
      </c>
      <c r="B345" s="6" t="n">
        <v>30</v>
      </c>
      <c r="C345" s="16" t="s">
        <v>233</v>
      </c>
      <c r="D345" s="16"/>
      <c r="E345" s="16"/>
      <c r="F345" s="6" t="s">
        <f>=A345-A344</f>
      </c>
      <c r="G345" s="6" t="s">
        <f>=B345+G344</f>
      </c>
      <c r="H345" s="6" t="s">
        <f>=F345*G344</f>
      </c>
    </row>
    <row collapsed="false" customFormat="false" customHeight="false" hidden="false" ht="12.1" outlineLevel="0" r="346">
      <c r="A346" s="13" t="n">
        <v>45670.787546296</v>
      </c>
      <c r="B346" s="6" t="n">
        <v>15.11</v>
      </c>
      <c r="C346" s="16" t="s">
        <v>233</v>
      </c>
      <c r="D346" s="16"/>
      <c r="E346" s="16"/>
      <c r="F346" s="6" t="s">
        <f>=A346-A345</f>
      </c>
      <c r="G346" s="6" t="s">
        <f>=B346+G345</f>
      </c>
      <c r="H346" s="6" t="s">
        <f>=F346*G345</f>
      </c>
    </row>
    <row collapsed="false" customFormat="false" customHeight="false" hidden="false" ht="12.1" outlineLevel="0" r="347">
      <c r="A347" s="13" t="n">
        <v>45671</v>
      </c>
      <c r="B347" s="6" t="n">
        <v>1</v>
      </c>
      <c r="C347" s="16" t="s">
        <v>233</v>
      </c>
      <c r="D347" s="16"/>
      <c r="E347" s="16"/>
      <c r="F347" s="6" t="s">
        <f>=A347-A346</f>
      </c>
      <c r="G347" s="6" t="s">
        <f>=B347+G346</f>
      </c>
      <c r="H347" s="6" t="s">
        <f>=F347*G346</f>
      </c>
    </row>
    <row collapsed="false" customFormat="false" customHeight="false" hidden="false" ht="12.1" outlineLevel="0" r="348">
      <c r="A348" s="13" t="n">
        <v>45671.589085648</v>
      </c>
      <c r="B348" s="6" t="n">
        <v>40</v>
      </c>
      <c r="C348" s="16" t="s">
        <v>233</v>
      </c>
      <c r="D348" s="16"/>
      <c r="E348" s="16"/>
      <c r="F348" s="6" t="s">
        <f>=A348-A347</f>
      </c>
      <c r="G348" s="6" t="s">
        <f>=B348+G347</f>
      </c>
      <c r="H348" s="6" t="s">
        <f>=F348*G347</f>
      </c>
    </row>
    <row collapsed="false" customFormat="false" customHeight="false" hidden="false" ht="12.1" outlineLevel="0" r="349">
      <c r="A349" s="13" t="n">
        <v>45672.420289352</v>
      </c>
      <c r="B349" s="6" t="n">
        <v>1</v>
      </c>
      <c r="C349" s="16" t="s">
        <v>233</v>
      </c>
      <c r="D349" s="16"/>
      <c r="E349" s="16"/>
      <c r="F349" s="6" t="s">
        <f>=A349-A348</f>
      </c>
      <c r="G349" s="6" t="s">
        <f>=B349+G348</f>
      </c>
      <c r="H349" s="6" t="s">
        <f>=F349*G348</f>
      </c>
    </row>
    <row collapsed="false" customFormat="false" customHeight="false" hidden="false" ht="12.1" outlineLevel="0" r="350">
      <c r="A350" s="13" t="n">
        <v>45672.529502315</v>
      </c>
      <c r="B350" s="6" t="n">
        <v>1</v>
      </c>
      <c r="C350" s="16" t="s">
        <v>233</v>
      </c>
      <c r="D350" s="16"/>
      <c r="E350" s="16"/>
      <c r="F350" s="6" t="s">
        <f>=A350-A349</f>
      </c>
      <c r="G350" s="6" t="s">
        <f>=B350+G349</f>
      </c>
      <c r="H350" s="6" t="s">
        <f>=F350*G349</f>
      </c>
    </row>
    <row collapsed="false" customFormat="false" customHeight="false" hidden="false" ht="12.1" outlineLevel="0" r="351">
      <c r="A351" s="13" t="n">
        <v>45673</v>
      </c>
      <c r="B351" s="6" t="n">
        <v>1</v>
      </c>
      <c r="C351" s="16" t="s">
        <v>233</v>
      </c>
      <c r="D351" s="16"/>
      <c r="E351" s="16"/>
      <c r="F351" s="6" t="s">
        <f>=A351-A350</f>
      </c>
      <c r="G351" s="6" t="s">
        <f>=B351+G350</f>
      </c>
      <c r="H351" s="6" t="s">
        <f>=F351*G350</f>
      </c>
    </row>
    <row collapsed="false" customFormat="false" customHeight="false" hidden="false" ht="12.1" outlineLevel="0" r="352">
      <c r="A352" s="13" t="n">
        <v>45673.609212963</v>
      </c>
      <c r="B352" s="6" t="n">
        <v>5</v>
      </c>
      <c r="C352" s="16" t="s">
        <v>233</v>
      </c>
      <c r="D352" s="16"/>
      <c r="E352" s="16"/>
      <c r="F352" s="6" t="s">
        <f>=A352-A351</f>
      </c>
      <c r="G352" s="6" t="s">
        <f>=B352+G351</f>
      </c>
      <c r="H352" s="6" t="s">
        <f>=F352*G351</f>
      </c>
    </row>
    <row collapsed="false" customFormat="false" customHeight="false" hidden="false" ht="12.1" outlineLevel="0" r="353">
      <c r="A353" s="13" t="n">
        <v>45673.777141204</v>
      </c>
      <c r="B353" s="6" t="n">
        <v>24.55</v>
      </c>
      <c r="C353" s="16" t="s">
        <v>233</v>
      </c>
      <c r="D353" s="16"/>
      <c r="E353" s="16"/>
      <c r="F353" s="6" t="s">
        <f>=A353-A352</f>
      </c>
      <c r="G353" s="6" t="s">
        <f>=B353+G352</f>
      </c>
      <c r="H353" s="6" t="s">
        <f>=F353*G352</f>
      </c>
    </row>
    <row collapsed="false" customFormat="false" customHeight="false" hidden="false" ht="12.1" outlineLevel="0" r="354">
      <c r="A354" s="13" t="n">
        <v>45673.778831019</v>
      </c>
      <c r="B354" s="6" t="n">
        <v>18.12</v>
      </c>
      <c r="C354" s="16" t="s">
        <v>233</v>
      </c>
      <c r="D354" s="16"/>
      <c r="E354" s="16"/>
      <c r="F354" s="6" t="s">
        <f>=A354-A353</f>
      </c>
      <c r="G354" s="6" t="s">
        <f>=B354+G353</f>
      </c>
      <c r="H354" s="6" t="s">
        <f>=F354*G353</f>
      </c>
    </row>
    <row collapsed="false" customFormat="false" customHeight="false" hidden="false" ht="12.1" outlineLevel="0" r="355">
      <c r="A355" s="13" t="n">
        <v>45673.784861111</v>
      </c>
      <c r="B355" s="6" t="n">
        <v>45.39</v>
      </c>
      <c r="C355" s="16" t="s">
        <v>233</v>
      </c>
      <c r="D355" s="16"/>
      <c r="E355" s="16"/>
      <c r="F355" s="6" t="s">
        <f>=A355-A354</f>
      </c>
      <c r="G355" s="6" t="s">
        <f>=B355+G354</f>
      </c>
      <c r="H355" s="6" t="s">
        <f>=F355*G354</f>
      </c>
    </row>
    <row collapsed="false" customFormat="false" customHeight="false" hidden="false" ht="12.1" outlineLevel="0" r="356">
      <c r="A356" s="13" t="n">
        <v>45674.555393519</v>
      </c>
      <c r="B356" s="6" t="n">
        <v>5</v>
      </c>
      <c r="C356" s="16" t="s">
        <v>233</v>
      </c>
      <c r="D356" s="16"/>
      <c r="E356" s="16"/>
      <c r="F356" s="6" t="s">
        <f>=A356-A355</f>
      </c>
      <c r="G356" s="6" t="s">
        <f>=B356+G355</f>
      </c>
      <c r="H356" s="6" t="s">
        <f>=F356*G355</f>
      </c>
    </row>
    <row collapsed="false" customFormat="false" customHeight="false" hidden="false" ht="12.1" outlineLevel="0" r="357">
      <c r="A357" s="13" t="n">
        <v>45675</v>
      </c>
      <c r="B357" s="6" t="n">
        <v>29.06</v>
      </c>
      <c r="C357" s="16" t="s">
        <v>233</v>
      </c>
      <c r="D357" s="16"/>
      <c r="E357" s="16"/>
      <c r="F357" s="6" t="s">
        <f>=A357-A356</f>
      </c>
      <c r="G357" s="6" t="s">
        <f>=B357+G356</f>
      </c>
      <c r="H357" s="6" t="s">
        <f>=F357*G356</f>
      </c>
    </row>
    <row collapsed="false" customFormat="false" customHeight="false" hidden="false" ht="12.1" outlineLevel="0" r="358">
      <c r="A358" s="13" t="n">
        <v>45675.601122685</v>
      </c>
      <c r="B358" s="6" t="n">
        <v>1</v>
      </c>
      <c r="C358" s="16" t="s">
        <v>233</v>
      </c>
      <c r="D358" s="16"/>
      <c r="E358" s="16"/>
      <c r="F358" s="6" t="s">
        <f>=A358-A357</f>
      </c>
      <c r="G358" s="6" t="s">
        <f>=B358+G357</f>
      </c>
      <c r="H358" s="6" t="s">
        <f>=F358*G357</f>
      </c>
    </row>
    <row collapsed="false" customFormat="false" customHeight="false" hidden="false" ht="12.1" outlineLevel="0" r="359">
      <c r="A359" s="13" t="n">
        <v>45676.614282407</v>
      </c>
      <c r="B359" s="6" t="n">
        <v>1.11</v>
      </c>
      <c r="C359" s="16" t="s">
        <v>233</v>
      </c>
      <c r="D359" s="16"/>
      <c r="E359" s="16"/>
      <c r="F359" s="6" t="s">
        <f>=A359-A358</f>
      </c>
      <c r="G359" s="6" t="s">
        <f>=B359+G358</f>
      </c>
      <c r="H359" s="6" t="s">
        <f>=F359*G358</f>
      </c>
    </row>
    <row collapsed="false" customFormat="false" customHeight="false" hidden="false" ht="12.1" outlineLevel="0" r="360">
      <c r="A360" s="13" t="n">
        <v>45677</v>
      </c>
      <c r="B360" s="6" t="n">
        <v>1</v>
      </c>
      <c r="C360" s="16" t="s">
        <v>233</v>
      </c>
      <c r="D360" s="16"/>
      <c r="E360" s="16"/>
      <c r="F360" s="6" t="s">
        <f>=A360-A359</f>
      </c>
      <c r="G360" s="6" t="s">
        <f>=B360+G359</f>
      </c>
      <c r="H360" s="6" t="s">
        <f>=F360*G359</f>
      </c>
    </row>
    <row collapsed="false" customFormat="false" customHeight="false" hidden="false" ht="12.1" outlineLevel="0" r="361">
      <c r="A361" s="13" t="n">
        <v>45677.557326389</v>
      </c>
      <c r="B361" s="6" t="n">
        <v>1</v>
      </c>
      <c r="C361" s="16" t="s">
        <v>233</v>
      </c>
      <c r="D361" s="16"/>
      <c r="E361" s="16"/>
      <c r="F361" s="6" t="s">
        <f>=A361-A360</f>
      </c>
      <c r="G361" s="6" t="s">
        <f>=B361+G360</f>
      </c>
      <c r="H361" s="6" t="s">
        <f>=F361*G360</f>
      </c>
    </row>
    <row collapsed="false" customFormat="false" customHeight="false" hidden="false" ht="12.1" outlineLevel="0" r="362">
      <c r="A362" s="13" t="n">
        <v>45677.76431713</v>
      </c>
      <c r="B362" s="6" t="n">
        <v>21</v>
      </c>
      <c r="C362" s="16" t="s">
        <v>233</v>
      </c>
      <c r="D362" s="16"/>
      <c r="E362" s="16"/>
      <c r="F362" s="6" t="s">
        <f>=A362-A361</f>
      </c>
      <c r="G362" s="6" t="s">
        <f>=B362+G361</f>
      </c>
      <c r="H362" s="6" t="s">
        <f>=F362*G361</f>
      </c>
    </row>
    <row collapsed="false" customFormat="false" customHeight="false" hidden="false" ht="12.1" outlineLevel="0" r="363">
      <c r="A363" s="13" t="n">
        <v>45678</v>
      </c>
      <c r="B363" s="6" t="n">
        <v>19.01</v>
      </c>
      <c r="C363" s="16" t="s">
        <v>233</v>
      </c>
      <c r="D363" s="16"/>
      <c r="E363" s="16"/>
      <c r="F363" s="6" t="s">
        <f>=A363-A362</f>
      </c>
      <c r="G363" s="6" t="s">
        <f>=B363+G362</f>
      </c>
      <c r="H363" s="6" t="s">
        <f>=F363*G362</f>
      </c>
    </row>
    <row collapsed="false" customFormat="false" customHeight="false" hidden="false" ht="12.1" outlineLevel="0" r="364">
      <c r="A364" s="13" t="n">
        <v>45678</v>
      </c>
      <c r="B364" s="6" t="n">
        <v>17</v>
      </c>
      <c r="C364" s="16" t="s">
        <v>233</v>
      </c>
      <c r="D364" s="16"/>
      <c r="E364" s="16"/>
      <c r="F364" s="6" t="s">
        <f>=A364-A363</f>
      </c>
      <c r="G364" s="6" t="s">
        <f>=B364+G363</f>
      </c>
      <c r="H364" s="6" t="s">
        <f>=F364*G363</f>
      </c>
    </row>
    <row collapsed="false" customFormat="false" customHeight="false" hidden="false" ht="12.1" outlineLevel="0" r="365">
      <c r="A365" s="13" t="n">
        <v>45678.637905093</v>
      </c>
      <c r="B365" s="6" t="n">
        <v>39.14</v>
      </c>
      <c r="C365" s="16" t="s">
        <v>233</v>
      </c>
      <c r="D365" s="16"/>
      <c r="E365" s="16"/>
      <c r="F365" s="6" t="s">
        <f>=A365-A364</f>
      </c>
      <c r="G365" s="6" t="s">
        <f>=B365+G364</f>
      </c>
      <c r="H365" s="6" t="s">
        <f>=F365*G364</f>
      </c>
    </row>
    <row collapsed="false" customFormat="false" customHeight="false" hidden="false" ht="12.1" outlineLevel="0" r="366">
      <c r="A366" s="13" t="n">
        <v>45679</v>
      </c>
      <c r="B366" s="6" t="n">
        <v>32</v>
      </c>
      <c r="C366" s="16" t="s">
        <v>233</v>
      </c>
      <c r="D366" s="16"/>
      <c r="E366" s="16"/>
      <c r="F366" s="6" t="s">
        <f>=A366-A365</f>
      </c>
      <c r="G366" s="6" t="s">
        <f>=B366+G365</f>
      </c>
      <c r="H366" s="6" t="s">
        <f>=F366*G365</f>
      </c>
    </row>
    <row collapsed="false" customFormat="false" customHeight="false" hidden="false" ht="12.1" outlineLevel="0" r="367">
      <c r="A367" s="13" t="n">
        <v>45679.513344907</v>
      </c>
      <c r="B367" s="6" t="n">
        <v>22</v>
      </c>
      <c r="C367" s="16" t="s">
        <v>233</v>
      </c>
      <c r="D367" s="16"/>
      <c r="E367" s="16"/>
      <c r="F367" s="6" t="s">
        <f>=A367-A366</f>
      </c>
      <c r="G367" s="6" t="s">
        <f>=B367+G366</f>
      </c>
      <c r="H367" s="6" t="s">
        <f>=F367*G366</f>
      </c>
    </row>
    <row collapsed="false" customFormat="false" customHeight="false" hidden="false" ht="12.1" outlineLevel="0" r="368">
      <c r="A368" s="13" t="n">
        <v>45680</v>
      </c>
      <c r="B368" s="6" t="n">
        <v>48.01</v>
      </c>
      <c r="C368" s="16" t="s">
        <v>233</v>
      </c>
      <c r="D368" s="16"/>
      <c r="E368" s="16"/>
      <c r="F368" s="6" t="s">
        <f>=A368-A367</f>
      </c>
      <c r="G368" s="6" t="s">
        <f>=B368+G367</f>
      </c>
      <c r="H368" s="6" t="s">
        <f>=F368*G367</f>
      </c>
    </row>
    <row collapsed="false" customFormat="false" customHeight="false" hidden="false" ht="12.1" outlineLevel="0" r="369">
      <c r="A369" s="13" t="n">
        <v>45681.552708333</v>
      </c>
      <c r="B369" s="6" t="n">
        <v>5</v>
      </c>
      <c r="C369" s="16" t="s">
        <v>233</v>
      </c>
      <c r="D369" s="16"/>
      <c r="E369" s="16"/>
      <c r="F369" s="6" t="s">
        <f>=A369-A368</f>
      </c>
      <c r="G369" s="6" t="s">
        <f>=B369+G368</f>
      </c>
      <c r="H369" s="6" t="s">
        <f>=F369*G368</f>
      </c>
    </row>
    <row collapsed="false" customFormat="false" customHeight="false" hidden="false" ht="12.1" outlineLevel="0" r="370">
      <c r="A370" s="13" t="n">
        <v>45681.851516204</v>
      </c>
      <c r="B370" s="6" t="n">
        <v>10</v>
      </c>
      <c r="C370" s="16" t="s">
        <v>233</v>
      </c>
      <c r="D370" s="16"/>
      <c r="E370" s="16"/>
      <c r="F370" s="6" t="s">
        <f>=A370-A369</f>
      </c>
      <c r="G370" s="6" t="s">
        <f>=B370+G369</f>
      </c>
      <c r="H370" s="6" t="s">
        <f>=F370*G369</f>
      </c>
    </row>
    <row collapsed="false" customFormat="false" customHeight="false" hidden="false" ht="12.1" outlineLevel="0" r="371">
      <c r="A371" s="13" t="n">
        <v>45681.862546296</v>
      </c>
      <c r="B371" s="6" t="n">
        <v>0.02</v>
      </c>
      <c r="C371" s="16" t="s">
        <v>233</v>
      </c>
      <c r="D371" s="16"/>
      <c r="E371" s="16"/>
      <c r="F371" s="6" t="s">
        <f>=A371-A370</f>
      </c>
      <c r="G371" s="6" t="s">
        <f>=B371+G370</f>
      </c>
      <c r="H371" s="6" t="s">
        <f>=F371*G370</f>
      </c>
    </row>
    <row collapsed="false" customFormat="false" customHeight="false" hidden="false" ht="12.1" outlineLevel="0" r="372">
      <c r="A372" s="13" t="n">
        <v>45682.71056713</v>
      </c>
      <c r="B372" s="6" t="n">
        <v>3.6</v>
      </c>
      <c r="C372" s="16" t="s">
        <v>233</v>
      </c>
      <c r="D372" s="16"/>
      <c r="E372" s="16"/>
      <c r="F372" s="6" t="s">
        <f>=A372-A371</f>
      </c>
      <c r="G372" s="6" t="s">
        <f>=B372+G371</f>
      </c>
      <c r="H372" s="6" t="s">
        <f>=F372*G371</f>
      </c>
    </row>
    <row collapsed="false" customFormat="false" customHeight="false" hidden="false" ht="12.1" outlineLevel="0" r="373">
      <c r="A373" s="13" t="n">
        <v>45683.623368056</v>
      </c>
      <c r="B373" s="6" t="n">
        <v>22.07</v>
      </c>
      <c r="C373" s="16" t="s">
        <v>233</v>
      </c>
      <c r="D373" s="16"/>
      <c r="E373" s="16"/>
      <c r="F373" s="6" t="s">
        <f>=A373-A372</f>
      </c>
      <c r="G373" s="6" t="s">
        <f>=B373+G372</f>
      </c>
      <c r="H373" s="6" t="s">
        <f>=F373*G372</f>
      </c>
    </row>
    <row collapsed="false" customFormat="false" customHeight="false" hidden="false" ht="12.1" outlineLevel="0" r="374">
      <c r="A374" s="13" t="n">
        <v>45684</v>
      </c>
      <c r="B374" s="6" t="n">
        <v>1</v>
      </c>
      <c r="C374" s="16" t="s">
        <v>233</v>
      </c>
      <c r="D374" s="16"/>
      <c r="E374" s="16"/>
      <c r="F374" s="6" t="s">
        <f>=A374-A373</f>
      </c>
      <c r="G374" s="6" t="s">
        <f>=B374+G373</f>
      </c>
      <c r="H374" s="6" t="s">
        <f>=F374*G373</f>
      </c>
    </row>
    <row collapsed="false" customFormat="false" customHeight="false" hidden="false" ht="12.1" outlineLevel="0" r="375">
      <c r="A375" s="13" t="n">
        <v>45686.531215278</v>
      </c>
      <c r="B375" s="6" t="n">
        <v>1</v>
      </c>
      <c r="C375" s="16" t="s">
        <v>233</v>
      </c>
      <c r="D375" s="16"/>
      <c r="E375" s="16"/>
      <c r="F375" s="6" t="s">
        <f>=A375-A374</f>
      </c>
      <c r="G375" s="6" t="s">
        <f>=B375+G374</f>
      </c>
      <c r="H375" s="6" t="s">
        <f>=F375*G374</f>
      </c>
    </row>
    <row collapsed="false" customFormat="false" customHeight="false" hidden="false" ht="12.1" outlineLevel="0" r="376">
      <c r="A376" s="13" t="n">
        <v>45686.732314815</v>
      </c>
      <c r="B376" s="6" t="n">
        <v>40</v>
      </c>
      <c r="C376" s="16" t="s">
        <v>233</v>
      </c>
      <c r="D376" s="16"/>
      <c r="E376" s="16"/>
      <c r="F376" s="6" t="s">
        <f>=A376-A375</f>
      </c>
      <c r="G376" s="6" t="s">
        <f>=B376+G375</f>
      </c>
      <c r="H376" s="6" t="s">
        <f>=F376*G375</f>
      </c>
    </row>
    <row collapsed="false" customFormat="false" customHeight="false" hidden="false" ht="12.1" outlineLevel="0" r="377">
      <c r="A377" s="13" t="n">
        <v>45687</v>
      </c>
      <c r="B377" s="6" t="n">
        <v>16.57</v>
      </c>
      <c r="C377" s="16" t="s">
        <v>233</v>
      </c>
      <c r="D377" s="16"/>
      <c r="E377" s="16"/>
      <c r="F377" s="6" t="s">
        <f>=A377-A376</f>
      </c>
      <c r="G377" s="6" t="s">
        <f>=B377+G376</f>
      </c>
      <c r="H377" s="6" t="s">
        <f>=F377*G376</f>
      </c>
    </row>
    <row collapsed="false" customFormat="false" customHeight="false" hidden="false" ht="12.1" outlineLevel="0" r="378">
      <c r="A378" s="13" t="n">
        <v>45687.4515625</v>
      </c>
      <c r="B378" s="6" t="n">
        <v>34.21</v>
      </c>
      <c r="C378" s="16" t="s">
        <v>233</v>
      </c>
      <c r="D378" s="16"/>
      <c r="E378" s="16"/>
      <c r="F378" s="6" t="s">
        <f>=A378-A377</f>
      </c>
      <c r="G378" s="6" t="s">
        <f>=B378+G377</f>
      </c>
      <c r="H378" s="6" t="s">
        <f>=F378*G377</f>
      </c>
    </row>
    <row collapsed="false" customFormat="false" customHeight="false" hidden="false" ht="12.1" outlineLevel="0" r="379">
      <c r="A379" s="13" t="n">
        <v>45687.460659722</v>
      </c>
      <c r="B379" s="6" t="n">
        <v>31</v>
      </c>
      <c r="C379" s="16" t="s">
        <v>233</v>
      </c>
      <c r="D379" s="16"/>
      <c r="E379" s="16"/>
      <c r="F379" s="6" t="s">
        <f>=A379-A378</f>
      </c>
      <c r="G379" s="6" t="s">
        <f>=B379+G378</f>
      </c>
      <c r="H379" s="6" t="s">
        <f>=F379*G378</f>
      </c>
    </row>
    <row collapsed="false" customFormat="false" customHeight="false" hidden="false" ht="12.1" outlineLevel="0" r="380">
      <c r="A380" s="13" t="n">
        <v>45688</v>
      </c>
      <c r="B380" s="6" t="n">
        <v>-127.71</v>
      </c>
      <c r="C380" s="16" t="s">
        <v>265</v>
      </c>
      <c r="D380" s="16"/>
      <c r="E380" s="16"/>
      <c r="F380" s="6" t="s">
        <f>=A380-A379</f>
      </c>
      <c r="G380" s="6" t="s">
        <f>=B380+G379</f>
      </c>
      <c r="H380" s="6" t="s">
        <f>=F380*G379</f>
      </c>
    </row>
    <row collapsed="false" customFormat="false" customHeight="false" hidden="false" ht="12.1" outlineLevel="0" r="381">
      <c r="A381" s="13" t="n">
        <v>45688.532025463</v>
      </c>
      <c r="B381" s="6" t="n">
        <v>1</v>
      </c>
      <c r="C381" s="16" t="s">
        <v>233</v>
      </c>
      <c r="D381" s="16"/>
      <c r="E381" s="16"/>
      <c r="F381" s="6" t="s">
        <f>=A381-A380</f>
      </c>
      <c r="G381" s="6" t="s">
        <f>=B381+G380</f>
      </c>
      <c r="H381" s="6" t="s">
        <f>=F381*G380</f>
      </c>
    </row>
    <row collapsed="false" customFormat="false" customHeight="false" hidden="false" ht="12.1" outlineLevel="0" r="382">
      <c r="A382" s="13" t="n">
        <v>45689</v>
      </c>
      <c r="B382" s="6" t="n">
        <v>7.03</v>
      </c>
      <c r="C382" s="16" t="s">
        <v>233</v>
      </c>
      <c r="D382" s="16"/>
      <c r="E382" s="16"/>
      <c r="F382" s="6" t="s">
        <f>=A382-A381</f>
      </c>
      <c r="G382" s="6" t="s">
        <f>=B382+G381</f>
      </c>
      <c r="H382" s="6" t="s">
        <f>=F382*G381</f>
      </c>
    </row>
    <row collapsed="false" customFormat="false" customHeight="false" hidden="false" ht="12.1" outlineLevel="0" r="383">
      <c r="A383" s="13" t="n">
        <v>45691.480856481</v>
      </c>
      <c r="B383" s="6" t="n">
        <v>45</v>
      </c>
      <c r="C383" s="16" t="s">
        <v>233</v>
      </c>
      <c r="D383" s="16"/>
      <c r="E383" s="16"/>
      <c r="F383" s="6" t="s">
        <f>=A383-A382</f>
      </c>
      <c r="G383" s="6" t="s">
        <f>=B383+G382</f>
      </c>
      <c r="H383" s="6" t="s">
        <f>=F383*G382</f>
      </c>
    </row>
    <row collapsed="false" customFormat="false" customHeight="false" hidden="false" ht="12.1" outlineLevel="0" r="384">
      <c r="A384" s="13" t="n">
        <v>45691.53875</v>
      </c>
      <c r="B384" s="6" t="n">
        <v>12</v>
      </c>
      <c r="C384" s="16" t="s">
        <v>233</v>
      </c>
      <c r="D384" s="16"/>
      <c r="E384" s="16"/>
      <c r="F384" s="6" t="s">
        <f>=A384-A383</f>
      </c>
      <c r="G384" s="6" t="s">
        <f>=B384+G383</f>
      </c>
      <c r="H384" s="6" t="s">
        <f>=F384*G383</f>
      </c>
    </row>
    <row collapsed="false" customFormat="false" customHeight="false" hidden="false" ht="12.1" outlineLevel="0" r="385">
      <c r="A385" s="13" t="n">
        <v>45691.766840278</v>
      </c>
      <c r="B385" s="6" t="n">
        <v>48.55</v>
      </c>
      <c r="C385" s="16" t="s">
        <v>233</v>
      </c>
      <c r="D385" s="16"/>
      <c r="E385" s="16"/>
      <c r="F385" s="6" t="s">
        <f>=A385-A384</f>
      </c>
      <c r="G385" s="6" t="s">
        <f>=B385+G384</f>
      </c>
      <c r="H385" s="6" t="s">
        <f>=F385*G384</f>
      </c>
    </row>
    <row collapsed="false" customFormat="false" customHeight="false" hidden="false" ht="12.1" outlineLevel="0" r="386">
      <c r="A386" s="13" t="n">
        <v>45692.479178241</v>
      </c>
      <c r="B386" s="6" t="n">
        <v>127.71</v>
      </c>
      <c r="C386" s="16" t="s">
        <v>266</v>
      </c>
      <c r="D386" s="16"/>
      <c r="E386" s="16"/>
      <c r="F386" s="6" t="s">
        <f>=A386-A385</f>
      </c>
      <c r="G386" s="6" t="s">
        <f>=B386+G385</f>
      </c>
      <c r="H386" s="6" t="s">
        <f>=F386*G385</f>
      </c>
    </row>
    <row collapsed="false" customFormat="false" customHeight="false" hidden="false" ht="12.1" outlineLevel="0" r="387">
      <c r="A387" s="13" t="n">
        <v>45692.536018519</v>
      </c>
      <c r="B387" s="6" t="n">
        <v>2</v>
      </c>
      <c r="C387" s="16" t="s">
        <v>233</v>
      </c>
      <c r="D387" s="16"/>
      <c r="E387" s="16"/>
      <c r="F387" s="6" t="s">
        <f>=A387-A386</f>
      </c>
      <c r="G387" s="6" t="s">
        <f>=B387+G386</f>
      </c>
      <c r="H387" s="6" t="s">
        <f>=F387*G386</f>
      </c>
    </row>
    <row collapsed="false" customFormat="false" customHeight="false" hidden="false" ht="12.1" outlineLevel="0" r="388">
      <c r="A388" s="13" t="n">
        <v>45692.761493056</v>
      </c>
      <c r="B388" s="6" t="n">
        <v>41</v>
      </c>
      <c r="C388" s="16" t="s">
        <v>233</v>
      </c>
      <c r="D388" s="16"/>
      <c r="E388" s="16"/>
      <c r="F388" s="6" t="s">
        <f>=A388-A387</f>
      </c>
      <c r="G388" s="6" t="s">
        <f>=B388+G387</f>
      </c>
      <c r="H388" s="6" t="s">
        <f>=F388*G387</f>
      </c>
    </row>
    <row collapsed="false" customFormat="false" customHeight="false" hidden="false" ht="12.1" outlineLevel="0" r="389">
      <c r="A389" s="13" t="n">
        <v>45692.945173611</v>
      </c>
      <c r="B389" s="6" t="n">
        <v>342</v>
      </c>
      <c r="C389" s="16" t="s">
        <v>233</v>
      </c>
      <c r="D389" s="16"/>
      <c r="E389" s="16"/>
      <c r="F389" s="6" t="s">
        <f>=A389-A388</f>
      </c>
      <c r="G389" s="6" t="s">
        <f>=B389+G388</f>
      </c>
      <c r="H389" s="6" t="s">
        <f>=F389*G388</f>
      </c>
    </row>
    <row collapsed="false" customFormat="false" customHeight="false" hidden="false" ht="12.1" outlineLevel="0" r="390">
      <c r="A390" s="13" t="n">
        <v>45693</v>
      </c>
      <c r="B390" s="6" t="n">
        <v>1</v>
      </c>
      <c r="C390" s="16" t="s">
        <v>233</v>
      </c>
      <c r="D390" s="16"/>
      <c r="E390" s="16"/>
      <c r="F390" s="6" t="s">
        <f>=A390-A389</f>
      </c>
      <c r="G390" s="6" t="s">
        <f>=B390+G389</f>
      </c>
      <c r="H390" s="6" t="s">
        <f>=F390*G389</f>
      </c>
    </row>
    <row collapsed="false" customFormat="false" customHeight="false" hidden="false" ht="12.1" outlineLevel="0" r="391">
      <c r="A391" s="13" t="n">
        <v>45693</v>
      </c>
      <c r="B391" s="6" t="n">
        <v>40</v>
      </c>
      <c r="C391" s="16" t="s">
        <v>233</v>
      </c>
      <c r="D391" s="16"/>
      <c r="E391" s="16"/>
      <c r="F391" s="6" t="s">
        <f>=A391-A390</f>
      </c>
      <c r="G391" s="6" t="s">
        <f>=B391+G390</f>
      </c>
      <c r="H391" s="6" t="s">
        <f>=F391*G390</f>
      </c>
    </row>
    <row collapsed="false" customFormat="false" customHeight="false" hidden="false" ht="12.1" outlineLevel="0" r="392">
      <c r="A392" s="13" t="n">
        <v>45693.532280093</v>
      </c>
      <c r="B392" s="6" t="n">
        <v>1</v>
      </c>
      <c r="C392" s="16" t="s">
        <v>233</v>
      </c>
      <c r="D392" s="16"/>
      <c r="E392" s="16"/>
      <c r="F392" s="6" t="s">
        <f>=A392-A391</f>
      </c>
      <c r="G392" s="6" t="s">
        <f>=B392+G391</f>
      </c>
      <c r="H392" s="6" t="s">
        <f>=F392*G391</f>
      </c>
    </row>
    <row collapsed="false" customFormat="false" customHeight="false" hidden="false" ht="12.1" outlineLevel="0" r="393">
      <c r="A393" s="13" t="n">
        <v>45693.873148148</v>
      </c>
      <c r="B393" s="6" t="n">
        <v>15.08</v>
      </c>
      <c r="C393" s="16" t="s">
        <v>233</v>
      </c>
      <c r="D393" s="16"/>
      <c r="E393" s="16"/>
      <c r="F393" s="6" t="s">
        <f>=A393-A392</f>
      </c>
      <c r="G393" s="6" t="s">
        <f>=B393+G392</f>
      </c>
      <c r="H393" s="6" t="s">
        <f>=F393*G392</f>
      </c>
    </row>
    <row collapsed="false" customFormat="false" customHeight="false" hidden="false" ht="12.1" outlineLevel="0" r="394">
      <c r="A394" s="13" t="n">
        <v>45694.555150463</v>
      </c>
      <c r="B394" s="6" t="n">
        <v>5</v>
      </c>
      <c r="C394" s="16" t="s">
        <v>233</v>
      </c>
      <c r="D394" s="16"/>
      <c r="E394" s="16"/>
      <c r="F394" s="6" t="s">
        <f>=A394-A393</f>
      </c>
      <c r="G394" s="6" t="s">
        <f>=B394+G393</f>
      </c>
      <c r="H394" s="6" t="s">
        <f>=F394*G393</f>
      </c>
    </row>
    <row collapsed="false" customFormat="false" customHeight="false" hidden="false" ht="12.1" outlineLevel="0" r="395">
      <c r="A395" s="13" t="n">
        <v>45695</v>
      </c>
      <c r="B395" s="6" t="n">
        <v>1</v>
      </c>
      <c r="C395" s="16" t="s">
        <v>233</v>
      </c>
      <c r="D395" s="16"/>
      <c r="E395" s="16"/>
      <c r="F395" s="6" t="s">
        <f>=A395-A394</f>
      </c>
      <c r="G395" s="6" t="s">
        <f>=B395+G394</f>
      </c>
      <c r="H395" s="6" t="s">
        <f>=F395*G394</f>
      </c>
    </row>
    <row collapsed="false" customFormat="false" customHeight="false" hidden="false" ht="12.1" outlineLevel="0" r="396">
      <c r="A396" s="13" t="n">
        <v>45695.530798611</v>
      </c>
      <c r="B396" s="6" t="n">
        <v>5</v>
      </c>
      <c r="C396" s="16" t="s">
        <v>233</v>
      </c>
      <c r="D396" s="16"/>
      <c r="E396" s="16"/>
      <c r="F396" s="6" t="s">
        <f>=A396-A395</f>
      </c>
      <c r="G396" s="6" t="s">
        <f>=B396+G395</f>
      </c>
      <c r="H396" s="6" t="s">
        <f>=F396*G395</f>
      </c>
    </row>
    <row collapsed="false" customFormat="false" customHeight="false" hidden="false" ht="12.1" outlineLevel="0" r="397">
      <c r="A397" s="13" t="n">
        <v>45697.74162037</v>
      </c>
      <c r="B397" s="6" t="n">
        <v>45.03</v>
      </c>
      <c r="C397" s="16" t="s">
        <v>233</v>
      </c>
      <c r="D397" s="16"/>
      <c r="E397" s="16"/>
      <c r="F397" s="6" t="s">
        <f>=A397-A396</f>
      </c>
      <c r="G397" s="6" t="s">
        <f>=B397+G396</f>
      </c>
      <c r="H397" s="6" t="s">
        <f>=F397*G396</f>
      </c>
    </row>
    <row collapsed="false" customFormat="false" customHeight="false" hidden="false" ht="12.1" outlineLevel="0" r="398">
      <c r="A398" s="13" t="n">
        <v>45698</v>
      </c>
      <c r="B398" s="6" t="n">
        <v>40</v>
      </c>
      <c r="C398" s="16" t="s">
        <v>233</v>
      </c>
      <c r="D398" s="16"/>
      <c r="E398" s="16"/>
      <c r="F398" s="6" t="s">
        <f>=A398-A397</f>
      </c>
      <c r="G398" s="6" t="s">
        <f>=B398+G397</f>
      </c>
      <c r="H398" s="6" t="s">
        <f>=F398*G397</f>
      </c>
    </row>
    <row collapsed="false" customFormat="false" customHeight="false" hidden="false" ht="12.1" outlineLevel="0" r="399">
      <c r="A399" s="13" t="n">
        <v>45699.827488426</v>
      </c>
      <c r="B399" s="6" t="n">
        <v>46.04</v>
      </c>
      <c r="C399" s="16" t="s">
        <v>233</v>
      </c>
      <c r="D399" s="16"/>
      <c r="E399" s="16"/>
      <c r="F399" s="6" t="s">
        <f>=A399-A398</f>
      </c>
      <c r="G399" s="6" t="s">
        <f>=B399+G398</f>
      </c>
      <c r="H399" s="6" t="s">
        <f>=F399*G398</f>
      </c>
    </row>
    <row collapsed="false" customFormat="false" customHeight="false" hidden="false" ht="12.1" outlineLevel="0" r="400">
      <c r="A400" s="13" t="n">
        <v>45700.656550926</v>
      </c>
      <c r="B400" s="6" t="n">
        <v>30.01</v>
      </c>
      <c r="C400" s="16" t="s">
        <v>233</v>
      </c>
      <c r="D400" s="16"/>
      <c r="E400" s="16"/>
      <c r="F400" s="6" t="s">
        <f>=A400-A399</f>
      </c>
      <c r="G400" s="6" t="s">
        <f>=B400+G399</f>
      </c>
      <c r="H400" s="6" t="s">
        <f>=F400*G399</f>
      </c>
    </row>
    <row collapsed="false" customFormat="false" customHeight="false" hidden="false" ht="12.1" outlineLevel="0" r="401">
      <c r="A401" s="13" t="n">
        <v>45700.833101852</v>
      </c>
      <c r="B401" s="6" t="n">
        <v>40.01</v>
      </c>
      <c r="C401" s="16" t="s">
        <v>233</v>
      </c>
      <c r="D401" s="16"/>
      <c r="E401" s="16"/>
      <c r="F401" s="6" t="s">
        <f>=A401-A400</f>
      </c>
      <c r="G401" s="6" t="s">
        <f>=B401+G400</f>
      </c>
      <c r="H401" s="6" t="s">
        <f>=F401*G400</f>
      </c>
    </row>
    <row collapsed="false" customFormat="false" customHeight="false" hidden="false" ht="12.1" outlineLevel="0" r="402">
      <c r="A402" s="13" t="n">
        <v>45700.841076389</v>
      </c>
      <c r="B402" s="6" t="n">
        <v>26</v>
      </c>
      <c r="C402" s="16" t="s">
        <v>233</v>
      </c>
      <c r="D402" s="16"/>
      <c r="E402" s="16"/>
      <c r="F402" s="6" t="s">
        <f>=A402-A401</f>
      </c>
      <c r="G402" s="6" t="s">
        <f>=B402+G401</f>
      </c>
      <c r="H402" s="6" t="s">
        <f>=F402*G401</f>
      </c>
    </row>
    <row collapsed="false" customFormat="false" customHeight="false" hidden="false" ht="12.1" outlineLevel="0" r="403">
      <c r="A403" s="13" t="n">
        <v>45700.857002315</v>
      </c>
      <c r="B403" s="6" t="n">
        <v>5000</v>
      </c>
      <c r="C403" s="16" t="s">
        <v>233</v>
      </c>
      <c r="D403" s="16"/>
      <c r="E403" s="16"/>
      <c r="F403" s="6" t="s">
        <f>=A403-A402</f>
      </c>
      <c r="G403" s="6" t="s">
        <f>=B403+G402</f>
      </c>
      <c r="H403" s="6" t="s">
        <f>=F403*G402</f>
      </c>
    </row>
    <row collapsed="false" customFormat="false" customHeight="false" hidden="false" ht="12.1" outlineLevel="0" r="404">
      <c r="A404" s="13" t="n">
        <v>45700.865740741</v>
      </c>
      <c r="B404" s="6" t="n">
        <v>42.92</v>
      </c>
      <c r="C404" s="16" t="s">
        <v>233</v>
      </c>
      <c r="D404" s="16"/>
      <c r="E404" s="16"/>
      <c r="F404" s="6" t="s">
        <f>=A404-A403</f>
      </c>
      <c r="G404" s="6" t="s">
        <f>=B404+G403</f>
      </c>
      <c r="H404" s="6" t="s">
        <f>=F404*G403</f>
      </c>
    </row>
    <row collapsed="false" customFormat="false" customHeight="false" hidden="false" ht="12.1" outlineLevel="0" r="405">
      <c r="A405" s="13" t="n">
        <v>45700.8721875</v>
      </c>
      <c r="B405" s="6" t="n">
        <v>49.07</v>
      </c>
      <c r="C405" s="16" t="s">
        <v>233</v>
      </c>
      <c r="D405" s="16"/>
      <c r="E405" s="16"/>
      <c r="F405" s="6" t="s">
        <f>=A405-A404</f>
      </c>
      <c r="G405" s="6" t="s">
        <f>=B405+G404</f>
      </c>
      <c r="H405" s="6" t="s">
        <f>=F405*G404</f>
      </c>
    </row>
    <row collapsed="false" customFormat="false" customHeight="false" hidden="false" ht="12.1" outlineLevel="0" r="406">
      <c r="A406" s="13" t="n">
        <v>45700.874791667</v>
      </c>
      <c r="B406" s="6" t="n">
        <v>12.65</v>
      </c>
      <c r="C406" s="16" t="s">
        <v>233</v>
      </c>
      <c r="D406" s="16"/>
      <c r="E406" s="16"/>
      <c r="F406" s="6" t="s">
        <f>=A406-A405</f>
      </c>
      <c r="G406" s="6" t="s">
        <f>=B406+G405</f>
      </c>
      <c r="H406" s="6" t="s">
        <f>=F406*G405</f>
      </c>
    </row>
    <row collapsed="false" customFormat="false" customHeight="false" hidden="false" ht="12.1" outlineLevel="0" r="407">
      <c r="A407" s="13" t="n">
        <v>45701</v>
      </c>
      <c r="B407" s="6" t="n">
        <v>2.73</v>
      </c>
      <c r="C407" s="16" t="s">
        <v>233</v>
      </c>
      <c r="D407" s="16"/>
      <c r="E407" s="16"/>
      <c r="F407" s="6" t="s">
        <f>=A407-A406</f>
      </c>
      <c r="G407" s="6" t="s">
        <f>=B407+G406</f>
      </c>
      <c r="H407" s="6" t="s">
        <f>=F407*G406</f>
      </c>
    </row>
    <row collapsed="false" customFormat="false" customHeight="false" hidden="false" ht="12.1" outlineLevel="0" r="408">
      <c r="A408" s="13" t="n">
        <v>45701</v>
      </c>
      <c r="B408" s="6" t="n">
        <v>4.46</v>
      </c>
      <c r="C408" s="16" t="s">
        <v>233</v>
      </c>
      <c r="D408" s="16"/>
      <c r="E408" s="16"/>
      <c r="F408" s="6" t="s">
        <f>=A408-A407</f>
      </c>
      <c r="G408" s="6" t="s">
        <f>=B408+G407</f>
      </c>
      <c r="H408" s="6" t="s">
        <f>=F408*G407</f>
      </c>
    </row>
    <row collapsed="false" customFormat="false" customHeight="false" hidden="false" ht="12.1" outlineLevel="0" r="409">
      <c r="A409" s="13" t="n">
        <v>45701</v>
      </c>
      <c r="B409" s="6" t="n">
        <v>1</v>
      </c>
      <c r="C409" s="16" t="s">
        <v>233</v>
      </c>
      <c r="D409" s="16"/>
      <c r="E409" s="16"/>
      <c r="F409" s="6" t="s">
        <f>=A409-A408</f>
      </c>
      <c r="G409" s="6" t="s">
        <f>=B409+G408</f>
      </c>
      <c r="H409" s="6" t="s">
        <f>=F409*G408</f>
      </c>
    </row>
    <row collapsed="false" customFormat="false" customHeight="false" hidden="false" ht="12.1" outlineLevel="0" r="410">
      <c r="A410" s="13" t="n">
        <v>45701.532962963</v>
      </c>
      <c r="B410" s="6" t="n">
        <v>41</v>
      </c>
      <c r="C410" s="16" t="s">
        <v>233</v>
      </c>
      <c r="D410" s="16"/>
      <c r="E410" s="16"/>
      <c r="F410" s="6" t="s">
        <f>=A410-A409</f>
      </c>
      <c r="G410" s="6" t="s">
        <f>=B410+G409</f>
      </c>
      <c r="H410" s="6" t="s">
        <f>=F410*G409</f>
      </c>
    </row>
    <row collapsed="false" customFormat="false" customHeight="false" hidden="false" ht="12.1" outlineLevel="0" r="411">
      <c r="A411" s="13" t="n">
        <v>45701.578090278</v>
      </c>
      <c r="B411" s="6" t="n">
        <v>5</v>
      </c>
      <c r="C411" s="16" t="s">
        <v>233</v>
      </c>
      <c r="D411" s="16"/>
      <c r="E411" s="16"/>
      <c r="F411" s="6" t="s">
        <f>=A411-A410</f>
      </c>
      <c r="G411" s="6" t="s">
        <f>=B411+G410</f>
      </c>
      <c r="H411" s="6" t="s">
        <f>=F411*G410</f>
      </c>
    </row>
    <row collapsed="false" customFormat="false" customHeight="false" hidden="false" ht="12.1" outlineLevel="0" r="412">
      <c r="A412" s="13" t="n">
        <v>45702.858796296</v>
      </c>
      <c r="B412" s="6" t="n">
        <v>47.54</v>
      </c>
      <c r="C412" s="16" t="s">
        <v>233</v>
      </c>
      <c r="D412" s="16"/>
      <c r="E412" s="16"/>
      <c r="F412" s="6" t="s">
        <f>=A412-A411</f>
      </c>
      <c r="G412" s="6" t="s">
        <f>=B412+G411</f>
      </c>
      <c r="H412" s="6" t="s">
        <f>=F412*G411</f>
      </c>
    </row>
    <row collapsed="false" customFormat="false" customHeight="false" hidden="false" ht="12.1" outlineLevel="0" r="413">
      <c r="A413" s="13" t="n">
        <v>45702.860659722</v>
      </c>
      <c r="B413" s="6" t="n">
        <v>41.21</v>
      </c>
      <c r="C413" s="16" t="s">
        <v>233</v>
      </c>
      <c r="D413" s="16"/>
      <c r="E413" s="16"/>
      <c r="F413" s="6" t="s">
        <f>=A413-A412</f>
      </c>
      <c r="G413" s="6" t="s">
        <f>=B413+G412</f>
      </c>
      <c r="H413" s="6" t="s">
        <f>=F413*G412</f>
      </c>
    </row>
    <row collapsed="false" customFormat="false" customHeight="false" hidden="false" ht="12.1" outlineLevel="0" r="414">
      <c r="A414" s="13" t="n">
        <v>45704</v>
      </c>
      <c r="B414" s="6" t="n">
        <v>-200</v>
      </c>
      <c r="C414" s="16" t="s">
        <v>251</v>
      </c>
      <c r="D414" s="16"/>
      <c r="E414" s="16"/>
      <c r="F414" s="6" t="s">
        <f>=A414-A413</f>
      </c>
      <c r="G414" s="6" t="s">
        <f>=B414+G413</f>
      </c>
      <c r="H414" s="6" t="s">
        <f>=F414*G413</f>
      </c>
    </row>
    <row collapsed="false" customFormat="false" customHeight="false" hidden="false" ht="12.1" outlineLevel="0" r="415">
      <c r="A415" s="13" t="n">
        <v>45704.628333333</v>
      </c>
      <c r="B415" s="6" t="n">
        <v>5.05</v>
      </c>
      <c r="C415" s="16" t="s">
        <v>233</v>
      </c>
      <c r="D415" s="16"/>
      <c r="E415" s="16"/>
      <c r="F415" s="6" t="s">
        <f>=A415-A414</f>
      </c>
      <c r="G415" s="6" t="s">
        <f>=B415+G414</f>
      </c>
      <c r="H415" s="6" t="s">
        <f>=F415*G414</f>
      </c>
    </row>
    <row collapsed="false" customFormat="false" customHeight="false" hidden="false" ht="12.1" outlineLevel="0" r="416">
      <c r="A416" s="13" t="n">
        <v>45705</v>
      </c>
      <c r="B416" s="6" t="n">
        <v>13</v>
      </c>
      <c r="C416" s="16" t="s">
        <v>233</v>
      </c>
      <c r="D416" s="16"/>
      <c r="E416" s="16"/>
      <c r="F416" s="6" t="s">
        <f>=A416-A415</f>
      </c>
      <c r="G416" s="6" t="s">
        <f>=B416+G415</f>
      </c>
      <c r="H416" s="6" t="s">
        <f>=F416*G415</f>
      </c>
    </row>
    <row collapsed="false" customFormat="false" customHeight="false" hidden="false" ht="12.1" outlineLevel="0" r="417">
      <c r="A417" s="13" t="n">
        <v>45705.51693287</v>
      </c>
      <c r="B417" s="6" t="n">
        <v>1</v>
      </c>
      <c r="C417" s="16" t="s">
        <v>233</v>
      </c>
      <c r="D417" s="16"/>
      <c r="E417" s="16"/>
      <c r="F417" s="6" t="s">
        <f>=A417-A416</f>
      </c>
      <c r="G417" s="6" t="s">
        <f>=B417+G416</f>
      </c>
      <c r="H417" s="6" t="s">
        <f>=F417*G416</f>
      </c>
    </row>
    <row collapsed="false" customFormat="false" customHeight="false" hidden="false" ht="12.1" outlineLevel="0" r="418">
      <c r="A418" s="13" t="n">
        <v>45706</v>
      </c>
      <c r="B418" s="6" t="n">
        <v>1</v>
      </c>
      <c r="C418" s="16" t="s">
        <v>233</v>
      </c>
      <c r="D418" s="16"/>
      <c r="E418" s="16"/>
      <c r="F418" s="6" t="s">
        <f>=A418-A417</f>
      </c>
      <c r="G418" s="6" t="s">
        <f>=B418+G417</f>
      </c>
      <c r="H418" s="6" t="s">
        <f>=F418*G417</f>
      </c>
    </row>
    <row collapsed="false" customFormat="false" customHeight="false" hidden="false" ht="12.1" outlineLevel="0" r="419">
      <c r="A419" s="13" t="n">
        <v>45706.433206019</v>
      </c>
      <c r="B419" s="6" t="n">
        <v>200</v>
      </c>
      <c r="C419" s="16" t="s">
        <v>248</v>
      </c>
      <c r="D419" s="16"/>
      <c r="E419" s="16"/>
      <c r="F419" s="6" t="s">
        <f>=A419-A418</f>
      </c>
      <c r="G419" s="6" t="s">
        <f>=B419+G418</f>
      </c>
      <c r="H419" s="6" t="s">
        <f>=F419*G418</f>
      </c>
    </row>
    <row collapsed="false" customFormat="false" customHeight="false" hidden="false" ht="12.1" outlineLevel="0" r="420">
      <c r="A420" s="13" t="n">
        <v>45706.562326389</v>
      </c>
      <c r="B420" s="6" t="n">
        <v>5</v>
      </c>
      <c r="C420" s="16" t="s">
        <v>233</v>
      </c>
      <c r="D420" s="16"/>
      <c r="E420" s="16"/>
      <c r="F420" s="6" t="s">
        <f>=A420-A419</f>
      </c>
      <c r="G420" s="6" t="s">
        <f>=B420+G419</f>
      </c>
      <c r="H420" s="6" t="s">
        <f>=F420*G419</f>
      </c>
    </row>
    <row collapsed="false" customFormat="false" customHeight="false" hidden="false" ht="12.1" outlineLevel="0" r="421">
      <c r="A421" s="13" t="n">
        <v>45706.770127315</v>
      </c>
      <c r="B421" s="6" t="n">
        <v>21</v>
      </c>
      <c r="C421" s="16" t="s">
        <v>233</v>
      </c>
      <c r="D421" s="16"/>
      <c r="E421" s="16"/>
      <c r="F421" s="6" t="s">
        <f>=A421-A420</f>
      </c>
      <c r="G421" s="6" t="s">
        <f>=B421+G420</f>
      </c>
      <c r="H421" s="6" t="s">
        <f>=F421*G420</f>
      </c>
    </row>
    <row collapsed="false" customFormat="false" customHeight="false" hidden="false" ht="12.1" outlineLevel="0" r="422">
      <c r="A422" s="13" t="n">
        <v>45706.777083333</v>
      </c>
      <c r="B422" s="6" t="n">
        <v>10.05</v>
      </c>
      <c r="C422" s="16" t="s">
        <v>233</v>
      </c>
      <c r="D422" s="16"/>
      <c r="E422" s="16"/>
      <c r="F422" s="6" t="s">
        <f>=A422-A421</f>
      </c>
      <c r="G422" s="6" t="s">
        <f>=B422+G421</f>
      </c>
      <c r="H422" s="6" t="s">
        <f>=F422*G421</f>
      </c>
    </row>
    <row collapsed="false" customFormat="false" customHeight="false" hidden="false" ht="12.1" outlineLevel="0" r="423">
      <c r="A423" s="13" t="n">
        <v>45707.517222222</v>
      </c>
      <c r="B423" s="6" t="n">
        <v>5</v>
      </c>
      <c r="C423" s="16" t="s">
        <v>233</v>
      </c>
      <c r="D423" s="16"/>
      <c r="E423" s="16"/>
      <c r="F423" s="6" t="s">
        <f>=A423-A422</f>
      </c>
      <c r="G423" s="6" t="s">
        <f>=B423+G422</f>
      </c>
      <c r="H423" s="6" t="s">
        <f>=F423*G422</f>
      </c>
    </row>
    <row collapsed="false" customFormat="false" customHeight="false" hidden="false" ht="12.1" outlineLevel="0" r="424">
      <c r="A424" s="13" t="n">
        <v>45707.768599537</v>
      </c>
      <c r="B424" s="6" t="n">
        <v>1</v>
      </c>
      <c r="C424" s="16" t="s">
        <v>233</v>
      </c>
      <c r="D424" s="16"/>
      <c r="E424" s="16"/>
      <c r="F424" s="6" t="s">
        <f>=A424-A423</f>
      </c>
      <c r="G424" s="6" t="s">
        <f>=B424+G423</f>
      </c>
      <c r="H424" s="6" t="s">
        <f>=F424*G423</f>
      </c>
    </row>
    <row collapsed="false" customFormat="false" customHeight="false" hidden="false" ht="12.1" outlineLevel="0" r="425">
      <c r="A425" s="13" t="n">
        <v>45707.868217593</v>
      </c>
      <c r="B425" s="6" t="n">
        <v>1</v>
      </c>
      <c r="C425" s="16" t="s">
        <v>233</v>
      </c>
      <c r="D425" s="16"/>
      <c r="E425" s="16"/>
      <c r="F425" s="6" t="s">
        <f>=A425-A424</f>
      </c>
      <c r="G425" s="6" t="s">
        <f>=B425+G424</f>
      </c>
      <c r="H425" s="6" t="s">
        <f>=F425*G424</f>
      </c>
    </row>
    <row collapsed="false" customFormat="false" customHeight="false" hidden="false" ht="12.1" outlineLevel="0" r="426">
      <c r="A426" s="13" t="n">
        <v>45708</v>
      </c>
      <c r="B426" s="6" t="n">
        <v>2</v>
      </c>
      <c r="C426" s="16" t="s">
        <v>233</v>
      </c>
      <c r="D426" s="16"/>
      <c r="E426" s="16"/>
      <c r="F426" s="6" t="s">
        <f>=A426-A425</f>
      </c>
      <c r="G426" s="6" t="s">
        <f>=B426+G425</f>
      </c>
      <c r="H426" s="6" t="s">
        <f>=F426*G425</f>
      </c>
    </row>
    <row collapsed="false" customFormat="false" customHeight="false" hidden="false" ht="12.1" outlineLevel="0" r="427">
      <c r="A427" s="13" t="n">
        <v>45708.733888889</v>
      </c>
      <c r="B427" s="6" t="n">
        <v>10</v>
      </c>
      <c r="C427" s="16" t="s">
        <v>233</v>
      </c>
      <c r="D427" s="16"/>
      <c r="E427" s="16"/>
      <c r="F427" s="6" t="s">
        <f>=A427-A426</f>
      </c>
      <c r="G427" s="6" t="s">
        <f>=B427+G426</f>
      </c>
      <c r="H427" s="6" t="s">
        <f>=F427*G426</f>
      </c>
    </row>
    <row collapsed="false" customFormat="false" customHeight="false" hidden="false" ht="12.1" outlineLevel="0" r="428">
      <c r="A428" s="13" t="n">
        <v>45708.781793981</v>
      </c>
      <c r="B428" s="6" t="n">
        <v>10.02</v>
      </c>
      <c r="C428" s="16" t="s">
        <v>233</v>
      </c>
      <c r="D428" s="16"/>
      <c r="E428" s="16"/>
      <c r="F428" s="6" t="s">
        <f>=A428-A427</f>
      </c>
      <c r="G428" s="6" t="s">
        <f>=B428+G427</f>
      </c>
      <c r="H428" s="6" t="s">
        <f>=F428*G427</f>
      </c>
    </row>
    <row collapsed="false" customFormat="false" customHeight="false" hidden="false" ht="12.1" outlineLevel="0" r="429">
      <c r="A429" s="13" t="n">
        <v>45708.951354167</v>
      </c>
      <c r="B429" s="6" t="n">
        <v>-4794</v>
      </c>
      <c r="C429" s="16" t="s">
        <v>234</v>
      </c>
      <c r="D429" s="16"/>
      <c r="E429" s="16"/>
      <c r="F429" s="6" t="s">
        <f>=A429-A428</f>
      </c>
      <c r="G429" s="6" t="s">
        <f>=B429+G428</f>
      </c>
      <c r="H429" s="6" t="s">
        <f>=F429*G428</f>
      </c>
    </row>
    <row collapsed="false" customFormat="false" customHeight="false" hidden="false" ht="12.1" outlineLevel="0" r="430">
      <c r="A430" s="13" t="n">
        <v>45708.951689815</v>
      </c>
      <c r="B430" s="6" t="n">
        <v>4830</v>
      </c>
      <c r="C430" s="16" t="s">
        <v>233</v>
      </c>
      <c r="D430" s="16"/>
      <c r="E430" s="16"/>
      <c r="F430" s="6" t="s">
        <f>=A430-A429</f>
      </c>
      <c r="G430" s="6" t="s">
        <f>=B430+G429</f>
      </c>
      <c r="H430" s="6" t="s">
        <f>=F430*G429</f>
      </c>
    </row>
    <row collapsed="false" customFormat="false" customHeight="false" hidden="false" ht="12.1" outlineLevel="0" r="431">
      <c r="A431" s="13" t="n">
        <v>45709</v>
      </c>
      <c r="B431" s="6" t="n">
        <v>1</v>
      </c>
      <c r="C431" s="16" t="s">
        <v>233</v>
      </c>
      <c r="D431" s="16"/>
      <c r="E431" s="16"/>
      <c r="F431" s="6" t="s">
        <f>=A431-A430</f>
      </c>
      <c r="G431" s="6" t="s">
        <f>=B431+G430</f>
      </c>
      <c r="H431" s="6" t="s">
        <f>=F431*G430</f>
      </c>
    </row>
    <row collapsed="false" customFormat="false" customHeight="false" hidden="false" ht="12.1" outlineLevel="0" r="432">
      <c r="A432" s="13" t="n">
        <v>45709.782569444</v>
      </c>
      <c r="B432" s="6" t="n">
        <v>15.07</v>
      </c>
      <c r="C432" s="16" t="s">
        <v>233</v>
      </c>
      <c r="D432" s="16"/>
      <c r="E432" s="16"/>
      <c r="F432" s="6" t="s">
        <f>=A432-A431</f>
      </c>
      <c r="G432" s="6" t="s">
        <f>=B432+G431</f>
      </c>
      <c r="H432" s="6" t="s">
        <f>=F432*G431</f>
      </c>
    </row>
    <row collapsed="false" customFormat="false" customHeight="false" hidden="false" ht="12.1" outlineLevel="0" r="433">
      <c r="A433" s="13" t="n">
        <v>45713</v>
      </c>
      <c r="B433" s="6" t="n">
        <v>10</v>
      </c>
      <c r="C433" s="16" t="s">
        <v>233</v>
      </c>
      <c r="D433" s="16"/>
      <c r="E433" s="16"/>
      <c r="F433" s="6" t="s">
        <f>=A433-A432</f>
      </c>
      <c r="G433" s="6" t="s">
        <f>=B433+G432</f>
      </c>
      <c r="H433" s="6" t="s">
        <f>=F433*G432</f>
      </c>
    </row>
    <row collapsed="false" customFormat="false" customHeight="false" hidden="false" ht="12.1" outlineLevel="0" r="434">
      <c r="A434" s="13" t="n">
        <v>45714.561990741</v>
      </c>
      <c r="B434" s="6" t="n">
        <v>5</v>
      </c>
      <c r="C434" s="16" t="s">
        <v>233</v>
      </c>
      <c r="D434" s="16"/>
      <c r="E434" s="16"/>
      <c r="F434" s="6" t="s">
        <f>=A434-A433</f>
      </c>
      <c r="G434" s="6" t="s">
        <f>=B434+G433</f>
      </c>
      <c r="H434" s="6" t="s">
        <f>=F434*G433</f>
      </c>
    </row>
    <row collapsed="false" customFormat="false" customHeight="false" hidden="false" ht="12.1" outlineLevel="0" r="435">
      <c r="A435" s="13" t="n">
        <v>45714.83443287</v>
      </c>
      <c r="B435" s="6" t="n">
        <v>5.06</v>
      </c>
      <c r="C435" s="16" t="s">
        <v>233</v>
      </c>
      <c r="D435" s="16"/>
      <c r="E435" s="16"/>
      <c r="F435" s="6" t="s">
        <f>=A435-A434</f>
      </c>
      <c r="G435" s="6" t="s">
        <f>=B435+G434</f>
      </c>
      <c r="H435" s="6" t="s">
        <f>=F435*G434</f>
      </c>
    </row>
    <row collapsed="false" customFormat="false" customHeight="false" hidden="false" ht="12.1" outlineLevel="0" r="436">
      <c r="A436" s="13" t="n">
        <v>45715.527719907</v>
      </c>
      <c r="B436" s="6" t="n">
        <v>5</v>
      </c>
      <c r="C436" s="16" t="s">
        <v>233</v>
      </c>
      <c r="D436" s="16"/>
      <c r="E436" s="16"/>
      <c r="F436" s="6" t="s">
        <f>=A436-A435</f>
      </c>
      <c r="G436" s="6" t="s">
        <f>=B436+G435</f>
      </c>
      <c r="H436" s="6" t="s">
        <f>=F436*G435</f>
      </c>
    </row>
    <row collapsed="false" customFormat="false" customHeight="false" hidden="false" ht="12.1" outlineLevel="0" r="437">
      <c r="A437" s="13" t="n">
        <v>45716</v>
      </c>
      <c r="B437" s="6" t="n">
        <v>-117.21</v>
      </c>
      <c r="C437" s="16" t="s">
        <v>267</v>
      </c>
      <c r="D437" s="16"/>
      <c r="E437" s="16"/>
      <c r="F437" s="6" t="s">
        <f>=A437-A436</f>
      </c>
      <c r="G437" s="6" t="s">
        <f>=B437+G436</f>
      </c>
      <c r="H437" s="6" t="s">
        <f>=F437*G436</f>
      </c>
    </row>
    <row collapsed="false" customFormat="false" customHeight="false" hidden="false" ht="12.1" outlineLevel="0" r="438">
      <c r="A438" s="13" t="n">
        <v>45716.550092593</v>
      </c>
      <c r="B438" s="6" t="n">
        <v>5</v>
      </c>
      <c r="C438" s="16" t="s">
        <v>233</v>
      </c>
      <c r="D438" s="16"/>
      <c r="E438" s="16"/>
      <c r="F438" s="6" t="s">
        <f>=A438-A437</f>
      </c>
      <c r="G438" s="6" t="s">
        <f>=B438+G437</f>
      </c>
      <c r="H438" s="6" t="s">
        <f>=F438*G437</f>
      </c>
    </row>
    <row collapsed="false" customFormat="false" customHeight="false" hidden="false" ht="12.1" outlineLevel="0" r="439">
      <c r="A439" s="13" t="n">
        <v>45718</v>
      </c>
      <c r="B439" s="6" t="n">
        <v>22</v>
      </c>
      <c r="C439" s="16" t="s">
        <v>233</v>
      </c>
      <c r="D439" s="16"/>
      <c r="E439" s="16"/>
      <c r="F439" s="6" t="s">
        <f>=A439-A438</f>
      </c>
      <c r="G439" s="6" t="s">
        <f>=B439+G438</f>
      </c>
      <c r="H439" s="6" t="s">
        <f>=F439*G438</f>
      </c>
    </row>
    <row collapsed="false" customFormat="false" customHeight="false" hidden="false" ht="12.1" outlineLevel="0" r="440">
      <c r="A440" s="13" t="n">
        <v>45718.554826389</v>
      </c>
      <c r="B440" s="6" t="n">
        <v>10</v>
      </c>
      <c r="C440" s="16" t="s">
        <v>233</v>
      </c>
      <c r="D440" s="16"/>
      <c r="E440" s="16"/>
      <c r="F440" s="6" t="s">
        <f>=A440-A439</f>
      </c>
      <c r="G440" s="6" t="s">
        <f>=B440+G439</f>
      </c>
      <c r="H440" s="6" t="s">
        <f>=F440*G439</f>
      </c>
    </row>
    <row collapsed="false" customFormat="false" customHeight="false" hidden="false" ht="12.1" outlineLevel="0" r="441">
      <c r="A441" s="13" t="n">
        <v>45719.528923611</v>
      </c>
      <c r="B441" s="6" t="n">
        <v>5</v>
      </c>
      <c r="C441" s="16" t="s">
        <v>233</v>
      </c>
      <c r="D441" s="16"/>
      <c r="E441" s="16"/>
      <c r="F441" s="6" t="s">
        <f>=A441-A440</f>
      </c>
      <c r="G441" s="6" t="s">
        <f>=B441+G440</f>
      </c>
      <c r="H441" s="6" t="s">
        <f>=F441*G440</f>
      </c>
    </row>
    <row collapsed="false" customFormat="false" customHeight="false" hidden="false" ht="12.1" outlineLevel="0" r="442">
      <c r="A442" s="13" t="n">
        <v>45720.423946759</v>
      </c>
      <c r="B442" s="6" t="n">
        <v>117.21</v>
      </c>
      <c r="C442" s="16" t="s">
        <v>266</v>
      </c>
      <c r="D442" s="16"/>
      <c r="E442" s="16"/>
      <c r="F442" s="6" t="s">
        <f>=A442-A441</f>
      </c>
      <c r="G442" s="6" t="s">
        <f>=B442+G441</f>
      </c>
      <c r="H442" s="6" t="s">
        <f>=F442*G441</f>
      </c>
    </row>
    <row collapsed="false" customFormat="false" customHeight="false" hidden="false" ht="12.1" outlineLevel="0" r="443">
      <c r="A443" s="13" t="n">
        <v>45720.538831019</v>
      </c>
      <c r="B443" s="6" t="n">
        <v>2</v>
      </c>
      <c r="C443" s="16" t="s">
        <v>233</v>
      </c>
      <c r="D443" s="16"/>
      <c r="E443" s="16"/>
      <c r="F443" s="6" t="s">
        <f>=A443-A442</f>
      </c>
      <c r="G443" s="6" t="s">
        <f>=B443+G442</f>
      </c>
      <c r="H443" s="6" t="s">
        <f>=F443*G442</f>
      </c>
    </row>
    <row collapsed="false" customFormat="false" customHeight="false" hidden="false" ht="12.1" outlineLevel="0" r="444">
      <c r="A444" s="13" t="n">
        <v>45720.803796296</v>
      </c>
      <c r="B444" s="6" t="n">
        <v>41.22</v>
      </c>
      <c r="C444" s="16" t="s">
        <v>233</v>
      </c>
      <c r="D444" s="16"/>
      <c r="E444" s="16"/>
      <c r="F444" s="6" t="s">
        <f>=A444-A443</f>
      </c>
      <c r="G444" s="6" t="s">
        <f>=B444+G443</f>
      </c>
      <c r="H444" s="6" t="s">
        <f>=F444*G443</f>
      </c>
    </row>
    <row collapsed="false" customFormat="false" customHeight="false" hidden="false" ht="12.1" outlineLevel="0" r="445">
      <c r="A445" s="13" t="n">
        <v>45720.947337963</v>
      </c>
      <c r="B445" s="6" t="n">
        <v>872</v>
      </c>
      <c r="C445" s="16" t="s">
        <v>233</v>
      </c>
      <c r="D445" s="16"/>
      <c r="E445" s="16"/>
      <c r="F445" s="6" t="s">
        <f>=A445-A444</f>
      </c>
      <c r="G445" s="6" t="s">
        <f>=B445+G444</f>
      </c>
      <c r="H445" s="6" t="s">
        <f>=F445*G444</f>
      </c>
    </row>
    <row collapsed="false" customFormat="false" customHeight="false" hidden="false" ht="12.1" outlineLevel="0" r="446">
      <c r="A446" s="13" t="n">
        <v>45721.51974537</v>
      </c>
      <c r="B446" s="6" t="n">
        <v>5</v>
      </c>
      <c r="C446" s="16" t="s">
        <v>233</v>
      </c>
      <c r="D446" s="16"/>
      <c r="E446" s="16"/>
      <c r="F446" s="6" t="s">
        <f>=A446-A445</f>
      </c>
      <c r="G446" s="6" t="s">
        <f>=B446+G445</f>
      </c>
      <c r="H446" s="6" t="s">
        <f>=F446*G445</f>
      </c>
    </row>
    <row collapsed="false" customFormat="false" customHeight="false" hidden="false" ht="12.1" outlineLevel="0" r="447">
      <c r="A447" s="13" t="n">
        <v>45722</v>
      </c>
      <c r="B447" s="6" t="n">
        <v>0.02</v>
      </c>
      <c r="C447" s="16" t="s">
        <v>233</v>
      </c>
      <c r="D447" s="16"/>
      <c r="E447" s="16"/>
      <c r="F447" s="6" t="s">
        <f>=A447-A446</f>
      </c>
      <c r="G447" s="6" t="s">
        <f>=B447+G446</f>
      </c>
      <c r="H447" s="6" t="s">
        <f>=F447*G446</f>
      </c>
    </row>
    <row collapsed="false" customFormat="false" customHeight="false" hidden="false" ht="12.1" outlineLevel="0" r="448">
      <c r="A448" s="13" t="n">
        <v>45722.531666667</v>
      </c>
      <c r="B448" s="6" t="n">
        <v>5</v>
      </c>
      <c r="C448" s="16" t="s">
        <v>233</v>
      </c>
      <c r="D448" s="16"/>
      <c r="E448" s="16"/>
      <c r="F448" s="6" t="s">
        <f>=A448-A447</f>
      </c>
      <c r="G448" s="6" t="s">
        <f>=B448+G447</f>
      </c>
      <c r="H448" s="6" t="s">
        <f>=F448*G447</f>
      </c>
    </row>
    <row collapsed="false" customFormat="false" customHeight="false" hidden="false" ht="12.1" outlineLevel="0" r="449">
      <c r="A449" s="13" t="n">
        <v>45723</v>
      </c>
      <c r="B449" s="6" t="n">
        <v>12</v>
      </c>
      <c r="C449" s="16" t="s">
        <v>233</v>
      </c>
      <c r="D449" s="16"/>
      <c r="E449" s="16"/>
      <c r="F449" s="6" t="s">
        <f>=A449-A448</f>
      </c>
      <c r="G449" s="6" t="s">
        <f>=B449+G448</f>
      </c>
      <c r="H449" s="6" t="s">
        <f>=F449*G448</f>
      </c>
    </row>
    <row collapsed="false" customFormat="false" customHeight="false" hidden="false" ht="12.1" outlineLevel="0" r="450">
      <c r="A450" s="13" t="n">
        <v>45724.830787037</v>
      </c>
      <c r="B450" s="6" t="n">
        <v>20</v>
      </c>
      <c r="C450" s="16" t="s">
        <v>233</v>
      </c>
      <c r="D450" s="16"/>
      <c r="E450" s="16"/>
      <c r="F450" s="6" t="s">
        <f>=A450-A449</f>
      </c>
      <c r="G450" s="6" t="s">
        <f>=B450+G449</f>
      </c>
      <c r="H450" s="6" t="s">
        <f>=F450*G449</f>
      </c>
    </row>
    <row collapsed="false" customFormat="false" customHeight="false" hidden="false" ht="12.1" outlineLevel="0" r="451">
      <c r="A451" s="13" t="n">
        <v>45725</v>
      </c>
      <c r="B451" s="6" t="n">
        <v>33</v>
      </c>
      <c r="C451" s="16" t="s">
        <v>233</v>
      </c>
      <c r="D451" s="16"/>
      <c r="E451" s="16"/>
      <c r="F451" s="6" t="s">
        <f>=A451-A450</f>
      </c>
      <c r="G451" s="6" t="s">
        <f>=B451+G450</f>
      </c>
      <c r="H451" s="6" t="s">
        <f>=F451*G450</f>
      </c>
    </row>
    <row collapsed="false" customFormat="false" customHeight="false" hidden="false" ht="12.1" outlineLevel="0" r="452">
      <c r="A452" s="13" t="n">
        <v>45726</v>
      </c>
      <c r="B452" s="6" t="n">
        <v>23</v>
      </c>
      <c r="C452" s="16" t="s">
        <v>233</v>
      </c>
      <c r="D452" s="16"/>
      <c r="E452" s="16"/>
      <c r="F452" s="6" t="s">
        <f>=A452-A451</f>
      </c>
      <c r="G452" s="6" t="s">
        <f>=B452+G451</f>
      </c>
      <c r="H452" s="6" t="s">
        <f>=F452*G451</f>
      </c>
    </row>
    <row collapsed="false" customFormat="false" customHeight="false" hidden="false" ht="12.1" outlineLevel="0" r="453">
      <c r="A453" s="13" t="n">
        <v>45726</v>
      </c>
      <c r="B453" s="6" t="n">
        <v>20</v>
      </c>
      <c r="C453" s="16" t="s">
        <v>233</v>
      </c>
      <c r="D453" s="16"/>
      <c r="E453" s="16"/>
      <c r="F453" s="6" t="s">
        <f>=A453-A452</f>
      </c>
      <c r="G453" s="6" t="s">
        <f>=B453+G452</f>
      </c>
      <c r="H453" s="6" t="s">
        <f>=F453*G452</f>
      </c>
    </row>
    <row collapsed="false" customFormat="false" customHeight="false" hidden="false" ht="12.1" outlineLevel="0" r="454">
      <c r="A454" s="13" t="n">
        <v>45726.530891204</v>
      </c>
      <c r="B454" s="6" t="n">
        <v>5</v>
      </c>
      <c r="C454" s="16" t="s">
        <v>233</v>
      </c>
      <c r="D454" s="16"/>
      <c r="E454" s="16"/>
      <c r="F454" s="6" t="s">
        <f>=A454-A453</f>
      </c>
      <c r="G454" s="6" t="s">
        <f>=B454+G453</f>
      </c>
      <c r="H454" s="6" t="s">
        <f>=F454*G453</f>
      </c>
    </row>
    <row collapsed="false" customFormat="false" customHeight="false" hidden="false" ht="12.1" outlineLevel="0" r="455">
      <c r="A455" s="13" t="n">
        <v>45726.653368056</v>
      </c>
      <c r="B455" s="6" t="n">
        <v>10</v>
      </c>
      <c r="C455" s="16" t="s">
        <v>233</v>
      </c>
      <c r="D455" s="16"/>
      <c r="E455" s="16"/>
      <c r="F455" s="6" t="s">
        <f>=A455-A454</f>
      </c>
      <c r="G455" s="6" t="s">
        <f>=B455+G454</f>
      </c>
      <c r="H455" s="6" t="s">
        <f>=F455*G454</f>
      </c>
    </row>
    <row collapsed="false" customFormat="false" customHeight="false" hidden="false" ht="12.1" outlineLevel="0" r="456">
      <c r="A456" s="13" t="n">
        <v>45727</v>
      </c>
      <c r="B456" s="6" t="n">
        <v>40</v>
      </c>
      <c r="C456" s="16" t="s">
        <v>233</v>
      </c>
      <c r="D456" s="16"/>
      <c r="E456" s="16"/>
      <c r="F456" s="6" t="s">
        <f>=A456-A455</f>
      </c>
      <c r="G456" s="6" t="s">
        <f>=B456+G455</f>
      </c>
      <c r="H456" s="6" t="s">
        <f>=F456*G455</f>
      </c>
    </row>
    <row collapsed="false" customFormat="false" customHeight="false" hidden="false" ht="12.1" outlineLevel="0" r="457">
      <c r="A457" s="13" t="n">
        <v>45727</v>
      </c>
      <c r="B457" s="6" t="n">
        <v>1</v>
      </c>
      <c r="C457" s="16" t="s">
        <v>233</v>
      </c>
      <c r="D457" s="16"/>
      <c r="E457" s="16"/>
      <c r="F457" s="6" t="s">
        <f>=A457-A456</f>
      </c>
      <c r="G457" s="6" t="s">
        <f>=B457+G456</f>
      </c>
      <c r="H457" s="6" t="s">
        <f>=F457*G456</f>
      </c>
    </row>
    <row collapsed="false" customFormat="false" customHeight="false" hidden="false" ht="12.1" outlineLevel="0" r="458">
      <c r="A458" s="13" t="n">
        <v>45727.70099537</v>
      </c>
      <c r="B458" s="6" t="n">
        <v>5</v>
      </c>
      <c r="C458" s="16" t="s">
        <v>233</v>
      </c>
      <c r="D458" s="16"/>
      <c r="E458" s="16"/>
      <c r="F458" s="6" t="s">
        <f>=A458-A457</f>
      </c>
      <c r="G458" s="6" t="s">
        <f>=B458+G457</f>
      </c>
      <c r="H458" s="6" t="s">
        <f>=F458*G457</f>
      </c>
    </row>
    <row collapsed="false" customFormat="false" customHeight="false" hidden="false" ht="12.1" outlineLevel="0" r="459">
      <c r="A459" s="13" t="n">
        <v>45727.763923611</v>
      </c>
      <c r="B459" s="6" t="n">
        <v>15.03</v>
      </c>
      <c r="C459" s="16" t="s">
        <v>233</v>
      </c>
      <c r="D459" s="16"/>
      <c r="E459" s="16"/>
      <c r="F459" s="6" t="s">
        <f>=A459-A458</f>
      </c>
      <c r="G459" s="6" t="s">
        <f>=B459+G458</f>
      </c>
      <c r="H459" s="6" t="s">
        <f>=F459*G458</f>
      </c>
    </row>
    <row collapsed="false" customFormat="false" customHeight="false" hidden="false" ht="12.1" outlineLevel="0" r="460">
      <c r="A460" s="13" t="n">
        <v>45728</v>
      </c>
      <c r="B460" s="6" t="n">
        <v>40</v>
      </c>
      <c r="C460" s="16" t="s">
        <v>233</v>
      </c>
      <c r="D460" s="16"/>
      <c r="E460" s="16"/>
      <c r="F460" s="6" t="s">
        <f>=A460-A459</f>
      </c>
      <c r="G460" s="6" t="s">
        <f>=B460+G459</f>
      </c>
      <c r="H460" s="6" t="s">
        <f>=F460*G459</f>
      </c>
    </row>
    <row collapsed="false" customFormat="false" customHeight="false" hidden="false" ht="12.1" outlineLevel="0" r="461">
      <c r="A461" s="13" t="n">
        <v>45728</v>
      </c>
      <c r="B461" s="6" t="n">
        <v>22.72</v>
      </c>
      <c r="C461" s="16" t="s">
        <v>233</v>
      </c>
      <c r="D461" s="16"/>
      <c r="E461" s="16"/>
      <c r="F461" s="6" t="s">
        <f>=A461-A460</f>
      </c>
      <c r="G461" s="6" t="s">
        <f>=B461+G460</f>
      </c>
      <c r="H461" s="6" t="s">
        <f>=F461*G460</f>
      </c>
    </row>
    <row collapsed="false" customFormat="false" customHeight="false" hidden="false" ht="12.1" outlineLevel="0" r="462">
      <c r="A462" s="13" t="n">
        <v>45728</v>
      </c>
      <c r="B462" s="6" t="n">
        <v>3.18</v>
      </c>
      <c r="C462" s="16" t="s">
        <v>233</v>
      </c>
      <c r="D462" s="16"/>
      <c r="E462" s="16"/>
      <c r="F462" s="6" t="s">
        <f>=A462-A461</f>
      </c>
      <c r="G462" s="6" t="s">
        <f>=B462+G461</f>
      </c>
      <c r="H462" s="6" t="s">
        <f>=F462*G461</f>
      </c>
    </row>
    <row collapsed="false" customFormat="false" customHeight="false" hidden="false" ht="12.1" outlineLevel="0" r="463">
      <c r="A463" s="13" t="n">
        <v>45728</v>
      </c>
      <c r="B463" s="6" t="n">
        <v>35.39</v>
      </c>
      <c r="C463" s="16" t="s">
        <v>233</v>
      </c>
      <c r="D463" s="16"/>
      <c r="E463" s="16"/>
      <c r="F463" s="6" t="s">
        <f>=A463-A462</f>
      </c>
      <c r="G463" s="6" t="s">
        <f>=B463+G462</f>
      </c>
      <c r="H463" s="6" t="s">
        <f>=F463*G462</f>
      </c>
    </row>
    <row collapsed="false" customFormat="false" customHeight="false" hidden="false" ht="12.1" outlineLevel="0" r="464">
      <c r="A464" s="13" t="n">
        <v>45728</v>
      </c>
      <c r="B464" s="6" t="n">
        <v>45</v>
      </c>
      <c r="C464" s="16" t="s">
        <v>233</v>
      </c>
      <c r="D464" s="16"/>
      <c r="E464" s="16"/>
      <c r="F464" s="6" t="s">
        <f>=A464-A463</f>
      </c>
      <c r="G464" s="6" t="s">
        <f>=B464+G463</f>
      </c>
      <c r="H464" s="6" t="s">
        <f>=F464*G463</f>
      </c>
    </row>
    <row collapsed="false" customFormat="false" customHeight="false" hidden="false" ht="12.1" outlineLevel="0" r="465">
      <c r="A465" s="13" t="n">
        <v>45728.996215278</v>
      </c>
      <c r="B465" s="6" t="n">
        <v>17000</v>
      </c>
      <c r="C465" s="16" t="s">
        <v>233</v>
      </c>
      <c r="D465" s="16"/>
      <c r="E465" s="16"/>
      <c r="F465" s="6" t="s">
        <f>=A465-A464</f>
      </c>
      <c r="G465" s="6" t="s">
        <f>=B465+G464</f>
      </c>
      <c r="H465" s="6" t="s">
        <f>=F465*G464</f>
      </c>
    </row>
    <row collapsed="false" customFormat="false" customHeight="false" hidden="false" ht="12.1" outlineLevel="0" r="466">
      <c r="A466" s="13" t="n">
        <v>45729.514236111</v>
      </c>
      <c r="B466" s="6" t="n">
        <v>5</v>
      </c>
      <c r="C466" s="16" t="s">
        <v>233</v>
      </c>
      <c r="D466" s="16"/>
      <c r="E466" s="16"/>
      <c r="F466" s="6" t="s">
        <f>=A466-A465</f>
      </c>
      <c r="G466" s="6" t="s">
        <f>=B466+G465</f>
      </c>
      <c r="H466" s="6" t="s">
        <f>=F466*G465</f>
      </c>
    </row>
    <row collapsed="false" customFormat="false" customHeight="false" hidden="false" ht="12.1" outlineLevel="0" r="467">
      <c r="A467" s="13" t="n">
        <v>45729.767569444</v>
      </c>
      <c r="B467" s="6" t="n">
        <v>20.03</v>
      </c>
      <c r="C467" s="16" t="s">
        <v>233</v>
      </c>
      <c r="D467" s="16"/>
      <c r="E467" s="16"/>
      <c r="F467" s="6" t="s">
        <f>=A467-A466</f>
      </c>
      <c r="G467" s="6" t="s">
        <f>=B467+G466</f>
      </c>
      <c r="H467" s="6" t="s">
        <f>=F467*G466</f>
      </c>
    </row>
    <row collapsed="false" customFormat="false" customHeight="false" hidden="false" ht="12.1" outlineLevel="0" r="468">
      <c r="A468" s="13" t="n">
        <v>45730.524606481</v>
      </c>
      <c r="B468" s="6" t="n">
        <v>5</v>
      </c>
      <c r="C468" s="16" t="s">
        <v>233</v>
      </c>
      <c r="D468" s="16"/>
      <c r="E468" s="16"/>
      <c r="F468" s="6" t="s">
        <f>=A468-A467</f>
      </c>
      <c r="G468" s="6" t="s">
        <f>=B468+G467</f>
      </c>
      <c r="H468" s="6" t="s">
        <f>=F468*G467</f>
      </c>
    </row>
    <row collapsed="false" customFormat="false" customHeight="false" hidden="false" ht="12.1" outlineLevel="0" r="469">
      <c r="A469" s="13" t="n">
        <v>45733</v>
      </c>
      <c r="B469" s="6" t="n">
        <v>-330</v>
      </c>
      <c r="C469" s="16" t="s">
        <v>254</v>
      </c>
      <c r="D469" s="16"/>
      <c r="E469" s="16"/>
      <c r="F469" s="6" t="s">
        <f>=A469-A468</f>
      </c>
      <c r="G469" s="6" t="s">
        <f>=B469+G468</f>
      </c>
      <c r="H469" s="6" t="s">
        <f>=F469*G468</f>
      </c>
    </row>
    <row collapsed="false" customFormat="false" customHeight="false" hidden="false" ht="12.1" outlineLevel="0" r="470">
      <c r="A470" s="13" t="n">
        <v>45733.766875</v>
      </c>
      <c r="B470" s="6" t="n">
        <v>21.08</v>
      </c>
      <c r="C470" s="16" t="s">
        <v>233</v>
      </c>
      <c r="D470" s="16"/>
      <c r="E470" s="16"/>
      <c r="F470" s="6" t="s">
        <f>=A470-A469</f>
      </c>
      <c r="G470" s="6" t="s">
        <f>=B470+G469</f>
      </c>
      <c r="H470" s="6" t="s">
        <f>=F470*G469</f>
      </c>
    </row>
    <row collapsed="false" customFormat="false" customHeight="false" hidden="false" ht="12.1" outlineLevel="0" r="471">
      <c r="A471" s="13" t="n">
        <v>45734.519756944</v>
      </c>
      <c r="B471" s="6" t="n">
        <v>5</v>
      </c>
      <c r="C471" s="16" t="s">
        <v>233</v>
      </c>
      <c r="D471" s="16"/>
      <c r="E471" s="16"/>
      <c r="F471" s="6" t="s">
        <f>=A471-A470</f>
      </c>
      <c r="G471" s="6" t="s">
        <f>=B471+G470</f>
      </c>
      <c r="H471" s="6" t="s">
        <f>=F471*G470</f>
      </c>
    </row>
    <row collapsed="false" customFormat="false" customHeight="false" hidden="false" ht="12.1" outlineLevel="0" r="472">
      <c r="A472" s="13" t="n">
        <v>45734.765833333</v>
      </c>
      <c r="B472" s="6" t="n">
        <v>16.72</v>
      </c>
      <c r="C472" s="16" t="s">
        <v>233</v>
      </c>
      <c r="D472" s="16"/>
      <c r="E472" s="16"/>
      <c r="F472" s="6" t="s">
        <f>=A472-A471</f>
      </c>
      <c r="G472" s="6" t="s">
        <f>=B472+G471</f>
      </c>
      <c r="H472" s="6" t="s">
        <f>=F472*G471</f>
      </c>
    </row>
    <row collapsed="false" customFormat="false" customHeight="false" hidden="false" ht="12.1" outlineLevel="0" r="473">
      <c r="A473" s="13" t="n">
        <v>45734.768611111</v>
      </c>
      <c r="B473" s="6" t="n">
        <v>14.83</v>
      </c>
      <c r="C473" s="16" t="s">
        <v>233</v>
      </c>
      <c r="D473" s="16"/>
      <c r="E473" s="16"/>
      <c r="F473" s="6" t="s">
        <f>=A473-A472</f>
      </c>
      <c r="G473" s="6" t="s">
        <f>=B473+G472</f>
      </c>
      <c r="H473" s="6" t="s">
        <f>=F473*G472</f>
      </c>
    </row>
    <row collapsed="false" customFormat="false" customHeight="false" hidden="false" ht="12.1" outlineLevel="0" r="474">
      <c r="A474" s="13" t="n">
        <v>45735</v>
      </c>
      <c r="B474" s="6" t="n">
        <v>1</v>
      </c>
      <c r="C474" s="16" t="s">
        <v>233</v>
      </c>
      <c r="D474" s="16"/>
      <c r="E474" s="16"/>
      <c r="F474" s="6" t="s">
        <f>=A474-A473</f>
      </c>
      <c r="G474" s="6" t="s">
        <f>=B474+G473</f>
      </c>
      <c r="H474" s="6" t="s">
        <f>=F474*G473</f>
      </c>
    </row>
    <row collapsed="false" customFormat="false" customHeight="false" hidden="false" ht="12.1" outlineLevel="0" r="475">
      <c r="A475" s="13" t="n">
        <v>45735.486215278</v>
      </c>
      <c r="B475" s="6" t="n">
        <v>330</v>
      </c>
      <c r="C475" s="16" t="s">
        <v>255</v>
      </c>
      <c r="D475" s="16"/>
      <c r="E475" s="16"/>
      <c r="F475" s="6" t="s">
        <f>=A475-A474</f>
      </c>
      <c r="G475" s="6" t="s">
        <f>=B475+G474</f>
      </c>
      <c r="H475" s="6" t="s">
        <f>=F475*G474</f>
      </c>
    </row>
    <row collapsed="false" customFormat="false" customHeight="false" hidden="false" ht="12.1" outlineLevel="0" r="476">
      <c r="A476" s="13" t="n">
        <v>45735.560428241</v>
      </c>
      <c r="B476" s="6" t="n">
        <v>1</v>
      </c>
      <c r="C476" s="16" t="s">
        <v>233</v>
      </c>
      <c r="D476" s="16"/>
      <c r="E476" s="16"/>
      <c r="F476" s="6" t="s">
        <f>=A476-A475</f>
      </c>
      <c r="G476" s="6" t="s">
        <f>=B476+G475</f>
      </c>
      <c r="H476" s="6" t="s">
        <f>=F476*G475</f>
      </c>
    </row>
    <row collapsed="false" customFormat="false" customHeight="false" hidden="false" ht="12.1" outlineLevel="0" r="477">
      <c r="A477" s="13" t="n">
        <v>45736</v>
      </c>
      <c r="B477" s="6" t="n">
        <v>1</v>
      </c>
      <c r="C477" s="16" t="s">
        <v>233</v>
      </c>
      <c r="D477" s="16"/>
      <c r="E477" s="16"/>
      <c r="F477" s="6" t="s">
        <f>=A477-A476</f>
      </c>
      <c r="G477" s="6" t="s">
        <f>=B477+G476</f>
      </c>
      <c r="H477" s="6" t="s">
        <f>=F477*G476</f>
      </c>
    </row>
    <row collapsed="false" customFormat="false" customHeight="false" hidden="false" ht="12.1" outlineLevel="0" r="478">
      <c r="A478" s="13" t="n">
        <v>45736</v>
      </c>
      <c r="B478" s="6" t="n">
        <v>1</v>
      </c>
      <c r="C478" s="16" t="s">
        <v>233</v>
      </c>
      <c r="D478" s="16"/>
      <c r="E478" s="16"/>
      <c r="F478" s="6" t="s">
        <f>=A478-A477</f>
      </c>
      <c r="G478" s="6" t="s">
        <f>=B478+G477</f>
      </c>
      <c r="H478" s="6" t="s">
        <f>=F478*G477</f>
      </c>
    </row>
    <row collapsed="false" customFormat="false" customHeight="false" hidden="false" ht="12.1" outlineLevel="0" r="479">
      <c r="A479" s="13" t="n">
        <v>45736.768726852</v>
      </c>
      <c r="B479" s="6" t="n">
        <v>40.06</v>
      </c>
      <c r="C479" s="16" t="s">
        <v>233</v>
      </c>
      <c r="D479" s="16"/>
      <c r="E479" s="16"/>
      <c r="F479" s="6" t="s">
        <f>=A479-A478</f>
      </c>
      <c r="G479" s="6" t="s">
        <f>=B479+G478</f>
      </c>
      <c r="H479" s="6" t="s">
        <f>=F479*G478</f>
      </c>
    </row>
    <row collapsed="false" customFormat="false" customHeight="false" hidden="false" ht="12.1" outlineLevel="0" r="480">
      <c r="A480" s="13" t="n">
        <v>45737.547766204</v>
      </c>
      <c r="B480" s="6" t="n">
        <v>5</v>
      </c>
      <c r="C480" s="16" t="s">
        <v>233</v>
      </c>
      <c r="D480" s="16"/>
      <c r="E480" s="16"/>
      <c r="F480" s="6" t="s">
        <f>=A480-A479</f>
      </c>
      <c r="G480" s="6" t="s">
        <f>=B480+G479</f>
      </c>
      <c r="H480" s="6" t="s">
        <f>=F480*G479</f>
      </c>
    </row>
    <row collapsed="false" customFormat="false" customHeight="false" hidden="false" ht="12.1" outlineLevel="0" r="481">
      <c r="A481" s="13" t="n">
        <v>45738</v>
      </c>
      <c r="B481" s="6" t="n">
        <v>1</v>
      </c>
      <c r="C481" s="16" t="s">
        <v>233</v>
      </c>
      <c r="D481" s="16"/>
      <c r="E481" s="16"/>
      <c r="F481" s="6" t="s">
        <f>=A481-A480</f>
      </c>
      <c r="G481" s="6" t="s">
        <f>=B481+G480</f>
      </c>
      <c r="H481" s="6" t="s">
        <f>=F481*G480</f>
      </c>
    </row>
    <row collapsed="false" customFormat="false" customHeight="false" hidden="false" ht="12.1" outlineLevel="0" r="482">
      <c r="A482" s="13" t="n">
        <v>45739.553368056</v>
      </c>
      <c r="B482" s="6" t="n">
        <v>40</v>
      </c>
      <c r="C482" s="16" t="s">
        <v>233</v>
      </c>
      <c r="D482" s="16"/>
      <c r="E482" s="16"/>
      <c r="F482" s="6" t="s">
        <f>=A482-A481</f>
      </c>
      <c r="G482" s="6" t="s">
        <f>=B482+G481</f>
      </c>
      <c r="H482" s="6" t="s">
        <f>=F482*G481</f>
      </c>
    </row>
    <row collapsed="false" customFormat="false" customHeight="false" hidden="false" ht="12.1" outlineLevel="0" r="483">
      <c r="A483" s="13" t="n">
        <v>45739.74412037</v>
      </c>
      <c r="B483" s="6" t="n">
        <v>11.28</v>
      </c>
      <c r="C483" s="16" t="s">
        <v>233</v>
      </c>
      <c r="D483" s="16"/>
      <c r="E483" s="16"/>
      <c r="F483" s="6" t="s">
        <f>=A483-A482</f>
      </c>
      <c r="G483" s="6" t="s">
        <f>=B483+G482</f>
      </c>
      <c r="H483" s="6" t="s">
        <f>=F483*G482</f>
      </c>
    </row>
    <row collapsed="false" customFormat="false" customHeight="false" hidden="false" ht="12.1" outlineLevel="0" r="484">
      <c r="A484" s="13" t="n">
        <v>45740.528553241</v>
      </c>
      <c r="B484" s="6" t="n">
        <v>5</v>
      </c>
      <c r="C484" s="16" t="s">
        <v>233</v>
      </c>
      <c r="D484" s="16"/>
      <c r="E484" s="16"/>
      <c r="F484" s="6" t="s">
        <f>=A484-A483</f>
      </c>
      <c r="G484" s="6" t="s">
        <f>=B484+G483</f>
      </c>
      <c r="H484" s="6" t="s">
        <f>=F484*G483</f>
      </c>
    </row>
    <row collapsed="false" customFormat="false" customHeight="false" hidden="false" ht="12.1" outlineLevel="0" r="485">
      <c r="A485" s="13" t="n">
        <v>45741</v>
      </c>
      <c r="B485" s="6" t="n">
        <v>10</v>
      </c>
      <c r="C485" s="16" t="s">
        <v>233</v>
      </c>
      <c r="D485" s="16"/>
      <c r="E485" s="16"/>
      <c r="F485" s="6" t="s">
        <f>=A485-A484</f>
      </c>
      <c r="G485" s="6" t="s">
        <f>=B485+G484</f>
      </c>
      <c r="H485" s="6" t="s">
        <f>=F485*G484</f>
      </c>
    </row>
    <row collapsed="false" customFormat="false" customHeight="false" hidden="false" ht="12.1" outlineLevel="0" r="486">
      <c r="A486" s="13" t="n">
        <v>45741.514826389</v>
      </c>
      <c r="B486" s="6" t="n">
        <v>2</v>
      </c>
      <c r="C486" s="16" t="s">
        <v>233</v>
      </c>
      <c r="D486" s="16"/>
      <c r="E486" s="16"/>
      <c r="F486" s="6" t="s">
        <f>=A486-A485</f>
      </c>
      <c r="G486" s="6" t="s">
        <f>=B486+G485</f>
      </c>
      <c r="H486" s="6" t="s">
        <f>=F486*G485</f>
      </c>
    </row>
    <row collapsed="false" customFormat="false" customHeight="false" hidden="false" ht="12.1" outlineLevel="0" r="487">
      <c r="A487" s="13" t="n">
        <v>45742</v>
      </c>
      <c r="B487" s="6" t="n">
        <v>1</v>
      </c>
      <c r="C487" s="16" t="s">
        <v>233</v>
      </c>
      <c r="D487" s="16"/>
      <c r="E487" s="16"/>
      <c r="F487" s="6" t="s">
        <f>=A487-A486</f>
      </c>
      <c r="G487" s="6" t="s">
        <f>=B487+G486</f>
      </c>
      <c r="H487" s="6" t="s">
        <f>=F487*G486</f>
      </c>
    </row>
    <row collapsed="false" customFormat="false" customHeight="false" hidden="false" ht="12.1" outlineLevel="0" r="488">
      <c r="A488" s="13" t="n">
        <v>45742</v>
      </c>
      <c r="B488" s="6" t="n">
        <v>40</v>
      </c>
      <c r="C488" s="16" t="s">
        <v>233</v>
      </c>
      <c r="D488" s="16"/>
      <c r="E488" s="16"/>
      <c r="F488" s="6" t="s">
        <f>=A488-A487</f>
      </c>
      <c r="G488" s="6" t="s">
        <f>=B488+G487</f>
      </c>
      <c r="H488" s="6" t="s">
        <f>=F488*G487</f>
      </c>
    </row>
    <row collapsed="false" customFormat="false" customHeight="false" hidden="false" ht="12.1" outlineLevel="0" r="489">
      <c r="A489" s="13" t="n">
        <v>45742.770590278</v>
      </c>
      <c r="B489" s="6" t="n">
        <v>0.04</v>
      </c>
      <c r="C489" s="16" t="s">
        <v>233</v>
      </c>
      <c r="D489" s="16"/>
      <c r="E489" s="16"/>
      <c r="F489" s="6" t="s">
        <f>=A489-A488</f>
      </c>
      <c r="G489" s="6" t="s">
        <f>=B489+G488</f>
      </c>
      <c r="H489" s="6" t="s">
        <f>=F489*G488</f>
      </c>
    </row>
    <row collapsed="false" customFormat="false" customHeight="false" hidden="false" ht="12.1" outlineLevel="0" r="490">
      <c r="A490" s="13" t="n">
        <v>45743.564479167</v>
      </c>
      <c r="B490" s="6" t="n">
        <v>5</v>
      </c>
      <c r="C490" s="16" t="s">
        <v>233</v>
      </c>
      <c r="D490" s="16"/>
      <c r="E490" s="16"/>
      <c r="F490" s="6" t="s">
        <f>=A490-A489</f>
      </c>
      <c r="G490" s="6" t="s">
        <f>=B490+G489</f>
      </c>
      <c r="H490" s="6" t="s">
        <f>=F490*G489</f>
      </c>
    </row>
    <row collapsed="false" customFormat="false" customHeight="false" hidden="false" ht="12.1" outlineLevel="0" r="491">
      <c r="A491" s="13" t="n">
        <v>45744</v>
      </c>
      <c r="B491" s="6" t="n">
        <v>1</v>
      </c>
      <c r="C491" s="16" t="s">
        <v>233</v>
      </c>
      <c r="D491" s="16"/>
      <c r="E491" s="16"/>
      <c r="F491" s="6" t="s">
        <f>=A491-A490</f>
      </c>
      <c r="G491" s="6" t="s">
        <f>=B491+G490</f>
      </c>
      <c r="H491" s="6" t="s">
        <f>=F491*G490</f>
      </c>
    </row>
    <row collapsed="false" customFormat="false" customHeight="false" hidden="false" ht="12.1" outlineLevel="0" r="492">
      <c r="A492" s="13" t="n">
        <v>45744</v>
      </c>
      <c r="B492" s="6" t="n">
        <v>40</v>
      </c>
      <c r="C492" s="16" t="s">
        <v>233</v>
      </c>
      <c r="D492" s="16"/>
      <c r="E492" s="16"/>
      <c r="F492" s="6" t="s">
        <f>=A492-A491</f>
      </c>
      <c r="G492" s="6" t="s">
        <f>=B492+G491</f>
      </c>
      <c r="H492" s="6" t="s">
        <f>=F492*G491</f>
      </c>
    </row>
    <row collapsed="false" customFormat="false" customHeight="false" hidden="false" ht="12.1" outlineLevel="0" r="493">
      <c r="A493" s="13" t="n">
        <v>45746.613136574</v>
      </c>
      <c r="B493" s="6" t="n">
        <v>22</v>
      </c>
      <c r="C493" s="16" t="s">
        <v>233</v>
      </c>
      <c r="D493" s="16"/>
      <c r="E493" s="16"/>
      <c r="F493" s="6" t="s">
        <f>=A493-A492</f>
      </c>
      <c r="G493" s="6" t="s">
        <f>=B493+G492</f>
      </c>
      <c r="H493" s="6" t="s">
        <f>=F493*G492</f>
      </c>
    </row>
    <row collapsed="false" customFormat="false" customHeight="false" hidden="false" ht="12.1" outlineLevel="0" r="494">
      <c r="A494" s="13" t="n">
        <v>45747</v>
      </c>
      <c r="B494" s="6" t="n">
        <v>-109.68</v>
      </c>
      <c r="C494" s="16" t="s">
        <v>268</v>
      </c>
      <c r="D494" s="16"/>
      <c r="E494" s="16"/>
      <c r="F494" s="6" t="s">
        <f>=A494-A493</f>
      </c>
      <c r="G494" s="6" t="s">
        <f>=B494+G493</f>
      </c>
      <c r="H494" s="6" t="s">
        <f>=F494*G493</f>
      </c>
    </row>
    <row collapsed="false" customFormat="false" customHeight="false" hidden="false" ht="12.1" outlineLevel="0" r="495">
      <c r="A495" s="13" t="n">
        <v>45747.554583333</v>
      </c>
      <c r="B495" s="6" t="n">
        <v>5</v>
      </c>
      <c r="C495" s="16" t="s">
        <v>233</v>
      </c>
      <c r="D495" s="16"/>
      <c r="E495" s="16"/>
      <c r="F495" s="6" t="s">
        <f>=A495-A494</f>
      </c>
      <c r="G495" s="6" t="s">
        <f>=B495+G494</f>
      </c>
      <c r="H495" s="6" t="s">
        <f>=F495*G494</f>
      </c>
    </row>
    <row collapsed="false" customFormat="false" customHeight="false" hidden="false" ht="12.1" outlineLevel="0" r="496">
      <c r="A496" s="13" t="n">
        <v>45747.802534722</v>
      </c>
      <c r="B496" s="6" t="n">
        <v>42</v>
      </c>
      <c r="C496" s="16" t="s">
        <v>233</v>
      </c>
      <c r="D496" s="16"/>
      <c r="E496" s="16"/>
      <c r="F496" s="6" t="s">
        <f>=A496-A495</f>
      </c>
      <c r="G496" s="6" t="s">
        <f>=B496+G495</f>
      </c>
      <c r="H496" s="6" t="s">
        <f>=F496*G495</f>
      </c>
    </row>
    <row collapsed="false" customFormat="false" customHeight="false" hidden="false" ht="12.1" outlineLevel="0" r="497">
      <c r="A497" s="13" t="n">
        <v>45748</v>
      </c>
      <c r="B497" s="6" t="n">
        <v>20</v>
      </c>
      <c r="C497" s="16" t="s">
        <v>233</v>
      </c>
      <c r="D497" s="16"/>
      <c r="E497" s="16"/>
      <c r="F497" s="6" t="s">
        <f>=A497-A496</f>
      </c>
      <c r="G497" s="6" t="s">
        <f>=B497+G496</f>
      </c>
      <c r="H497" s="6" t="s">
        <f>=F497*G496</f>
      </c>
    </row>
    <row collapsed="false" customFormat="false" customHeight="false" hidden="false" ht="12.1" outlineLevel="0" r="498">
      <c r="A498" s="13" t="n">
        <v>45748.546481481</v>
      </c>
      <c r="B498" s="6" t="n">
        <v>5</v>
      </c>
      <c r="C498" s="16" t="s">
        <v>233</v>
      </c>
      <c r="D498" s="16"/>
      <c r="E498" s="16"/>
      <c r="F498" s="6" t="s">
        <f>=A498-A497</f>
      </c>
      <c r="G498" s="6" t="s">
        <f>=B498+G497</f>
      </c>
      <c r="H498" s="6" t="s">
        <f>=F498*G497</f>
      </c>
    </row>
    <row collapsed="false" customFormat="false" customHeight="false" hidden="false" ht="12.1" outlineLevel="0" r="499">
      <c r="A499" s="13" t="n">
        <v>45749</v>
      </c>
      <c r="B499" s="6" t="n">
        <v>1</v>
      </c>
      <c r="C499" s="16" t="s">
        <v>233</v>
      </c>
      <c r="D499" s="16"/>
      <c r="E499" s="16"/>
      <c r="F499" s="6" t="s">
        <f>=A499-A498</f>
      </c>
      <c r="G499" s="6" t="s">
        <f>=B499+G498</f>
      </c>
      <c r="H499" s="6" t="s">
        <f>=F499*G498</f>
      </c>
    </row>
    <row collapsed="false" customFormat="false" customHeight="false" hidden="false" ht="12.1" outlineLevel="0" r="500">
      <c r="A500" s="13" t="n">
        <v>45749</v>
      </c>
      <c r="B500" s="6" t="n">
        <v>20</v>
      </c>
      <c r="C500" s="16" t="s">
        <v>233</v>
      </c>
      <c r="D500" s="16"/>
      <c r="E500" s="16"/>
      <c r="F500" s="6" t="s">
        <f>=A500-A499</f>
      </c>
      <c r="G500" s="6" t="s">
        <f>=B500+G499</f>
      </c>
      <c r="H500" s="6" t="s">
        <f>=F500*G499</f>
      </c>
    </row>
    <row collapsed="false" customFormat="false" customHeight="false" hidden="false" ht="12.1" outlineLevel="0" r="501">
      <c r="A501" s="13" t="n">
        <v>45749.430659722</v>
      </c>
      <c r="B501" s="6" t="n">
        <v>109.68</v>
      </c>
      <c r="C501" s="16" t="s">
        <v>266</v>
      </c>
      <c r="D501" s="16"/>
      <c r="E501" s="16"/>
      <c r="F501" s="6" t="s">
        <f>=A501-A500</f>
      </c>
      <c r="G501" s="6" t="s">
        <f>=B501+G500</f>
      </c>
      <c r="H501" s="6" t="s">
        <f>=F501*G500</f>
      </c>
    </row>
    <row collapsed="false" customFormat="false" customHeight="false" hidden="false" ht="12.1" outlineLevel="0" r="502">
      <c r="A502" s="13" t="n">
        <v>45749.710393519</v>
      </c>
      <c r="B502" s="6" t="n">
        <v>5</v>
      </c>
      <c r="C502" s="16" t="s">
        <v>233</v>
      </c>
      <c r="D502" s="16"/>
      <c r="E502" s="16"/>
      <c r="F502" s="6" t="s">
        <f>=A502-A501</f>
      </c>
      <c r="G502" s="6" t="s">
        <f>=B502+G501</f>
      </c>
      <c r="H502" s="6" t="s">
        <f>=F502*G501</f>
      </c>
    </row>
    <row collapsed="false" customFormat="false" customHeight="false" hidden="false" ht="12.1" outlineLevel="0" r="503">
      <c r="A503" s="13" t="n">
        <v>45750</v>
      </c>
      <c r="B503" s="6" t="n">
        <v>30.07</v>
      </c>
      <c r="C503" s="16" t="s">
        <v>233</v>
      </c>
      <c r="D503" s="16"/>
      <c r="E503" s="16"/>
      <c r="F503" s="6" t="s">
        <f>=A503-A502</f>
      </c>
      <c r="G503" s="6" t="s">
        <f>=B503+G502</f>
      </c>
      <c r="H503" s="6" t="s">
        <f>=F503*G502</f>
      </c>
    </row>
    <row collapsed="false" customFormat="false" customHeight="false" hidden="false" ht="12.1" outlineLevel="0" r="504">
      <c r="A504" s="13" t="n">
        <v>45750.668668981</v>
      </c>
      <c r="B504" s="6" t="n">
        <v>25</v>
      </c>
      <c r="C504" s="16" t="s">
        <v>233</v>
      </c>
      <c r="D504" s="16"/>
      <c r="E504" s="16"/>
      <c r="F504" s="6" t="s">
        <f>=A504-A503</f>
      </c>
      <c r="G504" s="6" t="s">
        <f>=B504+G503</f>
      </c>
      <c r="H504" s="6" t="s">
        <f>=F504*G503</f>
      </c>
    </row>
    <row collapsed="false" customFormat="false" customHeight="false" hidden="false" ht="12.1" outlineLevel="0" r="505">
      <c r="A505" s="13" t="n">
        <v>45751</v>
      </c>
      <c r="B505" s="6" t="n">
        <v>40</v>
      </c>
      <c r="C505" s="16" t="s">
        <v>233</v>
      </c>
      <c r="D505" s="16"/>
      <c r="E505" s="16"/>
      <c r="F505" s="6" t="s">
        <f>=A505-A504</f>
      </c>
      <c r="G505" s="6" t="s">
        <f>=B505+G504</f>
      </c>
      <c r="H505" s="6" t="s">
        <f>=F505*G504</f>
      </c>
    </row>
    <row collapsed="false" customFormat="false" customHeight="false" hidden="false" ht="12.1" outlineLevel="0" r="506">
      <c r="A506" s="13" t="n">
        <v>45751</v>
      </c>
      <c r="B506" s="6" t="n">
        <v>1</v>
      </c>
      <c r="C506" s="16" t="s">
        <v>233</v>
      </c>
      <c r="D506" s="16"/>
      <c r="E506" s="16"/>
      <c r="F506" s="6" t="s">
        <f>=A506-A505</f>
      </c>
      <c r="G506" s="6" t="s">
        <f>=B506+G505</f>
      </c>
      <c r="H506" s="6" t="s">
        <f>=F506*G505</f>
      </c>
    </row>
    <row collapsed="false" customFormat="false" customHeight="false" hidden="false" ht="12.1" outlineLevel="0" r="507">
      <c r="A507" s="13" t="n">
        <v>45751.827094907</v>
      </c>
      <c r="B507" s="6" t="n">
        <v>43</v>
      </c>
      <c r="C507" s="16" t="s">
        <v>233</v>
      </c>
      <c r="D507" s="16"/>
      <c r="E507" s="16"/>
      <c r="F507" s="6" t="s">
        <f>=A507-A506</f>
      </c>
      <c r="G507" s="6" t="s">
        <f>=B507+G506</f>
      </c>
      <c r="H507" s="6" t="s">
        <f>=F507*G506</f>
      </c>
    </row>
    <row collapsed="false" customFormat="false" customHeight="false" hidden="false" ht="12.1" outlineLevel="0" r="508">
      <c r="A508" s="13" t="n">
        <v>45751.837951389</v>
      </c>
      <c r="B508" s="6" t="n">
        <v>2</v>
      </c>
      <c r="C508" s="16" t="s">
        <v>233</v>
      </c>
      <c r="D508" s="16"/>
      <c r="E508" s="16"/>
      <c r="F508" s="6" t="s">
        <f>=A508-A507</f>
      </c>
      <c r="G508" s="6" t="s">
        <f>=B508+G507</f>
      </c>
      <c r="H508" s="6" t="s">
        <f>=F508*G507</f>
      </c>
    </row>
    <row collapsed="false" customFormat="false" customHeight="false" hidden="false" ht="12.1" outlineLevel="0" r="509">
      <c r="A509" s="13" t="n">
        <v>45751.950625</v>
      </c>
      <c r="B509" s="6" t="n">
        <v>704</v>
      </c>
      <c r="C509" s="16" t="s">
        <v>233</v>
      </c>
      <c r="D509" s="16"/>
      <c r="E509" s="16"/>
      <c r="F509" s="6" t="s">
        <f>=A509-A508</f>
      </c>
      <c r="G509" s="6" t="s">
        <f>=B509+G508</f>
      </c>
      <c r="H509" s="6" t="s">
        <f>=F509*G508</f>
      </c>
    </row>
    <row collapsed="false" customFormat="false" customHeight="false" hidden="false" ht="12.1" outlineLevel="0" r="510">
      <c r="A510" s="13" t="n">
        <v>45753</v>
      </c>
      <c r="B510" s="6" t="n">
        <v>40.22</v>
      </c>
      <c r="C510" s="16" t="s">
        <v>233</v>
      </c>
      <c r="D510" s="16"/>
      <c r="E510" s="16"/>
      <c r="F510" s="6" t="s">
        <f>=A510-A509</f>
      </c>
      <c r="G510" s="6" t="s">
        <f>=B510+G509</f>
      </c>
      <c r="H510" s="6" t="s">
        <f>=F510*G509</f>
      </c>
    </row>
    <row collapsed="false" customFormat="false" customHeight="false" hidden="false" ht="12.1" outlineLevel="0" r="511">
      <c r="A511" s="13" t="n">
        <v>45754</v>
      </c>
      <c r="B511" s="6" t="n">
        <v>1</v>
      </c>
      <c r="C511" s="16" t="s">
        <v>233</v>
      </c>
      <c r="D511" s="16"/>
      <c r="E511" s="16"/>
      <c r="F511" s="6" t="s">
        <f>=A511-A510</f>
      </c>
      <c r="G511" s="6" t="s">
        <f>=B511+G510</f>
      </c>
      <c r="H511" s="6" t="s">
        <f>=F511*G510</f>
      </c>
    </row>
    <row collapsed="false" customFormat="false" customHeight="false" hidden="false" ht="12.1" outlineLevel="0" r="512">
      <c r="A512" s="13" t="n">
        <v>45754</v>
      </c>
      <c r="B512" s="6" t="n">
        <v>40</v>
      </c>
      <c r="C512" s="16" t="s">
        <v>233</v>
      </c>
      <c r="D512" s="16"/>
      <c r="E512" s="16"/>
      <c r="F512" s="6" t="s">
        <f>=A512-A511</f>
      </c>
      <c r="G512" s="6" t="s">
        <f>=B512+G511</f>
      </c>
      <c r="H512" s="6" t="s">
        <f>=F512*G511</f>
      </c>
    </row>
    <row collapsed="false" customFormat="false" customHeight="false" hidden="false" ht="12.1" outlineLevel="0" r="513">
      <c r="A513" s="13" t="n">
        <v>45756</v>
      </c>
      <c r="B513" s="6" t="n">
        <v>25.06</v>
      </c>
      <c r="C513" s="16" t="s">
        <v>233</v>
      </c>
      <c r="D513" s="16"/>
      <c r="E513" s="16"/>
      <c r="F513" s="6" t="s">
        <f>=A513-A512</f>
      </c>
      <c r="G513" s="6" t="s">
        <f>=B513+G512</f>
      </c>
      <c r="H513" s="6" t="s">
        <f>=F513*G512</f>
      </c>
    </row>
    <row collapsed="false" customFormat="false" customHeight="false" hidden="false" ht="12.1" outlineLevel="0" r="514">
      <c r="A514" s="13" t="n">
        <v>45756.644826389</v>
      </c>
      <c r="B514" s="6" t="n">
        <v>42</v>
      </c>
      <c r="C514" s="16" t="s">
        <v>233</v>
      </c>
      <c r="D514" s="16"/>
      <c r="E514" s="16"/>
      <c r="F514" s="6" t="s">
        <f>=A514-A513</f>
      </c>
      <c r="G514" s="6" t="s">
        <f>=B514+G513</f>
      </c>
      <c r="H514" s="6" t="s">
        <f>=F514*G513</f>
      </c>
    </row>
    <row collapsed="false" customFormat="false" customHeight="false" hidden="false" ht="12.1" outlineLevel="0" r="515">
      <c r="A515" s="13" t="n">
        <v>45756.649108796</v>
      </c>
      <c r="B515" s="6" t="n">
        <v>35.05</v>
      </c>
      <c r="C515" s="16" t="s">
        <v>233</v>
      </c>
      <c r="D515" s="16"/>
      <c r="E515" s="16"/>
      <c r="F515" s="6" t="s">
        <f>=A515-A514</f>
      </c>
      <c r="G515" s="6" t="s">
        <f>=B515+G514</f>
      </c>
      <c r="H515" s="6" t="s">
        <f>=F515*G514</f>
      </c>
    </row>
    <row collapsed="false" customFormat="false" customHeight="false" hidden="false" ht="12.1" outlineLevel="0" r="516">
      <c r="A516" s="13" t="n">
        <v>45756.816701389</v>
      </c>
      <c r="B516" s="6" t="n">
        <v>22</v>
      </c>
      <c r="C516" s="16" t="s">
        <v>233</v>
      </c>
      <c r="D516" s="16"/>
      <c r="E516" s="16"/>
      <c r="F516" s="6" t="s">
        <f>=A516-A515</f>
      </c>
      <c r="G516" s="6" t="s">
        <f>=B516+G515</f>
      </c>
      <c r="H516" s="6" t="s">
        <f>=F516*G515</f>
      </c>
    </row>
    <row collapsed="false" customFormat="false" customHeight="false" hidden="false" ht="12.1" outlineLevel="0" r="517">
      <c r="A517" s="13" t="n">
        <v>45758.710752315</v>
      </c>
      <c r="B517" s="6" t="n">
        <v>5000</v>
      </c>
      <c r="C517" s="16" t="s">
        <v>233</v>
      </c>
      <c r="D517" s="16"/>
      <c r="E517" s="16"/>
      <c r="F517" s="6" t="s">
        <f>=A517-A516</f>
      </c>
      <c r="G517" s="6" t="s">
        <f>=B517+G516</f>
      </c>
      <c r="H517" s="6" t="s">
        <f>=F517*G516</f>
      </c>
    </row>
    <row collapsed="false" customFormat="false" customHeight="false" hidden="false" ht="12.1" outlineLevel="0" r="518">
      <c r="A518" s="13" t="n">
        <v>45758.711296296</v>
      </c>
      <c r="B518" s="6" t="n">
        <v>-5287.74</v>
      </c>
      <c r="C518" s="16" t="s">
        <v>234</v>
      </c>
      <c r="D518" s="16"/>
      <c r="E518" s="16"/>
      <c r="F518" s="6" t="s">
        <f>=A518-A517</f>
      </c>
      <c r="G518" s="6" t="s">
        <f>=B518+G517</f>
      </c>
      <c r="H518" s="6" t="s">
        <f>=F518*G517</f>
      </c>
    </row>
    <row collapsed="false" customFormat="false" customHeight="false" hidden="false" ht="12.1" outlineLevel="0" r="519">
      <c r="A519" s="13" t="n">
        <v>45758.711481481</v>
      </c>
      <c r="B519" s="6" t="n">
        <v>-110.59</v>
      </c>
      <c r="C519" s="16" t="s">
        <v>234</v>
      </c>
      <c r="D519" s="16"/>
      <c r="E519" s="16"/>
      <c r="F519" s="6" t="s">
        <f>=A519-A518</f>
      </c>
      <c r="G519" s="6" t="s">
        <f>=B519+G518</f>
      </c>
      <c r="H519" s="6" t="s">
        <f>=F519*G518</f>
      </c>
    </row>
    <row collapsed="false" customFormat="false" customHeight="false" hidden="false" ht="12.1" outlineLevel="0" r="520">
      <c r="A520" s="13" t="n">
        <v>45758.711793981</v>
      </c>
      <c r="B520" s="6" t="n">
        <v>5400</v>
      </c>
      <c r="C520" s="16" t="s">
        <v>233</v>
      </c>
      <c r="D520" s="16"/>
      <c r="E520" s="16"/>
      <c r="F520" s="6" t="s">
        <f>=A520-A519</f>
      </c>
      <c r="G520" s="6" t="s">
        <f>=B520+G519</f>
      </c>
      <c r="H520" s="6" t="s">
        <f>=F520*G519</f>
      </c>
    </row>
    <row collapsed="false" customFormat="false" customHeight="false" hidden="false" ht="12.1" outlineLevel="0" r="521">
      <c r="A521" s="13" t="n">
        <v>45758.811319444</v>
      </c>
      <c r="B521" s="6" t="n">
        <v>11</v>
      </c>
      <c r="C521" s="16" t="s">
        <v>233</v>
      </c>
      <c r="D521" s="16"/>
      <c r="E521" s="16"/>
      <c r="F521" s="6" t="s">
        <f>=A521-A520</f>
      </c>
      <c r="G521" s="6" t="s">
        <f>=B521+G520</f>
      </c>
      <c r="H521" s="6" t="s">
        <f>=F521*G520</f>
      </c>
    </row>
    <row collapsed="false" customFormat="false" customHeight="false" hidden="false" ht="12.1" outlineLevel="0" r="522">
      <c r="A522" s="13" t="n">
        <v>45758.821296296</v>
      </c>
      <c r="B522" s="6" t="n">
        <v>35.18</v>
      </c>
      <c r="C522" s="16" t="s">
        <v>233</v>
      </c>
      <c r="D522" s="16"/>
      <c r="E522" s="16"/>
      <c r="F522" s="6" t="s">
        <f>=A522-A521</f>
      </c>
      <c r="G522" s="6" t="s">
        <f>=B522+G521</f>
      </c>
      <c r="H522" s="6" t="s">
        <f>=F522*G521</f>
      </c>
    </row>
    <row collapsed="false" customFormat="false" customHeight="false" hidden="false" ht="12.1" outlineLevel="0" r="523">
      <c r="A523" s="13" t="n">
        <v>45759</v>
      </c>
      <c r="B523" s="6" t="n">
        <v>25</v>
      </c>
      <c r="C523" s="16" t="s">
        <v>233</v>
      </c>
      <c r="D523" s="16"/>
      <c r="E523" s="16"/>
      <c r="F523" s="6" t="s">
        <f>=A523-A522</f>
      </c>
      <c r="G523" s="6" t="s">
        <f>=B523+G522</f>
      </c>
      <c r="H523" s="6" t="s">
        <f>=F523*G522</f>
      </c>
    </row>
    <row collapsed="false" customFormat="false" customHeight="false" hidden="false" ht="12.1" outlineLevel="0" r="524">
      <c r="A524" s="13" t="n">
        <v>45760</v>
      </c>
      <c r="B524" s="6" t="n">
        <v>42</v>
      </c>
      <c r="C524" s="16" t="s">
        <v>233</v>
      </c>
      <c r="D524" s="16"/>
      <c r="E524" s="16"/>
      <c r="F524" s="6" t="s">
        <f>=A524-A523</f>
      </c>
      <c r="G524" s="6" t="s">
        <f>=B524+G523</f>
      </c>
      <c r="H524" s="6" t="s">
        <f>=F524*G523</f>
      </c>
    </row>
    <row collapsed="false" customFormat="false" customHeight="false" hidden="false" ht="12.1" outlineLevel="0" r="525">
      <c r="A525" s="13" t="n">
        <v>45760.870127315</v>
      </c>
      <c r="B525" s="6" t="n">
        <v>24.46</v>
      </c>
      <c r="C525" s="16" t="s">
        <v>233</v>
      </c>
      <c r="D525" s="16"/>
      <c r="E525" s="16"/>
      <c r="F525" s="6" t="s">
        <f>=A525-A524</f>
      </c>
      <c r="G525" s="6" t="s">
        <f>=B525+G524</f>
      </c>
      <c r="H525" s="6" t="s">
        <f>=F525*G524</f>
      </c>
    </row>
    <row collapsed="false" customFormat="false" customHeight="false" hidden="false" ht="12.1" outlineLevel="0" r="526">
      <c r="A526" s="13" t="n">
        <v>45760.873599537</v>
      </c>
      <c r="B526" s="6" t="n">
        <v>7.73</v>
      </c>
      <c r="C526" s="16" t="s">
        <v>233</v>
      </c>
      <c r="D526" s="16"/>
      <c r="E526" s="16"/>
      <c r="F526" s="6" t="s">
        <f>=A526-A525</f>
      </c>
      <c r="G526" s="6" t="s">
        <f>=B526+G525</f>
      </c>
      <c r="H526" s="6" t="s">
        <f>=F526*G525</f>
      </c>
    </row>
    <row collapsed="false" customFormat="false" customHeight="false" hidden="false" ht="12.1" outlineLevel="0" r="527">
      <c r="A527" s="13" t="n">
        <v>45761</v>
      </c>
      <c r="B527" s="6" t="n">
        <v>18.21</v>
      </c>
      <c r="C527" s="16" t="s">
        <v>233</v>
      </c>
      <c r="D527" s="16"/>
      <c r="E527" s="16"/>
      <c r="F527" s="6" t="s">
        <f>=A527-A526</f>
      </c>
      <c r="G527" s="6" t="s">
        <f>=B527+G526</f>
      </c>
      <c r="H527" s="6" t="s">
        <f>=F527*G526</f>
      </c>
    </row>
    <row collapsed="false" customFormat="false" customHeight="false" hidden="false" ht="12.1" outlineLevel="0" r="528">
      <c r="A528" s="13" t="n">
        <v>45761</v>
      </c>
      <c r="B528" s="6" t="n">
        <v>12.43</v>
      </c>
      <c r="C528" s="16" t="s">
        <v>233</v>
      </c>
      <c r="D528" s="16"/>
      <c r="E528" s="16"/>
      <c r="F528" s="6" t="s">
        <f>=A528-A527</f>
      </c>
      <c r="G528" s="6" t="s">
        <f>=B528+G527</f>
      </c>
      <c r="H528" s="6" t="s">
        <f>=F528*G527</f>
      </c>
    </row>
    <row collapsed="false" customFormat="false" customHeight="false" hidden="false" ht="12.1" outlineLevel="0" r="529">
      <c r="A529" s="13" t="n">
        <v>45761</v>
      </c>
      <c r="B529" s="6" t="n">
        <v>45</v>
      </c>
      <c r="C529" s="16" t="s">
        <v>233</v>
      </c>
      <c r="D529" s="16"/>
      <c r="E529" s="16"/>
      <c r="F529" s="6" t="s">
        <f>=A529-A528</f>
      </c>
      <c r="G529" s="6" t="s">
        <f>=B529+G528</f>
      </c>
      <c r="H529" s="6" t="s">
        <f>=F529*G528</f>
      </c>
    </row>
    <row collapsed="false" customFormat="false" customHeight="false" hidden="false" ht="12.1" outlineLevel="0" r="530">
      <c r="A530" s="13" t="n">
        <v>45761.52068287</v>
      </c>
      <c r="B530" s="6" t="n">
        <v>6</v>
      </c>
      <c r="C530" s="16" t="s">
        <v>233</v>
      </c>
      <c r="D530" s="16"/>
      <c r="E530" s="16"/>
      <c r="F530" s="6" t="s">
        <f>=A530-A529</f>
      </c>
      <c r="G530" s="6" t="s">
        <f>=B530+G529</f>
      </c>
      <c r="H530" s="6" t="s">
        <f>=F530*G529</f>
      </c>
    </row>
    <row collapsed="false" customFormat="false" customHeight="false" hidden="false" ht="12.1" outlineLevel="0" r="531">
      <c r="A531" s="13" t="n">
        <v>45762</v>
      </c>
      <c r="B531" s="6" t="n">
        <v>2</v>
      </c>
      <c r="C531" s="16" t="s">
        <v>233</v>
      </c>
      <c r="D531" s="16"/>
      <c r="E531" s="16"/>
      <c r="F531" s="6" t="s">
        <f>=A531-A530</f>
      </c>
      <c r="G531" s="6" t="s">
        <f>=B531+G530</f>
      </c>
      <c r="H531" s="6" t="s">
        <f>=F531*G530</f>
      </c>
    </row>
    <row collapsed="false" customFormat="false" customHeight="false" hidden="false" ht="12.1" outlineLevel="0" r="532">
      <c r="A532" s="13" t="n">
        <v>45762.522013889</v>
      </c>
      <c r="B532" s="6" t="n">
        <v>48.4</v>
      </c>
      <c r="C532" s="16" t="s">
        <v>233</v>
      </c>
      <c r="D532" s="16"/>
      <c r="E532" s="16"/>
      <c r="F532" s="6" t="s">
        <f>=A532-A531</f>
      </c>
      <c r="G532" s="6" t="s">
        <f>=B532+G531</f>
      </c>
      <c r="H532" s="6" t="s">
        <f>=F532*G531</f>
      </c>
    </row>
    <row collapsed="false" customFormat="false" customHeight="false" hidden="false" ht="12.1" outlineLevel="0" r="533">
      <c r="A533" s="13" t="n">
        <v>45762.785810185</v>
      </c>
      <c r="B533" s="6" t="n">
        <v>17.1</v>
      </c>
      <c r="C533" s="16" t="s">
        <v>233</v>
      </c>
      <c r="D533" s="16"/>
      <c r="E533" s="16"/>
      <c r="F533" s="6" t="s">
        <f>=A533-A532</f>
      </c>
      <c r="G533" s="6" t="s">
        <f>=B533+G532</f>
      </c>
      <c r="H533" s="6" t="s">
        <f>=F533*G532</f>
      </c>
    </row>
    <row collapsed="false" customFormat="false" customHeight="false" hidden="false" ht="12.1" outlineLevel="0" r="534">
      <c r="A534" s="13" t="n">
        <v>45763</v>
      </c>
      <c r="B534" s="6" t="n">
        <v>2</v>
      </c>
      <c r="C534" s="16" t="s">
        <v>233</v>
      </c>
      <c r="D534" s="16"/>
      <c r="E534" s="16"/>
      <c r="F534" s="6" t="s">
        <f>=A534-A533</f>
      </c>
      <c r="G534" s="6" t="s">
        <f>=B534+G533</f>
      </c>
      <c r="H534" s="6" t="s">
        <f>=F534*G533</f>
      </c>
    </row>
    <row collapsed="false" customFormat="false" customHeight="false" hidden="false" ht="12.1" outlineLevel="0" r="535">
      <c r="A535" s="13" t="n">
        <v>45763.616400463</v>
      </c>
      <c r="B535" s="6" t="n">
        <v>2</v>
      </c>
      <c r="C535" s="16" t="s">
        <v>233</v>
      </c>
      <c r="D535" s="16"/>
      <c r="E535" s="16"/>
      <c r="F535" s="6" t="s">
        <f>=A535-A534</f>
      </c>
      <c r="G535" s="6" t="s">
        <f>=B535+G534</f>
      </c>
      <c r="H535" s="6" t="s">
        <f>=F535*G534</f>
      </c>
    </row>
    <row collapsed="false" customFormat="false" customHeight="false" hidden="false" ht="12.1" outlineLevel="0" r="536">
      <c r="A536" s="13" t="n">
        <v>45764.558865741</v>
      </c>
      <c r="B536" s="6" t="n">
        <v>5</v>
      </c>
      <c r="C536" s="16" t="s">
        <v>233</v>
      </c>
      <c r="D536" s="16"/>
      <c r="E536" s="16"/>
      <c r="F536" s="6" t="s">
        <f>=A536-A535</f>
      </c>
      <c r="G536" s="6" t="s">
        <f>=B536+G535</f>
      </c>
      <c r="H536" s="6" t="s">
        <f>=F536*G535</f>
      </c>
    </row>
    <row collapsed="false" customFormat="false" customHeight="false" hidden="false" ht="12.1" outlineLevel="0" r="537">
      <c r="A537" s="13" t="n">
        <v>45765</v>
      </c>
      <c r="B537" s="6" t="n">
        <v>31</v>
      </c>
      <c r="C537" s="16" t="s">
        <v>233</v>
      </c>
      <c r="D537" s="16"/>
      <c r="E537" s="16"/>
      <c r="F537" s="6" t="s">
        <f>=A537-A536</f>
      </c>
      <c r="G537" s="6" t="s">
        <f>=B537+G536</f>
      </c>
      <c r="H537" s="6" t="s">
        <f>=F537*G536</f>
      </c>
    </row>
    <row collapsed="false" customFormat="false" customHeight="false" hidden="false" ht="12.1" outlineLevel="0" r="538">
      <c r="A538" s="13" t="n">
        <v>45765.556828704</v>
      </c>
      <c r="B538" s="6" t="n">
        <v>41</v>
      </c>
      <c r="C538" s="16" t="s">
        <v>233</v>
      </c>
      <c r="D538" s="16"/>
      <c r="E538" s="16"/>
      <c r="F538" s="6" t="s">
        <f>=A538-A537</f>
      </c>
      <c r="G538" s="6" t="s">
        <f>=B538+G537</f>
      </c>
      <c r="H538" s="6" t="s">
        <f>=F538*G537</f>
      </c>
    </row>
    <row collapsed="false" customFormat="false" customHeight="false" hidden="false" ht="12.1" outlineLevel="0" r="539">
      <c r="A539" s="13" t="n">
        <v>45766.594421296</v>
      </c>
      <c r="B539" s="6" t="n">
        <v>1</v>
      </c>
      <c r="C539" s="16" t="s">
        <v>233</v>
      </c>
      <c r="D539" s="16"/>
      <c r="E539" s="16"/>
      <c r="F539" s="6" t="s">
        <f>=A539-A538</f>
      </c>
      <c r="G539" s="6" t="s">
        <f>=B539+G538</f>
      </c>
      <c r="H539" s="6" t="s">
        <f>=F539*G538</f>
      </c>
    </row>
    <row collapsed="false" customFormat="false" customHeight="false" hidden="false" ht="12.1" outlineLevel="0" r="540">
      <c r="A540" s="13" t="n">
        <v>45766.853969907</v>
      </c>
      <c r="B540" s="6" t="n">
        <v>20</v>
      </c>
      <c r="C540" s="16" t="s">
        <v>233</v>
      </c>
      <c r="D540" s="16"/>
      <c r="E540" s="16"/>
      <c r="F540" s="6" t="s">
        <f>=A540-A539</f>
      </c>
      <c r="G540" s="6" t="s">
        <f>=B540+G539</f>
      </c>
      <c r="H540" s="6" t="s">
        <f>=F540*G539</f>
      </c>
    </row>
    <row collapsed="false" customFormat="false" customHeight="false" hidden="false" ht="12.1" outlineLevel="0" r="541">
      <c r="A541" s="13" t="n">
        <v>45767.627592593</v>
      </c>
      <c r="B541" s="6" t="n">
        <v>5</v>
      </c>
      <c r="C541" s="16" t="s">
        <v>233</v>
      </c>
      <c r="D541" s="16"/>
      <c r="E541" s="16"/>
      <c r="F541" s="6" t="s">
        <f>=A541-A540</f>
      </c>
      <c r="G541" s="6" t="s">
        <f>=B541+G540</f>
      </c>
      <c r="H541" s="6" t="s">
        <f>=F541*G540</f>
      </c>
    </row>
    <row collapsed="false" customFormat="false" customHeight="false" hidden="false" ht="12.1" outlineLevel="0" r="542">
      <c r="A542" s="13" t="n">
        <v>45768.60287037</v>
      </c>
      <c r="B542" s="6" t="n">
        <v>12</v>
      </c>
      <c r="C542" s="16" t="s">
        <v>233</v>
      </c>
      <c r="D542" s="16"/>
      <c r="E542" s="16"/>
      <c r="F542" s="6" t="s">
        <f>=A542-A541</f>
      </c>
      <c r="G542" s="6" t="s">
        <f>=B542+G541</f>
      </c>
      <c r="H542" s="6" t="s">
        <f>=F542*G541</f>
      </c>
    </row>
    <row collapsed="false" customFormat="false" customHeight="false" hidden="false" ht="12.1" outlineLevel="0" r="543">
      <c r="A543" s="13" t="n">
        <v>45769.516585648</v>
      </c>
      <c r="B543" s="6" t="n">
        <v>5</v>
      </c>
      <c r="C543" s="16" t="s">
        <v>233</v>
      </c>
      <c r="D543" s="16"/>
      <c r="E543" s="16"/>
      <c r="F543" s="6" t="s">
        <f>=A543-A542</f>
      </c>
      <c r="G543" s="6" t="s">
        <f>=B543+G542</f>
      </c>
      <c r="H543" s="6" t="s">
        <f>=F543*G542</f>
      </c>
    </row>
    <row collapsed="false" customFormat="false" customHeight="false" hidden="false" ht="12.1" outlineLevel="0" r="544">
      <c r="A544" s="13" t="n">
        <v>45769.718900463</v>
      </c>
      <c r="B544" s="6" t="n">
        <v>1.11</v>
      </c>
      <c r="C544" s="16" t="s">
        <v>233</v>
      </c>
      <c r="D544" s="16"/>
      <c r="E544" s="16"/>
      <c r="F544" s="6" t="s">
        <f>=A544-A543</f>
      </c>
      <c r="G544" s="6" t="s">
        <f>=B544+G543</f>
      </c>
      <c r="H544" s="6" t="s">
        <f>=F544*G543</f>
      </c>
    </row>
    <row collapsed="false" customFormat="false" customHeight="false" hidden="false" ht="12.1" outlineLevel="0" r="545">
      <c r="A545" s="13" t="n">
        <v>45769.7215625</v>
      </c>
      <c r="B545" s="6" t="n">
        <v>10.08</v>
      </c>
      <c r="C545" s="16" t="s">
        <v>233</v>
      </c>
      <c r="D545" s="16"/>
      <c r="E545" s="16"/>
      <c r="F545" s="6" t="s">
        <f>=A545-A544</f>
      </c>
      <c r="G545" s="6" t="s">
        <f>=B545+G544</f>
      </c>
      <c r="H545" s="6" t="s">
        <f>=F545*G544</f>
      </c>
    </row>
    <row collapsed="false" customFormat="false" customHeight="false" hidden="false" ht="12.1" outlineLevel="0" r="546">
      <c r="A546" s="13" t="n">
        <v>45770.636481481</v>
      </c>
      <c r="B546" s="6" t="n">
        <v>2</v>
      </c>
      <c r="C546" s="16" t="s">
        <v>233</v>
      </c>
      <c r="D546" s="16"/>
      <c r="E546" s="16"/>
      <c r="F546" s="6" t="s">
        <f>=A546-A545</f>
      </c>
      <c r="G546" s="6" t="s">
        <f>=B546+G545</f>
      </c>
      <c r="H546" s="6" t="s">
        <f>=F546*G545</f>
      </c>
    </row>
    <row collapsed="false" customFormat="false" customHeight="false" hidden="false" ht="12.1" outlineLevel="0" r="547">
      <c r="A547" s="13" t="n">
        <v>45770.660613426</v>
      </c>
      <c r="B547" s="6" t="n">
        <v>22</v>
      </c>
      <c r="C547" s="16" t="s">
        <v>233</v>
      </c>
      <c r="D547" s="16"/>
      <c r="E547" s="16"/>
      <c r="F547" s="6" t="s">
        <f>=A547-A546</f>
      </c>
      <c r="G547" s="6" t="s">
        <f>=B547+G546</f>
      </c>
      <c r="H547" s="6" t="s">
        <f>=F547*G546</f>
      </c>
    </row>
    <row collapsed="false" customFormat="false" customHeight="false" hidden="false" ht="12.1" outlineLevel="0" r="548">
      <c r="A548" s="13" t="n">
        <v>45771</v>
      </c>
      <c r="B548" s="6" t="n">
        <v>12.43</v>
      </c>
      <c r="C548" s="16" t="s">
        <v>233</v>
      </c>
      <c r="D548" s="16"/>
      <c r="E548" s="16"/>
      <c r="F548" s="6" t="s">
        <f>=A548-A547</f>
      </c>
      <c r="G548" s="6" t="s">
        <f>=B548+G547</f>
      </c>
      <c r="H548" s="6" t="s">
        <f>=F548*G547</f>
      </c>
    </row>
    <row collapsed="false" customFormat="false" customHeight="false" hidden="false" ht="12.1" outlineLevel="0" r="549">
      <c r="A549" s="13" t="n">
        <v>45771.608680556</v>
      </c>
      <c r="B549" s="6" t="n">
        <v>13.36</v>
      </c>
      <c r="C549" s="16" t="s">
        <v>233</v>
      </c>
      <c r="D549" s="16"/>
      <c r="E549" s="16"/>
      <c r="F549" s="6" t="s">
        <f>=A549-A548</f>
      </c>
      <c r="G549" s="6" t="s">
        <f>=B549+G548</f>
      </c>
      <c r="H549" s="6" t="s">
        <f>=F549*G548</f>
      </c>
    </row>
    <row collapsed="false" customFormat="false" customHeight="false" hidden="false" ht="12.1" outlineLevel="0" r="550">
      <c r="A550" s="13" t="n">
        <v>45772</v>
      </c>
      <c r="B550" s="6" t="n">
        <v>10</v>
      </c>
      <c r="C550" s="16" t="s">
        <v>233</v>
      </c>
      <c r="D550" s="16"/>
      <c r="E550" s="16"/>
      <c r="F550" s="6" t="s">
        <f>=A550-A549</f>
      </c>
      <c r="G550" s="6" t="s">
        <f>=B550+G549</f>
      </c>
      <c r="H550" s="6" t="s">
        <f>=F550*G549</f>
      </c>
    </row>
    <row collapsed="false" customFormat="false" customHeight="false" hidden="false" ht="12.1" outlineLevel="0" r="551">
      <c r="A551" s="13" t="n">
        <v>45772</v>
      </c>
      <c r="B551" s="6" t="n">
        <v>1</v>
      </c>
      <c r="C551" s="16" t="s">
        <v>233</v>
      </c>
      <c r="D551" s="16"/>
      <c r="E551" s="16"/>
      <c r="F551" s="6" t="s">
        <f>=A551-A550</f>
      </c>
      <c r="G551" s="6" t="s">
        <f>=B551+G550</f>
      </c>
      <c r="H551" s="6" t="s">
        <f>=F551*G550</f>
      </c>
    </row>
    <row collapsed="false" customFormat="false" customHeight="false" hidden="false" ht="12.1" outlineLevel="0" r="552">
      <c r="A552" s="13" t="n">
        <v>45773</v>
      </c>
      <c r="B552" s="6" t="n">
        <v>10</v>
      </c>
      <c r="C552" s="16" t="s">
        <v>233</v>
      </c>
      <c r="D552" s="16"/>
      <c r="E552" s="16"/>
      <c r="F552" s="6" t="s">
        <f>=A552-A551</f>
      </c>
      <c r="G552" s="6" t="s">
        <f>=B552+G551</f>
      </c>
      <c r="H552" s="6" t="s">
        <f>=F552*G551</f>
      </c>
    </row>
    <row collapsed="false" customFormat="false" customHeight="false" hidden="false" ht="12.1" outlineLevel="0" r="553">
      <c r="A553" s="13" t="n">
        <v>45773.771898148</v>
      </c>
      <c r="B553" s="6" t="n">
        <v>42</v>
      </c>
      <c r="C553" s="16" t="s">
        <v>233</v>
      </c>
      <c r="D553" s="16"/>
      <c r="E553" s="16"/>
      <c r="F553" s="6" t="s">
        <f>=A553-A552</f>
      </c>
      <c r="G553" s="6" t="s">
        <f>=B553+G552</f>
      </c>
      <c r="H553" s="6" t="s">
        <f>=F553*G552</f>
      </c>
    </row>
    <row collapsed="false" customFormat="false" customHeight="false" hidden="false" ht="12.1" outlineLevel="0" r="554">
      <c r="A554" s="13" t="n">
        <v>45775.554606481</v>
      </c>
      <c r="B554" s="6" t="n">
        <v>1</v>
      </c>
      <c r="C554" s="16" t="s">
        <v>233</v>
      </c>
      <c r="D554" s="16"/>
      <c r="E554" s="16"/>
      <c r="F554" s="6" t="s">
        <f>=A554-A553</f>
      </c>
      <c r="G554" s="6" t="s">
        <f>=B554+G553</f>
      </c>
      <c r="H554" s="6" t="s">
        <f>=F554*G553</f>
      </c>
    </row>
    <row collapsed="false" customFormat="false" customHeight="false" hidden="false" ht="12.1" outlineLevel="0" r="555">
      <c r="A555" s="13" t="n">
        <v>45775.85587963</v>
      </c>
      <c r="B555" s="6" t="n">
        <v>9.12</v>
      </c>
      <c r="C555" s="16" t="s">
        <v>233</v>
      </c>
      <c r="D555" s="16"/>
      <c r="E555" s="16"/>
      <c r="F555" s="6" t="s">
        <f>=A555-A554</f>
      </c>
      <c r="G555" s="6" t="s">
        <f>=B555+G554</f>
      </c>
      <c r="H555" s="6" t="s">
        <f>=F555*G554</f>
      </c>
    </row>
    <row collapsed="false" customFormat="false" customHeight="false" hidden="false" ht="12.1" outlineLevel="0" r="556">
      <c r="A556" s="13" t="n">
        <v>45776.517210648</v>
      </c>
      <c r="B556" s="6" t="n">
        <v>5</v>
      </c>
      <c r="C556" s="16" t="s">
        <v>233</v>
      </c>
      <c r="D556" s="16"/>
      <c r="E556" s="16"/>
      <c r="F556" s="6" t="s">
        <f>=A556-A555</f>
      </c>
      <c r="G556" s="6" t="s">
        <f>=B556+G555</f>
      </c>
      <c r="H556" s="6" t="s">
        <f>=F556*G555</f>
      </c>
    </row>
    <row collapsed="false" customFormat="false" customHeight="false" hidden="false" ht="12.1" outlineLevel="0" r="557">
      <c r="A557" s="13" t="n">
        <v>45777</v>
      </c>
      <c r="B557" s="6" t="n">
        <v>-108.78</v>
      </c>
      <c r="C557" s="16" t="s">
        <v>269</v>
      </c>
      <c r="D557" s="16"/>
      <c r="E557" s="16"/>
      <c r="F557" s="6" t="s">
        <f>=A557-A556</f>
      </c>
      <c r="G557" s="6" t="s">
        <f>=B557+G556</f>
      </c>
      <c r="H557" s="6" t="s">
        <f>=F557*G556</f>
      </c>
    </row>
    <row collapsed="false" customFormat="false" customHeight="false" hidden="false" ht="12.1" outlineLevel="0" r="558">
      <c r="A558" s="13" t="n">
        <v>45777.53662037</v>
      </c>
      <c r="B558" s="6" t="n">
        <v>5</v>
      </c>
      <c r="C558" s="16" t="s">
        <v>233</v>
      </c>
      <c r="D558" s="16"/>
      <c r="E558" s="16"/>
      <c r="F558" s="6" t="s">
        <f>=A558-A557</f>
      </c>
      <c r="G558" s="6" t="s">
        <f>=B558+G557</f>
      </c>
      <c r="H558" s="6" t="s">
        <f>=F558*G557</f>
      </c>
    </row>
    <row collapsed="false" customFormat="false" customHeight="false" hidden="false" ht="12.1" outlineLevel="0" r="559">
      <c r="A559" s="13" t="n">
        <v>45779</v>
      </c>
      <c r="B559" s="6" t="n">
        <v>14</v>
      </c>
      <c r="C559" s="16" t="s">
        <v>233</v>
      </c>
      <c r="D559" s="16"/>
      <c r="E559" s="16"/>
      <c r="F559" s="6" t="s">
        <f>=A559-A558</f>
      </c>
      <c r="G559" s="6" t="s">
        <f>=B559+G558</f>
      </c>
      <c r="H559" s="6" t="s">
        <f>=F559*G558</f>
      </c>
    </row>
    <row collapsed="false" customFormat="false" customHeight="false" hidden="false" ht="12.1" outlineLevel="0" r="560">
      <c r="A560" s="13" t="n">
        <v>45779.470324074</v>
      </c>
      <c r="B560" s="6" t="n">
        <v>41</v>
      </c>
      <c r="C560" s="16" t="s">
        <v>233</v>
      </c>
      <c r="D560" s="16"/>
      <c r="E560" s="16"/>
      <c r="F560" s="6" t="s">
        <f>=A560-A559</f>
      </c>
      <c r="G560" s="6" t="s">
        <f>=B560+G559</f>
      </c>
      <c r="H560" s="6" t="s">
        <f>=F560*G559</f>
      </c>
    </row>
    <row collapsed="false" customFormat="false" customHeight="false" hidden="false" ht="12.1" outlineLevel="0" r="561">
      <c r="A561" s="13" t="n">
        <v>45779.82849537</v>
      </c>
      <c r="B561" s="6" t="n">
        <v>10</v>
      </c>
      <c r="C561" s="16" t="s">
        <v>233</v>
      </c>
      <c r="D561" s="16"/>
      <c r="E561" s="16"/>
      <c r="F561" s="6" t="s">
        <f>=A561-A560</f>
      </c>
      <c r="G561" s="6" t="s">
        <f>=B561+G560</f>
      </c>
      <c r="H561" s="6" t="s">
        <f>=F561*G560</f>
      </c>
    </row>
    <row collapsed="false" customFormat="false" customHeight="false" hidden="false" ht="12.1" outlineLevel="0" r="562">
      <c r="A562" s="13" t="n">
        <v>45780.867210648</v>
      </c>
      <c r="B562" s="6" t="n">
        <v>5</v>
      </c>
      <c r="C562" s="16" t="s">
        <v>233</v>
      </c>
      <c r="D562" s="16"/>
      <c r="E562" s="16"/>
      <c r="F562" s="6" t="s">
        <f>=A562-A561</f>
      </c>
      <c r="G562" s="6" t="s">
        <f>=B562+G561</f>
      </c>
      <c r="H562" s="6" t="s">
        <f>=F562*G561</f>
      </c>
    </row>
    <row collapsed="false" customFormat="false" customHeight="false" hidden="false" ht="12.1" outlineLevel="0" r="563">
      <c r="A563" s="13" t="n">
        <v>45781</v>
      </c>
      <c r="B563" s="6" t="n">
        <v>-30</v>
      </c>
      <c r="C563" s="16" t="s">
        <v>270</v>
      </c>
      <c r="D563" s="16"/>
      <c r="E563" s="16"/>
      <c r="F563" s="6" t="s">
        <f>=A563-A562</f>
      </c>
      <c r="G563" s="6" t="s">
        <f>=B563+G562</f>
      </c>
      <c r="H563" s="6" t="s">
        <f>=F563*G562</f>
      </c>
    </row>
    <row collapsed="false" customFormat="false" customHeight="false" hidden="false" ht="12.1" outlineLevel="0" r="564">
      <c r="A564" s="13" t="n">
        <v>45781.586053241</v>
      </c>
      <c r="B564" s="6" t="n">
        <v>6</v>
      </c>
      <c r="C564" s="16" t="s">
        <v>233</v>
      </c>
      <c r="D564" s="16"/>
      <c r="E564" s="16"/>
      <c r="F564" s="6" t="s">
        <f>=A564-A563</f>
      </c>
      <c r="G564" s="6" t="s">
        <f>=B564+G563</f>
      </c>
      <c r="H564" s="6" t="s">
        <f>=F564*G563</f>
      </c>
    </row>
    <row collapsed="false" customFormat="false" customHeight="false" hidden="false" ht="12.1" outlineLevel="0" r="565">
      <c r="A565" s="13" t="n">
        <v>45781.952037037</v>
      </c>
      <c r="B565" s="6" t="n">
        <v>547</v>
      </c>
      <c r="C565" s="16" t="s">
        <v>233</v>
      </c>
      <c r="D565" s="16"/>
      <c r="E565" s="16"/>
      <c r="F565" s="6" t="s">
        <f>=A565-A564</f>
      </c>
      <c r="G565" s="6" t="s">
        <f>=B565+G564</f>
      </c>
      <c r="H565" s="6" t="s">
        <f>=F565*G564</f>
      </c>
    </row>
    <row collapsed="false" customFormat="false" customHeight="false" hidden="false" ht="12.1" outlineLevel="0" r="566">
      <c r="A566" s="13" t="n">
        <v>45782.617372685</v>
      </c>
      <c r="B566" s="6" t="n">
        <v>1</v>
      </c>
      <c r="C566" s="16" t="s">
        <v>233</v>
      </c>
      <c r="D566" s="16"/>
      <c r="E566" s="16"/>
      <c r="F566" s="6" t="s">
        <f>=A566-A565</f>
      </c>
      <c r="G566" s="6" t="s">
        <f>=B566+G565</f>
      </c>
      <c r="H566" s="6" t="s">
        <f>=F566*G565</f>
      </c>
    </row>
    <row collapsed="false" customFormat="false" customHeight="false" hidden="false" ht="12.1" outlineLevel="0" r="567">
      <c r="A567" s="13" t="n">
        <v>45783.427384259</v>
      </c>
      <c r="B567" s="6" t="n">
        <v>108.78</v>
      </c>
      <c r="C567" s="16" t="s">
        <v>266</v>
      </c>
      <c r="D567" s="16"/>
      <c r="E567" s="16"/>
      <c r="F567" s="6" t="s">
        <f>=A567-A566</f>
      </c>
      <c r="G567" s="6" t="s">
        <f>=B567+G566</f>
      </c>
      <c r="H567" s="6" t="s">
        <f>=F567*G566</f>
      </c>
    </row>
    <row collapsed="false" customFormat="false" customHeight="false" hidden="false" ht="12.1" outlineLevel="0" r="568">
      <c r="A568" s="13" t="n">
        <v>45783.488657407</v>
      </c>
      <c r="B568" s="6" t="n">
        <v>5</v>
      </c>
      <c r="C568" s="16" t="s">
        <v>233</v>
      </c>
      <c r="D568" s="16"/>
      <c r="E568" s="16"/>
      <c r="F568" s="6" t="s">
        <f>=A568-A567</f>
      </c>
      <c r="G568" s="6" t="s">
        <f>=B568+G567</f>
      </c>
      <c r="H568" s="6" t="s">
        <f>=F568*G567</f>
      </c>
    </row>
    <row collapsed="false" customFormat="false" customHeight="false" hidden="false" ht="12.1" outlineLevel="0" r="569">
      <c r="A569" s="13" t="n">
        <v>45783.548449074</v>
      </c>
      <c r="B569" s="6" t="n">
        <v>30</v>
      </c>
      <c r="C569" s="16" t="s">
        <v>271</v>
      </c>
      <c r="D569" s="16"/>
      <c r="E569" s="16"/>
      <c r="F569" s="6" t="s">
        <f>=A569-A568</f>
      </c>
      <c r="G569" s="6" t="s">
        <f>=B569+G568</f>
      </c>
      <c r="H569" s="6" t="s">
        <f>=F569*G568</f>
      </c>
    </row>
    <row collapsed="false" customFormat="false" customHeight="false" hidden="false" ht="12.1" outlineLevel="0" r="570">
      <c r="A570" s="13" t="n">
        <v>45784.512789352</v>
      </c>
      <c r="B570" s="6" t="n">
        <v>1</v>
      </c>
      <c r="C570" s="16" t="s">
        <v>233</v>
      </c>
      <c r="D570" s="16"/>
      <c r="E570" s="16"/>
      <c r="F570" s="6" t="s">
        <f>=A570-A569</f>
      </c>
      <c r="G570" s="6" t="s">
        <f>=B570+G569</f>
      </c>
      <c r="H570" s="6" t="s">
        <f>=F570*G569</f>
      </c>
    </row>
    <row collapsed="false" customFormat="false" customHeight="false" hidden="false" ht="12.1" outlineLevel="0" r="571">
      <c r="A571" s="13" t="n">
        <v>45785.541805556</v>
      </c>
      <c r="B571" s="6" t="n">
        <v>11.48</v>
      </c>
      <c r="C571" s="16" t="s">
        <v>233</v>
      </c>
      <c r="D571" s="16"/>
      <c r="E571" s="16"/>
      <c r="F571" s="6" t="s">
        <f>=A571-A570</f>
      </c>
      <c r="G571" s="6" t="s">
        <f>=B571+G570</f>
      </c>
      <c r="H571" s="6" t="s">
        <f>=F571*G570</f>
      </c>
    </row>
    <row collapsed="false" customFormat="false" customHeight="false" hidden="false" ht="12.1" outlineLevel="0" r="572">
      <c r="A572" s="13" t="n">
        <v>45786</v>
      </c>
      <c r="B572" s="6" t="n">
        <v>9.05</v>
      </c>
      <c r="C572" s="16" t="s">
        <v>233</v>
      </c>
      <c r="D572" s="16"/>
      <c r="E572" s="16"/>
      <c r="F572" s="6" t="s">
        <f>=A572-A571</f>
      </c>
      <c r="G572" s="6" t="s">
        <f>=B572+G571</f>
      </c>
      <c r="H572" s="6" t="s">
        <f>=F572*G571</f>
      </c>
    </row>
    <row collapsed="false" customFormat="false" customHeight="false" hidden="false" ht="12.1" outlineLevel="0" r="573">
      <c r="A573" s="13" t="n">
        <v>45787.555868056</v>
      </c>
      <c r="B573" s="6" t="n">
        <v>10.68</v>
      </c>
      <c r="C573" s="16" t="s">
        <v>233</v>
      </c>
      <c r="D573" s="16"/>
      <c r="E573" s="16"/>
      <c r="F573" s="6" t="s">
        <f>=A573-A572</f>
      </c>
      <c r="G573" s="6" t="s">
        <f>=B573+G572</f>
      </c>
      <c r="H573" s="6" t="s">
        <f>=F573*G572</f>
      </c>
    </row>
    <row collapsed="false" customFormat="false" customHeight="false" hidden="false" ht="12.1" outlineLevel="0" r="574">
      <c r="A574" s="13" t="n">
        <v>45787.697048611</v>
      </c>
      <c r="B574" s="6" t="n">
        <v>46.45</v>
      </c>
      <c r="C574" s="16" t="s">
        <v>233</v>
      </c>
      <c r="D574" s="16"/>
      <c r="E574" s="16"/>
      <c r="F574" s="6" t="s">
        <f>=A574-A573</f>
      </c>
      <c r="G574" s="6" t="s">
        <f>=B574+G573</f>
      </c>
      <c r="H574" s="6" t="s">
        <f>=F574*G573</f>
      </c>
    </row>
    <row collapsed="false" customFormat="false" customHeight="false" hidden="false" ht="12.1" outlineLevel="0" r="575">
      <c r="A575" s="13" t="n">
        <v>45788.578935185</v>
      </c>
      <c r="B575" s="6" t="n">
        <v>45.02</v>
      </c>
      <c r="C575" s="16" t="s">
        <v>233</v>
      </c>
      <c r="D575" s="16"/>
      <c r="E575" s="16"/>
      <c r="F575" s="6" t="s">
        <f>=A575-A574</f>
      </c>
      <c r="G575" s="6" t="s">
        <f>=B575+G574</f>
      </c>
      <c r="H575" s="6" t="s">
        <f>=F575*G574</f>
      </c>
    </row>
    <row collapsed="false" customFormat="false" customHeight="false" hidden="false" ht="12.1" outlineLevel="0" r="576">
      <c r="A576" s="13" t="n">
        <v>45789.514502315</v>
      </c>
      <c r="B576" s="6" t="n">
        <v>1</v>
      </c>
      <c r="C576" s="16" t="s">
        <v>233</v>
      </c>
      <c r="D576" s="16"/>
      <c r="E576" s="16"/>
      <c r="F576" s="6" t="s">
        <f>=A576-A575</f>
      </c>
      <c r="G576" s="6" t="s">
        <f>=B576+G575</f>
      </c>
      <c r="H576" s="6" t="s">
        <f>=F576*G575</f>
      </c>
    </row>
    <row collapsed="false" customFormat="false" customHeight="false" hidden="false" ht="12.1" outlineLevel="0" r="577">
      <c r="A577" s="13" t="n">
        <v>45789.764085648</v>
      </c>
      <c r="B577" s="6" t="n">
        <v>15.05</v>
      </c>
      <c r="C577" s="16" t="s">
        <v>233</v>
      </c>
      <c r="D577" s="16"/>
      <c r="E577" s="16"/>
      <c r="F577" s="6" t="s">
        <f>=A577-A576</f>
      </c>
      <c r="G577" s="6" t="s">
        <f>=B577+G576</f>
      </c>
      <c r="H577" s="6" t="s">
        <f>=F577*G576</f>
      </c>
    </row>
    <row collapsed="false" customFormat="false" customHeight="false" hidden="false" ht="12.1" outlineLevel="0" r="578">
      <c r="A578" s="13" t="n">
        <v>45790.428819444</v>
      </c>
      <c r="B578" s="6" t="n">
        <v>5000</v>
      </c>
      <c r="C578" s="16" t="s">
        <v>233</v>
      </c>
      <c r="D578" s="16"/>
      <c r="E578" s="16"/>
      <c r="F578" s="6" t="s">
        <f>=A578-A577</f>
      </c>
      <c r="G578" s="6" t="s">
        <f>=B578+G577</f>
      </c>
      <c r="H578" s="6" t="s">
        <f>=F578*G577</f>
      </c>
    </row>
    <row collapsed="false" customFormat="false" customHeight="false" hidden="false" ht="12.1" outlineLevel="0" r="579">
      <c r="A579" s="13" t="n">
        <v>45791</v>
      </c>
      <c r="B579" s="6" t="n">
        <v>1</v>
      </c>
      <c r="C579" s="16" t="s">
        <v>233</v>
      </c>
      <c r="D579" s="16"/>
      <c r="E579" s="16"/>
      <c r="F579" s="6" t="s">
        <f>=A579-A578</f>
      </c>
      <c r="G579" s="6" t="s">
        <f>=B579+G578</f>
      </c>
      <c r="H579" s="6" t="s">
        <f>=F579*G578</f>
      </c>
    </row>
    <row collapsed="false" customFormat="false" customHeight="false" hidden="false" ht="12.1" outlineLevel="0" r="580">
      <c r="A580" s="13" t="n">
        <v>45791.444351852</v>
      </c>
      <c r="B580" s="6" t="n">
        <v>45.7</v>
      </c>
      <c r="C580" s="16" t="s">
        <v>233</v>
      </c>
      <c r="D580" s="16"/>
      <c r="E580" s="16"/>
      <c r="F580" s="6" t="s">
        <f>=A580-A579</f>
      </c>
      <c r="G580" s="6" t="s">
        <f>=B580+G579</f>
      </c>
      <c r="H580" s="6" t="s">
        <f>=F580*G579</f>
      </c>
    </row>
    <row collapsed="false" customFormat="false" customHeight="false" hidden="false" ht="12.1" outlineLevel="0" r="581">
      <c r="A581" s="13" t="n">
        <v>45791.452222222</v>
      </c>
      <c r="B581" s="6" t="n">
        <v>14.83</v>
      </c>
      <c r="C581" s="16" t="s">
        <v>233</v>
      </c>
      <c r="D581" s="16"/>
      <c r="E581" s="16"/>
      <c r="F581" s="6" t="s">
        <f>=A581-A580</f>
      </c>
      <c r="G581" s="6" t="s">
        <f>=B581+G580</f>
      </c>
      <c r="H581" s="6" t="s">
        <f>=F581*G580</f>
      </c>
    </row>
    <row collapsed="false" customFormat="false" customHeight="false" hidden="false" ht="12.1" outlineLevel="0" r="582">
      <c r="A582" s="13" t="n">
        <v>45791.455775463</v>
      </c>
      <c r="B582" s="6" t="n">
        <v>45</v>
      </c>
      <c r="C582" s="16" t="s">
        <v>233</v>
      </c>
      <c r="D582" s="16"/>
      <c r="E582" s="16"/>
      <c r="F582" s="6" t="s">
        <f>=A582-A581</f>
      </c>
      <c r="G582" s="6" t="s">
        <f>=B582+G581</f>
      </c>
      <c r="H582" s="6" t="s">
        <f>=F582*G581</f>
      </c>
    </row>
    <row collapsed="false" customFormat="false" customHeight="false" hidden="false" ht="12.1" outlineLevel="0" r="583">
      <c r="A583" s="13" t="n">
        <v>45791.465844907</v>
      </c>
      <c r="B583" s="6" t="n">
        <v>26.24</v>
      </c>
      <c r="C583" s="16" t="s">
        <v>233</v>
      </c>
      <c r="D583" s="16"/>
      <c r="E583" s="16"/>
      <c r="F583" s="6" t="s">
        <f>=A583-A582</f>
      </c>
      <c r="G583" s="6" t="s">
        <f>=B583+G582</f>
      </c>
      <c r="H583" s="6" t="s">
        <f>=F583*G582</f>
      </c>
    </row>
    <row collapsed="false" customFormat="false" customHeight="false" hidden="false" ht="12.1" outlineLevel="0" r="584">
      <c r="A584" s="13" t="n">
        <v>45791.505671296</v>
      </c>
      <c r="B584" s="6" t="n">
        <v>1</v>
      </c>
      <c r="C584" s="16" t="s">
        <v>233</v>
      </c>
      <c r="D584" s="16"/>
      <c r="E584" s="16"/>
      <c r="F584" s="6" t="s">
        <f>=A584-A583</f>
      </c>
      <c r="G584" s="6" t="s">
        <f>=B584+G583</f>
      </c>
      <c r="H584" s="6" t="s">
        <f>=F584*G583</f>
      </c>
    </row>
    <row collapsed="false" customFormat="false" customHeight="false" hidden="false" ht="12.1" outlineLevel="0" r="585">
      <c r="A585" s="13" t="n">
        <v>45791.803344907</v>
      </c>
      <c r="B585" s="6" t="n">
        <v>30.06</v>
      </c>
      <c r="C585" s="16" t="s">
        <v>233</v>
      </c>
      <c r="D585" s="16"/>
      <c r="E585" s="16"/>
      <c r="F585" s="6" t="s">
        <f>=A585-A584</f>
      </c>
      <c r="G585" s="6" t="s">
        <f>=B585+G584</f>
      </c>
      <c r="H585" s="6" t="s">
        <f>=F585*G584</f>
      </c>
    </row>
    <row collapsed="false" customFormat="false" customHeight="false" hidden="false" ht="12.1" outlineLevel="0" r="586">
      <c r="A586" s="13" t="n">
        <v>45791.908043981</v>
      </c>
      <c r="B586" s="6" t="n">
        <v>3000</v>
      </c>
      <c r="C586" s="16" t="s">
        <v>233</v>
      </c>
      <c r="D586" s="16"/>
      <c r="E586" s="16"/>
      <c r="F586" s="6" t="s">
        <f>=A586-A585</f>
      </c>
      <c r="G586" s="6" t="s">
        <f>=B586+G585</f>
      </c>
      <c r="H586" s="6" t="s">
        <f>=F586*G585</f>
      </c>
    </row>
    <row collapsed="false" customFormat="false" customHeight="false" hidden="false" ht="12.1" outlineLevel="0" r="587">
      <c r="A587" s="13" t="n">
        <v>45792</v>
      </c>
      <c r="B587" s="6" t="n">
        <v>1</v>
      </c>
      <c r="C587" s="16" t="s">
        <v>233</v>
      </c>
      <c r="D587" s="16"/>
      <c r="E587" s="16"/>
      <c r="F587" s="6" t="s">
        <f>=A587-A586</f>
      </c>
      <c r="G587" s="6" t="s">
        <f>=B587+G586</f>
      </c>
      <c r="H587" s="6" t="s">
        <f>=F587*G586</f>
      </c>
    </row>
    <row collapsed="false" customFormat="false" customHeight="false" hidden="false" ht="12.1" outlineLevel="0" r="588">
      <c r="A588" s="13" t="n">
        <v>45792.52375</v>
      </c>
      <c r="B588" s="6" t="n">
        <v>1</v>
      </c>
      <c r="C588" s="16" t="s">
        <v>233</v>
      </c>
      <c r="D588" s="16"/>
      <c r="E588" s="16"/>
      <c r="F588" s="6" t="s">
        <f>=A588-A587</f>
      </c>
      <c r="G588" s="6" t="s">
        <f>=B588+G587</f>
      </c>
      <c r="H588" s="6" t="s">
        <f>=F588*G587</f>
      </c>
    </row>
    <row collapsed="false" customFormat="false" customHeight="false" hidden="false" ht="12.1" outlineLevel="0" r="589">
      <c r="A589" s="13" t="n">
        <v>45792.766597222</v>
      </c>
      <c r="B589" s="6" t="n">
        <v>35</v>
      </c>
      <c r="C589" s="16" t="s">
        <v>233</v>
      </c>
      <c r="D589" s="16"/>
      <c r="E589" s="16"/>
      <c r="F589" s="6" t="s">
        <f>=A589-A588</f>
      </c>
      <c r="G589" s="6" t="s">
        <f>=B589+G588</f>
      </c>
      <c r="H589" s="6" t="s">
        <f>=F589*G588</f>
      </c>
    </row>
    <row collapsed="false" customFormat="false" customHeight="false" hidden="false" ht="12.1" outlineLevel="0" r="590">
      <c r="A590" s="13" t="n">
        <v>45793</v>
      </c>
      <c r="B590" s="6" t="n">
        <v>1</v>
      </c>
      <c r="C590" s="16" t="s">
        <v>233</v>
      </c>
      <c r="D590" s="16"/>
      <c r="E590" s="16"/>
      <c r="F590" s="6" t="s">
        <f>=A590-A589</f>
      </c>
      <c r="G590" s="6" t="s">
        <f>=B590+G589</f>
      </c>
      <c r="H590" s="6" t="s">
        <f>=F590*G589</f>
      </c>
    </row>
    <row collapsed="false" customFormat="false" customHeight="false" hidden="false" ht="12.1" outlineLevel="0" r="591">
      <c r="A591" s="13" t="n">
        <v>45793.51962963</v>
      </c>
      <c r="B591" s="6" t="n">
        <v>1</v>
      </c>
      <c r="C591" s="16" t="s">
        <v>233</v>
      </c>
      <c r="D591" s="16"/>
      <c r="E591" s="16"/>
      <c r="F591" s="6" t="s">
        <f>=A591-A590</f>
      </c>
      <c r="G591" s="6" t="s">
        <f>=B591+G590</f>
      </c>
      <c r="H591" s="6" t="s">
        <f>=F591*G590</f>
      </c>
    </row>
    <row collapsed="false" customFormat="false" customHeight="false" hidden="false" ht="12.1" outlineLevel="0" r="592">
      <c r="A592" s="13" t="n">
        <v>45793.7653125</v>
      </c>
      <c r="B592" s="6" t="n">
        <v>22.07</v>
      </c>
      <c r="C592" s="16" t="s">
        <v>233</v>
      </c>
      <c r="D592" s="16"/>
      <c r="E592" s="16"/>
      <c r="F592" s="6" t="s">
        <f>=A592-A591</f>
      </c>
      <c r="G592" s="6" t="s">
        <f>=B592+G591</f>
      </c>
      <c r="H592" s="6" t="s">
        <f>=F592*G591</f>
      </c>
    </row>
    <row collapsed="false" customFormat="false" customHeight="false" hidden="false" ht="12.1" outlineLevel="0" r="593">
      <c r="A593" s="13" t="n">
        <v>45795</v>
      </c>
      <c r="B593" s="6" t="n">
        <v>-200</v>
      </c>
      <c r="C593" s="16" t="s">
        <v>251</v>
      </c>
      <c r="D593" s="16"/>
      <c r="E593" s="16"/>
      <c r="F593" s="6" t="s">
        <f>=A593-A592</f>
      </c>
      <c r="G593" s="6" t="s">
        <f>=B593+G592</f>
      </c>
      <c r="H593" s="6" t="s">
        <f>=F593*G592</f>
      </c>
    </row>
    <row collapsed="false" customFormat="false" customHeight="false" hidden="false" ht="12.1" outlineLevel="0" r="594">
      <c r="A594" s="13" t="n">
        <v>45796.541030093</v>
      </c>
      <c r="B594" s="6" t="n">
        <v>1</v>
      </c>
      <c r="C594" s="16" t="s">
        <v>233</v>
      </c>
      <c r="D594" s="16"/>
      <c r="E594" s="16"/>
      <c r="F594" s="6" t="s">
        <f>=A594-A593</f>
      </c>
      <c r="G594" s="6" t="s">
        <f>=B594+G593</f>
      </c>
      <c r="H594" s="6" t="s">
        <f>=F594*G593</f>
      </c>
    </row>
    <row collapsed="false" customFormat="false" customHeight="false" hidden="false" ht="12.1" outlineLevel="0" r="595">
      <c r="A595" s="13" t="n">
        <v>45796.769537037</v>
      </c>
      <c r="B595" s="6" t="n">
        <v>40</v>
      </c>
      <c r="C595" s="16" t="s">
        <v>233</v>
      </c>
      <c r="D595" s="16"/>
      <c r="E595" s="16"/>
      <c r="F595" s="6" t="s">
        <f>=A595-A594</f>
      </c>
      <c r="G595" s="6" t="s">
        <f>=B595+G594</f>
      </c>
      <c r="H595" s="6" t="s">
        <f>=F595*G594</f>
      </c>
    </row>
    <row collapsed="false" customFormat="false" customHeight="false" hidden="false" ht="12.1" outlineLevel="0" r="596">
      <c r="A596" s="13" t="n">
        <v>45797</v>
      </c>
      <c r="B596" s="6" t="n">
        <v>1</v>
      </c>
      <c r="C596" s="16" t="s">
        <v>233</v>
      </c>
      <c r="D596" s="16"/>
      <c r="E596" s="16"/>
      <c r="F596" s="6" t="s">
        <f>=A596-A595</f>
      </c>
      <c r="G596" s="6" t="s">
        <f>=B596+G595</f>
      </c>
      <c r="H596" s="6" t="s">
        <f>=F596*G595</f>
      </c>
    </row>
    <row collapsed="false" customFormat="false" customHeight="false" hidden="false" ht="12.1" outlineLevel="0" r="597">
      <c r="A597" s="13" t="n">
        <v>45797.537858796</v>
      </c>
      <c r="B597" s="6" t="n">
        <v>2</v>
      </c>
      <c r="C597" s="16" t="s">
        <v>233</v>
      </c>
      <c r="D597" s="16"/>
      <c r="E597" s="16"/>
      <c r="F597" s="6" t="s">
        <f>=A597-A596</f>
      </c>
      <c r="G597" s="6" t="s">
        <f>=B597+G596</f>
      </c>
      <c r="H597" s="6" t="s">
        <f>=F597*G596</f>
      </c>
    </row>
    <row collapsed="false" customFormat="false" customHeight="false" hidden="false" ht="12.1" outlineLevel="0" r="598">
      <c r="A598" s="13" t="n">
        <v>45797.540300926</v>
      </c>
      <c r="B598" s="6" t="n">
        <v>200</v>
      </c>
      <c r="C598" s="16" t="s">
        <v>272</v>
      </c>
      <c r="D598" s="16"/>
      <c r="E598" s="16"/>
      <c r="F598" s="6" t="s">
        <f>=A598-A597</f>
      </c>
      <c r="G598" s="6" t="s">
        <f>=B598+G597</f>
      </c>
      <c r="H598" s="6" t="s">
        <f>=F598*G597</f>
      </c>
    </row>
    <row collapsed="false" customFormat="false" customHeight="false" hidden="false" ht="12.1" outlineLevel="0" r="599">
      <c r="A599" s="13" t="n">
        <v>45798</v>
      </c>
      <c r="B599" s="6" t="n">
        <v>10</v>
      </c>
      <c r="C599" s="16" t="s">
        <v>233</v>
      </c>
      <c r="D599" s="16"/>
      <c r="E599" s="16"/>
      <c r="F599" s="6" t="s">
        <f>=A599-A598</f>
      </c>
      <c r="G599" s="6" t="s">
        <f>=B599+G598</f>
      </c>
      <c r="H599" s="6" t="s">
        <f>=F599*G598</f>
      </c>
    </row>
    <row collapsed="false" customFormat="false" customHeight="false" hidden="false" ht="12.1" outlineLevel="0" r="600">
      <c r="A600" s="13" t="n">
        <v>45798</v>
      </c>
      <c r="B600" s="6" t="n">
        <v>1</v>
      </c>
      <c r="C600" s="16" t="s">
        <v>233</v>
      </c>
      <c r="D600" s="16"/>
      <c r="E600" s="16"/>
      <c r="F600" s="6" t="s">
        <f>=A600-A599</f>
      </c>
      <c r="G600" s="6" t="s">
        <f>=B600+G599</f>
      </c>
      <c r="H600" s="6" t="s">
        <f>=F600*G599</f>
      </c>
    </row>
    <row collapsed="false" customFormat="false" customHeight="false" hidden="false" ht="12.1" outlineLevel="0" r="601">
      <c r="A601" s="13" t="n">
        <v>45798.519363426</v>
      </c>
      <c r="B601" s="6" t="n">
        <v>1</v>
      </c>
      <c r="C601" s="16" t="s">
        <v>233</v>
      </c>
      <c r="D601" s="16"/>
      <c r="E601" s="16"/>
      <c r="F601" s="6" t="s">
        <f>=A601-A600</f>
      </c>
      <c r="G601" s="6" t="s">
        <f>=B601+G600</f>
      </c>
      <c r="H601" s="6" t="s">
        <f>=F601*G600</f>
      </c>
    </row>
    <row collapsed="false" customFormat="false" customHeight="false" hidden="false" ht="12.1" outlineLevel="0" r="602">
      <c r="A602" s="13" t="n">
        <v>45798.874143519</v>
      </c>
      <c r="B602" s="6" t="n">
        <v>20.06</v>
      </c>
      <c r="C602" s="16" t="s">
        <v>233</v>
      </c>
      <c r="D602" s="16"/>
      <c r="E602" s="16"/>
      <c r="F602" s="6" t="s">
        <f>=A602-A601</f>
      </c>
      <c r="G602" s="6" t="s">
        <f>=B602+G601</f>
      </c>
      <c r="H602" s="6" t="s">
        <f>=F602*G601</f>
      </c>
    </row>
    <row collapsed="false" customFormat="false" customHeight="false" hidden="false" ht="12.1" outlineLevel="0" r="603">
      <c r="A603" s="13" t="n">
        <v>45799</v>
      </c>
      <c r="B603" s="6" t="n">
        <v>1</v>
      </c>
      <c r="C603" s="16" t="s">
        <v>233</v>
      </c>
      <c r="D603" s="16"/>
      <c r="E603" s="16"/>
      <c r="F603" s="6" t="s">
        <f>=A603-A602</f>
      </c>
      <c r="G603" s="6" t="s">
        <f>=B603+G602</f>
      </c>
      <c r="H603" s="6" t="s">
        <f>=F603*G602</f>
      </c>
    </row>
    <row collapsed="false" customFormat="false" customHeight="false" hidden="false" ht="12.1" outlineLevel="0" r="604">
      <c r="A604" s="13" t="n">
        <v>45799.522037037</v>
      </c>
      <c r="B604" s="6" t="n">
        <v>1</v>
      </c>
      <c r="C604" s="16" t="s">
        <v>233</v>
      </c>
      <c r="D604" s="16"/>
      <c r="E604" s="16"/>
      <c r="F604" s="6" t="s">
        <f>=A604-A603</f>
      </c>
      <c r="G604" s="6" t="s">
        <f>=B604+G603</f>
      </c>
      <c r="H604" s="6" t="s">
        <f>=F604*G603</f>
      </c>
    </row>
    <row collapsed="false" customFormat="false" customHeight="false" hidden="false" ht="12.1" outlineLevel="0" r="605">
      <c r="A605" s="13" t="n">
        <v>45799.7653125</v>
      </c>
      <c r="B605" s="6" t="n">
        <v>45.08</v>
      </c>
      <c r="C605" s="16" t="s">
        <v>233</v>
      </c>
      <c r="D605" s="16"/>
      <c r="E605" s="16"/>
      <c r="F605" s="6" t="s">
        <f>=A605-A604</f>
      </c>
      <c r="G605" s="6" t="s">
        <f>=B605+G604</f>
      </c>
      <c r="H605" s="6" t="s">
        <f>=F605*G604</f>
      </c>
    </row>
    <row collapsed="false" customFormat="false" customHeight="false" hidden="false" ht="12.1" outlineLevel="0" r="606">
      <c r="A606" s="13" t="n">
        <v>45800.516423611</v>
      </c>
      <c r="B606" s="6" t="n">
        <v>1</v>
      </c>
      <c r="C606" s="16" t="s">
        <v>233</v>
      </c>
      <c r="D606" s="16"/>
      <c r="E606" s="16"/>
      <c r="F606" s="6" t="s">
        <f>=A606-A605</f>
      </c>
      <c r="G606" s="6" t="s">
        <f>=B606+G605</f>
      </c>
      <c r="H606" s="6" t="s">
        <f>=F606*G605</f>
      </c>
    </row>
    <row collapsed="false" customFormat="false" customHeight="false" hidden="false" ht="12.1" outlineLevel="0" r="607">
      <c r="A607" s="13" t="n">
        <v>45800.749699074</v>
      </c>
      <c r="B607" s="6" t="n">
        <v>25</v>
      </c>
      <c r="C607" s="16" t="s">
        <v>233</v>
      </c>
      <c r="D607" s="16"/>
      <c r="E607" s="16"/>
      <c r="F607" s="6" t="s">
        <f>=A607-A606</f>
      </c>
      <c r="G607" s="6" t="s">
        <f>=B607+G606</f>
      </c>
      <c r="H607" s="6" t="s">
        <f>=F607*G606</f>
      </c>
    </row>
    <row collapsed="false" customFormat="false" customHeight="false" hidden="false" ht="12.1" outlineLevel="0" r="608">
      <c r="A608" s="13" t="n">
        <v>45801.717581019</v>
      </c>
      <c r="B608" s="6" t="n">
        <v>30</v>
      </c>
      <c r="C608" s="16" t="s">
        <v>233</v>
      </c>
      <c r="D608" s="16"/>
      <c r="E608" s="16"/>
      <c r="F608" s="6" t="s">
        <f>=A608-A607</f>
      </c>
      <c r="G608" s="6" t="s">
        <f>=B608+G607</f>
      </c>
      <c r="H608" s="6" t="s">
        <f>=F608*G607</f>
      </c>
    </row>
    <row collapsed="false" customFormat="false" customHeight="false" hidden="false" ht="12.1" outlineLevel="0" r="609">
      <c r="A609" s="13" t="n">
        <v>45802</v>
      </c>
      <c r="B609" s="6" t="n">
        <v>21</v>
      </c>
      <c r="C609" s="16" t="s">
        <v>233</v>
      </c>
      <c r="D609" s="16"/>
      <c r="E609" s="16"/>
      <c r="F609" s="6" t="s">
        <f>=A609-A608</f>
      </c>
      <c r="G609" s="6" t="s">
        <f>=B609+G608</f>
      </c>
      <c r="H609" s="6" t="s">
        <f>=F609*G608</f>
      </c>
    </row>
    <row collapsed="false" customFormat="false" customHeight="false" hidden="false" ht="12.1" outlineLevel="0" r="610">
      <c r="A610" s="13" t="n">
        <v>45802</v>
      </c>
      <c r="B610" s="6" t="n">
        <v>0.06</v>
      </c>
      <c r="C610" s="16" t="s">
        <v>233</v>
      </c>
      <c r="D610" s="16"/>
      <c r="E610" s="16"/>
      <c r="F610" s="6" t="s">
        <f>=A610-A609</f>
      </c>
      <c r="G610" s="6" t="s">
        <f>=B610+G609</f>
      </c>
      <c r="H610" s="6" t="s">
        <f>=F610*G609</f>
      </c>
    </row>
    <row collapsed="false" customFormat="false" customHeight="false" hidden="false" ht="12.1" outlineLevel="0" r="611">
      <c r="A611" s="13" t="n">
        <v>45802</v>
      </c>
      <c r="B611" s="6" t="n">
        <v>10</v>
      </c>
      <c r="C611" s="16" t="s">
        <v>233</v>
      </c>
      <c r="D611" s="16"/>
      <c r="E611" s="16"/>
      <c r="F611" s="6" t="s">
        <f>=A611-A610</f>
      </c>
      <c r="G611" s="6" t="s">
        <f>=B611+G610</f>
      </c>
      <c r="H611" s="6" t="s">
        <f>=F611*G610</f>
      </c>
    </row>
    <row collapsed="false" customFormat="false" customHeight="false" hidden="false" ht="12.1" outlineLevel="0" r="612">
      <c r="A612" s="13" t="n">
        <v>45803</v>
      </c>
      <c r="B612" s="6" t="n">
        <v>1</v>
      </c>
      <c r="C612" s="16" t="s">
        <v>233</v>
      </c>
      <c r="D612" s="16"/>
      <c r="E612" s="16"/>
      <c r="F612" s="6" t="s">
        <f>=A612-A611</f>
      </c>
      <c r="G612" s="6" t="s">
        <f>=B612+G611</f>
      </c>
      <c r="H612" s="6" t="s">
        <f>=F612*G611</f>
      </c>
    </row>
    <row collapsed="false" customFormat="false" customHeight="false" hidden="false" ht="12.1" outlineLevel="0" r="613">
      <c r="A613" s="13" t="n">
        <v>45803.518761574</v>
      </c>
      <c r="B613" s="6" t="n">
        <v>1</v>
      </c>
      <c r="C613" s="16" t="s">
        <v>233</v>
      </c>
      <c r="D613" s="16"/>
      <c r="E613" s="16"/>
      <c r="F613" s="6" t="s">
        <f>=A613-A612</f>
      </c>
      <c r="G613" s="6" t="s">
        <f>=B613+G612</f>
      </c>
      <c r="H613" s="6" t="s">
        <f>=F613*G612</f>
      </c>
    </row>
    <row collapsed="false" customFormat="false" customHeight="false" hidden="false" ht="12.1" outlineLevel="0" r="614">
      <c r="A614" s="13" t="n">
        <v>45803.691851852</v>
      </c>
      <c r="B614" s="6" t="n">
        <v>4250</v>
      </c>
      <c r="C614" s="16" t="s">
        <v>233</v>
      </c>
      <c r="D614" s="16"/>
      <c r="E614" s="16"/>
      <c r="F614" s="6" t="s">
        <f>=A614-A613</f>
      </c>
      <c r="G614" s="6" t="s">
        <f>=B614+G613</f>
      </c>
      <c r="H614" s="6" t="s">
        <f>=F614*G613</f>
      </c>
    </row>
    <row collapsed="false" customFormat="false" customHeight="false" hidden="false" ht="12.1" outlineLevel="0" r="615">
      <c r="A615" s="13" t="n">
        <v>45803.825428241</v>
      </c>
      <c r="B615" s="6" t="n">
        <v>16</v>
      </c>
      <c r="C615" s="16" t="s">
        <v>233</v>
      </c>
      <c r="D615" s="16"/>
      <c r="E615" s="16"/>
      <c r="F615" s="6" t="s">
        <f>=A615-A614</f>
      </c>
      <c r="G615" s="6" t="s">
        <f>=B615+G614</f>
      </c>
      <c r="H615" s="6" t="s">
        <f>=F615*G614</f>
      </c>
    </row>
    <row collapsed="false" customFormat="false" customHeight="false" hidden="false" ht="12.1" outlineLevel="0" r="616">
      <c r="A616" s="13" t="n">
        <v>45804.521944444</v>
      </c>
      <c r="B616" s="6" t="n">
        <v>1</v>
      </c>
      <c r="C616" s="16" t="s">
        <v>233</v>
      </c>
      <c r="D616" s="16"/>
      <c r="E616" s="16"/>
      <c r="F616" s="6" t="s">
        <f>=A616-A615</f>
      </c>
      <c r="G616" s="6" t="s">
        <f>=B616+G615</f>
      </c>
      <c r="H616" s="6" t="s">
        <f>=F616*G615</f>
      </c>
    </row>
    <row collapsed="false" customFormat="false" customHeight="false" hidden="false" ht="12.1" outlineLevel="0" r="617">
      <c r="A617" s="13" t="n">
        <v>45804.946597222</v>
      </c>
      <c r="B617" s="6" t="n">
        <v>5000</v>
      </c>
      <c r="C617" s="16" t="s">
        <v>233</v>
      </c>
      <c r="D617" s="16"/>
      <c r="E617" s="16"/>
      <c r="F617" s="6" t="s">
        <f>=A617-A616</f>
      </c>
      <c r="G617" s="6" t="s">
        <f>=B617+G616</f>
      </c>
      <c r="H617" s="6" t="s">
        <f>=F617*G616</f>
      </c>
    </row>
    <row collapsed="false" customFormat="false" customHeight="false" hidden="false" ht="12.1" outlineLevel="0" r="618">
      <c r="A618" s="13" t="n">
        <v>45805</v>
      </c>
      <c r="B618" s="6" t="n">
        <v>25.02</v>
      </c>
      <c r="C618" s="16" t="s">
        <v>233</v>
      </c>
      <c r="D618" s="16"/>
      <c r="E618" s="16"/>
      <c r="F618" s="6" t="s">
        <f>=A618-A617</f>
      </c>
      <c r="G618" s="6" t="s">
        <f>=B618+G617</f>
      </c>
      <c r="H618" s="6" t="s">
        <f>=F618*G617</f>
      </c>
    </row>
    <row collapsed="false" customFormat="false" customHeight="false" hidden="false" ht="12.1" outlineLevel="0" r="619">
      <c r="A619" s="13" t="n">
        <v>45805.516377315</v>
      </c>
      <c r="B619" s="6" t="n">
        <v>1</v>
      </c>
      <c r="C619" s="16" t="s">
        <v>233</v>
      </c>
      <c r="D619" s="16"/>
      <c r="E619" s="16"/>
      <c r="F619" s="6" t="s">
        <f>=A619-A618</f>
      </c>
      <c r="G619" s="6" t="s">
        <f>=B619+G618</f>
      </c>
      <c r="H619" s="6" t="s">
        <f>=F619*G618</f>
      </c>
    </row>
    <row collapsed="false" customFormat="false" customHeight="false" hidden="false" ht="12.1" outlineLevel="0" r="620">
      <c r="A620" s="13" t="n">
        <v>45805.795335648</v>
      </c>
      <c r="B620" s="6" t="n">
        <v>11</v>
      </c>
      <c r="C620" s="16" t="s">
        <v>233</v>
      </c>
      <c r="D620" s="16"/>
      <c r="E620" s="16"/>
      <c r="F620" s="6" t="s">
        <f>=A620-A619</f>
      </c>
      <c r="G620" s="6" t="s">
        <f>=B620+G619</f>
      </c>
      <c r="H620" s="6" t="s">
        <f>=F620*G619</f>
      </c>
    </row>
    <row collapsed="false" customFormat="false" customHeight="false" hidden="false" ht="12.1" outlineLevel="0" r="621">
      <c r="A621" s="13" t="n">
        <v>45806</v>
      </c>
      <c r="B621" s="6" t="n">
        <v>1</v>
      </c>
      <c r="C621" s="16" t="s">
        <v>233</v>
      </c>
      <c r="D621" s="16"/>
      <c r="E621" s="16"/>
      <c r="F621" s="6" t="s">
        <f>=A621-A620</f>
      </c>
      <c r="G621" s="6" t="s">
        <f>=B621+G620</f>
      </c>
      <c r="H621" s="6" t="s">
        <f>=F621*G620</f>
      </c>
    </row>
    <row collapsed="false" customFormat="false" customHeight="false" hidden="false" ht="12.1" outlineLevel="0" r="622">
      <c r="A622" s="13" t="n">
        <v>45806.550451389</v>
      </c>
      <c r="B622" s="6" t="n">
        <v>1</v>
      </c>
      <c r="C622" s="16" t="s">
        <v>233</v>
      </c>
      <c r="D622" s="16"/>
      <c r="E622" s="16"/>
      <c r="F622" s="6" t="s">
        <f>=A622-A621</f>
      </c>
      <c r="G622" s="6" t="s">
        <f>=B622+G621</f>
      </c>
      <c r="H622" s="6" t="s">
        <f>=F622*G621</f>
      </c>
    </row>
    <row collapsed="false" customFormat="false" customHeight="false" hidden="false" ht="12.1" outlineLevel="0" r="623">
      <c r="A623" s="13" t="n">
        <v>45807</v>
      </c>
      <c r="B623" s="6" t="n">
        <v>1</v>
      </c>
      <c r="C623" s="16" t="s">
        <v>233</v>
      </c>
      <c r="D623" s="16"/>
      <c r="E623" s="16"/>
      <c r="F623" s="6" t="s">
        <f>=A623-A622</f>
      </c>
      <c r="G623" s="6" t="s">
        <f>=B623+G622</f>
      </c>
      <c r="H623" s="6" t="s">
        <f>=F623*G622</f>
      </c>
    </row>
    <row collapsed="false" customFormat="false" customHeight="false" hidden="false" ht="12.1" outlineLevel="0" r="624">
      <c r="A624" s="13" t="n">
        <v>45807.52130787</v>
      </c>
      <c r="B624" s="6" t="n">
        <v>1</v>
      </c>
      <c r="C624" s="16" t="s">
        <v>233</v>
      </c>
      <c r="D624" s="16"/>
      <c r="E624" s="16"/>
      <c r="F624" s="6" t="s">
        <f>=A624-A623</f>
      </c>
      <c r="G624" s="6" t="s">
        <f>=B624+G623</f>
      </c>
      <c r="H624" s="6" t="s">
        <f>=F624*G623</f>
      </c>
    </row>
    <row collapsed="false" customFormat="false" customHeight="false" hidden="false" ht="12.1" outlineLevel="0" r="625">
      <c r="A625" s="13" t="n">
        <v>45807.766493056</v>
      </c>
      <c r="B625" s="6" t="n">
        <v>22.04</v>
      </c>
      <c r="C625" s="16" t="s">
        <v>233</v>
      </c>
      <c r="D625" s="16"/>
      <c r="E625" s="16"/>
      <c r="F625" s="6" t="s">
        <f>=A625-A624</f>
      </c>
      <c r="G625" s="6" t="s">
        <f>=B625+G624</f>
      </c>
      <c r="H625" s="6" t="s">
        <f>=F625*G624</f>
      </c>
    </row>
    <row collapsed="false" customFormat="false" customHeight="false" hidden="false" ht="12.1" outlineLevel="0" r="626">
      <c r="A626" s="13" t="n">
        <v>45808</v>
      </c>
      <c r="B626" s="6" t="n">
        <v>-174.8</v>
      </c>
      <c r="C626" s="16" t="s">
        <v>273</v>
      </c>
      <c r="D626" s="16"/>
      <c r="E626" s="16"/>
      <c r="F626" s="6" t="s">
        <f>=A626-A625</f>
      </c>
      <c r="G626" s="6" t="s">
        <f>=B626+G625</f>
      </c>
      <c r="H626" s="6" t="s">
        <f>=F626*G625</f>
      </c>
    </row>
    <row collapsed="false" customFormat="false" customHeight="false" hidden="false" ht="12.1" outlineLevel="0" r="627">
      <c r="A627" s="13" t="n">
        <v>45808</v>
      </c>
      <c r="B627" s="6" t="n">
        <v>8</v>
      </c>
      <c r="C627" s="16" t="s">
        <v>233</v>
      </c>
      <c r="D627" s="16"/>
      <c r="E627" s="16"/>
      <c r="F627" s="6" t="s">
        <f>=A627-A626</f>
      </c>
      <c r="G627" s="6" t="s">
        <f>=B627+G626</f>
      </c>
      <c r="H627" s="6" t="s">
        <f>=F627*G626</f>
      </c>
    </row>
    <row collapsed="false" customFormat="false" customHeight="false" hidden="false" ht="12.1" outlineLevel="0" r="628">
      <c r="A628" s="13" t="n">
        <v>45808</v>
      </c>
      <c r="B628" s="6" t="n">
        <v>30.03</v>
      </c>
      <c r="C628" s="16" t="s">
        <v>233</v>
      </c>
      <c r="D628" s="16"/>
      <c r="E628" s="16"/>
      <c r="F628" s="6" t="s">
        <f>=A628-A627</f>
      </c>
      <c r="G628" s="6" t="s">
        <f>=B628+G627</f>
      </c>
      <c r="H628" s="6" t="s">
        <f>=F628*G627</f>
      </c>
    </row>
    <row collapsed="false" customFormat="false" customHeight="false" hidden="false" ht="12.1" outlineLevel="0" r="629">
      <c r="A629" s="13" t="n">
        <v>45809.573287037</v>
      </c>
      <c r="B629" s="6" t="n">
        <v>0.05</v>
      </c>
      <c r="C629" s="16" t="s">
        <v>233</v>
      </c>
      <c r="D629" s="16"/>
      <c r="E629" s="16"/>
      <c r="F629" s="6" t="s">
        <f>=A629-A628</f>
      </c>
      <c r="G629" s="6" t="s">
        <f>=B629+G628</f>
      </c>
      <c r="H629" s="6" t="s">
        <f>=F629*G628</f>
      </c>
    </row>
    <row collapsed="false" customFormat="false" customHeight="false" hidden="false" ht="12.1" outlineLevel="0" r="630">
      <c r="A630" s="13" t="n">
        <v>45811.547893519</v>
      </c>
      <c r="B630" s="6" t="n">
        <v>174.8</v>
      </c>
      <c r="C630" s="16" t="s">
        <v>266</v>
      </c>
      <c r="D630" s="16"/>
      <c r="E630" s="16"/>
      <c r="F630" s="6" t="s">
        <f>=A630-A629</f>
      </c>
      <c r="G630" s="6" t="s">
        <f>=B630+G629</f>
      </c>
      <c r="H630" s="6" t="s">
        <f>=F630*G629</f>
      </c>
    </row>
    <row collapsed="false" customFormat="false" customHeight="false" hidden="false" ht="12.1" outlineLevel="0" r="631">
      <c r="A631" s="13" t="n">
        <v>45811.668275463</v>
      </c>
      <c r="B631" s="6" t="n">
        <v>31</v>
      </c>
      <c r="C631" s="16" t="s">
        <v>233</v>
      </c>
      <c r="D631" s="16"/>
      <c r="E631" s="16"/>
      <c r="F631" s="6" t="s">
        <f>=A631-A630</f>
      </c>
      <c r="G631" s="6" t="s">
        <f>=B631+G630</f>
      </c>
      <c r="H631" s="6" t="s">
        <f>=F631*G630</f>
      </c>
    </row>
    <row collapsed="false" customFormat="false" customHeight="false" hidden="false" ht="12.1" outlineLevel="0" r="632">
      <c r="A632" s="13" t="n">
        <v>45812</v>
      </c>
      <c r="B632" s="6" t="n">
        <v>-30</v>
      </c>
      <c r="C632" s="16" t="s">
        <v>270</v>
      </c>
      <c r="D632" s="16"/>
      <c r="E632" s="16"/>
      <c r="F632" s="6" t="s">
        <f>=A632-A631</f>
      </c>
      <c r="G632" s="6" t="s">
        <f>=B632+G631</f>
      </c>
      <c r="H632" s="6" t="s">
        <f>=F632*G631</f>
      </c>
    </row>
    <row collapsed="false" customFormat="false" customHeight="false" hidden="false" ht="12.1" outlineLevel="0" r="633">
      <c r="A633" s="13" t="n">
        <v>45812.959224537</v>
      </c>
      <c r="B633" s="6" t="n">
        <v>394</v>
      </c>
      <c r="C633" s="16" t="s">
        <v>233</v>
      </c>
      <c r="D633" s="16"/>
      <c r="E633" s="16"/>
      <c r="F633" s="6" t="s">
        <f>=A633-A632</f>
      </c>
      <c r="G633" s="6" t="s">
        <f>=B633+G632</f>
      </c>
      <c r="H633" s="6" t="s">
        <f>=F633*G632</f>
      </c>
    </row>
    <row collapsed="false" customFormat="false" customHeight="false" hidden="false" ht="12.1" outlineLevel="0" r="634">
      <c r="A634" s="13" t="n">
        <v>45813</v>
      </c>
      <c r="B634" s="6" t="n">
        <v>2.5</v>
      </c>
      <c r="C634" s="16" t="s">
        <v>233</v>
      </c>
      <c r="D634" s="16"/>
      <c r="E634" s="16"/>
      <c r="F634" s="6" t="s">
        <f>=A634-A633</f>
      </c>
      <c r="G634" s="6" t="s">
        <f>=B634+G633</f>
      </c>
      <c r="H634" s="6" t="s">
        <f>=F634*G633</f>
      </c>
    </row>
    <row collapsed="false" customFormat="false" customHeight="false" hidden="false" ht="12.1" outlineLevel="0" r="635">
      <c r="A635" s="13" t="n">
        <v>45814.463252315</v>
      </c>
      <c r="B635" s="6" t="n">
        <v>30</v>
      </c>
      <c r="C635" s="16" t="s">
        <v>271</v>
      </c>
      <c r="D635" s="16"/>
      <c r="E635" s="16"/>
      <c r="F635" s="6" t="s">
        <f>=A635-A634</f>
      </c>
      <c r="G635" s="6" t="s">
        <f>=B635+G634</f>
      </c>
      <c r="H635" s="6" t="s">
        <f>=F635*G634</f>
      </c>
    </row>
    <row collapsed="false" customFormat="false" customHeight="false" hidden="false" ht="12.1" outlineLevel="0" r="636">
      <c r="A636" s="13" t="n">
        <v>45822.610868056</v>
      </c>
      <c r="B636" s="6" t="n">
        <v>3</v>
      </c>
      <c r="C636" s="16" t="s">
        <v>233</v>
      </c>
      <c r="D636" s="16"/>
      <c r="E636" s="16"/>
      <c r="F636" s="6" t="s">
        <f>=A636-A635</f>
      </c>
      <c r="G636" s="6" t="s">
        <f>=B636+G635</f>
      </c>
      <c r="H636" s="6" t="s">
        <f>=F636*G635</f>
      </c>
    </row>
    <row collapsed="false" customFormat="false" customHeight="false" hidden="false" ht="12.1" outlineLevel="0" r="637">
      <c r="A637" s="13" t="n">
        <v>45822.632071759</v>
      </c>
      <c r="B637" s="6" t="n">
        <v>1.18</v>
      </c>
      <c r="C637" s="16" t="s">
        <v>233</v>
      </c>
      <c r="D637" s="16"/>
      <c r="E637" s="16"/>
      <c r="F637" s="6" t="s">
        <f>=A637-A636</f>
      </c>
      <c r="G637" s="6" t="s">
        <f>=B637+G636</f>
      </c>
      <c r="H637" s="6" t="s">
        <f>=F637*G636</f>
      </c>
    </row>
    <row collapsed="false" customFormat="false" customHeight="false" hidden="false" ht="12.1" outlineLevel="0" r="638">
      <c r="A638" s="13" t="n">
        <v>45824</v>
      </c>
      <c r="B638" s="6" t="n">
        <v>-330</v>
      </c>
      <c r="C638" s="16" t="s">
        <v>254</v>
      </c>
      <c r="D638" s="16"/>
      <c r="E638" s="16"/>
      <c r="F638" s="6" t="s">
        <f>=A638-A637</f>
      </c>
      <c r="G638" s="6" t="s">
        <f>=B638+G637</f>
      </c>
      <c r="H638" s="6" t="s">
        <f>=F638*G637</f>
      </c>
    </row>
    <row collapsed="false" customFormat="false" customHeight="false" hidden="false" ht="12.1" outlineLevel="0" r="639">
      <c r="A639" s="13" t="n">
        <v>45824</v>
      </c>
      <c r="B639" s="6" t="n">
        <v>5000</v>
      </c>
      <c r="C639" s="16" t="s">
        <v>233</v>
      </c>
      <c r="D639" s="16"/>
      <c r="E639" s="16"/>
      <c r="F639" s="6" t="s">
        <f>=A639-A638</f>
      </c>
      <c r="G639" s="6" t="s">
        <f>=B639+G638</f>
      </c>
      <c r="H639" s="6" t="s">
        <f>=F639*G638</f>
      </c>
    </row>
    <row collapsed="false" customFormat="false" customHeight="false" hidden="false" ht="12.1" outlineLevel="0" r="640">
      <c r="A640" s="13" t="n">
        <v>45824</v>
      </c>
      <c r="B640" s="6" t="n">
        <v>0.01</v>
      </c>
      <c r="C640" s="16" t="s">
        <v>233</v>
      </c>
      <c r="D640" s="16"/>
      <c r="E640" s="16"/>
      <c r="F640" s="6" t="s">
        <f>=A640-A639</f>
      </c>
      <c r="G640" s="6" t="s">
        <f>=B640+G639</f>
      </c>
      <c r="H640" s="6" t="s">
        <f>=F640*G639</f>
      </c>
    </row>
    <row collapsed="false" customFormat="false" customHeight="false" hidden="false" ht="12.1" outlineLevel="0" r="641">
      <c r="A641" s="13" t="n">
        <v>45824</v>
      </c>
      <c r="B641" s="6" t="n">
        <v>26.24</v>
      </c>
      <c r="C641" s="16" t="s">
        <v>233</v>
      </c>
      <c r="D641" s="16"/>
      <c r="E641" s="16"/>
      <c r="F641" s="6" t="s">
        <f>=A641-A640</f>
      </c>
      <c r="G641" s="6" t="s">
        <f>=B641+G640</f>
      </c>
      <c r="H641" s="6" t="s">
        <f>=F641*G640</f>
      </c>
    </row>
    <row collapsed="false" customFormat="false" customHeight="false" hidden="false" ht="12.1" outlineLevel="0" r="642">
      <c r="A642" s="13" t="n">
        <v>45824</v>
      </c>
      <c r="B642" s="6" t="n">
        <v>2.58</v>
      </c>
      <c r="C642" s="16" t="s">
        <v>233</v>
      </c>
      <c r="D642" s="16"/>
      <c r="E642" s="16"/>
      <c r="F642" s="6" t="s">
        <f>=A642-A641</f>
      </c>
      <c r="G642" s="6" t="s">
        <f>=B642+G641</f>
      </c>
      <c r="H642" s="6" t="s">
        <f>=F642*G641</f>
      </c>
    </row>
    <row collapsed="false" customFormat="false" customHeight="false" hidden="false" ht="12.1" outlineLevel="0" r="643">
      <c r="A643" s="13" t="n">
        <v>45824</v>
      </c>
      <c r="B643" s="6" t="n">
        <v>30.98</v>
      </c>
      <c r="C643" s="16" t="s">
        <v>233</v>
      </c>
      <c r="D643" s="16"/>
      <c r="E643" s="16"/>
      <c r="F643" s="6" t="s">
        <f>=A643-A642</f>
      </c>
      <c r="G643" s="6" t="s">
        <f>=B643+G642</f>
      </c>
      <c r="H643" s="6" t="s">
        <f>=F643*G642</f>
      </c>
    </row>
    <row collapsed="false" customFormat="false" customHeight="false" hidden="false" ht="12.1" outlineLevel="0" r="644">
      <c r="A644" s="13" t="n">
        <v>45824</v>
      </c>
      <c r="B644" s="6" t="n">
        <v>45</v>
      </c>
      <c r="C644" s="16" t="s">
        <v>233</v>
      </c>
      <c r="D644" s="16"/>
      <c r="E644" s="16"/>
      <c r="F644" s="6" t="s">
        <f>=A644-A643</f>
      </c>
      <c r="G644" s="6" t="s">
        <f>=B644+G643</f>
      </c>
      <c r="H644" s="6" t="s">
        <f>=F644*G643</f>
      </c>
    </row>
    <row collapsed="false" customFormat="false" customHeight="false" hidden="false" ht="12.1" outlineLevel="0" r="645">
      <c r="A645" s="13" t="n">
        <v>45824</v>
      </c>
      <c r="B645" s="6" t="n">
        <v>1</v>
      </c>
      <c r="C645" s="16" t="s">
        <v>233</v>
      </c>
      <c r="D645" s="16"/>
      <c r="E645" s="16"/>
      <c r="F645" s="6" t="s">
        <f>=A645-A644</f>
      </c>
      <c r="G645" s="6" t="s">
        <f>=B645+G644</f>
      </c>
      <c r="H645" s="6" t="s">
        <f>=F645*G644</f>
      </c>
    </row>
    <row collapsed="false" customFormat="false" customHeight="false" hidden="false" ht="12.1" outlineLevel="0" r="646">
      <c r="A646" s="13" t="n">
        <v>45825.438506944</v>
      </c>
      <c r="B646" s="6" t="n">
        <v>1.24</v>
      </c>
      <c r="C646" s="16" t="s">
        <v>233</v>
      </c>
      <c r="D646" s="16"/>
      <c r="E646" s="16"/>
      <c r="F646" s="6" t="s">
        <f>=A646-A645</f>
      </c>
      <c r="G646" s="6" t="s">
        <f>=B646+G645</f>
      </c>
      <c r="H646" s="6" t="s">
        <f>=F646*G645</f>
      </c>
    </row>
    <row collapsed="false" customFormat="false" customHeight="false" hidden="false" ht="12.1" outlineLevel="0" r="647">
      <c r="A647" s="13" t="n">
        <v>45825.64275463</v>
      </c>
      <c r="B647" s="6" t="n">
        <v>20</v>
      </c>
      <c r="C647" s="16" t="s">
        <v>233</v>
      </c>
      <c r="D647" s="16"/>
      <c r="E647" s="16"/>
      <c r="F647" s="6" t="s">
        <f>=A647-A646</f>
      </c>
      <c r="G647" s="6" t="s">
        <f>=B647+G646</f>
      </c>
      <c r="H647" s="6" t="s">
        <f>=F647*G646</f>
      </c>
    </row>
    <row collapsed="false" customFormat="false" customHeight="false" hidden="false" ht="12.1" outlineLevel="0" r="648">
      <c r="A648" s="13" t="n">
        <v>45826</v>
      </c>
      <c r="B648" s="6" t="n">
        <v>330</v>
      </c>
      <c r="C648" s="16" t="s">
        <v>255</v>
      </c>
      <c r="D648" s="16"/>
      <c r="E648" s="16"/>
      <c r="F648" s="6" t="s">
        <f>=A648-A647</f>
      </c>
      <c r="G648" s="6" t="s">
        <f>=B648+G647</f>
      </c>
      <c r="H648" s="6" t="s">
        <f>=F648*G647</f>
      </c>
    </row>
    <row collapsed="false" customFormat="false" customHeight="false" hidden="false" ht="12.1" outlineLevel="0" r="649">
      <c r="A649" s="13" t="n">
        <v>45826.661666667</v>
      </c>
      <c r="B649" s="6" t="n">
        <v>35.19</v>
      </c>
      <c r="C649" s="16" t="s">
        <v>233</v>
      </c>
      <c r="D649" s="16"/>
      <c r="E649" s="16"/>
      <c r="F649" s="6" t="s">
        <f>=A649-A648</f>
      </c>
      <c r="G649" s="6" t="s">
        <f>=B649+G648</f>
      </c>
      <c r="H649" s="6" t="s">
        <f>=F649*G648</f>
      </c>
    </row>
    <row collapsed="false" customFormat="false" customHeight="false" hidden="false" ht="12.1" outlineLevel="0" r="650">
      <c r="A650" s="13" t="n">
        <v>45827.459502315</v>
      </c>
      <c r="B650" s="6" t="n">
        <v>179.17</v>
      </c>
      <c r="C650" s="16" t="s">
        <v>233</v>
      </c>
      <c r="D650" s="16"/>
      <c r="E650" s="16"/>
      <c r="F650" s="6" t="s">
        <f>=A650-A649</f>
      </c>
      <c r="G650" s="6" t="s">
        <f>=B650+G649</f>
      </c>
      <c r="H650" s="6" t="s">
        <f>=F650*G649</f>
      </c>
    </row>
    <row collapsed="false" customFormat="false" customHeight="false" hidden="false" ht="12.1" outlineLevel="0" r="651">
      <c r="A651" s="13" t="n">
        <v>45828.561585648</v>
      </c>
      <c r="B651" s="6" t="n">
        <v>45.4</v>
      </c>
      <c r="C651" s="16" t="s">
        <v>233</v>
      </c>
      <c r="D651" s="16"/>
      <c r="E651" s="16"/>
      <c r="F651" s="6" t="s">
        <f>=A651-A650</f>
      </c>
      <c r="G651" s="6" t="s">
        <f>=B651+G650</f>
      </c>
      <c r="H651" s="6" t="s">
        <f>=F651*G650</f>
      </c>
    </row>
    <row collapsed="false" customFormat="false" customHeight="false" hidden="false" ht="12.1" outlineLevel="0" r="652">
      <c r="A652" s="13" t="n">
        <v>45831.480520833</v>
      </c>
      <c r="B652" s="6" t="n">
        <v>14</v>
      </c>
      <c r="C652" s="16" t="s">
        <v>233</v>
      </c>
      <c r="D652" s="16"/>
      <c r="E652" s="16"/>
      <c r="F652" s="6" t="s">
        <f>=A652-A651</f>
      </c>
      <c r="G652" s="6" t="s">
        <f>=B652+G651</f>
      </c>
      <c r="H652" s="6" t="s">
        <f>=F652*G651</f>
      </c>
    </row>
    <row collapsed="false" customFormat="false" customHeight="false" hidden="false" ht="12.1" outlineLevel="0" r="653">
      <c r="A653" s="13" t="n">
        <v>45831.64087963</v>
      </c>
      <c r="B653" s="6" t="n">
        <v>35.43</v>
      </c>
      <c r="C653" s="16" t="s">
        <v>233</v>
      </c>
      <c r="D653" s="16"/>
      <c r="E653" s="16"/>
      <c r="F653" s="6" t="s">
        <f>=A653-A652</f>
      </c>
      <c r="G653" s="6" t="s">
        <f>=B653+G652</f>
      </c>
      <c r="H653" s="6" t="s">
        <f>=F653*G652</f>
      </c>
    </row>
    <row collapsed="false" customFormat="false" customHeight="false" hidden="false" ht="12.1" outlineLevel="0" r="654">
      <c r="A654" s="13" t="n">
        <v>45832</v>
      </c>
      <c r="B654" s="6" t="n">
        <v>-2000</v>
      </c>
      <c r="C654" s="16" t="s">
        <v>274</v>
      </c>
      <c r="D654" s="16"/>
      <c r="E654" s="16"/>
      <c r="F654" s="6" t="s">
        <f>=A654-A653</f>
      </c>
      <c r="G654" s="6" t="s">
        <f>=B654+G653</f>
      </c>
      <c r="H654" s="6" t="s">
        <f>=F654*G653</f>
      </c>
    </row>
    <row collapsed="false" customFormat="false" customHeight="false" hidden="false" ht="12.1" outlineLevel="0" r="655">
      <c r="A655" s="13" t="n">
        <v>45832.516261574</v>
      </c>
      <c r="B655" s="6" t="n">
        <v>1</v>
      </c>
      <c r="C655" s="16" t="s">
        <v>233</v>
      </c>
      <c r="D655" s="16"/>
      <c r="E655" s="16"/>
      <c r="F655" s="6" t="s">
        <f>=A655-A654</f>
      </c>
      <c r="G655" s="6" t="s">
        <f>=B655+G654</f>
      </c>
      <c r="H655" s="6" t="s">
        <f>=F655*G654</f>
      </c>
    </row>
    <row collapsed="false" customFormat="false" customHeight="false" hidden="false" ht="12.1" outlineLevel="0" r="656">
      <c r="A656" s="13" t="n">
        <v>45832.82130787</v>
      </c>
      <c r="B656" s="6" t="n">
        <v>14.09</v>
      </c>
      <c r="C656" s="16" t="s">
        <v>233</v>
      </c>
      <c r="D656" s="16"/>
      <c r="E656" s="16"/>
      <c r="F656" s="6" t="s">
        <f>=A656-A655</f>
      </c>
      <c r="G656" s="6" t="s">
        <f>=B656+G655</f>
      </c>
      <c r="H656" s="6" t="s">
        <f>=F656*G655</f>
      </c>
    </row>
    <row collapsed="false" customFormat="false" customHeight="false" hidden="false" ht="12.1" outlineLevel="0" r="657">
      <c r="A657" s="13" t="n">
        <v>45833</v>
      </c>
      <c r="B657" s="6" t="n">
        <v>-222.96</v>
      </c>
      <c r="C657" s="16" t="s">
        <v>275</v>
      </c>
      <c r="D657" s="16"/>
      <c r="E657" s="16"/>
      <c r="F657" s="6" t="s">
        <f>=A657-A656</f>
      </c>
      <c r="G657" s="6" t="s">
        <f>=B657+G656</f>
      </c>
      <c r="H657" s="6" t="s">
        <f>=F657*G656</f>
      </c>
    </row>
    <row collapsed="false" customFormat="false" customHeight="false" hidden="false" ht="12.1" outlineLevel="0" r="658">
      <c r="A658" s="13" t="n">
        <v>45833</v>
      </c>
      <c r="B658" s="6" t="n">
        <v>10</v>
      </c>
      <c r="C658" s="16" t="s">
        <v>233</v>
      </c>
      <c r="D658" s="16"/>
      <c r="E658" s="16"/>
      <c r="F658" s="6" t="s">
        <f>=A658-A657</f>
      </c>
      <c r="G658" s="6" t="s">
        <f>=B658+G657</f>
      </c>
      <c r="H658" s="6" t="s">
        <f>=F658*G657</f>
      </c>
    </row>
    <row collapsed="false" customFormat="false" customHeight="false" hidden="false" ht="12.1" outlineLevel="0" r="659">
      <c r="A659" s="13" t="n">
        <v>45833</v>
      </c>
      <c r="B659" s="6" t="n">
        <v>20.2</v>
      </c>
      <c r="C659" s="16" t="s">
        <v>233</v>
      </c>
      <c r="D659" s="16"/>
      <c r="E659" s="16"/>
      <c r="F659" s="6" t="s">
        <f>=A659-A658</f>
      </c>
      <c r="G659" s="6" t="s">
        <f>=B659+G658</f>
      </c>
      <c r="H659" s="6" t="s">
        <f>=F659*G658</f>
      </c>
    </row>
    <row collapsed="false" customFormat="false" customHeight="false" hidden="false" ht="12.1" outlineLevel="0" r="660">
      <c r="A660" s="13" t="n">
        <v>45833</v>
      </c>
      <c r="B660" s="6" t="n">
        <v>21</v>
      </c>
      <c r="C660" s="16" t="s">
        <v>233</v>
      </c>
      <c r="D660" s="16"/>
      <c r="E660" s="16"/>
      <c r="F660" s="6" t="s">
        <f>=A660-A659</f>
      </c>
      <c r="G660" s="6" t="s">
        <f>=B660+G659</f>
      </c>
      <c r="H660" s="6" t="s">
        <f>=F660*G659</f>
      </c>
    </row>
    <row collapsed="false" customFormat="false" customHeight="false" hidden="false" ht="12.1" outlineLevel="0" r="661">
      <c r="A661" s="13" t="n">
        <v>45834.547476852</v>
      </c>
      <c r="B661" s="6" t="n">
        <v>2000</v>
      </c>
      <c r="C661" s="16" t="s">
        <v>276</v>
      </c>
      <c r="D661" s="16"/>
      <c r="E661" s="16"/>
      <c r="F661" s="6" t="s">
        <f>=A661-A660</f>
      </c>
      <c r="G661" s="6" t="s">
        <f>=B661+G660</f>
      </c>
      <c r="H661" s="6" t="s">
        <f>=F661*G660</f>
      </c>
    </row>
    <row collapsed="false" customFormat="false" customHeight="false" hidden="false" ht="12.1" outlineLevel="0" r="662">
      <c r="A662" s="13" t="n">
        <v>45834.7753125</v>
      </c>
      <c r="B662" s="6" t="n">
        <v>36.11</v>
      </c>
      <c r="C662" s="16" t="s">
        <v>233</v>
      </c>
      <c r="D662" s="16"/>
      <c r="E662" s="16"/>
      <c r="F662" s="6" t="s">
        <f>=A662-A661</f>
      </c>
      <c r="G662" s="6" t="s">
        <f>=B662+G661</f>
      </c>
      <c r="H662" s="6" t="s">
        <f>=F662*G661</f>
      </c>
    </row>
    <row collapsed="false" customFormat="false" customHeight="false" hidden="false" ht="12.1" outlineLevel="0" r="663">
      <c r="A663" s="13" t="n">
        <v>45835</v>
      </c>
      <c r="B663" s="6" t="n">
        <v>47.18</v>
      </c>
      <c r="C663" s="16" t="s">
        <v>233</v>
      </c>
      <c r="D663" s="16"/>
      <c r="E663" s="16"/>
      <c r="F663" s="6" t="s">
        <f>=A663-A662</f>
      </c>
      <c r="G663" s="6" t="s">
        <f>=B663+G662</f>
      </c>
      <c r="H663" s="6" t="s">
        <f>=F663*G662</f>
      </c>
    </row>
    <row collapsed="false" customFormat="false" customHeight="false" hidden="false" ht="12.1" outlineLevel="0" r="664">
      <c r="A664" s="13" t="n">
        <v>45835.438541667</v>
      </c>
      <c r="B664" s="6" t="n">
        <v>222.96</v>
      </c>
      <c r="C664" s="16" t="s">
        <v>277</v>
      </c>
      <c r="D664" s="16"/>
      <c r="E664" s="16"/>
      <c r="F664" s="6" t="s">
        <f>=A664-A663</f>
      </c>
      <c r="G664" s="6" t="s">
        <f>=B664+G663</f>
      </c>
      <c r="H664" s="6" t="s">
        <f>=F664*G663</f>
      </c>
    </row>
    <row collapsed="false" customFormat="false" customHeight="false" hidden="false" ht="12.1" outlineLevel="0" r="665">
      <c r="A665" s="13" t="n">
        <v>45836.618032407</v>
      </c>
      <c r="B665" s="6" t="n">
        <v>27</v>
      </c>
      <c r="C665" s="16" t="s">
        <v>233</v>
      </c>
      <c r="D665" s="16"/>
      <c r="E665" s="16"/>
      <c r="F665" s="6" t="s">
        <f>=A665-A664</f>
      </c>
      <c r="G665" s="6" t="s">
        <f>=B665+G664</f>
      </c>
      <c r="H665" s="6" t="s">
        <f>=F665*G664</f>
      </c>
    </row>
    <row collapsed="false" customFormat="false" customHeight="false" hidden="false" ht="12.1" outlineLevel="0" r="666">
      <c r="A666" s="13" t="n">
        <v>45836.621354167</v>
      </c>
      <c r="B666" s="6" t="n">
        <v>1</v>
      </c>
      <c r="C666" s="16" t="s">
        <v>233</v>
      </c>
      <c r="D666" s="16"/>
      <c r="E666" s="16"/>
      <c r="F666" s="6" t="s">
        <f>=A666-A665</f>
      </c>
      <c r="G666" s="6" t="s">
        <f>=B666+G665</f>
      </c>
      <c r="H666" s="6" t="s">
        <f>=F666*G665</f>
      </c>
    </row>
    <row collapsed="false" customFormat="false" customHeight="false" hidden="false" ht="12.1" outlineLevel="0" r="667">
      <c r="A667" s="13" t="n">
        <v>45836.737407407</v>
      </c>
      <c r="B667" s="6" t="n">
        <v>18.17</v>
      </c>
      <c r="C667" s="16" t="s">
        <v>233</v>
      </c>
      <c r="D667" s="16"/>
      <c r="E667" s="16"/>
      <c r="F667" s="6" t="s">
        <f>=A667-A666</f>
      </c>
      <c r="G667" s="6" t="s">
        <f>=B667+G666</f>
      </c>
      <c r="H667" s="6" t="s">
        <f>=F667*G666</f>
      </c>
    </row>
    <row collapsed="false" customFormat="false" customHeight="false" hidden="false" ht="12.1" outlineLevel="0" r="668">
      <c r="A668" s="13" t="n">
        <v>45838</v>
      </c>
      <c r="B668" s="6" t="n">
        <v>-162.25</v>
      </c>
      <c r="C668" s="16" t="s">
        <v>278</v>
      </c>
      <c r="D668" s="16"/>
      <c r="E668" s="16"/>
      <c r="F668" s="6" t="s">
        <f>=A668-A667</f>
      </c>
      <c r="G668" s="6" t="s">
        <f>=B668+G667</f>
      </c>
      <c r="H668" s="6" t="s">
        <f>=F668*G667</f>
      </c>
    </row>
    <row collapsed="false" customFormat="false" customHeight="false" hidden="false" ht="12.1" outlineLevel="0" r="669">
      <c r="A669" s="13" t="n">
        <v>45838.618460648</v>
      </c>
      <c r="B669" s="6" t="n">
        <v>2758.53</v>
      </c>
      <c r="C669" s="16" t="s">
        <v>279</v>
      </c>
      <c r="D669" s="16"/>
      <c r="E669" s="16"/>
      <c r="F669" s="6" t="s">
        <f>=A669-A668</f>
      </c>
      <c r="G669" s="6" t="s">
        <f>=B669+G668</f>
      </c>
      <c r="H669" s="6" t="s">
        <f>=F669*G668</f>
      </c>
    </row>
    <row collapsed="false" customFormat="false" customHeight="false" hidden="false" ht="12.1" outlineLevel="0" r="670">
      <c r="A670" s="13" t="n">
        <v>45838.618460648</v>
      </c>
      <c r="B670" s="6" t="n">
        <v>-2758.53</v>
      </c>
      <c r="C670" s="16" t="s">
        <v>280</v>
      </c>
      <c r="D670" s="16"/>
      <c r="E670" s="16"/>
      <c r="F670" s="6" t="s">
        <f>=A670-A669</f>
      </c>
      <c r="G670" s="6" t="s">
        <f>=B670+G669</f>
      </c>
      <c r="H670" s="6" t="s">
        <f>=F670*G669</f>
      </c>
    </row>
    <row collapsed="false" customFormat="false" customHeight="false" hidden="false" ht="12.1" outlineLevel="0" r="671">
      <c r="A671" s="13" t="n">
        <v>45838.61869213</v>
      </c>
      <c r="B671" s="6" t="n">
        <v>74.95</v>
      </c>
      <c r="C671" s="16" t="s">
        <v>279</v>
      </c>
      <c r="D671" s="16"/>
      <c r="E671" s="16"/>
      <c r="F671" s="6" t="s">
        <f>=A671-A670</f>
      </c>
      <c r="G671" s="6" t="s">
        <f>=B671+G670</f>
      </c>
      <c r="H671" s="6" t="s">
        <f>=F671*G670</f>
      </c>
    </row>
    <row collapsed="false" customFormat="false" customHeight="false" hidden="false" ht="12.1" outlineLevel="0" r="672">
      <c r="A672" s="13" t="n">
        <v>45838.61869213</v>
      </c>
      <c r="B672" s="6" t="n">
        <v>-74.95</v>
      </c>
      <c r="C672" s="16" t="s">
        <v>280</v>
      </c>
      <c r="D672" s="16"/>
      <c r="E672" s="16"/>
      <c r="F672" s="6" t="s">
        <f>=A672-A671</f>
      </c>
      <c r="G672" s="6" t="s">
        <f>=B672+G671</f>
      </c>
      <c r="H672" s="6" t="s">
        <f>=F672*G671</f>
      </c>
    </row>
    <row collapsed="false" customFormat="false" customHeight="false" hidden="false" ht="12.1" outlineLevel="0" r="673">
      <c r="A673" s="13" t="n">
        <v>45838.687418981</v>
      </c>
      <c r="B673" s="6" t="n">
        <v>1</v>
      </c>
      <c r="C673" s="16" t="s">
        <v>233</v>
      </c>
      <c r="D673" s="16"/>
      <c r="E673" s="16"/>
      <c r="F673" s="6" t="s">
        <f>=A673-A672</f>
      </c>
      <c r="G673" s="6" t="s">
        <f>=B673+G672</f>
      </c>
      <c r="H673" s="6" t="s">
        <f>=F673*G672</f>
      </c>
    </row>
    <row collapsed="false" customFormat="false" customHeight="false" hidden="false" ht="12.1" outlineLevel="0" r="674">
      <c r="A674" s="13" t="n">
        <v>45839.838101852</v>
      </c>
      <c r="B674" s="6" t="n">
        <v>41.1</v>
      </c>
      <c r="C674" s="16" t="s">
        <v>233</v>
      </c>
      <c r="D674" s="16"/>
      <c r="E674" s="16"/>
      <c r="F674" s="6" t="s">
        <f>=A674-A673</f>
      </c>
      <c r="G674" s="6" t="s">
        <f>=B674+G673</f>
      </c>
      <c r="H674" s="6" t="s">
        <f>=F674*G673</f>
      </c>
    </row>
    <row collapsed="false" customFormat="false" customHeight="false" hidden="false" ht="12.1" outlineLevel="0" r="675">
      <c r="A675" s="13" t="n">
        <v>45840</v>
      </c>
      <c r="B675" s="6" t="n">
        <v>-108.96</v>
      </c>
      <c r="C675" s="16" t="s">
        <v>281</v>
      </c>
      <c r="D675" s="16"/>
      <c r="E675" s="16"/>
      <c r="F675" s="6" t="s">
        <f>=A675-A674</f>
      </c>
      <c r="G675" s="6" t="s">
        <f>=B675+G674</f>
      </c>
      <c r="H675" s="6" t="s">
        <f>=F675*G674</f>
      </c>
    </row>
    <row collapsed="false" customFormat="false" customHeight="false" hidden="false" ht="12.1" outlineLevel="0" r="676">
      <c r="A676" s="13" t="n">
        <v>45840.422199074</v>
      </c>
      <c r="B676" s="6" t="n">
        <v>162.25</v>
      </c>
      <c r="C676" s="16" t="s">
        <v>266</v>
      </c>
      <c r="D676" s="16"/>
      <c r="E676" s="16"/>
      <c r="F676" s="6" t="s">
        <f>=A676-A675</f>
      </c>
      <c r="G676" s="6" t="s">
        <f>=B676+G675</f>
      </c>
      <c r="H676" s="6" t="s">
        <f>=F676*G675</f>
      </c>
    </row>
    <row collapsed="false" customFormat="false" customHeight="false" hidden="false" ht="12.1" outlineLevel="0" r="677">
      <c r="A677" s="13" t="n">
        <v>45841</v>
      </c>
      <c r="B677" s="6" t="n">
        <v>2.97</v>
      </c>
      <c r="C677" s="16" t="s">
        <v>233</v>
      </c>
      <c r="D677" s="16"/>
      <c r="E677" s="16"/>
      <c r="F677" s="6" t="s">
        <f>=A677-A676</f>
      </c>
      <c r="G677" s="6" t="s">
        <f>=B677+G676</f>
      </c>
      <c r="H677" s="6" t="s">
        <f>=F677*G676</f>
      </c>
    </row>
    <row collapsed="false" customFormat="false" customHeight="false" hidden="false" ht="12.1" outlineLevel="0" r="678">
      <c r="A678" s="13" t="n">
        <v>45841.870104167</v>
      </c>
      <c r="B678" s="6" t="n">
        <v>10.01</v>
      </c>
      <c r="C678" s="16" t="s">
        <v>233</v>
      </c>
      <c r="D678" s="16"/>
      <c r="E678" s="16"/>
      <c r="F678" s="6" t="s">
        <f>=A678-A677</f>
      </c>
      <c r="G678" s="6" t="s">
        <f>=B678+G677</f>
      </c>
      <c r="H678" s="6" t="s">
        <f>=F678*G677</f>
      </c>
    </row>
    <row collapsed="false" customFormat="false" customHeight="false" hidden="false" ht="12.1" outlineLevel="0" r="679">
      <c r="A679" s="13" t="n">
        <v>45842</v>
      </c>
      <c r="B679" s="6" t="n">
        <v>20.6</v>
      </c>
      <c r="C679" s="16" t="s">
        <v>233</v>
      </c>
      <c r="D679" s="16"/>
      <c r="E679" s="16"/>
      <c r="F679" s="6" t="s">
        <f>=A679-A678</f>
      </c>
      <c r="G679" s="6" t="s">
        <f>=B679+G678</f>
      </c>
      <c r="H679" s="6" t="s">
        <f>=F679*G678</f>
      </c>
    </row>
    <row collapsed="false" customFormat="false" customHeight="false" hidden="false" ht="12.1" outlineLevel="0" r="680">
      <c r="A680" s="13" t="n">
        <v>45842.464282407</v>
      </c>
      <c r="B680" s="6" t="n">
        <v>108.96</v>
      </c>
      <c r="C680" s="16" t="s">
        <v>282</v>
      </c>
      <c r="D680" s="16"/>
      <c r="E680" s="16"/>
      <c r="F680" s="6" t="s">
        <f>=A680-A679</f>
      </c>
      <c r="G680" s="6" t="s">
        <f>=B680+G679</f>
      </c>
      <c r="H680" s="6" t="s">
        <f>=F680*G679</f>
      </c>
    </row>
    <row collapsed="false" customFormat="false" customHeight="false" hidden="false" ht="12.1" outlineLevel="0" r="681">
      <c r="A681" s="13" t="n">
        <v>45842.778587963</v>
      </c>
      <c r="B681" s="6" t="n">
        <v>30</v>
      </c>
      <c r="C681" s="16" t="s">
        <v>233</v>
      </c>
      <c r="D681" s="16"/>
      <c r="E681" s="16"/>
      <c r="F681" s="6" t="s">
        <f>=A681-A680</f>
      </c>
      <c r="G681" s="6" t="s">
        <f>=B681+G680</f>
      </c>
      <c r="H681" s="6" t="s">
        <f>=F681*G680</f>
      </c>
    </row>
    <row collapsed="false" customFormat="false" customHeight="false" hidden="false" ht="12.1" outlineLevel="0" r="682">
      <c r="A682" s="13" t="n">
        <v>45842.948865741</v>
      </c>
      <c r="B682" s="6" t="n">
        <v>448.24</v>
      </c>
      <c r="C682" s="16" t="s">
        <v>233</v>
      </c>
      <c r="D682" s="16"/>
      <c r="E682" s="16"/>
      <c r="F682" s="6" t="s">
        <f>=A682-A681</f>
      </c>
      <c r="G682" s="6" t="s">
        <f>=B682+G681</f>
      </c>
      <c r="H682" s="6" t="s">
        <f>=F682*G681</f>
      </c>
    </row>
    <row collapsed="false" customFormat="false" customHeight="false" hidden="false" ht="12.1" outlineLevel="0" r="683">
      <c r="A683" s="13" t="n">
        <v>45843</v>
      </c>
      <c r="B683" s="6" t="n">
        <v>-30</v>
      </c>
      <c r="C683" s="16" t="s">
        <v>270</v>
      </c>
      <c r="D683" s="16"/>
      <c r="E683" s="16"/>
      <c r="F683" s="6" t="s">
        <f>=A683-A682</f>
      </c>
      <c r="G683" s="6" t="s">
        <f>=B683+G682</f>
      </c>
      <c r="H683" s="6" t="s">
        <f>=F683*G682</f>
      </c>
    </row>
    <row collapsed="false" customFormat="false" customHeight="false" hidden="false" ht="12.1" outlineLevel="0" r="684">
      <c r="A684" s="13" t="n">
        <v>45844</v>
      </c>
      <c r="B684" s="6" t="n">
        <v>-825</v>
      </c>
      <c r="C684" s="16" t="s">
        <v>283</v>
      </c>
      <c r="D684" s="16"/>
      <c r="E684" s="16"/>
      <c r="F684" s="6" t="s">
        <f>=A684-A683</f>
      </c>
      <c r="G684" s="6" t="s">
        <f>=B684+G683</f>
      </c>
      <c r="H684" s="6" t="s">
        <f>=F684*G683</f>
      </c>
    </row>
    <row collapsed="false" customFormat="false" customHeight="false" hidden="false" ht="12.1" outlineLevel="0" r="685">
      <c r="A685" s="13" t="n">
        <v>45844.555405093</v>
      </c>
      <c r="B685" s="6" t="n">
        <v>26</v>
      </c>
      <c r="C685" s="16" t="s">
        <v>233</v>
      </c>
      <c r="D685" s="16"/>
      <c r="E685" s="16"/>
      <c r="F685" s="6" t="s">
        <f>=A685-A684</f>
      </c>
      <c r="G685" s="6" t="s">
        <f>=B685+G684</f>
      </c>
      <c r="H685" s="6" t="s">
        <f>=F685*G684</f>
      </c>
    </row>
    <row collapsed="false" customFormat="false" customHeight="false" hidden="false" ht="12.1" outlineLevel="0" r="686">
      <c r="A686" s="13" t="n">
        <v>45846</v>
      </c>
      <c r="B686" s="6" t="n">
        <v>825</v>
      </c>
      <c r="C686" s="16" t="s">
        <v>284</v>
      </c>
      <c r="D686" s="16"/>
      <c r="E686" s="16"/>
      <c r="F686" s="6" t="s">
        <f>=A686-A685</f>
      </c>
      <c r="G686" s="6" t="s">
        <f>=B686+G685</f>
      </c>
      <c r="H686" s="6" t="s">
        <f>=F686*G685</f>
      </c>
    </row>
    <row collapsed="false" customFormat="false" customHeight="false" hidden="false" ht="12.1" outlineLevel="0" r="687">
      <c r="A687" s="13" t="n">
        <v>45846.444826389</v>
      </c>
      <c r="B687" s="6" t="n">
        <v>30</v>
      </c>
      <c r="C687" s="16" t="s">
        <v>271</v>
      </c>
      <c r="D687" s="16"/>
      <c r="E687" s="16"/>
      <c r="F687" s="6" t="s">
        <f>=A687-A686</f>
      </c>
      <c r="G687" s="6" t="s">
        <f>=B687+G686</f>
      </c>
      <c r="H687" s="6" t="s">
        <f>=F687*G686</f>
      </c>
    </row>
    <row collapsed="false" customFormat="false" customHeight="false" hidden="false" ht="12.1" outlineLevel="0" r="688">
      <c r="A688" s="13" t="n">
        <v>45846.797291667</v>
      </c>
      <c r="B688" s="6" t="n">
        <v>18.13</v>
      </c>
      <c r="C688" s="16" t="s">
        <v>233</v>
      </c>
      <c r="D688" s="16"/>
      <c r="E688" s="16"/>
      <c r="F688" s="6" t="s">
        <f>=A688-A687</f>
      </c>
      <c r="G688" s="6" t="s">
        <f>=B688+G687</f>
      </c>
      <c r="H688" s="6" t="s">
        <f>=F688*G687</f>
      </c>
    </row>
    <row collapsed="false" customFormat="false" customHeight="false" hidden="false" ht="12.1" outlineLevel="0" r="689">
      <c r="A689" s="13" t="n">
        <v>45847.421041667</v>
      </c>
      <c r="B689" s="6" t="n">
        <v>21</v>
      </c>
      <c r="C689" s="16" t="s">
        <v>233</v>
      </c>
      <c r="D689" s="16"/>
      <c r="E689" s="16"/>
      <c r="F689" s="6" t="s">
        <f>=A689-A688</f>
      </c>
      <c r="G689" s="6" t="s">
        <f>=B689+G688</f>
      </c>
      <c r="H689" s="6" t="s">
        <f>=F689*G688</f>
      </c>
    </row>
    <row collapsed="false" customFormat="false" customHeight="false" hidden="false" ht="12.1" outlineLevel="0" r="690">
      <c r="A690" s="13" t="n">
        <v>45848.767384259</v>
      </c>
      <c r="B690" s="6" t="n">
        <v>17.29</v>
      </c>
      <c r="C690" s="16" t="s">
        <v>233</v>
      </c>
      <c r="D690" s="16"/>
      <c r="E690" s="16"/>
      <c r="F690" s="6" t="s">
        <f>=A690-A689</f>
      </c>
      <c r="G690" s="6" t="s">
        <f>=B690+G689</f>
      </c>
      <c r="H690" s="6" t="s">
        <f>=F690*G689</f>
      </c>
    </row>
    <row collapsed="false" customFormat="false" customHeight="false" hidden="false" ht="12.1" outlineLevel="0" r="691">
      <c r="A691" s="13" t="n">
        <v>45848.80787037</v>
      </c>
      <c r="B691" s="6" t="n">
        <v>4</v>
      </c>
      <c r="C691" s="16" t="s">
        <v>233</v>
      </c>
      <c r="D691" s="16"/>
      <c r="E691" s="16"/>
      <c r="F691" s="6" t="s">
        <f>=A691-A690</f>
      </c>
      <c r="G691" s="6" t="s">
        <f>=B691+G690</f>
      </c>
      <c r="H691" s="6" t="s">
        <f>=F691*G690</f>
      </c>
    </row>
    <row collapsed="false" customFormat="false" customHeight="false" hidden="false" ht="12.1" outlineLevel="0" r="692">
      <c r="A692" s="13" t="n">
        <v>45848.824699074</v>
      </c>
      <c r="B692" s="6" t="n">
        <v>46.04</v>
      </c>
      <c r="C692" s="16" t="s">
        <v>233</v>
      </c>
      <c r="D692" s="16"/>
      <c r="E692" s="16"/>
      <c r="F692" s="6" t="s">
        <f>=A692-A691</f>
      </c>
      <c r="G692" s="6" t="s">
        <f>=B692+G691</f>
      </c>
      <c r="H692" s="6" t="s">
        <f>=F692*G691</f>
      </c>
    </row>
    <row collapsed="false" customFormat="false" customHeight="false" hidden="false" ht="12.1" outlineLevel="0" r="693">
      <c r="A693" s="13" t="n">
        <v>45850</v>
      </c>
      <c r="B693" s="6" t="n">
        <v>26.56</v>
      </c>
      <c r="C693" s="16" t="s">
        <v>233</v>
      </c>
      <c r="D693" s="16"/>
      <c r="E693" s="16"/>
      <c r="F693" s="6" t="s">
        <f>=A693-A692</f>
      </c>
      <c r="G693" s="6" t="s">
        <f>=B693+G692</f>
      </c>
      <c r="H693" s="6" t="s">
        <f>=F693*G692</f>
      </c>
    </row>
    <row collapsed="false" customFormat="false" customHeight="false" hidden="false" ht="12.1" outlineLevel="0" r="694">
      <c r="A694" s="13" t="n">
        <v>45850</v>
      </c>
      <c r="B694" s="6" t="n">
        <v>45</v>
      </c>
      <c r="C694" s="16" t="s">
        <v>233</v>
      </c>
      <c r="D694" s="16"/>
      <c r="E694" s="16"/>
      <c r="F694" s="6" t="s">
        <f>=A694-A693</f>
      </c>
      <c r="G694" s="6" t="s">
        <f>=B694+G693</f>
      </c>
      <c r="H694" s="6" t="s">
        <f>=F694*G693</f>
      </c>
    </row>
    <row collapsed="false" customFormat="false" customHeight="false" hidden="false" ht="12.1" outlineLevel="0" r="695">
      <c r="A695" s="13" t="n">
        <v>45850</v>
      </c>
      <c r="B695" s="6" t="n">
        <v>31.31</v>
      </c>
      <c r="C695" s="16" t="s">
        <v>233</v>
      </c>
      <c r="D695" s="16"/>
      <c r="E695" s="16"/>
      <c r="F695" s="6" t="s">
        <f>=A695-A694</f>
      </c>
      <c r="G695" s="6" t="s">
        <f>=B695+G694</f>
      </c>
      <c r="H695" s="6" t="s">
        <f>=F695*G694</f>
      </c>
    </row>
    <row collapsed="false" customFormat="false" customHeight="false" hidden="false" ht="12.1" outlineLevel="0" r="696">
      <c r="A696" s="13" t="n">
        <v>45850</v>
      </c>
      <c r="B696" s="6" t="n">
        <v>29.06</v>
      </c>
      <c r="C696" s="16" t="s">
        <v>233</v>
      </c>
      <c r="D696" s="16"/>
      <c r="E696" s="16"/>
      <c r="F696" s="6" t="s">
        <f>=A696-A695</f>
      </c>
      <c r="G696" s="6" t="s">
        <f>=B696+G695</f>
      </c>
      <c r="H696" s="6" t="s">
        <f>=F696*G695</f>
      </c>
    </row>
    <row collapsed="false" customFormat="false" customHeight="false" hidden="false" ht="12.1" outlineLevel="0" r="697">
      <c r="A697" s="13" t="n">
        <v>45852</v>
      </c>
      <c r="B697" s="6" t="n">
        <v>3275</v>
      </c>
      <c r="C697" s="16" t="s">
        <v>233</v>
      </c>
      <c r="D697" s="16"/>
      <c r="E697" s="16"/>
      <c r="F697" s="6" t="s">
        <f>=A697-A696</f>
      </c>
      <c r="G697" s="6" t="s">
        <f>=B697+G696</f>
      </c>
      <c r="H697" s="6" t="s">
        <f>=F697*G696</f>
      </c>
    </row>
    <row collapsed="false" customFormat="false" customHeight="false" hidden="false" ht="12.1" outlineLevel="0" r="698">
      <c r="A698" s="13" t="n">
        <v>45852.500717593</v>
      </c>
      <c r="B698" s="6" t="n">
        <v>45</v>
      </c>
      <c r="C698" s="16" t="s">
        <v>233</v>
      </c>
      <c r="D698" s="16"/>
      <c r="E698" s="16"/>
      <c r="F698" s="6" t="s">
        <f>=A698-A697</f>
      </c>
      <c r="G698" s="6" t="s">
        <f>=B698+G697</f>
      </c>
      <c r="H698" s="6" t="s">
        <f>=F698*G697</f>
      </c>
    </row>
    <row collapsed="false" customFormat="false" customHeight="false" hidden="false" ht="12.1" outlineLevel="0" r="699">
      <c r="A699" s="13" t="n">
        <v>45853.556805556</v>
      </c>
      <c r="B699" s="6" t="n">
        <v>10</v>
      </c>
      <c r="C699" s="16" t="s">
        <v>233</v>
      </c>
      <c r="D699" s="16"/>
      <c r="E699" s="16"/>
      <c r="F699" s="6" t="s">
        <f>=A699-A698</f>
      </c>
      <c r="G699" s="6" t="s">
        <f>=B699+G698</f>
      </c>
      <c r="H699" s="6" t="s">
        <f>=F699*G698</f>
      </c>
    </row>
    <row collapsed="false" customFormat="false" customHeight="false" hidden="false" ht="12.1" outlineLevel="0" r="700">
      <c r="A700" s="13" t="n">
        <v>45853.835497685</v>
      </c>
      <c r="B700" s="6" t="n">
        <v>16.01</v>
      </c>
      <c r="C700" s="16" t="s">
        <v>233</v>
      </c>
      <c r="D700" s="16"/>
      <c r="E700" s="16"/>
      <c r="F700" s="6" t="s">
        <f>=A700-A699</f>
      </c>
      <c r="G700" s="6" t="s">
        <f>=B700+G699</f>
      </c>
      <c r="H700" s="6" t="s">
        <f>=F700*G699</f>
      </c>
    </row>
    <row collapsed="false" customFormat="false" customHeight="false" hidden="false" ht="12.1" outlineLevel="0" r="701">
      <c r="A701" s="13" t="n">
        <v>45854</v>
      </c>
      <c r="B701" s="6" t="n">
        <v>45.12</v>
      </c>
      <c r="C701" s="16" t="s">
        <v>233</v>
      </c>
      <c r="D701" s="16"/>
      <c r="E701" s="16"/>
      <c r="F701" s="6" t="s">
        <f>=A701-A700</f>
      </c>
      <c r="G701" s="6" t="s">
        <f>=B701+G700</f>
      </c>
      <c r="H701" s="6" t="s">
        <f>=F701*G700</f>
      </c>
    </row>
    <row collapsed="false" customFormat="false" customHeight="false" hidden="false" ht="12.1" outlineLevel="0" r="702">
      <c r="A702" s="13" t="n">
        <v>45854.591724537</v>
      </c>
      <c r="B702" s="6" t="n">
        <v>10</v>
      </c>
      <c r="C702" s="16" t="s">
        <v>233</v>
      </c>
      <c r="D702" s="16"/>
      <c r="E702" s="16"/>
      <c r="F702" s="6" t="s">
        <f>=A702-A701</f>
      </c>
      <c r="G702" s="6" t="s">
        <f>=B702+G701</f>
      </c>
      <c r="H702" s="6" t="s">
        <f>=F702*G701</f>
      </c>
    </row>
    <row collapsed="false" customFormat="false" customHeight="false" hidden="false" ht="12.1" outlineLevel="0" r="703">
      <c r="A703" s="13" t="n">
        <v>45855</v>
      </c>
      <c r="B703" s="6" t="n">
        <v>2.12</v>
      </c>
      <c r="C703" s="16" t="s">
        <v>233</v>
      </c>
      <c r="D703" s="16"/>
      <c r="E703" s="16"/>
      <c r="F703" s="6" t="s">
        <f>=A703-A702</f>
      </c>
      <c r="G703" s="6" t="s">
        <f>=B703+G702</f>
      </c>
      <c r="H703" s="6" t="s">
        <f>=F703*G702</f>
      </c>
    </row>
    <row collapsed="false" customFormat="false" customHeight="false" hidden="false" ht="12.1" outlineLevel="0" r="704">
      <c r="A704" s="13" t="n">
        <v>45856</v>
      </c>
      <c r="B704" s="6" t="n">
        <v>30.04</v>
      </c>
      <c r="C704" s="16" t="s">
        <v>233</v>
      </c>
      <c r="D704" s="16"/>
      <c r="E704" s="16"/>
      <c r="F704" s="6" t="s">
        <f>=A704-A703</f>
      </c>
      <c r="G704" s="6" t="s">
        <f>=B704+G703</f>
      </c>
      <c r="H704" s="6" t="s">
        <f>=F704*G703</f>
      </c>
    </row>
    <row collapsed="false" customFormat="false" customHeight="false" hidden="false" ht="12.1" outlineLevel="0" r="705">
      <c r="A705" s="13" t="n">
        <v>45856</v>
      </c>
      <c r="B705" s="6" t="n">
        <v>15.02</v>
      </c>
      <c r="C705" s="16" t="s">
        <v>233</v>
      </c>
      <c r="D705" s="16"/>
      <c r="E705" s="16"/>
      <c r="F705" s="6" t="s">
        <f>=A705-A704</f>
      </c>
      <c r="G705" s="6" t="s">
        <f>=B705+G704</f>
      </c>
      <c r="H705" s="6" t="s">
        <f>=F705*G704</f>
      </c>
    </row>
    <row collapsed="false" customFormat="false" customHeight="false" hidden="false" ht="12.1" outlineLevel="0" r="706">
      <c r="A706" s="13" t="n">
        <v>45856.590300926</v>
      </c>
      <c r="B706" s="6" t="n">
        <v>10</v>
      </c>
      <c r="C706" s="16" t="s">
        <v>233</v>
      </c>
      <c r="D706" s="16"/>
      <c r="E706" s="16"/>
      <c r="F706" s="6" t="s">
        <f>=A706-A705</f>
      </c>
      <c r="G706" s="6" t="s">
        <f>=B706+G705</f>
      </c>
      <c r="H706" s="6" t="s">
        <f>=F706*G705</f>
      </c>
    </row>
    <row collapsed="false" customFormat="false" customHeight="false" hidden="false" ht="12.1" outlineLevel="0" r="707">
      <c r="A707" s="13" t="n">
        <v>45857</v>
      </c>
      <c r="B707" s="6" t="n">
        <v>42.32</v>
      </c>
      <c r="C707" s="16" t="s">
        <v>233</v>
      </c>
      <c r="D707" s="16"/>
      <c r="E707" s="16"/>
      <c r="F707" s="6" t="s">
        <f>=A707-A706</f>
      </c>
      <c r="G707" s="6" t="s">
        <f>=B707+G706</f>
      </c>
      <c r="H707" s="6" t="s">
        <f>=F707*G706</f>
      </c>
    </row>
    <row collapsed="false" customFormat="false" customHeight="false" hidden="false" ht="12.1" outlineLevel="0" r="708">
      <c r="A708" s="13" t="n">
        <v>45857.675173611</v>
      </c>
      <c r="B708" s="6" t="n">
        <v>11.03</v>
      </c>
      <c r="C708" s="16" t="s">
        <v>233</v>
      </c>
      <c r="D708" s="16"/>
      <c r="E708" s="16"/>
      <c r="F708" s="6" t="s">
        <f>=A708-A707</f>
      </c>
      <c r="G708" s="6" t="s">
        <f>=B708+G707</f>
      </c>
      <c r="H708" s="6" t="s">
        <f>=F708*G707</f>
      </c>
    </row>
    <row collapsed="false" customFormat="false" customHeight="false" hidden="false" ht="12.1" outlineLevel="0" r="709">
      <c r="A709" s="13" t="n">
        <v>45857.845925926</v>
      </c>
      <c r="B709" s="6" t="n">
        <v>18.02</v>
      </c>
      <c r="C709" s="16" t="s">
        <v>233</v>
      </c>
      <c r="D709" s="16"/>
      <c r="E709" s="16"/>
      <c r="F709" s="6" t="s">
        <f>=A709-A708</f>
      </c>
      <c r="G709" s="6" t="s">
        <f>=B709+G708</f>
      </c>
      <c r="H709" s="6" t="s">
        <f>=F709*G708</f>
      </c>
    </row>
    <row collapsed="false" customFormat="false" customHeight="false" hidden="false" ht="12.1" outlineLevel="0" r="710">
      <c r="A710" s="13" t="n">
        <v>45857.856574074</v>
      </c>
      <c r="B710" s="6" t="n">
        <v>43.01</v>
      </c>
      <c r="C710" s="16" t="s">
        <v>233</v>
      </c>
      <c r="D710" s="16"/>
      <c r="E710" s="16"/>
      <c r="F710" s="6" t="s">
        <f>=A710-A709</f>
      </c>
      <c r="G710" s="6" t="s">
        <f>=B710+G709</f>
      </c>
      <c r="H710" s="6" t="s">
        <f>=F710*G709</f>
      </c>
    </row>
    <row collapsed="false" customFormat="false" customHeight="false" hidden="false" ht="12.1" outlineLevel="0" r="711">
      <c r="A711" s="13" t="n">
        <v>45859</v>
      </c>
      <c r="B711" s="6" t="n">
        <v>30.22</v>
      </c>
      <c r="C711" s="16" t="s">
        <v>233</v>
      </c>
      <c r="D711" s="16"/>
      <c r="E711" s="16"/>
      <c r="F711" s="6" t="s">
        <f>=A711-A710</f>
      </c>
      <c r="G711" s="6" t="s">
        <f>=B711+G710</f>
      </c>
      <c r="H711" s="6" t="s">
        <f>=F711*G710</f>
      </c>
    </row>
    <row collapsed="false" customFormat="false" customHeight="false" hidden="false" ht="12.1" outlineLevel="0" r="712">
      <c r="A712" s="13" t="n">
        <v>45860.768958333</v>
      </c>
      <c r="B712" s="6" t="n">
        <v>45.03</v>
      </c>
      <c r="C712" s="16" t="s">
        <v>233</v>
      </c>
      <c r="D712" s="16"/>
      <c r="E712" s="16"/>
      <c r="F712" s="6" t="s">
        <f>=A712-A711</f>
      </c>
      <c r="G712" s="6" t="s">
        <f>=B712+G711</f>
      </c>
      <c r="H712" s="6" t="s">
        <f>=F712*G711</f>
      </c>
    </row>
    <row collapsed="false" customFormat="false" customHeight="false" hidden="false" ht="12.1" outlineLevel="0" r="713">
      <c r="A713" s="13" t="n">
        <v>45861.826701389</v>
      </c>
      <c r="B713" s="6" t="n">
        <v>1</v>
      </c>
      <c r="C713" s="16" t="s">
        <v>233</v>
      </c>
      <c r="D713" s="16"/>
      <c r="E713" s="16"/>
      <c r="F713" s="6" t="s">
        <f>=A713-A712</f>
      </c>
      <c r="G713" s="6" t="s">
        <f>=B713+G712</f>
      </c>
      <c r="H713" s="6" t="s">
        <f>=F713*G712</f>
      </c>
    </row>
    <row collapsed="false" customFormat="false" customHeight="false" hidden="false" ht="12.1" outlineLevel="0" r="714">
      <c r="A714" s="13" t="n">
        <v>45863</v>
      </c>
      <c r="B714" s="6" t="n">
        <v>-224.22</v>
      </c>
      <c r="C714" s="16" t="s">
        <v>285</v>
      </c>
      <c r="D714" s="16"/>
      <c r="E714" s="16"/>
      <c r="F714" s="6" t="s">
        <f>=A714-A713</f>
      </c>
      <c r="G714" s="6" t="s">
        <f>=B714+G713</f>
      </c>
      <c r="H714" s="6" t="s">
        <f>=F714*G713</f>
      </c>
    </row>
    <row collapsed="false" customFormat="false" customHeight="false" hidden="false" ht="12.1" outlineLevel="0" r="715">
      <c r="A715" s="13" t="n">
        <v>45863</v>
      </c>
      <c r="B715" s="6" t="n">
        <v>10.01</v>
      </c>
      <c r="C715" s="16" t="s">
        <v>233</v>
      </c>
      <c r="D715" s="16"/>
      <c r="E715" s="16"/>
      <c r="F715" s="6" t="s">
        <f>=A715-A714</f>
      </c>
      <c r="G715" s="6" t="s">
        <f>=B715+G714</f>
      </c>
      <c r="H715" s="6" t="s">
        <f>=F715*G714</f>
      </c>
    </row>
    <row collapsed="false" customFormat="false" customHeight="false" hidden="false" ht="12.1" outlineLevel="0" r="716">
      <c r="A716" s="13" t="n">
        <v>45864.466550926</v>
      </c>
      <c r="B716" s="6" t="n">
        <v>15.16</v>
      </c>
      <c r="C716" s="16" t="s">
        <v>233</v>
      </c>
      <c r="D716" s="16"/>
      <c r="E716" s="16"/>
      <c r="F716" s="6" t="s">
        <f>=A716-A715</f>
      </c>
      <c r="G716" s="6" t="s">
        <f>=B716+G715</f>
      </c>
      <c r="H716" s="6" t="s">
        <f>=F716*G715</f>
      </c>
    </row>
    <row collapsed="false" customFormat="false" customHeight="false" hidden="false" ht="12.1" outlineLevel="0" r="717">
      <c r="A717" s="13" t="n">
        <v>45865.560358796</v>
      </c>
      <c r="B717" s="6" t="n">
        <v>6.14</v>
      </c>
      <c r="C717" s="16" t="s">
        <v>233</v>
      </c>
      <c r="D717" s="16"/>
      <c r="E717" s="16"/>
      <c r="F717" s="6" t="s">
        <f>=A717-A716</f>
      </c>
      <c r="G717" s="6" t="s">
        <f>=B717+G716</f>
      </c>
      <c r="H717" s="6" t="s">
        <f>=F717*G716</f>
      </c>
    </row>
    <row collapsed="false" customFormat="false" customHeight="false" hidden="false" ht="12.1" outlineLevel="0" r="718">
      <c r="A718" s="13" t="n">
        <v>45866</v>
      </c>
      <c r="B718" s="6" t="n">
        <v>20.02</v>
      </c>
      <c r="C718" s="16" t="s">
        <v>233</v>
      </c>
      <c r="D718" s="16"/>
      <c r="E718" s="16"/>
      <c r="F718" s="6" t="s">
        <f>=A718-A717</f>
      </c>
      <c r="G718" s="6" t="s">
        <f>=B718+G717</f>
      </c>
      <c r="H718" s="6" t="s">
        <f>=F718*G717</f>
      </c>
    </row>
    <row collapsed="false" customFormat="false" customHeight="false" hidden="false" ht="12.1" outlineLevel="0" r="719">
      <c r="A719" s="13" t="n">
        <v>45866.825231481</v>
      </c>
      <c r="B719" s="6" t="n">
        <v>10.06</v>
      </c>
      <c r="C719" s="16" t="s">
        <v>233</v>
      </c>
      <c r="D719" s="16"/>
      <c r="E719" s="16"/>
      <c r="F719" s="6" t="s">
        <f>=A719-A718</f>
      </c>
      <c r="G719" s="6" t="s">
        <f>=B719+G718</f>
      </c>
      <c r="H719" s="6" t="s">
        <f>=F719*G718</f>
      </c>
    </row>
    <row collapsed="false" customFormat="false" customHeight="false" hidden="false" ht="12.1" outlineLevel="0" r="720">
      <c r="A720" s="13" t="n">
        <v>45867.527800926</v>
      </c>
      <c r="B720" s="6" t="n">
        <v>224.22</v>
      </c>
      <c r="C720" s="16" t="s">
        <v>277</v>
      </c>
      <c r="D720" s="16"/>
      <c r="E720" s="16"/>
      <c r="F720" s="6" t="s">
        <f>=A720-A719</f>
      </c>
      <c r="G720" s="6" t="s">
        <f>=B720+G719</f>
      </c>
      <c r="H720" s="6" t="s">
        <f>=F720*G719</f>
      </c>
    </row>
    <row collapsed="false" customFormat="false" customHeight="false" hidden="false" ht="12.1" outlineLevel="0" r="721">
      <c r="A721" s="13" t="n">
        <v>45867.821469907</v>
      </c>
      <c r="B721" s="6" t="n">
        <v>10</v>
      </c>
      <c r="C721" s="16" t="s">
        <v>233</v>
      </c>
      <c r="D721" s="16"/>
      <c r="E721" s="16"/>
      <c r="F721" s="6" t="s">
        <f>=A721-A720</f>
      </c>
      <c r="G721" s="6" t="s">
        <f>=B721+G720</f>
      </c>
      <c r="H721" s="6" t="s">
        <f>=F721*G720</f>
      </c>
    </row>
    <row collapsed="false" customFormat="false" customHeight="false" hidden="false" ht="12.1" outlineLevel="0" r="722">
      <c r="A722" s="13" t="n">
        <v>45868.563587963</v>
      </c>
      <c r="B722" s="6" t="n">
        <v>20</v>
      </c>
      <c r="C722" s="16" t="s">
        <v>233</v>
      </c>
      <c r="D722" s="16"/>
      <c r="E722" s="16"/>
      <c r="F722" s="6" t="s">
        <f>=A722-A721</f>
      </c>
      <c r="G722" s="6" t="s">
        <f>=B722+G721</f>
      </c>
      <c r="H722" s="6" t="s">
        <f>=F722*G721</f>
      </c>
    </row>
    <row collapsed="false" customFormat="false" customHeight="false" hidden="false" ht="12.1" outlineLevel="0" r="723">
      <c r="A723" s="13" t="n">
        <v>45868.750925926</v>
      </c>
      <c r="B723" s="6" t="n">
        <v>44.43</v>
      </c>
      <c r="C723" s="16" t="s">
        <v>233</v>
      </c>
      <c r="D723" s="16"/>
      <c r="E723" s="16"/>
      <c r="F723" s="6" t="s">
        <f>=A723-A722</f>
      </c>
      <c r="G723" s="6" t="s">
        <f>=B723+G722</f>
      </c>
      <c r="H723" s="6" t="s">
        <f>=F723*G722</f>
      </c>
    </row>
    <row collapsed="false" customFormat="false" customHeight="false" hidden="false" ht="12.1" outlineLevel="0" r="724">
      <c r="A724" s="13" t="n">
        <v>45868.786793981</v>
      </c>
      <c r="B724" s="6" t="n">
        <v>14.02</v>
      </c>
      <c r="C724" s="16" t="s">
        <v>233</v>
      </c>
      <c r="D724" s="16"/>
      <c r="E724" s="16"/>
      <c r="F724" s="6" t="s">
        <f>=A724-A723</f>
      </c>
      <c r="G724" s="6" t="s">
        <f>=B724+G723</f>
      </c>
      <c r="H724" s="6" t="s">
        <f>=F724*G723</f>
      </c>
    </row>
    <row collapsed="false" customFormat="false" customHeight="false" hidden="false" ht="12.1" outlineLevel="0" r="725">
      <c r="A725" s="13" t="n">
        <v>45869</v>
      </c>
      <c r="B725" s="6" t="n">
        <v>-164</v>
      </c>
      <c r="C725" s="16" t="s">
        <v>286</v>
      </c>
      <c r="D725" s="16"/>
      <c r="E725" s="16"/>
      <c r="F725" s="6" t="s">
        <f>=A725-A724</f>
      </c>
      <c r="G725" s="6" t="s">
        <f>=B725+G724</f>
      </c>
      <c r="H725" s="6" t="s">
        <f>=F725*G724</f>
      </c>
    </row>
    <row collapsed="false" customFormat="false" customHeight="false" hidden="false" ht="12.1" outlineLevel="0" r="726">
      <c r="A726" s="13" t="n">
        <v>45869.56224537</v>
      </c>
      <c r="B726" s="6" t="n">
        <v>20</v>
      </c>
      <c r="C726" s="16" t="s">
        <v>233</v>
      </c>
      <c r="D726" s="16"/>
      <c r="E726" s="16"/>
      <c r="F726" s="6" t="s">
        <f>=A726-A725</f>
      </c>
      <c r="G726" s="6" t="s">
        <f>=B726+G725</f>
      </c>
      <c r="H726" s="6" t="s">
        <f>=F726*G725</f>
      </c>
    </row>
    <row collapsed="false" customFormat="false" customHeight="false" hidden="false" ht="12.1" outlineLevel="0" r="727">
      <c r="A727" s="13" t="n">
        <v>45870</v>
      </c>
      <c r="B727" s="6" t="n">
        <v>20.2</v>
      </c>
      <c r="C727" s="16" t="s">
        <v>233</v>
      </c>
      <c r="D727" s="16"/>
      <c r="E727" s="16"/>
      <c r="F727" s="6" t="s">
        <f>=A727-A726</f>
      </c>
      <c r="G727" s="6" t="s">
        <f>=B727+G726</f>
      </c>
      <c r="H727" s="6" t="s">
        <f>=F727*G726</f>
      </c>
    </row>
    <row collapsed="false" customFormat="false" customHeight="false" hidden="false" ht="12.1" outlineLevel="0" r="728">
      <c r="A728" s="13" t="n">
        <v>45870.618090278</v>
      </c>
      <c r="B728" s="6" t="n">
        <v>45</v>
      </c>
      <c r="C728" s="16" t="s">
        <v>233</v>
      </c>
      <c r="D728" s="16"/>
      <c r="E728" s="16"/>
      <c r="F728" s="6" t="s">
        <f>=A728-A727</f>
      </c>
      <c r="G728" s="6" t="s">
        <f>=B728+G727</f>
      </c>
      <c r="H728" s="6" t="s">
        <f>=F728*G727</f>
      </c>
    </row>
    <row collapsed="false" customFormat="false" customHeight="false" hidden="false" ht="12.1" outlineLevel="0" r="729">
      <c r="A729" s="13" t="n">
        <v>45870.747766204</v>
      </c>
      <c r="B729" s="6" t="n">
        <v>32.01</v>
      </c>
      <c r="C729" s="16" t="s">
        <v>233</v>
      </c>
      <c r="D729" s="16"/>
      <c r="E729" s="16"/>
      <c r="F729" s="6" t="s">
        <f>=A729-A728</f>
      </c>
      <c r="G729" s="6" t="s">
        <f>=B729+G728</f>
      </c>
      <c r="H729" s="6" t="s">
        <f>=F729*G728</f>
      </c>
    </row>
    <row collapsed="false" customFormat="false" customHeight="false" hidden="false" ht="12.1" outlineLevel="0" r="730">
      <c r="A730" s="13" t="n">
        <v>45870.755219907</v>
      </c>
      <c r="B730" s="6" t="n">
        <v>15</v>
      </c>
      <c r="C730" s="16" t="s">
        <v>233</v>
      </c>
      <c r="D730" s="16"/>
      <c r="E730" s="16"/>
      <c r="F730" s="6" t="s">
        <f>=A730-A729</f>
      </c>
      <c r="G730" s="6" t="s">
        <f>=B730+G729</f>
      </c>
      <c r="H730" s="6" t="s">
        <f>=F730*G729</f>
      </c>
    </row>
    <row collapsed="false" customFormat="false" customHeight="false" hidden="false" ht="12.1" outlineLevel="0" r="731">
      <c r="A731" s="13" t="n">
        <v>45871</v>
      </c>
      <c r="B731" s="6" t="n">
        <v>-107.01</v>
      </c>
      <c r="C731" s="16" t="s">
        <v>287</v>
      </c>
      <c r="D731" s="16"/>
      <c r="E731" s="16"/>
      <c r="F731" s="6" t="s">
        <f>=A731-A730</f>
      </c>
      <c r="G731" s="6" t="s">
        <f>=B731+G730</f>
      </c>
      <c r="H731" s="6" t="s">
        <f>=F731*G730</f>
      </c>
    </row>
    <row collapsed="false" customFormat="false" customHeight="false" hidden="false" ht="12.1" outlineLevel="0" r="732">
      <c r="A732" s="13" t="n">
        <v>45873</v>
      </c>
      <c r="B732" s="6" t="n">
        <v>164</v>
      </c>
      <c r="C732" s="16" t="s">
        <v>266</v>
      </c>
      <c r="D732" s="16"/>
      <c r="E732" s="16"/>
      <c r="F732" s="6" t="s">
        <f>=A732-A731</f>
      </c>
      <c r="G732" s="6" t="s">
        <f>=B732+G731</f>
      </c>
      <c r="H732" s="6" t="s">
        <f>=F732*G731</f>
      </c>
    </row>
    <row collapsed="false" customFormat="false" customHeight="false" hidden="false" ht="12.1" outlineLevel="0" r="733">
      <c r="A733" s="13" t="n">
        <v>45873.551365741</v>
      </c>
      <c r="B733" s="6" t="n">
        <v>22</v>
      </c>
      <c r="C733" s="16" t="s">
        <v>233</v>
      </c>
      <c r="D733" s="16"/>
      <c r="E733" s="16"/>
      <c r="F733" s="6" t="s">
        <f>=A733-A732</f>
      </c>
      <c r="G733" s="6" t="s">
        <f>=B733+G732</f>
      </c>
      <c r="H733" s="6" t="s">
        <f>=F733*G732</f>
      </c>
    </row>
    <row collapsed="false" customFormat="false" customHeight="false" hidden="false" ht="12.1" outlineLevel="0" r="734">
      <c r="A734" s="13" t="n">
        <v>45873.65625</v>
      </c>
      <c r="B734" s="6" t="n">
        <v>45</v>
      </c>
      <c r="C734" s="16" t="s">
        <v>233</v>
      </c>
      <c r="D734" s="16"/>
      <c r="E734" s="16"/>
      <c r="F734" s="6" t="s">
        <f>=A734-A733</f>
      </c>
      <c r="G734" s="6" t="s">
        <f>=B734+G733</f>
      </c>
      <c r="H734" s="6" t="s">
        <f>=F734*G733</f>
      </c>
    </row>
    <row collapsed="false" customFormat="false" customHeight="false" hidden="false" ht="12.1" outlineLevel="0" r="735">
      <c r="A735" s="13" t="n">
        <v>45873.778668981</v>
      </c>
      <c r="B735" s="6" t="n">
        <v>46.03</v>
      </c>
      <c r="C735" s="16" t="s">
        <v>233</v>
      </c>
      <c r="D735" s="16"/>
      <c r="E735" s="16"/>
      <c r="F735" s="6" t="s">
        <f>=A735-A734</f>
      </c>
      <c r="G735" s="6" t="s">
        <f>=B735+G734</f>
      </c>
      <c r="H735" s="6" t="s">
        <f>=F735*G734</f>
      </c>
    </row>
    <row collapsed="false" customFormat="false" customHeight="false" hidden="false" ht="12.1" outlineLevel="0" r="736">
      <c r="A736" s="13" t="n">
        <v>45873.96087963</v>
      </c>
      <c r="B736" s="6" t="n">
        <v>1003.69</v>
      </c>
      <c r="C736" s="16" t="s">
        <v>233</v>
      </c>
      <c r="D736" s="16"/>
      <c r="E736" s="16"/>
      <c r="F736" s="6" t="s">
        <f>=A736-A735</f>
      </c>
      <c r="G736" s="6" t="s">
        <f>=B736+G735</f>
      </c>
      <c r="H736" s="6" t="s">
        <f>=F736*G735</f>
      </c>
    </row>
    <row collapsed="false" customFormat="false" customHeight="false" hidden="false" ht="12.1" outlineLevel="0" r="737">
      <c r="A737" s="13" t="n">
        <v>45874</v>
      </c>
      <c r="B737" s="6" t="n">
        <v>-30</v>
      </c>
      <c r="C737" s="16" t="s">
        <v>270</v>
      </c>
      <c r="D737" s="16"/>
      <c r="E737" s="16"/>
      <c r="F737" s="6" t="s">
        <f>=A737-A736</f>
      </c>
      <c r="G737" s="6" t="s">
        <f>=B737+G736</f>
      </c>
      <c r="H737" s="6" t="s">
        <f>=F737*G736</f>
      </c>
    </row>
    <row collapsed="false" customFormat="false" customHeight="false" hidden="false" ht="12.1" outlineLevel="0" r="738">
      <c r="A738" s="13" t="n">
        <v>45874.445081019</v>
      </c>
      <c r="B738" s="6" t="n">
        <v>107.01</v>
      </c>
      <c r="C738" s="16" t="s">
        <v>282</v>
      </c>
      <c r="D738" s="16"/>
      <c r="E738" s="16"/>
      <c r="F738" s="6" t="s">
        <f>=A738-A737</f>
      </c>
      <c r="G738" s="6" t="s">
        <f>=B738+G737</f>
      </c>
      <c r="H738" s="6" t="s">
        <f>=F738*G737</f>
      </c>
    </row>
    <row collapsed="false" customFormat="false" customHeight="false" hidden="false" ht="12.1" outlineLevel="0" r="739">
      <c r="A739" s="13" t="n">
        <v>45874.453796296</v>
      </c>
      <c r="B739" s="6" t="n">
        <v>30.03</v>
      </c>
      <c r="C739" s="16" t="s">
        <v>233</v>
      </c>
      <c r="D739" s="16"/>
      <c r="E739" s="16"/>
      <c r="F739" s="6" t="s">
        <f>=A739-A738</f>
      </c>
      <c r="G739" s="6" t="s">
        <f>=B739+G738</f>
      </c>
      <c r="H739" s="6" t="s">
        <f>=F739*G738</f>
      </c>
    </row>
    <row collapsed="false" customFormat="false" customHeight="false" hidden="false" ht="12.1" outlineLevel="0" r="740">
      <c r="A740" s="13" t="n">
        <v>45874.798935185</v>
      </c>
      <c r="B740" s="6" t="n">
        <v>37.18</v>
      </c>
      <c r="C740" s="16" t="s">
        <v>233</v>
      </c>
      <c r="D740" s="16"/>
      <c r="E740" s="16"/>
      <c r="F740" s="6" t="s">
        <f>=A740-A739</f>
      </c>
      <c r="G740" s="6" t="s">
        <f>=B740+G739</f>
      </c>
      <c r="H740" s="6" t="s">
        <f>=F740*G739</f>
      </c>
    </row>
    <row collapsed="false" customFormat="false" customHeight="false" hidden="false" ht="12.1" outlineLevel="0" r="741">
      <c r="A741" s="13" t="n">
        <v>45876.509490741</v>
      </c>
      <c r="B741" s="6" t="n">
        <v>0.04</v>
      </c>
      <c r="C741" s="16" t="s">
        <v>233</v>
      </c>
      <c r="D741" s="16"/>
      <c r="E741" s="16"/>
      <c r="F741" s="6" t="s">
        <f>=A741-A740</f>
      </c>
      <c r="G741" s="6" t="s">
        <f>=B741+G740</f>
      </c>
      <c r="H741" s="6" t="s">
        <f>=F741*G740</f>
      </c>
    </row>
    <row collapsed="false" customFormat="false" customHeight="false" hidden="false" ht="12.1" outlineLevel="0" r="742">
      <c r="A742" s="13" t="n">
        <v>45876.565625</v>
      </c>
      <c r="B742" s="6" t="n">
        <v>30</v>
      </c>
      <c r="C742" s="16" t="s">
        <v>271</v>
      </c>
      <c r="D742" s="16"/>
      <c r="E742" s="16"/>
      <c r="F742" s="6" t="s">
        <f>=A742-A741</f>
      </c>
      <c r="G742" s="6" t="s">
        <f>=B742+G741</f>
      </c>
      <c r="H742" s="6" t="s">
        <f>=F742*G741</f>
      </c>
    </row>
    <row collapsed="false" customFormat="false" customHeight="false" hidden="false" ht="12.1" outlineLevel="0" r="743">
      <c r="A743" s="13" t="n">
        <v>45876.7796875</v>
      </c>
      <c r="B743" s="6" t="n">
        <v>46.03</v>
      </c>
      <c r="C743" s="16" t="s">
        <v>233</v>
      </c>
      <c r="D743" s="16"/>
      <c r="E743" s="16"/>
      <c r="F743" s="6" t="s">
        <f>=A743-A742</f>
      </c>
      <c r="G743" s="6" t="s">
        <f>=B743+G742</f>
      </c>
      <c r="H743" s="6" t="s">
        <f>=F743*G742</f>
      </c>
    </row>
    <row collapsed="false" customFormat="false" customHeight="false" hidden="false" ht="12.1" outlineLevel="0" r="744">
      <c r="A744" s="13" t="n">
        <v>45877.60244213</v>
      </c>
      <c r="B744" s="6" t="n">
        <v>45</v>
      </c>
      <c r="C744" s="16" t="s">
        <v>233</v>
      </c>
      <c r="D744" s="16"/>
      <c r="E744" s="16"/>
      <c r="F744" s="6" t="s">
        <f>=A744-A743</f>
      </c>
      <c r="G744" s="6" t="s">
        <f>=B744+G743</f>
      </c>
      <c r="H744" s="6" t="s">
        <f>=F744*G743</f>
      </c>
    </row>
    <row collapsed="false" customFormat="false" customHeight="false" hidden="false" ht="12.1" outlineLevel="0" r="745">
      <c r="A745" s="13" t="n">
        <v>45877.717048611</v>
      </c>
      <c r="B745" s="6" t="n">
        <v>31.11</v>
      </c>
      <c r="C745" s="16" t="s">
        <v>233</v>
      </c>
      <c r="D745" s="16"/>
      <c r="E745" s="16"/>
      <c r="F745" s="6" t="s">
        <f>=A745-A744</f>
      </c>
      <c r="G745" s="6" t="s">
        <f>=B745+G744</f>
      </c>
      <c r="H745" s="6" t="s">
        <f>=F745*G744</f>
      </c>
    </row>
    <row collapsed="false" customFormat="false" customHeight="false" hidden="false" ht="12.1" outlineLevel="0" r="746">
      <c r="A746" s="13" t="n">
        <v>45878.548888889</v>
      </c>
      <c r="B746" s="6" t="n">
        <v>46</v>
      </c>
      <c r="C746" s="16" t="s">
        <v>233</v>
      </c>
      <c r="D746" s="16"/>
      <c r="E746" s="16"/>
      <c r="F746" s="6" t="s">
        <f>=A746-A745</f>
      </c>
      <c r="G746" s="6" t="s">
        <f>=B746+G745</f>
      </c>
      <c r="H746" s="6" t="s">
        <f>=F746*G745</f>
      </c>
    </row>
    <row collapsed="false" customFormat="false" customHeight="false" hidden="false" ht="12.1" outlineLevel="0" r="747">
      <c r="A747" s="13" t="n">
        <v>45878.607256944</v>
      </c>
      <c r="B747" s="6" t="n">
        <v>2.02</v>
      </c>
      <c r="C747" s="16" t="s">
        <v>233</v>
      </c>
      <c r="D747" s="16"/>
      <c r="E747" s="16"/>
      <c r="F747" s="6" t="s">
        <f>=A747-A746</f>
      </c>
      <c r="G747" s="6" t="s">
        <f>=B747+G746</f>
      </c>
      <c r="H747" s="6" t="s">
        <f>=F747*G746</f>
      </c>
    </row>
    <row collapsed="false" customFormat="false" customHeight="false" hidden="false" ht="12.1" outlineLevel="0" r="748">
      <c r="A748" s="13" t="n">
        <v>45878.693171296</v>
      </c>
      <c r="B748" s="6" t="n">
        <v>13</v>
      </c>
      <c r="C748" s="16" t="s">
        <v>233</v>
      </c>
      <c r="D748" s="16"/>
      <c r="E748" s="16"/>
      <c r="F748" s="6" t="s">
        <f>=A748-A747</f>
      </c>
      <c r="G748" s="6" t="s">
        <f>=B748+G747</f>
      </c>
      <c r="H748" s="6" t="s">
        <f>=F748*G747</f>
      </c>
    </row>
    <row collapsed="false" customFormat="false" customHeight="false" hidden="false" ht="12.1" outlineLevel="0" r="749">
      <c r="A749" s="13" t="n">
        <v>45879.682175926</v>
      </c>
      <c r="B749" s="6" t="n">
        <v>28.18</v>
      </c>
      <c r="C749" s="16" t="s">
        <v>233</v>
      </c>
      <c r="D749" s="16"/>
      <c r="E749" s="16"/>
      <c r="F749" s="6" t="s">
        <f>=A749-A748</f>
      </c>
      <c r="G749" s="6" t="s">
        <f>=B749+G748</f>
      </c>
      <c r="H749" s="6" t="s">
        <f>=F749*G748</f>
      </c>
    </row>
    <row collapsed="false" customFormat="false" customHeight="false" hidden="false" ht="12.1" outlineLevel="0" r="750">
      <c r="A750" s="13" t="n">
        <v>45880</v>
      </c>
      <c r="B750" s="6" t="n">
        <v>2723</v>
      </c>
      <c r="C750" s="16" t="s">
        <v>233</v>
      </c>
      <c r="D750" s="16"/>
      <c r="E750" s="16"/>
      <c r="F750" s="6" t="s">
        <f>=A750-A749</f>
      </c>
      <c r="G750" s="6" t="s">
        <f>=B750+G749</f>
      </c>
      <c r="H750" s="6" t="s">
        <f>=F750*G749</f>
      </c>
    </row>
    <row collapsed="false" customFormat="false" customHeight="false" hidden="false" ht="12.1" outlineLevel="0" r="751">
      <c r="A751" s="13" t="n">
        <v>45880</v>
      </c>
      <c r="B751" s="6" t="n">
        <v>10</v>
      </c>
      <c r="C751" s="16" t="s">
        <v>233</v>
      </c>
      <c r="D751" s="16"/>
      <c r="E751" s="16"/>
      <c r="F751" s="6" t="s">
        <f>=A751-A750</f>
      </c>
      <c r="G751" s="6" t="s">
        <f>=B751+G750</f>
      </c>
      <c r="H751" s="6" t="s">
        <f>=F751*G750</f>
      </c>
    </row>
    <row collapsed="false" customFormat="false" customHeight="false" hidden="false" ht="12.1" outlineLevel="0" r="752">
      <c r="A752" s="13" t="n">
        <v>45880.769351852</v>
      </c>
      <c r="B752" s="6" t="n">
        <v>1.14</v>
      </c>
      <c r="C752" s="16" t="s">
        <v>233</v>
      </c>
      <c r="D752" s="16"/>
      <c r="E752" s="16"/>
      <c r="F752" s="6" t="s">
        <f>=A752-A751</f>
      </c>
      <c r="G752" s="6" t="s">
        <f>=B752+G751</f>
      </c>
      <c r="H752" s="6" t="s">
        <f>=F752*G751</f>
      </c>
    </row>
    <row collapsed="false" customFormat="false" customHeight="false" hidden="false" ht="12.1" outlineLevel="0" r="753">
      <c r="A753" s="13" t="n">
        <v>45881.444618056</v>
      </c>
      <c r="B753" s="6" t="n">
        <v>30</v>
      </c>
      <c r="C753" s="16" t="s">
        <v>233</v>
      </c>
      <c r="D753" s="16"/>
      <c r="E753" s="16"/>
      <c r="F753" s="6" t="s">
        <f>=A753-A752</f>
      </c>
      <c r="G753" s="6" t="s">
        <f>=B753+G752</f>
      </c>
      <c r="H753" s="6" t="s">
        <f>=F753*G752</f>
      </c>
    </row>
    <row collapsed="false" customFormat="false" customHeight="false" hidden="false" ht="12.1" outlineLevel="0" r="754">
      <c r="A754" s="13" t="n">
        <v>45881.766597222</v>
      </c>
      <c r="B754" s="6" t="n">
        <v>10.76</v>
      </c>
      <c r="C754" s="16" t="s">
        <v>233</v>
      </c>
      <c r="D754" s="16"/>
      <c r="E754" s="16"/>
      <c r="F754" s="6" t="s">
        <f>=A754-A753</f>
      </c>
      <c r="G754" s="6" t="s">
        <f>=B754+G753</f>
      </c>
      <c r="H754" s="6" t="s">
        <f>=F754*G753</f>
      </c>
    </row>
    <row collapsed="false" customFormat="false" customHeight="false" hidden="false" ht="12.1" outlineLevel="0" r="755">
      <c r="A755" s="13" t="n">
        <v>45882</v>
      </c>
      <c r="B755" s="6" t="n">
        <v>10</v>
      </c>
      <c r="C755" s="16" t="s">
        <v>233</v>
      </c>
      <c r="D755" s="16"/>
      <c r="E755" s="16"/>
      <c r="F755" s="6" t="s">
        <f>=A755-A754</f>
      </c>
      <c r="G755" s="6" t="s">
        <f>=B755+G754</f>
      </c>
      <c r="H755" s="6" t="s">
        <f>=F755*G754</f>
      </c>
    </row>
    <row collapsed="false" customFormat="false" customHeight="false" hidden="false" ht="12.1" outlineLevel="0" r="756">
      <c r="A756" s="13" t="n">
        <v>45882.846168981</v>
      </c>
      <c r="B756" s="6" t="n">
        <v>5801.98</v>
      </c>
      <c r="C756" s="16" t="s">
        <v>233</v>
      </c>
      <c r="D756" s="16"/>
      <c r="E756" s="16"/>
      <c r="F756" s="6" t="s">
        <f>=A756-A755</f>
      </c>
      <c r="G756" s="6" t="s">
        <f>=B756+G755</f>
      </c>
      <c r="H756" s="6" t="s">
        <f>=F756*G755</f>
      </c>
    </row>
    <row collapsed="false" customFormat="false" customHeight="false" hidden="false" ht="12.1" outlineLevel="0" r="757">
      <c r="A757" s="13" t="n">
        <v>45882.918634259</v>
      </c>
      <c r="B757" s="6" t="n">
        <v>2817.32</v>
      </c>
      <c r="C757" s="16" t="s">
        <v>279</v>
      </c>
      <c r="D757" s="16"/>
      <c r="E757" s="16"/>
      <c r="F757" s="6" t="s">
        <f>=A757-A756</f>
      </c>
      <c r="G757" s="6" t="s">
        <f>=B757+G756</f>
      </c>
      <c r="H757" s="6" t="s">
        <f>=F757*G756</f>
      </c>
    </row>
    <row collapsed="false" customFormat="false" customHeight="false" hidden="false" ht="12.1" outlineLevel="0" r="758">
      <c r="A758" s="13" t="n">
        <v>45882.918634259</v>
      </c>
      <c r="B758" s="6" t="n">
        <v>-2817.32</v>
      </c>
      <c r="C758" s="16" t="s">
        <v>280</v>
      </c>
      <c r="D758" s="16"/>
      <c r="E758" s="16"/>
      <c r="F758" s="6" t="s">
        <f>=A758-A757</f>
      </c>
      <c r="G758" s="6" t="s">
        <f>=B758+G757</f>
      </c>
      <c r="H758" s="6" t="s">
        <f>=F758*G757</f>
      </c>
    </row>
    <row collapsed="false" customFormat="false" customHeight="false" hidden="false" ht="12.1" outlineLevel="0" r="759">
      <c r="A759" s="13" t="n">
        <v>45883.556435185</v>
      </c>
      <c r="B759" s="6" t="n">
        <v>22</v>
      </c>
      <c r="C759" s="16" t="s">
        <v>233</v>
      </c>
      <c r="D759" s="16"/>
      <c r="E759" s="16"/>
      <c r="F759" s="6" t="s">
        <f>=A759-A758</f>
      </c>
      <c r="G759" s="6" t="s">
        <f>=B759+G758</f>
      </c>
      <c r="H759" s="6" t="s">
        <f>=F759*G758</f>
      </c>
    </row>
    <row collapsed="false" customFormat="false" customHeight="false" hidden="false" ht="12.1" outlineLevel="0" r="760">
      <c r="A760" s="13" t="n">
        <v>45883.798738426</v>
      </c>
      <c r="B760" s="6" t="n">
        <v>36.48</v>
      </c>
      <c r="C760" s="16" t="s">
        <v>233</v>
      </c>
      <c r="D760" s="16"/>
      <c r="E760" s="16"/>
      <c r="F760" s="6" t="s">
        <f>=A760-A759</f>
      </c>
      <c r="G760" s="6" t="s">
        <f>=B760+G759</f>
      </c>
      <c r="H760" s="6" t="s">
        <f>=F760*G759</f>
      </c>
    </row>
    <row collapsed="false" customFormat="false" customHeight="false" hidden="false" ht="12.1" outlineLevel="0" r="761">
      <c r="A761" s="13" t="n">
        <v>45883.802523148</v>
      </c>
      <c r="B761" s="6" t="n">
        <v>45</v>
      </c>
      <c r="C761" s="16" t="s">
        <v>233</v>
      </c>
      <c r="D761" s="16"/>
      <c r="E761" s="16"/>
      <c r="F761" s="6" t="s">
        <f>=A761-A760</f>
      </c>
      <c r="G761" s="6" t="s">
        <f>=B761+G760</f>
      </c>
      <c r="H761" s="6" t="s">
        <f>=F761*G760</f>
      </c>
    </row>
    <row collapsed="false" customFormat="false" customHeight="false" hidden="false" ht="12.1" outlineLevel="0" r="762">
      <c r="A762" s="13" t="n">
        <v>45883.80619213</v>
      </c>
      <c r="B762" s="6" t="n">
        <v>48.7</v>
      </c>
      <c r="C762" s="16" t="s">
        <v>233</v>
      </c>
      <c r="D762" s="16"/>
      <c r="E762" s="16"/>
      <c r="F762" s="6" t="s">
        <f>=A762-A761</f>
      </c>
      <c r="G762" s="6" t="s">
        <f>=B762+G761</f>
      </c>
      <c r="H762" s="6" t="s">
        <f>=F762*G761</f>
      </c>
    </row>
    <row collapsed="false" customFormat="false" customHeight="false" hidden="false" ht="12.1" outlineLevel="0" r="763">
      <c r="A763" s="13" t="n">
        <v>45883.811956019</v>
      </c>
      <c r="B763" s="6" t="n">
        <v>26.24</v>
      </c>
      <c r="C763" s="16" t="s">
        <v>233</v>
      </c>
      <c r="D763" s="16"/>
      <c r="E763" s="16"/>
      <c r="F763" s="6" t="s">
        <f>=A763-A762</f>
      </c>
      <c r="G763" s="6" t="s">
        <f>=B763+G762</f>
      </c>
      <c r="H763" s="6" t="s">
        <f>=F763*G762</f>
      </c>
    </row>
    <row collapsed="false" customFormat="false" customHeight="false" hidden="false" ht="12.1" outlineLevel="0" r="764">
      <c r="A764" s="13" t="n">
        <v>45884.475081019</v>
      </c>
      <c r="B764" s="6" t="n">
        <v>30</v>
      </c>
      <c r="C764" s="16" t="s">
        <v>233</v>
      </c>
      <c r="D764" s="16"/>
      <c r="E764" s="16"/>
      <c r="F764" s="6" t="s">
        <f>=A764-A763</f>
      </c>
      <c r="G764" s="6" t="s">
        <f>=B764+G763</f>
      </c>
      <c r="H764" s="6" t="s">
        <f>=F764*G763</f>
      </c>
    </row>
    <row collapsed="false" customFormat="false" customHeight="false" hidden="false" ht="12.1" outlineLevel="0" r="765">
      <c r="A765" s="13" t="n">
        <v>45884.717997685</v>
      </c>
      <c r="B765" s="6" t="n">
        <v>14.02</v>
      </c>
      <c r="C765" s="16" t="s">
        <v>233</v>
      </c>
      <c r="D765" s="16"/>
      <c r="E765" s="16"/>
      <c r="F765" s="6" t="s">
        <f>=A765-A764</f>
      </c>
      <c r="G765" s="6" t="s">
        <f>=B765+G764</f>
      </c>
      <c r="H765" s="6" t="s">
        <f>=F765*G764</f>
      </c>
    </row>
    <row collapsed="false" customFormat="false" customHeight="false" hidden="false" ht="12.1" outlineLevel="0" r="766">
      <c r="A766" s="13" t="n">
        <v>45885.557847222</v>
      </c>
      <c r="B766" s="6" t="n">
        <v>5.02</v>
      </c>
      <c r="C766" s="16" t="s">
        <v>233</v>
      </c>
      <c r="D766" s="16"/>
      <c r="E766" s="16"/>
      <c r="F766" s="6" t="s">
        <f>=A766-A765</f>
      </c>
      <c r="G766" s="6" t="s">
        <f>=B766+G765</f>
      </c>
      <c r="H766" s="6" t="s">
        <f>=F766*G765</f>
      </c>
    </row>
    <row collapsed="false" customFormat="false" customHeight="false" hidden="false" ht="12.1" outlineLevel="0" r="767">
      <c r="A767" s="13" t="n">
        <v>45885.560625</v>
      </c>
      <c r="B767" s="6" t="n">
        <v>11.13</v>
      </c>
      <c r="C767" s="16" t="s">
        <v>233</v>
      </c>
      <c r="D767" s="16"/>
      <c r="E767" s="16"/>
      <c r="F767" s="6" t="s">
        <f>=A767-A766</f>
      </c>
      <c r="G767" s="6" t="s">
        <f>=B767+G766</f>
      </c>
      <c r="H767" s="6" t="s">
        <f>=F767*G766</f>
      </c>
    </row>
    <row collapsed="false" customFormat="false" customHeight="false" hidden="false" ht="12.1" outlineLevel="0" r="768">
      <c r="A768" s="13" t="n">
        <v>45887.81099537</v>
      </c>
      <c r="B768" s="6" t="n">
        <v>3.11</v>
      </c>
      <c r="C768" s="16" t="s">
        <v>233</v>
      </c>
      <c r="D768" s="16"/>
      <c r="E768" s="16"/>
      <c r="F768" s="6" t="s">
        <f>=A768-A767</f>
      </c>
      <c r="G768" s="6" t="s">
        <f>=B768+G767</f>
      </c>
      <c r="H768" s="6" t="s">
        <f>=F768*G767</f>
      </c>
    </row>
    <row collapsed="false" customFormat="false" customHeight="false" hidden="false" ht="12.1" outlineLevel="0" r="769">
      <c r="A769" s="13" t="n">
        <v>45887.823055556</v>
      </c>
      <c r="B769" s="6" t="n">
        <v>35.07</v>
      </c>
      <c r="C769" s="16" t="s">
        <v>233</v>
      </c>
      <c r="D769" s="16"/>
      <c r="E769" s="16"/>
      <c r="F769" s="6" t="s">
        <f>=A769-A768</f>
      </c>
      <c r="G769" s="6" t="s">
        <f>=B769+G768</f>
      </c>
      <c r="H769" s="6" t="s">
        <f>=F769*G768</f>
      </c>
    </row>
    <row collapsed="false" customFormat="false" customHeight="false" hidden="false" ht="12.1" outlineLevel="0" r="770">
      <c r="A770" s="13" t="n">
        <v>45889.816481481</v>
      </c>
      <c r="B770" s="6" t="n">
        <v>1</v>
      </c>
      <c r="C770" s="16" t="s">
        <v>233</v>
      </c>
      <c r="D770" s="16"/>
      <c r="E770" s="16"/>
      <c r="F770" s="6" t="s">
        <f>=A770-A769</f>
      </c>
      <c r="G770" s="6" t="s">
        <f>=B770+G769</f>
      </c>
      <c r="H770" s="6" t="s">
        <f>=F770*G769</f>
      </c>
    </row>
    <row collapsed="false" customFormat="false" customHeight="false" hidden="false" ht="12.1" outlineLevel="0" r="771">
      <c r="A771" s="13" t="n">
        <v>45892.604016204</v>
      </c>
      <c r="B771" s="6" t="n">
        <v>28.04</v>
      </c>
      <c r="C771" s="16" t="s">
        <v>233</v>
      </c>
      <c r="D771" s="16"/>
      <c r="E771" s="16"/>
      <c r="F771" s="6" t="s">
        <f>=A771-A770</f>
      </c>
      <c r="G771" s="6" t="s">
        <f>=B771+G770</f>
      </c>
      <c r="H771" s="6" t="s">
        <f>=F771*G770</f>
      </c>
    </row>
    <row collapsed="false" customFormat="false" customHeight="false" hidden="false" ht="12.1" outlineLevel="0" r="772">
      <c r="A772" s="13" t="n">
        <v>45893</v>
      </c>
      <c r="B772" s="6" t="n">
        <v>28.54</v>
      </c>
      <c r="C772" s="16" t="s">
        <v>233</v>
      </c>
      <c r="D772" s="16"/>
      <c r="E772" s="16"/>
      <c r="F772" s="6" t="s">
        <f>=A772-A771</f>
      </c>
      <c r="G772" s="6" t="s">
        <f>=B772+G771</f>
      </c>
      <c r="H772" s="6" t="s">
        <f>=F772*G771</f>
      </c>
    </row>
    <row collapsed="false" customFormat="false" customHeight="false" hidden="false" ht="12.1" outlineLevel="0" r="773">
      <c r="A773" s="13" t="n">
        <v>45893.778032407</v>
      </c>
      <c r="B773" s="6" t="n">
        <v>2</v>
      </c>
      <c r="C773" s="16" t="s">
        <v>233</v>
      </c>
      <c r="D773" s="16"/>
      <c r="E773" s="16"/>
      <c r="F773" s="6" t="s">
        <f>=A773-A772</f>
      </c>
      <c r="G773" s="6" t="s">
        <f>=B773+G772</f>
      </c>
      <c r="H773" s="6" t="s">
        <f>=F773*G772</f>
      </c>
    </row>
    <row collapsed="false" customFormat="false" customHeight="false" hidden="false" ht="12.1" outlineLevel="0" r="774">
      <c r="A774" s="13" t="n">
        <v>45894</v>
      </c>
      <c r="B774" s="6" t="n">
        <v>-230.4</v>
      </c>
      <c r="C774" s="16" t="s">
        <v>288</v>
      </c>
      <c r="D774" s="16"/>
      <c r="E774" s="16"/>
      <c r="F774" s="6" t="s">
        <f>=A774-A773</f>
      </c>
      <c r="G774" s="6" t="s">
        <f>=B774+G773</f>
      </c>
      <c r="H774" s="6" t="s">
        <f>=F774*G773</f>
      </c>
    </row>
    <row collapsed="false" customFormat="false" customHeight="false" hidden="false" ht="12.1" outlineLevel="0" r="775">
      <c r="A775" s="13" t="n">
        <v>45895</v>
      </c>
      <c r="B775" s="6" t="n">
        <v>46.1</v>
      </c>
      <c r="C775" s="16" t="s">
        <v>233</v>
      </c>
      <c r="D775" s="16"/>
      <c r="E775" s="16"/>
      <c r="F775" s="6" t="s">
        <f>=A775-A774</f>
      </c>
      <c r="G775" s="6" t="s">
        <f>=B775+G774</f>
      </c>
      <c r="H775" s="6" t="s">
        <f>=F775*G774</f>
      </c>
    </row>
    <row collapsed="false" customFormat="false" customHeight="false" hidden="false" ht="12.1" outlineLevel="0" r="776">
      <c r="A776" s="13" t="n">
        <v>45895.5984375</v>
      </c>
      <c r="B776" s="6" t="n">
        <v>230.4</v>
      </c>
      <c r="C776" s="16" t="s">
        <v>277</v>
      </c>
      <c r="D776" s="16"/>
      <c r="E776" s="16"/>
      <c r="F776" s="6" t="s">
        <f>=A776-A775</f>
      </c>
      <c r="G776" s="6" t="s">
        <f>=B776+G775</f>
      </c>
      <c r="H776" s="6" t="s">
        <f>=F776*G775</f>
      </c>
    </row>
    <row collapsed="false" customFormat="false" customHeight="false" hidden="false" ht="12.1" outlineLevel="0" r="777">
      <c r="A777" s="13" t="n">
        <v>45897.567939815</v>
      </c>
      <c r="B777" s="6" t="n">
        <v>10</v>
      </c>
      <c r="C777" s="16" t="s">
        <v>233</v>
      </c>
      <c r="D777" s="16"/>
      <c r="E777" s="16"/>
      <c r="F777" s="6" t="s">
        <f>=A777-A776</f>
      </c>
      <c r="G777" s="6" t="s">
        <f>=B777+G776</f>
      </c>
      <c r="H777" s="6" t="s">
        <f>=F777*G776</f>
      </c>
    </row>
    <row collapsed="false" customFormat="false" customHeight="false" hidden="false" ht="12.1" outlineLevel="0" r="778">
      <c r="A778" s="13" t="n">
        <v>45897.796574074</v>
      </c>
      <c r="B778" s="6" t="n">
        <v>17.08</v>
      </c>
      <c r="C778" s="16" t="s">
        <v>233</v>
      </c>
      <c r="D778" s="16"/>
      <c r="E778" s="16"/>
      <c r="F778" s="6" t="s">
        <f>=A778-A777</f>
      </c>
      <c r="G778" s="6" t="s">
        <f>=B778+G777</f>
      </c>
      <c r="H778" s="6" t="s">
        <f>=F778*G777</f>
      </c>
    </row>
    <row collapsed="false" customFormat="false" customHeight="false" hidden="false" ht="12.1" outlineLevel="0" r="779">
      <c r="A779" s="13" t="n">
        <v>45898</v>
      </c>
      <c r="B779" s="6" t="n">
        <v>-3.29</v>
      </c>
      <c r="C779" s="16" t="s">
        <v>289</v>
      </c>
      <c r="D779" s="16"/>
      <c r="E779" s="16"/>
      <c r="F779" s="6" t="s">
        <f>=A779-A778</f>
      </c>
      <c r="G779" s="6" t="s">
        <f>=B779+G778</f>
      </c>
      <c r="H779" s="6" t="s">
        <f>=F779*G778</f>
      </c>
    </row>
    <row collapsed="false" customFormat="false" customHeight="false" hidden="false" ht="12.1" outlineLevel="0" r="780">
      <c r="A780" s="13" t="n">
        <v>45899</v>
      </c>
      <c r="B780" s="6" t="n">
        <v>19.03</v>
      </c>
      <c r="C780" s="16" t="s">
        <v>233</v>
      </c>
      <c r="D780" s="16"/>
      <c r="E780" s="16"/>
      <c r="F780" s="6" t="s">
        <f>=A780-A779</f>
      </c>
      <c r="G780" s="6" t="s">
        <f>=B780+G779</f>
      </c>
      <c r="H780" s="6" t="s">
        <f>=F780*G779</f>
      </c>
    </row>
    <row collapsed="false" customFormat="false" customHeight="false" hidden="false" ht="12.1" outlineLevel="0" r="781">
      <c r="A781" s="13" t="n">
        <v>45900</v>
      </c>
      <c r="B781" s="6" t="n">
        <v>-158.2</v>
      </c>
      <c r="C781" s="16" t="s">
        <v>290</v>
      </c>
      <c r="D781" s="16"/>
      <c r="E781" s="16"/>
      <c r="F781" s="6" t="s">
        <f>=A781-A780</f>
      </c>
      <c r="G781" s="6" t="s">
        <f>=B781+G780</f>
      </c>
      <c r="H781" s="6" t="s">
        <f>=F781*G780</f>
      </c>
    </row>
    <row collapsed="false" customFormat="false" customHeight="false" hidden="false" ht="12.1" outlineLevel="0" r="782">
      <c r="A782" s="13" t="n">
        <v>45900</v>
      </c>
      <c r="B782" s="6" t="n">
        <v>4.06</v>
      </c>
      <c r="C782" s="16" t="s">
        <v>233</v>
      </c>
      <c r="D782" s="16"/>
      <c r="E782" s="16"/>
      <c r="F782" s="6" t="s">
        <f>=A782-A781</f>
      </c>
      <c r="G782" s="6" t="s">
        <f>=B782+G781</f>
      </c>
      <c r="H782" s="6" t="s">
        <f>=F782*G781</f>
      </c>
    </row>
    <row collapsed="false" customFormat="false" customHeight="false" hidden="false" ht="12.1" outlineLevel="0" r="783">
      <c r="A783" s="13" t="n">
        <v>45900</v>
      </c>
      <c r="B783" s="6" t="n">
        <v>25.01</v>
      </c>
      <c r="C783" s="16" t="s">
        <v>233</v>
      </c>
      <c r="D783" s="16"/>
      <c r="E783" s="16"/>
      <c r="F783" s="6" t="s">
        <f>=A783-A782</f>
      </c>
      <c r="G783" s="6" t="s">
        <f>=B783+G782</f>
      </c>
      <c r="H783" s="6" t="s">
        <f>=F783*G782</f>
      </c>
    </row>
    <row collapsed="false" customFormat="false" customHeight="false" hidden="false" ht="12.1" outlineLevel="0" r="784">
      <c r="A784" s="13" t="n">
        <v>45900.58255787</v>
      </c>
      <c r="B784" s="6" t="n">
        <v>14</v>
      </c>
      <c r="C784" s="16" t="s">
        <v>233</v>
      </c>
      <c r="D784" s="16"/>
      <c r="E784" s="16"/>
      <c r="F784" s="6" t="s">
        <f>=A784-A783</f>
      </c>
      <c r="G784" s="6" t="s">
        <f>=B784+G783</f>
      </c>
      <c r="H784" s="6" t="s">
        <f>=F784*G783</f>
      </c>
    </row>
    <row collapsed="false" customFormat="false" customHeight="false" hidden="false" ht="12.1" outlineLevel="0" r="785">
      <c r="A785" s="13" t="n">
        <v>45900.818703704</v>
      </c>
      <c r="B785" s="6" t="n">
        <v>45.11</v>
      </c>
      <c r="C785" s="16" t="s">
        <v>233</v>
      </c>
      <c r="D785" s="16"/>
      <c r="E785" s="16"/>
      <c r="F785" s="6" t="s">
        <f>=A785-A784</f>
      </c>
      <c r="G785" s="6" t="s">
        <f>=B785+G784</f>
      </c>
      <c r="H785" s="6" t="s">
        <f>=F785*G784</f>
      </c>
    </row>
    <row collapsed="false" customFormat="false" customHeight="false" hidden="false" ht="12.1" outlineLevel="0" r="786">
      <c r="A786" s="13" t="n">
        <v>45901.778506944</v>
      </c>
      <c r="B786" s="6" t="n">
        <v>30</v>
      </c>
      <c r="C786" s="16" t="s">
        <v>233</v>
      </c>
      <c r="D786" s="16"/>
      <c r="E786" s="16"/>
      <c r="F786" s="6" t="s">
        <f>=A786-A785</f>
      </c>
      <c r="G786" s="6" t="s">
        <f>=B786+G785</f>
      </c>
      <c r="H786" s="6" t="s">
        <f>=F786*G785</f>
      </c>
    </row>
    <row collapsed="false" customFormat="false" customHeight="false" hidden="false" ht="12.1" outlineLevel="0" r="787">
      <c r="A787" s="13" t="n">
        <v>45901.802766204</v>
      </c>
      <c r="B787" s="6" t="n">
        <v>46.03</v>
      </c>
      <c r="C787" s="16" t="s">
        <v>233</v>
      </c>
      <c r="D787" s="16"/>
      <c r="E787" s="16"/>
      <c r="F787" s="6" t="s">
        <f>=A787-A786</f>
      </c>
      <c r="G787" s="6" t="s">
        <f>=B787+G786</f>
      </c>
      <c r="H787" s="6" t="s">
        <f>=F787*G786</f>
      </c>
    </row>
    <row collapsed="false" customFormat="false" customHeight="false" hidden="false" ht="12.1" outlineLevel="0" r="788">
      <c r="A788" s="13" t="n">
        <v>45902</v>
      </c>
      <c r="B788" s="6" t="n">
        <v>-105.87</v>
      </c>
      <c r="C788" s="16" t="s">
        <v>291</v>
      </c>
      <c r="D788" s="16"/>
      <c r="E788" s="16"/>
      <c r="F788" s="6" t="s">
        <f>=A788-A787</f>
      </c>
      <c r="G788" s="6" t="s">
        <f>=B788+G787</f>
      </c>
      <c r="H788" s="6" t="s">
        <f>=F788*G787</f>
      </c>
    </row>
    <row collapsed="false" customFormat="false" customHeight="false" hidden="false" ht="12.1" outlineLevel="0" r="789">
      <c r="A789" s="13" t="n">
        <v>45902.478009259</v>
      </c>
      <c r="B789" s="6" t="n">
        <v>158.2</v>
      </c>
      <c r="C789" s="16" t="s">
        <v>266</v>
      </c>
      <c r="D789" s="16"/>
      <c r="E789" s="16"/>
      <c r="F789" s="6" t="s">
        <f>=A789-A788</f>
      </c>
      <c r="G789" s="6" t="s">
        <f>=B789+G788</f>
      </c>
      <c r="H789" s="6" t="s">
        <f>=F789*G788</f>
      </c>
    </row>
    <row collapsed="false" customFormat="false" customHeight="false" hidden="false" ht="12.1" outlineLevel="0" r="790">
      <c r="A790" s="13" t="n">
        <v>45902.555914352</v>
      </c>
      <c r="B790" s="6" t="n">
        <v>10</v>
      </c>
      <c r="C790" s="16" t="s">
        <v>233</v>
      </c>
      <c r="D790" s="16"/>
      <c r="E790" s="16"/>
      <c r="F790" s="6" t="s">
        <f>=A790-A789</f>
      </c>
      <c r="G790" s="6" t="s">
        <f>=B790+G789</f>
      </c>
      <c r="H790" s="6" t="s">
        <f>=F790*G789</f>
      </c>
    </row>
    <row collapsed="false" customFormat="false" customHeight="false" hidden="false" ht="12.1" outlineLevel="0" r="791">
      <c r="A791" s="13" t="n">
        <v>45903</v>
      </c>
      <c r="B791" s="6" t="n">
        <v>6</v>
      </c>
      <c r="C791" s="16" t="s">
        <v>233</v>
      </c>
      <c r="D791" s="16"/>
      <c r="E791" s="16"/>
      <c r="F791" s="6" t="s">
        <f>=A791-A790</f>
      </c>
      <c r="G791" s="6" t="s">
        <f>=B791+G790</f>
      </c>
      <c r="H791" s="6" t="s">
        <f>=F791*G790</f>
      </c>
    </row>
    <row collapsed="false" customFormat="false" customHeight="false" hidden="false" ht="12.1" outlineLevel="0" r="792">
      <c r="A792" s="13" t="n">
        <v>45904.433715278</v>
      </c>
      <c r="B792" s="6" t="n">
        <v>105.87</v>
      </c>
      <c r="C792" s="16" t="s">
        <v>282</v>
      </c>
      <c r="D792" s="16"/>
      <c r="E792" s="16"/>
      <c r="F792" s="6" t="s">
        <f>=A792-A791</f>
      </c>
      <c r="G792" s="6" t="s">
        <f>=B792+G791</f>
      </c>
      <c r="H792" s="6" t="s">
        <f>=F792*G791</f>
      </c>
    </row>
    <row collapsed="false" customFormat="false" customHeight="false" hidden="false" ht="12.1" outlineLevel="0" r="793">
      <c r="A793" s="13" t="n">
        <v>45904.789409722</v>
      </c>
      <c r="B793" s="6" t="n">
        <v>8.09</v>
      </c>
      <c r="C793" s="16" t="s">
        <v>233</v>
      </c>
      <c r="D793" s="16"/>
      <c r="E793" s="16"/>
      <c r="F793" s="6" t="s">
        <f>=A793-A792</f>
      </c>
      <c r="G793" s="6" t="s">
        <f>=B793+G792</f>
      </c>
      <c r="H793" s="6" t="s">
        <f>=F793*G792</f>
      </c>
    </row>
    <row collapsed="false" customFormat="false" customHeight="false" hidden="false" ht="12.1" outlineLevel="0" r="794">
      <c r="A794" s="13" t="n">
        <v>45904.955231481</v>
      </c>
      <c r="B794" s="6" t="n">
        <v>2859</v>
      </c>
      <c r="C794" s="16" t="s">
        <v>233</v>
      </c>
      <c r="D794" s="16"/>
      <c r="E794" s="16"/>
      <c r="F794" s="6" t="s">
        <f>=A794-A793</f>
      </c>
      <c r="G794" s="6" t="s">
        <f>=B794+G793</f>
      </c>
      <c r="H794" s="6" t="s">
        <f>=F794*G793</f>
      </c>
    </row>
    <row collapsed="false" customFormat="false" customHeight="false" hidden="false" ht="12.1" outlineLevel="0" r="795">
      <c r="A795" s="13" t="n">
        <v>45905</v>
      </c>
      <c r="B795" s="6" t="n">
        <v>-30</v>
      </c>
      <c r="C795" s="16" t="s">
        <v>270</v>
      </c>
      <c r="D795" s="16"/>
      <c r="E795" s="16"/>
      <c r="F795" s="6" t="s">
        <f>=A795-A794</f>
      </c>
      <c r="G795" s="6" t="s">
        <f>=B795+G794</f>
      </c>
      <c r="H795" s="6" t="s">
        <f>=F795*G794</f>
      </c>
    </row>
    <row collapsed="false" customFormat="false" customHeight="false" hidden="false" ht="12.1" outlineLevel="0" r="796">
      <c r="A796" s="13" t="n">
        <v>45905.582395833</v>
      </c>
      <c r="B796" s="6" t="n">
        <v>10</v>
      </c>
      <c r="C796" s="16" t="s">
        <v>233</v>
      </c>
      <c r="D796" s="16"/>
      <c r="E796" s="16"/>
      <c r="F796" s="6" t="s">
        <f>=A796-A795</f>
      </c>
      <c r="G796" s="6" t="s">
        <f>=B796+G795</f>
      </c>
      <c r="H796" s="6" t="s">
        <f>=F796*G795</f>
      </c>
    </row>
    <row collapsed="false" customFormat="false" customHeight="false" hidden="false" ht="12.1" outlineLevel="0" r="797">
      <c r="A797" s="13" t="n">
        <v>45906</v>
      </c>
      <c r="B797" s="6" t="n">
        <v>20.01</v>
      </c>
      <c r="C797" s="16" t="s">
        <v>233</v>
      </c>
      <c r="D797" s="16"/>
      <c r="E797" s="16"/>
      <c r="F797" s="6" t="s">
        <f>=A797-A796</f>
      </c>
      <c r="G797" s="6" t="s">
        <f>=B797+G796</f>
      </c>
      <c r="H797" s="6" t="s">
        <f>=F797*G796</f>
      </c>
    </row>
    <row collapsed="false" customFormat="false" customHeight="false" hidden="false" ht="12.1" outlineLevel="0" r="798">
      <c r="A798" s="13" t="n">
        <v>45907</v>
      </c>
      <c r="B798" s="6" t="n">
        <v>26.22</v>
      </c>
      <c r="C798" s="16" t="s">
        <v>233</v>
      </c>
      <c r="D798" s="16"/>
      <c r="E798" s="16"/>
      <c r="F798" s="6" t="s">
        <f>=A798-A797</f>
      </c>
      <c r="G798" s="6" t="s">
        <f>=B798+G797</f>
      </c>
      <c r="H798" s="6" t="s">
        <f>=F798*G797</f>
      </c>
    </row>
    <row collapsed="false" customFormat="false" customHeight="false" hidden="false" ht="12.1" outlineLevel="0" r="799">
      <c r="A799" s="13" t="n">
        <v>45907</v>
      </c>
      <c r="B799" s="6" t="n">
        <v>10.8</v>
      </c>
      <c r="C799" s="16" t="s">
        <v>233</v>
      </c>
      <c r="D799" s="16"/>
      <c r="E799" s="16"/>
      <c r="F799" s="6" t="s">
        <f>=A799-A798</f>
      </c>
      <c r="G799" s="6" t="s">
        <f>=B799+G798</f>
      </c>
      <c r="H799" s="6" t="s">
        <f>=F799*G798</f>
      </c>
    </row>
    <row collapsed="false" customFormat="false" customHeight="false" hidden="false" ht="12.1" outlineLevel="0" r="800">
      <c r="A800" s="13" t="n">
        <v>45907</v>
      </c>
      <c r="B800" s="6" t="n">
        <v>45</v>
      </c>
      <c r="C800" s="16" t="s">
        <v>233</v>
      </c>
      <c r="D800" s="16"/>
      <c r="E800" s="16"/>
      <c r="F800" s="6" t="s">
        <f>=A800-A799</f>
      </c>
      <c r="G800" s="6" t="s">
        <f>=B800+G799</f>
      </c>
      <c r="H800" s="6" t="s">
        <f>=F800*G799</f>
      </c>
    </row>
    <row collapsed="false" customFormat="false" customHeight="false" hidden="false" ht="12.1" outlineLevel="0" r="801">
      <c r="A801" s="13" t="n">
        <v>45907</v>
      </c>
      <c r="B801" s="6" t="n">
        <v>18.4</v>
      </c>
      <c r="C801" s="16" t="s">
        <v>233</v>
      </c>
      <c r="D801" s="16"/>
      <c r="E801" s="16"/>
      <c r="F801" s="6" t="s">
        <f>=A801-A800</f>
      </c>
      <c r="G801" s="6" t="s">
        <f>=B801+G800</f>
      </c>
      <c r="H801" s="6" t="s">
        <f>=F801*G800</f>
      </c>
    </row>
    <row collapsed="false" customFormat="false" customHeight="false" hidden="false" ht="12.1" outlineLevel="0" r="802">
      <c r="A802" s="13" t="n">
        <v>45907.575069444</v>
      </c>
      <c r="B802" s="6" t="n">
        <v>14.02</v>
      </c>
      <c r="C802" s="16" t="s">
        <v>233</v>
      </c>
      <c r="D802" s="16"/>
      <c r="E802" s="16"/>
      <c r="F802" s="6" t="s">
        <f>=A802-A801</f>
      </c>
      <c r="G802" s="6" t="s">
        <f>=B802+G801</f>
      </c>
      <c r="H802" s="6" t="s">
        <f>=F802*G801</f>
      </c>
    </row>
    <row collapsed="false" customFormat="false" customHeight="false" hidden="false" ht="12.1" outlineLevel="0" r="803">
      <c r="A803" s="13" t="n">
        <v>45907.811574074</v>
      </c>
      <c r="B803" s="6" t="n">
        <v>46.03</v>
      </c>
      <c r="C803" s="16" t="s">
        <v>233</v>
      </c>
      <c r="D803" s="16"/>
      <c r="E803" s="16"/>
      <c r="F803" s="6" t="s">
        <f>=A803-A802</f>
      </c>
      <c r="G803" s="6" t="s">
        <f>=B803+G802</f>
      </c>
      <c r="H803" s="6" t="s">
        <f>=F803*G802</f>
      </c>
    </row>
    <row collapsed="false" customFormat="false" customHeight="false" hidden="false" ht="12.1" outlineLevel="0" r="804">
      <c r="A804" s="13" t="n">
        <v>45908.473854167</v>
      </c>
      <c r="B804" s="6" t="n">
        <v>46</v>
      </c>
      <c r="C804" s="16" t="s">
        <v>233</v>
      </c>
      <c r="D804" s="16"/>
      <c r="E804" s="16"/>
      <c r="F804" s="6" t="s">
        <f>=A804-A803</f>
      </c>
      <c r="G804" s="6" t="s">
        <f>=B804+G803</f>
      </c>
      <c r="H804" s="6" t="s">
        <f>=F804*G803</f>
      </c>
    </row>
    <row collapsed="false" customFormat="false" customHeight="false" hidden="false" ht="12.1" outlineLevel="0" r="805">
      <c r="A805" s="13" t="n">
        <v>45908.779583333</v>
      </c>
      <c r="B805" s="6" t="n">
        <v>14.02</v>
      </c>
      <c r="C805" s="16" t="s">
        <v>233</v>
      </c>
      <c r="D805" s="16"/>
      <c r="E805" s="16"/>
      <c r="F805" s="6" t="s">
        <f>=A805-A804</f>
      </c>
      <c r="G805" s="6" t="s">
        <f>=B805+G804</f>
      </c>
      <c r="H805" s="6" t="s">
        <f>=F805*G804</f>
      </c>
    </row>
    <row collapsed="false" customFormat="false" customHeight="false" hidden="false" ht="12.1" outlineLevel="0" r="806">
      <c r="A806" s="13" t="n">
        <v>45908.807210648</v>
      </c>
      <c r="B806" s="6" t="n">
        <v>1</v>
      </c>
      <c r="C806" s="16" t="s">
        <v>233</v>
      </c>
      <c r="D806" s="16"/>
      <c r="E806" s="16"/>
      <c r="F806" s="6" t="s">
        <f>=A806-A805</f>
      </c>
      <c r="G806" s="6" t="s">
        <f>=B806+G805</f>
      </c>
      <c r="H806" s="6" t="s">
        <f>=F806*G805</f>
      </c>
    </row>
    <row collapsed="false" customFormat="false" customHeight="false" hidden="false" ht="12.1" outlineLevel="0" r="807">
      <c r="A807" s="13" t="n">
        <v>45909.569849537</v>
      </c>
      <c r="B807" s="6" t="n">
        <v>31</v>
      </c>
      <c r="C807" s="16" t="s">
        <v>233</v>
      </c>
      <c r="D807" s="16"/>
      <c r="E807" s="16"/>
      <c r="F807" s="6" t="s">
        <f>=A807-A806</f>
      </c>
      <c r="G807" s="6" t="s">
        <f>=B807+G806</f>
      </c>
      <c r="H807" s="6" t="s">
        <f>=F807*G806</f>
      </c>
    </row>
    <row collapsed="false" customFormat="false" customHeight="false" hidden="false" ht="12.1" outlineLevel="0" r="808">
      <c r="A808" s="13" t="n">
        <v>45909.59630787</v>
      </c>
      <c r="B808" s="6" t="n">
        <v>30</v>
      </c>
      <c r="C808" s="16" t="s">
        <v>271</v>
      </c>
      <c r="D808" s="16"/>
      <c r="E808" s="16"/>
      <c r="F808" s="6" t="s">
        <f>=A808-A807</f>
      </c>
      <c r="G808" s="6" t="s">
        <f>=B808+G807</f>
      </c>
      <c r="H808" s="6" t="s">
        <f>=F808*G807</f>
      </c>
    </row>
    <row collapsed="false" customFormat="false" customHeight="false" hidden="false" ht="12.1" outlineLevel="0" r="809">
      <c r="A809" s="13" t="n">
        <v>45909.971736111</v>
      </c>
      <c r="B809" s="6" t="n">
        <v>3850.19</v>
      </c>
      <c r="C809" s="16" t="s">
        <v>279</v>
      </c>
      <c r="D809" s="16"/>
      <c r="E809" s="16"/>
      <c r="F809" s="6" t="s">
        <f>=A809-A808</f>
      </c>
      <c r="G809" s="6" t="s">
        <f>=B809+G808</f>
      </c>
      <c r="H809" s="6" t="s">
        <f>=F809*G808</f>
      </c>
    </row>
    <row collapsed="false" customFormat="false" customHeight="false" hidden="false" ht="12.1" outlineLevel="0" r="810">
      <c r="A810" s="13" t="n">
        <v>45909.971736111</v>
      </c>
      <c r="B810" s="6" t="n">
        <v>-3850.19</v>
      </c>
      <c r="C810" s="16" t="s">
        <v>280</v>
      </c>
      <c r="D810" s="16"/>
      <c r="E810" s="16"/>
      <c r="F810" s="6" t="s">
        <f>=A810-A809</f>
      </c>
      <c r="G810" s="6" t="s">
        <f>=B810+G809</f>
      </c>
      <c r="H810" s="6" t="s">
        <f>=F810*G809</f>
      </c>
    </row>
    <row collapsed="false" customFormat="false" customHeight="false" hidden="false" ht="12.1" outlineLevel="0" r="811">
      <c r="A811" s="13" t="n">
        <v>45909.971956019</v>
      </c>
      <c r="B811" s="6" t="n">
        <v>59.64</v>
      </c>
      <c r="C811" s="16" t="s">
        <v>279</v>
      </c>
      <c r="D811" s="16"/>
      <c r="E811" s="16"/>
      <c r="F811" s="6" t="s">
        <f>=A811-A810</f>
      </c>
      <c r="G811" s="6" t="s">
        <f>=B811+G810</f>
      </c>
      <c r="H811" s="6" t="s">
        <f>=F811*G810</f>
      </c>
    </row>
    <row collapsed="false" customFormat="false" customHeight="false" hidden="false" ht="12.1" outlineLevel="0" r="812">
      <c r="A812" s="13" t="n">
        <v>45909.971956019</v>
      </c>
      <c r="B812" s="6" t="n">
        <v>-59.64</v>
      </c>
      <c r="C812" s="16" t="s">
        <v>280</v>
      </c>
      <c r="D812" s="16"/>
      <c r="E812" s="16"/>
      <c r="F812" s="6" t="s">
        <f>=A812-A811</f>
      </c>
      <c r="G812" s="6" t="s">
        <f>=B812+G811</f>
      </c>
      <c r="H812" s="6" t="s">
        <f>=F812*G811</f>
      </c>
    </row>
    <row collapsed="false" customFormat="false" customHeight="false" hidden="false" ht="12.1" outlineLevel="0" r="813">
      <c r="A813" s="13" t="n">
        <v>45909.988321759</v>
      </c>
      <c r="B813" s="6" t="n">
        <v>3235</v>
      </c>
      <c r="C813" s="16" t="s">
        <v>233</v>
      </c>
      <c r="D813" s="16"/>
      <c r="E813" s="16"/>
      <c r="F813" s="6" t="s">
        <f>=A813-A812</f>
      </c>
      <c r="G813" s="6" t="s">
        <f>=B813+G812</f>
      </c>
      <c r="H813" s="6" t="s">
        <f>=F813*G812</f>
      </c>
    </row>
    <row collapsed="false" customFormat="false" customHeight="false" hidden="false" ht="12.1" outlineLevel="0" r="814">
      <c r="A814" s="13" t="n">
        <v>45910</v>
      </c>
      <c r="B814" s="6" t="n">
        <v>42</v>
      </c>
      <c r="C814" s="16" t="s">
        <v>233</v>
      </c>
      <c r="D814" s="16"/>
      <c r="E814" s="16"/>
      <c r="F814" s="6" t="s">
        <f>=A814-A813</f>
      </c>
      <c r="G814" s="6" t="s">
        <f>=B814+G813</f>
      </c>
      <c r="H814" s="6" t="s">
        <f>=F814*G813</f>
      </c>
    </row>
    <row collapsed="false" customFormat="false" customHeight="false" hidden="false" ht="12.1" outlineLevel="0" r="815">
      <c r="A815" s="13" t="n">
        <v>45910</v>
      </c>
      <c r="B815" s="6" t="n">
        <v>40.01</v>
      </c>
      <c r="C815" s="16" t="s">
        <v>233</v>
      </c>
      <c r="D815" s="16"/>
      <c r="E815" s="16"/>
      <c r="F815" s="6" t="s">
        <f>=A815-A814</f>
      </c>
      <c r="G815" s="6" t="s">
        <f>=B815+G814</f>
      </c>
      <c r="H815" s="6" t="s">
        <f>=F815*G814</f>
      </c>
    </row>
    <row collapsed="false" customFormat="false" customHeight="false" hidden="false" ht="12.1" outlineLevel="0" r="816">
      <c r="A816" s="13" t="n">
        <v>45910.529814815</v>
      </c>
      <c r="B816" s="6" t="n">
        <v>16</v>
      </c>
      <c r="C816" s="16" t="s">
        <v>233</v>
      </c>
      <c r="D816" s="16"/>
      <c r="E816" s="16"/>
      <c r="F816" s="6" t="s">
        <f>=A816-A815</f>
      </c>
      <c r="G816" s="6" t="s">
        <f>=B816+G815</f>
      </c>
      <c r="H816" s="6" t="s">
        <f>=F816*G815</f>
      </c>
    </row>
    <row collapsed="false" customFormat="false" customHeight="false" hidden="false" ht="12.1" outlineLevel="0" r="817">
      <c r="A817" s="13" t="n">
        <v>45911.489421296</v>
      </c>
      <c r="B817" s="6" t="n">
        <v>11</v>
      </c>
      <c r="C817" s="16" t="s">
        <v>233</v>
      </c>
      <c r="D817" s="16"/>
      <c r="E817" s="16"/>
      <c r="F817" s="6" t="s">
        <f>=A817-A816</f>
      </c>
      <c r="G817" s="6" t="s">
        <f>=B817+G816</f>
      </c>
      <c r="H817" s="6" t="s">
        <f>=F817*G816</f>
      </c>
    </row>
    <row collapsed="false" customFormat="false" customHeight="false" hidden="false" ht="12.1" outlineLevel="0" r="818">
      <c r="A818" s="13" t="n">
        <v>45912</v>
      </c>
      <c r="B818" s="6" t="n">
        <v>49.22</v>
      </c>
      <c r="C818" s="16" t="s">
        <v>233</v>
      </c>
      <c r="D818" s="16"/>
      <c r="E818" s="16"/>
      <c r="F818" s="6" t="s">
        <f>=A818-A817</f>
      </c>
      <c r="G818" s="6" t="s">
        <f>=B818+G817</f>
      </c>
      <c r="H818" s="6" t="s">
        <f>=F818*G817</f>
      </c>
    </row>
    <row collapsed="false" customFormat="false" customHeight="false" hidden="false" ht="12.1" outlineLevel="0" r="819">
      <c r="A819" s="13" t="n">
        <v>45912.823726852</v>
      </c>
      <c r="B819" s="6" t="n">
        <v>35</v>
      </c>
      <c r="C819" s="16" t="s">
        <v>233</v>
      </c>
      <c r="D819" s="16"/>
      <c r="E819" s="16"/>
      <c r="F819" s="6" t="s">
        <f>=A819-A818</f>
      </c>
      <c r="G819" s="6" t="s">
        <f>=B819+G818</f>
      </c>
      <c r="H819" s="6" t="s">
        <f>=F819*G818</f>
      </c>
    </row>
    <row collapsed="false" customFormat="false" customHeight="false" hidden="false" ht="12.1" outlineLevel="0" r="820">
      <c r="A820" s="13" t="n">
        <v>45912.874236111</v>
      </c>
      <c r="B820" s="6" t="n">
        <v>49</v>
      </c>
      <c r="C820" s="16" t="s">
        <v>233</v>
      </c>
      <c r="D820" s="16"/>
      <c r="E820" s="16"/>
      <c r="F820" s="6" t="s">
        <f>=A820-A819</f>
      </c>
      <c r="G820" s="6" t="s">
        <f>=B820+G819</f>
      </c>
      <c r="H820" s="6" t="s">
        <f>=F820*G819</f>
      </c>
    </row>
    <row collapsed="false" customFormat="false" customHeight="false" hidden="false" ht="12.1" outlineLevel="0" r="821">
      <c r="A821" s="13" t="n">
        <v>45913.790231481</v>
      </c>
      <c r="B821" s="6" t="n">
        <v>20</v>
      </c>
      <c r="C821" s="16" t="s">
        <v>233</v>
      </c>
      <c r="D821" s="16"/>
      <c r="E821" s="16"/>
      <c r="F821" s="6" t="s">
        <f>=A821-A820</f>
      </c>
      <c r="G821" s="6" t="s">
        <f>=B821+G820</f>
      </c>
      <c r="H821" s="6" t="s">
        <f>=F821*G820</f>
      </c>
    </row>
    <row collapsed="false" customFormat="false" customHeight="false" hidden="false" ht="12.1" outlineLevel="0" r="822">
      <c r="A822" s="13" t="n">
        <v>45913.802789352</v>
      </c>
      <c r="B822" s="6" t="n">
        <v>10.01</v>
      </c>
      <c r="C822" s="16" t="s">
        <v>233</v>
      </c>
      <c r="D822" s="16"/>
      <c r="E822" s="16"/>
      <c r="F822" s="6" t="s">
        <f>=A822-A821</f>
      </c>
      <c r="G822" s="6" t="s">
        <f>=B822+G821</f>
      </c>
      <c r="H822" s="6" t="s">
        <f>=F822*G821</f>
      </c>
    </row>
    <row collapsed="false" customFormat="false" customHeight="false" hidden="false" ht="12.1" outlineLevel="0" r="823">
      <c r="A823" s="13" t="n">
        <v>45915</v>
      </c>
      <c r="B823" s="6" t="n">
        <v>-330</v>
      </c>
      <c r="C823" s="16" t="s">
        <v>254</v>
      </c>
      <c r="D823" s="16"/>
      <c r="E823" s="16"/>
      <c r="F823" s="6" t="s">
        <f>=A823-A822</f>
      </c>
      <c r="G823" s="6" t="s">
        <f>=B823+G822</f>
      </c>
      <c r="H823" s="6" t="s">
        <f>=F823*G822</f>
      </c>
    </row>
    <row collapsed="false" customFormat="false" customHeight="false" hidden="false" ht="12.1" outlineLevel="0" r="824">
      <c r="A824" s="13" t="n">
        <v>45915.491284722</v>
      </c>
      <c r="B824" s="6" t="n">
        <v>30</v>
      </c>
      <c r="C824" s="16" t="s">
        <v>233</v>
      </c>
      <c r="D824" s="16"/>
      <c r="E824" s="16"/>
      <c r="F824" s="6" t="s">
        <f>=A824-A823</f>
      </c>
      <c r="G824" s="6" t="s">
        <f>=B824+G823</f>
      </c>
      <c r="H824" s="6" t="s">
        <f>=F824*G823</f>
      </c>
    </row>
    <row collapsed="false" customFormat="false" customHeight="false" hidden="false" ht="12.1" outlineLevel="0" r="825">
      <c r="A825" s="13" t="n">
        <v>45915.799513889</v>
      </c>
      <c r="B825" s="6" t="n">
        <v>29.16</v>
      </c>
      <c r="C825" s="16" t="s">
        <v>233</v>
      </c>
      <c r="D825" s="16"/>
      <c r="E825" s="16"/>
      <c r="F825" s="6" t="s">
        <f>=A825-A824</f>
      </c>
      <c r="G825" s="6" t="s">
        <f>=B825+G824</f>
      </c>
      <c r="H825" s="6" t="s">
        <f>=F825*G824</f>
      </c>
    </row>
    <row collapsed="false" customFormat="false" customHeight="false" hidden="false" ht="12.1" outlineLevel="0" r="826">
      <c r="A826" s="13" t="n">
        <v>45915.814097222</v>
      </c>
      <c r="B826" s="6" t="n">
        <v>16</v>
      </c>
      <c r="C826" s="16" t="s">
        <v>233</v>
      </c>
      <c r="D826" s="16"/>
      <c r="E826" s="16"/>
      <c r="F826" s="6" t="s">
        <f>=A826-A825</f>
      </c>
      <c r="G826" s="6" t="s">
        <f>=B826+G825</f>
      </c>
      <c r="H826" s="6" t="s">
        <f>=F826*G825</f>
      </c>
    </row>
    <row collapsed="false" customFormat="false" customHeight="false" hidden="false" ht="12.1" outlineLevel="0" r="827">
      <c r="A827" s="13" t="n">
        <v>45916.458333333</v>
      </c>
      <c r="B827" s="6" t="n">
        <v>25</v>
      </c>
      <c r="C827" s="16" t="s">
        <v>233</v>
      </c>
      <c r="D827" s="16"/>
      <c r="E827" s="16"/>
      <c r="F827" s="6" t="s">
        <f>=A827-A826</f>
      </c>
      <c r="G827" s="6" t="s">
        <f>=B827+G826</f>
      </c>
      <c r="H827" s="6" t="s">
        <f>=F827*G826</f>
      </c>
    </row>
    <row collapsed="false" customFormat="false" customHeight="false" hidden="false" ht="12.1" outlineLevel="0" r="828">
      <c r="A828" s="13" t="n">
        <v>45916.551967593</v>
      </c>
      <c r="B828" s="6" t="n">
        <v>15.01</v>
      </c>
      <c r="C828" s="16" t="s">
        <v>233</v>
      </c>
      <c r="D828" s="16"/>
      <c r="E828" s="16"/>
      <c r="F828" s="6" t="s">
        <f>=A828-A827</f>
      </c>
      <c r="G828" s="6" t="s">
        <f>=B828+G827</f>
      </c>
      <c r="H828" s="6" t="s">
        <f>=F828*G827</f>
      </c>
    </row>
    <row collapsed="false" customFormat="false" customHeight="false" hidden="false" ht="12.1" outlineLevel="0" r="829">
      <c r="A829" s="13" t="n">
        <v>45917</v>
      </c>
      <c r="B829" s="6" t="n">
        <v>330</v>
      </c>
      <c r="C829" s="16" t="s">
        <v>255</v>
      </c>
      <c r="D829" s="16"/>
      <c r="E829" s="16"/>
      <c r="F829" s="6" t="s">
        <f>=A829-A828</f>
      </c>
      <c r="G829" s="6" t="s">
        <f>=B829+G828</f>
      </c>
      <c r="H829" s="6" t="s">
        <f>=F829*G828</f>
      </c>
    </row>
    <row collapsed="false" customFormat="false" customHeight="false" hidden="false" ht="12.1" outlineLevel="0" r="830">
      <c r="A830" s="13" t="n">
        <v>45917.524537037</v>
      </c>
      <c r="B830" s="6" t="n">
        <v>10</v>
      </c>
      <c r="C830" s="16" t="s">
        <v>233</v>
      </c>
      <c r="D830" s="16"/>
      <c r="E830" s="16"/>
      <c r="F830" s="6" t="s">
        <f>=A830-A829</f>
      </c>
      <c r="G830" s="6" t="s">
        <f>=B830+G829</f>
      </c>
      <c r="H830" s="6" t="s">
        <f>=F830*G829</f>
      </c>
    </row>
    <row collapsed="false" customFormat="false" customHeight="false" hidden="false" ht="12.1" outlineLevel="0" r="831">
      <c r="A831" s="13" t="n">
        <v>45917.529849537</v>
      </c>
      <c r="B831" s="6" t="n">
        <v>10.01</v>
      </c>
      <c r="C831" s="16" t="s">
        <v>233</v>
      </c>
      <c r="D831" s="16"/>
      <c r="E831" s="16"/>
      <c r="F831" s="6" t="s">
        <f>=A831-A830</f>
      </c>
      <c r="G831" s="6" t="s">
        <f>=B831+G830</f>
      </c>
      <c r="H831" s="6" t="s">
        <f>=F831*G830</f>
      </c>
    </row>
    <row collapsed="false" customFormat="false" customHeight="false" hidden="false" ht="12.1" outlineLevel="0" r="832">
      <c r="A832" s="13" t="n">
        <v>45918.558553241</v>
      </c>
      <c r="B832" s="6" t="n">
        <v>1</v>
      </c>
      <c r="C832" s="16" t="s">
        <v>233</v>
      </c>
      <c r="D832" s="16"/>
      <c r="E832" s="16"/>
      <c r="F832" s="6" t="s">
        <f>=A832-A831</f>
      </c>
      <c r="G832" s="6" t="s">
        <f>=B832+G831</f>
      </c>
      <c r="H832" s="6" t="s">
        <f>=F832*G831</f>
      </c>
    </row>
    <row collapsed="false" customFormat="false" customHeight="false" hidden="false" ht="12.1" outlineLevel="0" r="833">
      <c r="A833" s="13" t="n">
        <v>45919.639409722</v>
      </c>
      <c r="B833" s="6" t="n">
        <v>36</v>
      </c>
      <c r="C833" s="16" t="s">
        <v>233</v>
      </c>
      <c r="D833" s="16"/>
      <c r="E833" s="16"/>
      <c r="F833" s="6" t="s">
        <f>=A833-A832</f>
      </c>
      <c r="G833" s="6" t="s">
        <f>=B833+G832</f>
      </c>
      <c r="H833" s="6" t="s">
        <f>=F833*G832</f>
      </c>
    </row>
    <row collapsed="false" customFormat="false" customHeight="false" hidden="false" ht="12.1" outlineLevel="0" r="834">
      <c r="A834" s="13" t="n">
        <v>45919.762430556</v>
      </c>
      <c r="B834" s="6" t="n">
        <v>6.63</v>
      </c>
      <c r="C834" s="16" t="s">
        <v>233</v>
      </c>
      <c r="D834" s="16"/>
      <c r="E834" s="16"/>
      <c r="F834" s="6" t="s">
        <f>=A834-A833</f>
      </c>
      <c r="G834" s="6" t="s">
        <f>=B834+G833</f>
      </c>
      <c r="H834" s="6" t="s">
        <f>=F834*G833</f>
      </c>
    </row>
    <row collapsed="false" customFormat="false" customHeight="false" hidden="false" ht="12.1" outlineLevel="0" r="835">
      <c r="A835" s="13" t="n">
        <v>45919.869097222</v>
      </c>
      <c r="B835" s="6" t="n">
        <v>38.39</v>
      </c>
      <c r="C835" s="16" t="s">
        <v>233</v>
      </c>
      <c r="D835" s="16"/>
      <c r="E835" s="16"/>
      <c r="F835" s="6" t="s">
        <f>=A835-A834</f>
      </c>
      <c r="G835" s="6" t="s">
        <f>=B835+G834</f>
      </c>
      <c r="H835" s="6" t="s">
        <f>=F835*G834</f>
      </c>
    </row>
    <row collapsed="false" customFormat="false" customHeight="false" hidden="false" ht="12.1" outlineLevel="0" r="836">
      <c r="A836" s="13" t="n">
        <v>45922</v>
      </c>
      <c r="B836" s="6" t="n">
        <v>35.04</v>
      </c>
      <c r="C836" s="16" t="s">
        <v>233</v>
      </c>
      <c r="D836" s="16"/>
      <c r="E836" s="16"/>
      <c r="F836" s="6" t="s">
        <f>=A836-A835</f>
      </c>
      <c r="G836" s="6" t="s">
        <f>=B836+G835</f>
      </c>
      <c r="H836" s="6" t="s">
        <f>=F836*G835</f>
      </c>
    </row>
    <row collapsed="false" customFormat="false" customHeight="false" hidden="false" ht="12.1" outlineLevel="0" r="837">
      <c r="A837" s="13" t="n">
        <v>45922.542233796</v>
      </c>
      <c r="B837" s="6" t="n">
        <v>21</v>
      </c>
      <c r="C837" s="16" t="s">
        <v>233</v>
      </c>
      <c r="D837" s="16"/>
      <c r="E837" s="16"/>
      <c r="F837" s="6" t="s">
        <f>=A837-A836</f>
      </c>
      <c r="G837" s="6" t="s">
        <f>=B837+G836</f>
      </c>
      <c r="H837" s="6" t="s">
        <f>=F837*G836</f>
      </c>
    </row>
    <row collapsed="false" customFormat="false" customHeight="false" hidden="false" ht="12.1" outlineLevel="0" r="838">
      <c r="A838" s="13" t="n">
        <v>45923</v>
      </c>
      <c r="B838" s="6" t="n">
        <v>40.02</v>
      </c>
      <c r="C838" s="16" t="s">
        <v>233</v>
      </c>
      <c r="D838" s="16"/>
      <c r="E838" s="16"/>
      <c r="F838" s="6" t="s">
        <f>=A838-A837</f>
      </c>
      <c r="G838" s="6" t="s">
        <f>=B838+G837</f>
      </c>
      <c r="H838" s="6" t="s">
        <f>=F838*G837</f>
      </c>
    </row>
    <row collapsed="false" customFormat="false" customHeight="false" hidden="false" ht="12.1" outlineLevel="0" r="839">
      <c r="A839" s="13" t="n">
        <v>45924</v>
      </c>
      <c r="B839" s="6" t="n">
        <v>46.04</v>
      </c>
      <c r="C839" s="16" t="s">
        <v>233</v>
      </c>
      <c r="D839" s="16"/>
      <c r="E839" s="16"/>
      <c r="F839" s="6" t="s">
        <f>=A839-A838</f>
      </c>
      <c r="G839" s="6" t="s">
        <f>=B839+G838</f>
      </c>
      <c r="H839" s="6" t="s">
        <f>=F839*G838</f>
      </c>
    </row>
    <row collapsed="false" customFormat="false" customHeight="false" hidden="false" ht="12.1" outlineLevel="0" r="840">
      <c r="A840" s="13" t="n">
        <v>45924.541446759</v>
      </c>
      <c r="B840" s="6" t="n">
        <v>41</v>
      </c>
      <c r="C840" s="16" t="s">
        <v>233</v>
      </c>
      <c r="D840" s="16"/>
      <c r="E840" s="16"/>
      <c r="F840" s="6" t="s">
        <f>=A840-A839</f>
      </c>
      <c r="G840" s="6" t="s">
        <f>=B840+G839</f>
      </c>
      <c r="H840" s="6" t="s">
        <f>=F840*G839</f>
      </c>
    </row>
    <row collapsed="false" customFormat="false" customHeight="false" hidden="false" ht="12.1" outlineLevel="0" r="841">
      <c r="A841" s="13" t="n">
        <v>45925</v>
      </c>
      <c r="B841" s="6" t="n">
        <v>-229.62</v>
      </c>
      <c r="C841" s="16" t="s">
        <v>292</v>
      </c>
      <c r="D841" s="16"/>
      <c r="E841" s="16"/>
      <c r="F841" s="6" t="s">
        <f>=A841-A840</f>
      </c>
      <c r="G841" s="6" t="s">
        <f>=B841+G840</f>
      </c>
      <c r="H841" s="6" t="s">
        <f>=F841*G840</f>
      </c>
    </row>
    <row collapsed="false" customFormat="false" customHeight="false" hidden="false" ht="12.1" outlineLevel="0" r="842">
      <c r="A842" s="13" t="n">
        <v>45925</v>
      </c>
      <c r="B842" s="6" t="n">
        <v>23.04</v>
      </c>
      <c r="C842" s="16" t="s">
        <v>233</v>
      </c>
      <c r="D842" s="16"/>
      <c r="E842" s="16"/>
      <c r="F842" s="6" t="s">
        <f>=A842-A841</f>
      </c>
      <c r="G842" s="6" t="s">
        <f>=B842+G841</f>
      </c>
      <c r="H842" s="6" t="s">
        <f>=F842*G841</f>
      </c>
    </row>
    <row collapsed="false" customFormat="false" customHeight="false" hidden="false" ht="12.1" outlineLevel="0" r="843">
      <c r="A843" s="13" t="n">
        <v>45925.545497685</v>
      </c>
      <c r="B843" s="6" t="n">
        <v>41</v>
      </c>
      <c r="C843" s="16" t="s">
        <v>233</v>
      </c>
      <c r="D843" s="16"/>
      <c r="E843" s="16"/>
      <c r="F843" s="6" t="s">
        <f>=A843-A842</f>
      </c>
      <c r="G843" s="6" t="s">
        <f>=B843+G842</f>
      </c>
      <c r="H843" s="6" t="s">
        <f>=F843*G842</f>
      </c>
    </row>
    <row collapsed="false" customFormat="false" customHeight="false" hidden="false" ht="12.1" outlineLevel="0" r="844">
      <c r="A844" s="13" t="n">
        <v>45926.56619213</v>
      </c>
      <c r="B844" s="6" t="n">
        <v>11</v>
      </c>
      <c r="C844" s="16" t="s">
        <v>233</v>
      </c>
      <c r="D844" s="16"/>
      <c r="E844" s="16"/>
      <c r="F844" s="6" t="s">
        <f>=A844-A843</f>
      </c>
      <c r="G844" s="6" t="s">
        <f>=B844+G843</f>
      </c>
      <c r="H844" s="6" t="s">
        <f>=F844*G843</f>
      </c>
    </row>
    <row collapsed="false" customFormat="false" customHeight="false" hidden="false" ht="12.1" outlineLevel="0" r="845">
      <c r="A845" s="13" t="n">
        <v>45926.571956019</v>
      </c>
      <c r="B845" s="6" t="n">
        <v>5000</v>
      </c>
      <c r="C845" s="16" t="s">
        <v>233</v>
      </c>
      <c r="D845" s="16"/>
      <c r="E845" s="16"/>
      <c r="F845" s="6" t="s">
        <f>=A845-A844</f>
      </c>
      <c r="G845" s="6" t="s">
        <f>=B845+G844</f>
      </c>
      <c r="H845" s="6" t="s">
        <f>=F845*G844</f>
      </c>
    </row>
    <row collapsed="false" customFormat="false" customHeight="false" hidden="false" ht="12.1" outlineLevel="0" r="846">
      <c r="A846" s="13" t="n">
        <v>45926.659351852</v>
      </c>
      <c r="B846" s="6" t="n">
        <v>12.5</v>
      </c>
      <c r="C846" s="16" t="s">
        <v>233</v>
      </c>
      <c r="D846" s="16"/>
      <c r="E846" s="16"/>
      <c r="F846" s="6" t="s">
        <f>=A846-A845</f>
      </c>
      <c r="G846" s="6" t="s">
        <f>=B846+G845</f>
      </c>
      <c r="H846" s="6" t="s">
        <f>=F846*G845</f>
      </c>
    </row>
    <row collapsed="false" customFormat="false" customHeight="false" hidden="false" ht="12.1" outlineLevel="0" r="847">
      <c r="A847" s="13" t="n">
        <v>45926.682719907</v>
      </c>
      <c r="B847" s="6" t="n">
        <v>18</v>
      </c>
      <c r="C847" s="16" t="s">
        <v>233</v>
      </c>
      <c r="D847" s="16"/>
      <c r="E847" s="16"/>
      <c r="F847" s="6" t="s">
        <f>=A847-A846</f>
      </c>
      <c r="G847" s="6" t="s">
        <f>=B847+G846</f>
      </c>
      <c r="H847" s="6" t="s">
        <f>=F847*G846</f>
      </c>
    </row>
    <row collapsed="false" customFormat="false" customHeight="false" hidden="false" ht="12.1" outlineLevel="0" r="848">
      <c r="A848" s="13" t="n">
        <v>45926.683622685</v>
      </c>
      <c r="B848" s="6" t="n">
        <v>229.62</v>
      </c>
      <c r="C848" s="16" t="s">
        <v>277</v>
      </c>
      <c r="D848" s="16"/>
      <c r="E848" s="16"/>
      <c r="F848" s="6" t="s">
        <f>=A848-A847</f>
      </c>
      <c r="G848" s="6" t="s">
        <f>=B848+G847</f>
      </c>
      <c r="H848" s="6" t="s">
        <f>=F848*G847</f>
      </c>
    </row>
    <row collapsed="false" customFormat="false" customHeight="false" hidden="false" ht="12.1" outlineLevel="0" r="849">
      <c r="A849" s="13" t="n">
        <v>45928.580694444</v>
      </c>
      <c r="B849" s="6" t="n">
        <v>44.4</v>
      </c>
      <c r="C849" s="16" t="s">
        <v>233</v>
      </c>
      <c r="D849" s="16"/>
      <c r="E849" s="16"/>
      <c r="F849" s="6" t="s">
        <f>=A849-A848</f>
      </c>
      <c r="G849" s="6" t="s">
        <f>=B849+G848</f>
      </c>
      <c r="H849" s="6" t="s">
        <f>=F849*G848</f>
      </c>
    </row>
    <row collapsed="false" customFormat="false" customHeight="false" hidden="false" ht="12.1" outlineLevel="0" r="850">
      <c r="A850" s="13" t="n">
        <v>45929.544571759</v>
      </c>
      <c r="B850" s="6" t="n">
        <v>27</v>
      </c>
      <c r="C850" s="16" t="s">
        <v>233</v>
      </c>
      <c r="D850" s="16"/>
      <c r="E850" s="16"/>
      <c r="F850" s="6" t="s">
        <f>=A850-A849</f>
      </c>
      <c r="G850" s="6" t="s">
        <f>=B850+G849</f>
      </c>
      <c r="H850" s="6" t="s">
        <f>=F850*G849</f>
      </c>
    </row>
    <row collapsed="false" customFormat="false" customHeight="false" hidden="false" ht="12.1" outlineLevel="0" r="851">
      <c r="A851" s="13" t="n">
        <v>45930</v>
      </c>
      <c r="B851" s="6" t="n">
        <v>-144.35</v>
      </c>
      <c r="C851" s="16" t="s">
        <v>293</v>
      </c>
      <c r="D851" s="16"/>
      <c r="E851" s="16"/>
      <c r="F851" s="6" t="s">
        <f>=A851-A850</f>
      </c>
      <c r="G851" s="6" t="s">
        <f>=B851+G850</f>
      </c>
      <c r="H851" s="6" t="s">
        <f>=F851*G850</f>
      </c>
    </row>
    <row collapsed="false" customFormat="false" customHeight="false" hidden="false" ht="12.1" outlineLevel="0" r="852">
      <c r="A852" s="13" t="n">
        <v>45930.537002315</v>
      </c>
      <c r="B852" s="6" t="n">
        <v>41</v>
      </c>
      <c r="C852" s="16" t="s">
        <v>233</v>
      </c>
      <c r="D852" s="16"/>
      <c r="E852" s="16"/>
      <c r="F852" s="6" t="s">
        <f>=A852-A851</f>
      </c>
      <c r="G852" s="6" t="s">
        <f>=B852+G851</f>
      </c>
      <c r="H852" s="6" t="s">
        <f>=F852*G851</f>
      </c>
    </row>
    <row collapsed="false" customFormat="false" customHeight="false" hidden="false" ht="12.1" outlineLevel="0" r="853">
      <c r="A853" s="13" t="n">
        <v>45930.558240741</v>
      </c>
      <c r="B853" s="6" t="n">
        <v>27</v>
      </c>
      <c r="C853" s="16" t="s">
        <v>233</v>
      </c>
      <c r="D853" s="16"/>
      <c r="E853" s="16"/>
      <c r="F853" s="6" t="s">
        <f>=A853-A852</f>
      </c>
      <c r="G853" s="6" t="s">
        <f>=B853+G852</f>
      </c>
      <c r="H853" s="6" t="s">
        <f>=F853*G852</f>
      </c>
    </row>
    <row collapsed="false" customFormat="false" customHeight="false" hidden="false" ht="12.1" outlineLevel="0" r="854">
      <c r="A854" s="13" t="n">
        <v>45931.542951389</v>
      </c>
      <c r="B854" s="6" t="n">
        <v>14</v>
      </c>
      <c r="C854" s="16" t="s">
        <v>233</v>
      </c>
      <c r="D854" s="16"/>
      <c r="E854" s="16"/>
      <c r="F854" s="6" t="s">
        <f>=A854-A853</f>
      </c>
      <c r="G854" s="6" t="s">
        <f>=B854+G853</f>
      </c>
      <c r="H854" s="6" t="s">
        <f>=F854*G853</f>
      </c>
    </row>
    <row collapsed="false" customFormat="false" customHeight="false" hidden="false" ht="12.1" outlineLevel="0" r="855">
      <c r="A855" s="13" t="n">
        <v>45931.808078704</v>
      </c>
      <c r="B855" s="6" t="n">
        <v>15.02</v>
      </c>
      <c r="C855" s="16" t="s">
        <v>233</v>
      </c>
      <c r="D855" s="16"/>
      <c r="E855" s="16"/>
      <c r="F855" s="6" t="s">
        <f>=A855-A854</f>
      </c>
      <c r="G855" s="6" t="s">
        <f>=B855+G854</f>
      </c>
      <c r="H855" s="6" t="s">
        <f>=F855*G854</f>
      </c>
    </row>
    <row collapsed="false" customFormat="false" customHeight="false" hidden="false" ht="12.1" outlineLevel="0" r="856">
      <c r="A856" s="13" t="n">
        <v>45931.828171296</v>
      </c>
      <c r="B856" s="6" t="n">
        <v>33</v>
      </c>
      <c r="C856" s="16" t="s">
        <v>233</v>
      </c>
      <c r="D856" s="16"/>
      <c r="E856" s="16"/>
      <c r="F856" s="6" t="s">
        <f>=A856-A855</f>
      </c>
      <c r="G856" s="6" t="s">
        <f>=B856+G855</f>
      </c>
      <c r="H856" s="6" t="s">
        <f>=F856*G855</f>
      </c>
    </row>
    <row collapsed="false" customFormat="false" customHeight="false" hidden="false" ht="12.1" outlineLevel="0" r="857">
      <c r="A857" s="13" t="n">
        <v>45932</v>
      </c>
      <c r="B857" s="6" t="n">
        <v>-103.53</v>
      </c>
      <c r="C857" s="16" t="s">
        <v>294</v>
      </c>
      <c r="D857" s="16"/>
      <c r="E857" s="16"/>
      <c r="F857" s="6" t="s">
        <f>=A857-A856</f>
      </c>
      <c r="G857" s="6" t="s">
        <f>=B857+G856</f>
      </c>
      <c r="H857" s="6" t="s">
        <f>=F857*G856</f>
      </c>
    </row>
    <row collapsed="false" customFormat="false" customHeight="false" hidden="false" ht="12.1" outlineLevel="0" r="858">
      <c r="A858" s="13" t="n">
        <v>45932.444351852</v>
      </c>
      <c r="B858" s="6" t="n">
        <v>144.35</v>
      </c>
      <c r="C858" s="16" t="s">
        <v>266</v>
      </c>
      <c r="D858" s="16"/>
      <c r="E858" s="16"/>
      <c r="F858" s="6" t="s">
        <f>=A858-A857</f>
      </c>
      <c r="G858" s="6" t="s">
        <f>=B858+G857</f>
      </c>
      <c r="H858" s="6" t="s">
        <f>=F858*G857</f>
      </c>
    </row>
    <row collapsed="false" customFormat="false" customHeight="false" hidden="false" ht="12.1" outlineLevel="0" r="859">
      <c r="A859" s="13" t="n">
        <v>45932.530798611</v>
      </c>
      <c r="B859" s="6" t="n">
        <v>45</v>
      </c>
      <c r="C859" s="16" t="s">
        <v>233</v>
      </c>
      <c r="D859" s="16"/>
      <c r="E859" s="16"/>
      <c r="F859" s="6" t="s">
        <f>=A859-A858</f>
      </c>
      <c r="G859" s="6" t="s">
        <f>=B859+G858</f>
      </c>
      <c r="H859" s="6" t="s">
        <f>=F859*G858</f>
      </c>
    </row>
    <row collapsed="false" customFormat="false" customHeight="false" hidden="false" ht="12.1" outlineLevel="0" r="860">
      <c r="A860" s="13" t="n">
        <v>45933.552673611</v>
      </c>
      <c r="B860" s="6" t="n">
        <v>1</v>
      </c>
      <c r="C860" s="16" t="s">
        <v>233</v>
      </c>
      <c r="D860" s="16"/>
      <c r="E860" s="16"/>
      <c r="F860" s="6" t="s">
        <f>=A860-A859</f>
      </c>
      <c r="G860" s="6" t="s">
        <f>=B860+G859</f>
      </c>
      <c r="H860" s="6" t="s">
        <f>=F860*G859</f>
      </c>
    </row>
    <row collapsed="false" customFormat="false" customHeight="false" hidden="false" ht="12.1" outlineLevel="0" r="861">
      <c r="A861" s="13" t="n">
        <v>45933.727037037</v>
      </c>
      <c r="B861" s="6" t="n">
        <v>47.54</v>
      </c>
      <c r="C861" s="16" t="s">
        <v>233</v>
      </c>
      <c r="D861" s="16"/>
      <c r="E861" s="16"/>
      <c r="F861" s="6" t="s">
        <f>=A861-A860</f>
      </c>
      <c r="G861" s="6" t="s">
        <f>=B861+G860</f>
      </c>
      <c r="H861" s="6" t="s">
        <f>=F861*G860</f>
      </c>
    </row>
    <row collapsed="false" customFormat="false" customHeight="false" hidden="false" ht="12.1" outlineLevel="0" r="862">
      <c r="A862" s="13" t="n">
        <v>45934</v>
      </c>
      <c r="B862" s="6" t="n">
        <v>-825</v>
      </c>
      <c r="C862" s="16" t="s">
        <v>283</v>
      </c>
      <c r="D862" s="16"/>
      <c r="E862" s="16"/>
      <c r="F862" s="6" t="s">
        <f>=A862-A861</f>
      </c>
      <c r="G862" s="6" t="s">
        <f>=B862+G861</f>
      </c>
      <c r="H862" s="6" t="s">
        <f>=F862*G861</f>
      </c>
    </row>
    <row collapsed="false" customFormat="false" customHeight="false" hidden="false" ht="12.1" outlineLevel="0" r="863">
      <c r="A863" s="13" t="n">
        <v>45934.950497685</v>
      </c>
      <c r="B863" s="6" t="n">
        <v>506.13</v>
      </c>
      <c r="C863" s="16" t="s">
        <v>233</v>
      </c>
      <c r="D863" s="16"/>
      <c r="E863" s="16"/>
      <c r="F863" s="6" t="s">
        <f>=A863-A862</f>
      </c>
      <c r="G863" s="6" t="s">
        <f>=B863+G862</f>
      </c>
      <c r="H863" s="6" t="s">
        <f>=F863*G862</f>
      </c>
    </row>
    <row collapsed="false" customFormat="false" customHeight="false" hidden="false" ht="12.1" outlineLevel="0" r="864">
      <c r="A864" s="13" t="n">
        <v>45935</v>
      </c>
      <c r="B864" s="6" t="n">
        <v>33</v>
      </c>
      <c r="C864" s="16" t="s">
        <v>233</v>
      </c>
      <c r="D864" s="16"/>
      <c r="E864" s="16"/>
      <c r="F864" s="6" t="s">
        <f>=A864-A863</f>
      </c>
      <c r="G864" s="6" t="s">
        <f>=B864+G863</f>
      </c>
      <c r="H864" s="6" t="s">
        <f>=F864*G863</f>
      </c>
    </row>
    <row collapsed="false" customFormat="false" customHeight="false" hidden="false" ht="12.1" outlineLevel="0" r="865">
      <c r="A865" s="13" t="n">
        <v>45935</v>
      </c>
      <c r="B865" s="6" t="n">
        <v>48.17</v>
      </c>
      <c r="C865" s="16" t="s">
        <v>233</v>
      </c>
      <c r="D865" s="16"/>
      <c r="E865" s="16"/>
      <c r="F865" s="6" t="s">
        <f>=A865-A864</f>
      </c>
      <c r="G865" s="6" t="s">
        <f>=B865+G864</f>
      </c>
      <c r="H865" s="6" t="s">
        <f>=F865*G864</f>
      </c>
    </row>
    <row collapsed="false" customFormat="false" customHeight="false" hidden="false" ht="12.1" outlineLevel="0" r="866">
      <c r="A866" s="13" t="n">
        <v>45935.724016204</v>
      </c>
      <c r="B866" s="6" t="n">
        <v>20</v>
      </c>
      <c r="C866" s="16" t="s">
        <v>233</v>
      </c>
      <c r="D866" s="16"/>
      <c r="E866" s="16"/>
      <c r="F866" s="6" t="s">
        <f>=A866-A865</f>
      </c>
      <c r="G866" s="6" t="s">
        <f>=B866+G865</f>
      </c>
      <c r="H866" s="6" t="s">
        <f>=F866*G865</f>
      </c>
    </row>
    <row collapsed="false" customFormat="false" customHeight="false" hidden="false" ht="12.1" outlineLevel="0" r="867">
      <c r="A867" s="13" t="n">
        <v>45935.728877315</v>
      </c>
      <c r="B867" s="6" t="n">
        <v>20</v>
      </c>
      <c r="C867" s="16" t="s">
        <v>233</v>
      </c>
      <c r="D867" s="16"/>
      <c r="E867" s="16"/>
      <c r="F867" s="6" t="s">
        <f>=A867-A866</f>
      </c>
      <c r="G867" s="6" t="s">
        <f>=B867+G866</f>
      </c>
      <c r="H867" s="6" t="s">
        <f>=F867*G866</f>
      </c>
    </row>
    <row collapsed="false" customFormat="false" customHeight="false" hidden="false" ht="12.1" outlineLevel="0" r="868">
      <c r="A868" s="13" t="n">
        <v>45935.73181713</v>
      </c>
      <c r="B868" s="6" t="n">
        <v>20</v>
      </c>
      <c r="C868" s="16" t="s">
        <v>233</v>
      </c>
      <c r="D868" s="16"/>
      <c r="E868" s="16"/>
      <c r="F868" s="6" t="s">
        <f>=A868-A867</f>
      </c>
      <c r="G868" s="6" t="s">
        <f>=B868+G867</f>
      </c>
      <c r="H868" s="6" t="s">
        <f>=F868*G867</f>
      </c>
    </row>
    <row collapsed="false" customFormat="false" customHeight="false" hidden="false" ht="12.1" outlineLevel="0" r="869">
      <c r="A869" s="13" t="n">
        <v>45936</v>
      </c>
      <c r="B869" s="6" t="n">
        <v>-30</v>
      </c>
      <c r="C869" s="16" t="s">
        <v>270</v>
      </c>
      <c r="D869" s="16"/>
      <c r="E869" s="16"/>
      <c r="F869" s="6" t="s">
        <f>=A869-A868</f>
      </c>
      <c r="G869" s="6" t="s">
        <f>=B869+G868</f>
      </c>
      <c r="H869" s="6" t="s">
        <f>=F869*G868</f>
      </c>
    </row>
    <row collapsed="false" customFormat="false" customHeight="false" hidden="false" ht="12.1" outlineLevel="0" r="870">
      <c r="A870" s="13" t="n">
        <v>45936.434456019</v>
      </c>
      <c r="B870" s="6" t="n">
        <v>103.53</v>
      </c>
      <c r="C870" s="16" t="s">
        <v>282</v>
      </c>
      <c r="D870" s="16"/>
      <c r="E870" s="16"/>
      <c r="F870" s="6" t="s">
        <f>=A870-A869</f>
      </c>
      <c r="G870" s="6" t="s">
        <f>=B870+G869</f>
      </c>
      <c r="H870" s="6" t="s">
        <f>=F870*G869</f>
      </c>
    </row>
    <row collapsed="false" customFormat="false" customHeight="false" hidden="false" ht="12.1" outlineLevel="0" r="871">
      <c r="A871" s="13" t="n">
        <v>45936.520972222</v>
      </c>
      <c r="B871" s="6" t="n">
        <v>41</v>
      </c>
      <c r="C871" s="16" t="s">
        <v>233</v>
      </c>
      <c r="D871" s="16"/>
      <c r="E871" s="16"/>
      <c r="F871" s="6" t="s">
        <f>=A871-A870</f>
      </c>
      <c r="G871" s="6" t="s">
        <f>=B871+G870</f>
      </c>
      <c r="H871" s="6" t="s">
        <f>=F871*G870</f>
      </c>
    </row>
    <row collapsed="false" customFormat="false" customHeight="false" hidden="false" ht="12.1" outlineLevel="0" r="872">
      <c r="A872" s="13" t="n">
        <v>45937</v>
      </c>
      <c r="B872" s="6" t="n">
        <v>825</v>
      </c>
      <c r="C872" s="16" t="s">
        <v>284</v>
      </c>
      <c r="D872" s="16"/>
      <c r="E872" s="16"/>
      <c r="F872" s="6" t="s">
        <f>=A872-A871</f>
      </c>
      <c r="G872" s="6" t="s">
        <f>=B872+G871</f>
      </c>
      <c r="H872" s="6" t="s">
        <f>=F872*G871</f>
      </c>
    </row>
    <row collapsed="false" customFormat="false" customHeight="false" hidden="false" ht="12.1" outlineLevel="0" r="873">
      <c r="A873" s="13" t="n">
        <v>45937.625509259</v>
      </c>
      <c r="B873" s="6" t="n">
        <v>8</v>
      </c>
      <c r="C873" s="16" t="s">
        <v>233</v>
      </c>
      <c r="D873" s="16"/>
      <c r="E873" s="16"/>
      <c r="F873" s="6" t="s">
        <f>=A873-A872</f>
      </c>
      <c r="G873" s="6" t="s">
        <f>=B873+G872</f>
      </c>
      <c r="H873" s="6" t="s">
        <f>=F873*G872</f>
      </c>
    </row>
    <row collapsed="false" customFormat="false" customHeight="false" hidden="false" ht="12.1" outlineLevel="0" r="874">
      <c r="A874" s="13" t="n">
        <v>45937.806724537</v>
      </c>
      <c r="B874" s="6" t="n">
        <v>20.01</v>
      </c>
      <c r="C874" s="16" t="s">
        <v>233</v>
      </c>
      <c r="D874" s="16"/>
      <c r="E874" s="16"/>
      <c r="F874" s="6" t="s">
        <f>=A874-A873</f>
      </c>
      <c r="G874" s="6" t="s">
        <f>=B874+G873</f>
      </c>
      <c r="H874" s="6" t="s">
        <f>=F874*G873</f>
      </c>
    </row>
    <row collapsed="false" customFormat="false" customHeight="false" hidden="false" ht="12.1" outlineLevel="0" r="875">
      <c r="A875" s="13" t="n">
        <v>45937.835358796</v>
      </c>
      <c r="B875" s="6" t="n">
        <v>8</v>
      </c>
      <c r="C875" s="16" t="s">
        <v>233</v>
      </c>
      <c r="D875" s="16"/>
      <c r="E875" s="16"/>
      <c r="F875" s="6" t="s">
        <f>=A875-A874</f>
      </c>
      <c r="G875" s="6" t="s">
        <f>=B875+G874</f>
      </c>
      <c r="H875" s="6" t="s">
        <f>=F875*G874</f>
      </c>
    </row>
    <row collapsed="false" customFormat="false" customHeight="false" hidden="false" ht="12.1" outlineLevel="0" r="876">
      <c r="A876" s="13" t="n">
        <v>45938.50375</v>
      </c>
      <c r="B876" s="6" t="n">
        <v>30</v>
      </c>
      <c r="C876" s="16" t="s">
        <v>271</v>
      </c>
      <c r="D876" s="16"/>
      <c r="E876" s="16"/>
      <c r="F876" s="6" t="s">
        <f>=A876-A875</f>
      </c>
      <c r="G876" s="6" t="s">
        <f>=B876+G875</f>
      </c>
      <c r="H876" s="6" t="s">
        <f>=F876*G875</f>
      </c>
    </row>
    <row collapsed="false" customFormat="false" customHeight="false" hidden="false" ht="12.1" outlineLevel="0" r="877">
      <c r="A877" s="13" t="n">
        <v>45938.530891204</v>
      </c>
      <c r="B877" s="6" t="n">
        <v>2</v>
      </c>
      <c r="C877" s="16" t="s">
        <v>233</v>
      </c>
      <c r="D877" s="16"/>
      <c r="E877" s="16"/>
      <c r="F877" s="6" t="s">
        <f>=A877-A876</f>
      </c>
      <c r="G877" s="6" t="s">
        <f>=B877+G876</f>
      </c>
      <c r="H877" s="6" t="s">
        <f>=F877*G876</f>
      </c>
    </row>
    <row collapsed="false" customFormat="false" customHeight="false" hidden="false" ht="12.1" outlineLevel="0" r="878">
      <c r="A878" s="13" t="n">
        <v>45939</v>
      </c>
      <c r="B878" s="6" t="n">
        <v>45.04</v>
      </c>
      <c r="C878" s="16" t="s">
        <v>233</v>
      </c>
      <c r="D878" s="16"/>
      <c r="E878" s="16"/>
      <c r="F878" s="6" t="s">
        <f>=A878-A877</f>
      </c>
      <c r="G878" s="6" t="s">
        <f>=B878+G877</f>
      </c>
      <c r="H878" s="6" t="s">
        <f>=F878*G877</f>
      </c>
    </row>
    <row collapsed="false" customFormat="false" customHeight="false" hidden="false" ht="12.1" outlineLevel="0" r="879">
      <c r="A879" s="13" t="n">
        <v>45939.542349537</v>
      </c>
      <c r="B879" s="6" t="n">
        <v>35</v>
      </c>
      <c r="C879" s="16" t="s">
        <v>233</v>
      </c>
      <c r="D879" s="16"/>
      <c r="E879" s="16"/>
      <c r="F879" s="6" t="s">
        <f>=A879-A878</f>
      </c>
      <c r="G879" s="6" t="s">
        <f>=B879+G878</f>
      </c>
      <c r="H879" s="6" t="s">
        <f>=F879*G878</f>
      </c>
    </row>
    <row collapsed="false" customFormat="false" customHeight="false" hidden="false" ht="12.1" outlineLevel="0" r="880">
      <c r="A880" s="13" t="n">
        <v>45939.817060185</v>
      </c>
      <c r="B880" s="6" t="n">
        <v>18.07</v>
      </c>
      <c r="C880" s="16" t="s">
        <v>233</v>
      </c>
      <c r="D880" s="16"/>
      <c r="E880" s="16"/>
      <c r="F880" s="6" t="s">
        <f>=A880-A879</f>
      </c>
      <c r="G880" s="6" t="s">
        <f>=B880+G879</f>
      </c>
      <c r="H880" s="6" t="s">
        <f>=F880*G879</f>
      </c>
    </row>
    <row collapsed="false" customFormat="false" customHeight="false" hidden="false" ht="12.1" outlineLevel="0" r="881">
      <c r="A881" s="13" t="n">
        <v>45940.545081019</v>
      </c>
      <c r="B881" s="6" t="n">
        <v>1</v>
      </c>
      <c r="C881" s="16" t="s">
        <v>233</v>
      </c>
      <c r="D881" s="16"/>
      <c r="E881" s="16"/>
      <c r="F881" s="6" t="s">
        <f>=A881-A880</f>
      </c>
      <c r="G881" s="6" t="s">
        <f>=B881+G880</f>
      </c>
      <c r="H881" s="6" t="s">
        <f>=F881*G880</f>
      </c>
    </row>
    <row collapsed="false" customFormat="false" customHeight="false" hidden="false" ht="12.1" outlineLevel="0" r="882">
      <c r="A882" s="13" t="n">
        <v>45940.776840278</v>
      </c>
      <c r="B882" s="6" t="n">
        <v>35</v>
      </c>
      <c r="C882" s="16" t="s">
        <v>233</v>
      </c>
      <c r="D882" s="16"/>
      <c r="E882" s="16"/>
      <c r="F882" s="6" t="s">
        <f>=A882-A881</f>
      </c>
      <c r="G882" s="6" t="s">
        <f>=B882+G881</f>
      </c>
      <c r="H882" s="6" t="s">
        <f>=F882*G881</f>
      </c>
    </row>
    <row collapsed="false" customFormat="false" customHeight="false" hidden="false" ht="12.1" outlineLevel="0" r="883">
      <c r="A883" s="13" t="n">
        <v>45941.843703704</v>
      </c>
      <c r="B883" s="6" t="n">
        <v>45</v>
      </c>
      <c r="C883" s="16" t="s">
        <v>233</v>
      </c>
      <c r="D883" s="16"/>
      <c r="E883" s="16"/>
      <c r="F883" s="6" t="s">
        <f>=A883-A882</f>
      </c>
      <c r="G883" s="6" t="s">
        <f>=B883+G882</f>
      </c>
      <c r="H883" s="6" t="s">
        <f>=F883*G882</f>
      </c>
    </row>
    <row collapsed="false" customFormat="false" customHeight="false" hidden="false" ht="12.1" outlineLevel="0" r="884">
      <c r="A884" s="13" t="n">
        <v>45941.863009259</v>
      </c>
      <c r="B884" s="6" t="n">
        <v>19.51</v>
      </c>
      <c r="C884" s="16" t="s">
        <v>233</v>
      </c>
      <c r="D884" s="16"/>
      <c r="E884" s="16"/>
      <c r="F884" s="6" t="s">
        <f>=A884-A883</f>
      </c>
      <c r="G884" s="6" t="s">
        <f>=B884+G883</f>
      </c>
      <c r="H884" s="6" t="s">
        <f>=F884*G883</f>
      </c>
    </row>
    <row collapsed="false" customFormat="false" customHeight="false" hidden="false" ht="12.1" outlineLevel="0" r="885">
      <c r="A885" s="13" t="n">
        <v>45942.668090278</v>
      </c>
      <c r="B885" s="6" t="n">
        <v>3</v>
      </c>
      <c r="C885" s="16" t="s">
        <v>233</v>
      </c>
      <c r="D885" s="16"/>
      <c r="E885" s="16"/>
      <c r="F885" s="6" t="s">
        <f>=A885-A884</f>
      </c>
      <c r="G885" s="6" t="s">
        <f>=B885+G884</f>
      </c>
      <c r="H885" s="6" t="s">
        <f>=F885*G884</f>
      </c>
    </row>
    <row collapsed="false" customFormat="false" customHeight="false" hidden="false" ht="12.1" outlineLevel="0" r="886">
      <c r="A886" s="13" t="n">
        <v>45943.538055556</v>
      </c>
      <c r="B886" s="6" t="n">
        <v>1</v>
      </c>
      <c r="C886" s="16" t="s">
        <v>233</v>
      </c>
      <c r="D886" s="16"/>
      <c r="E886" s="16"/>
      <c r="F886" s="6" t="s">
        <f>=A886-A885</f>
      </c>
      <c r="G886" s="6" t="s">
        <f>=B886+G885</f>
      </c>
      <c r="H886" s="6" t="s">
        <f>=F886*G885</f>
      </c>
    </row>
    <row collapsed="false" customFormat="false" customHeight="false" hidden="false" ht="12.1" outlineLevel="0" r="887">
      <c r="A887" s="13" t="n">
        <v>45943.623773148</v>
      </c>
      <c r="B887" s="6" t="n">
        <v>5000</v>
      </c>
      <c r="C887" s="16" t="s">
        <v>233</v>
      </c>
      <c r="D887" s="16"/>
      <c r="E887" s="16"/>
      <c r="F887" s="6" t="s">
        <f>=A887-A886</f>
      </c>
      <c r="G887" s="6" t="s">
        <f>=B887+G886</f>
      </c>
      <c r="H887" s="6" t="s">
        <f>=F887*G886</f>
      </c>
    </row>
    <row collapsed="false" customFormat="false" customHeight="false" hidden="false" ht="12.1" outlineLevel="0" r="888">
      <c r="A888" s="13" t="n">
        <v>45943.955810185</v>
      </c>
      <c r="B888" s="6" t="n">
        <v>3932</v>
      </c>
      <c r="C888" s="16" t="s">
        <v>233</v>
      </c>
      <c r="D888" s="16"/>
      <c r="E888" s="16"/>
      <c r="F888" s="6" t="s">
        <f>=A888-A887</f>
      </c>
      <c r="G888" s="6" t="s">
        <f>=B888+G887</f>
      </c>
      <c r="H888" s="6" t="s">
        <f>=F888*G887</f>
      </c>
    </row>
    <row collapsed="false" customFormat="false" customHeight="false" hidden="false" ht="12.1" outlineLevel="0" r="889">
      <c r="A889" s="13" t="n">
        <v>45944</v>
      </c>
      <c r="B889" s="6" t="n">
        <v>3.25</v>
      </c>
      <c r="C889" s="16" t="s">
        <v>233</v>
      </c>
      <c r="D889" s="16"/>
      <c r="E889" s="16"/>
      <c r="F889" s="6" t="s">
        <f>=A889-A888</f>
      </c>
      <c r="G889" s="6" t="s">
        <f>=B889+G888</f>
      </c>
      <c r="H889" s="6" t="s">
        <f>=F889*G888</f>
      </c>
    </row>
    <row collapsed="false" customFormat="false" customHeight="false" hidden="false" ht="12.1" outlineLevel="0" r="890">
      <c r="A890" s="13" t="n">
        <v>45944</v>
      </c>
      <c r="B890" s="6" t="n">
        <v>32.04</v>
      </c>
      <c r="C890" s="16" t="s">
        <v>233</v>
      </c>
      <c r="D890" s="16"/>
      <c r="E890" s="16"/>
      <c r="F890" s="6" t="s">
        <f>=A890-A889</f>
      </c>
      <c r="G890" s="6" t="s">
        <f>=B890+G889</f>
      </c>
      <c r="H890" s="6" t="s">
        <f>=F890*G889</f>
      </c>
    </row>
    <row collapsed="false" customFormat="false" customHeight="false" hidden="false" ht="12.1" outlineLevel="0" r="891">
      <c r="A891" s="13" t="n">
        <v>45945</v>
      </c>
      <c r="B891" s="6" t="n">
        <v>20.01</v>
      </c>
      <c r="C891" s="16" t="s">
        <v>233</v>
      </c>
      <c r="D891" s="16"/>
      <c r="E891" s="16"/>
      <c r="F891" s="6" t="s">
        <f>=A891-A890</f>
      </c>
      <c r="G891" s="6" t="s">
        <f>=B891+G890</f>
      </c>
      <c r="H891" s="6" t="s">
        <f>=F891*G890</f>
      </c>
    </row>
    <row collapsed="false" customFormat="false" customHeight="false" hidden="false" ht="12.1" outlineLevel="0" r="892">
      <c r="A892" s="13" t="n">
        <v>45945</v>
      </c>
      <c r="B892" s="6" t="n">
        <v>40.05</v>
      </c>
      <c r="C892" s="16" t="s">
        <v>233</v>
      </c>
      <c r="D892" s="16"/>
      <c r="E892" s="16"/>
      <c r="F892" s="6" t="s">
        <f>=A892-A891</f>
      </c>
      <c r="G892" s="6" t="s">
        <f>=B892+G891</f>
      </c>
      <c r="H892" s="6" t="s">
        <f>=F892*G891</f>
      </c>
    </row>
    <row collapsed="false" customFormat="false" customHeight="false" hidden="false" ht="12.1" outlineLevel="0" r="893">
      <c r="A893" s="13" t="n">
        <v>45945.704710648</v>
      </c>
      <c r="B893" s="6" t="n">
        <v>3</v>
      </c>
      <c r="C893" s="16" t="s">
        <v>233</v>
      </c>
      <c r="D893" s="16"/>
      <c r="E893" s="16"/>
      <c r="F893" s="6" t="s">
        <f>=A893-A892</f>
      </c>
      <c r="G893" s="6" t="s">
        <f>=B893+G892</f>
      </c>
      <c r="H893" s="6" t="s">
        <f>=F893*G892</f>
      </c>
    </row>
    <row collapsed="false" customFormat="false" customHeight="false" hidden="false" ht="12.1" outlineLevel="0" r="894">
      <c r="A894" s="13" t="n">
        <v>45945.789467593</v>
      </c>
      <c r="B894" s="6" t="n">
        <v>1.34</v>
      </c>
      <c r="C894" s="16" t="s">
        <v>233</v>
      </c>
      <c r="D894" s="16"/>
      <c r="E894" s="16"/>
      <c r="F894" s="6" t="s">
        <f>=A894-A893</f>
      </c>
      <c r="G894" s="6" t="s">
        <f>=B894+G893</f>
      </c>
      <c r="H894" s="6" t="s">
        <f>=F894*G893</f>
      </c>
    </row>
    <row collapsed="false" customFormat="false" customHeight="false" hidden="false" ht="12.1" outlineLevel="0" r="895">
      <c r="A895" s="13" t="n">
        <v>45947.694340278</v>
      </c>
      <c r="B895" s="6" t="n">
        <v>3</v>
      </c>
      <c r="C895" s="16" t="s">
        <v>233</v>
      </c>
      <c r="D895" s="16"/>
      <c r="E895" s="16"/>
      <c r="F895" s="6" t="s">
        <f>=A895-A894</f>
      </c>
      <c r="G895" s="6" t="s">
        <f>=B895+G894</f>
      </c>
      <c r="H895" s="6" t="s">
        <f>=F895*G894</f>
      </c>
    </row>
    <row collapsed="false" customFormat="false" customHeight="false" hidden="false" ht="12.1" outlineLevel="0" r="896">
      <c r="A896" s="13" t="n">
        <v>45948.728287037</v>
      </c>
      <c r="B896" s="6" t="n">
        <v>18.43</v>
      </c>
      <c r="C896" s="16" t="s">
        <v>233</v>
      </c>
      <c r="D896" s="16"/>
      <c r="E896" s="16"/>
      <c r="F896" s="6" t="s">
        <f>=A896-A895</f>
      </c>
      <c r="G896" s="6" t="s">
        <f>=B896+G895</f>
      </c>
      <c r="H896" s="6" t="s">
        <f>=F896*G895</f>
      </c>
    </row>
    <row collapsed="false" customFormat="false" customHeight="false" hidden="false" ht="12.1" outlineLevel="0" r="897">
      <c r="A897" s="13" t="n">
        <v>45949.5775</v>
      </c>
      <c r="B897" s="6" t="n">
        <v>31</v>
      </c>
      <c r="C897" s="16" t="s">
        <v>233</v>
      </c>
      <c r="D897" s="16"/>
      <c r="E897" s="16"/>
      <c r="F897" s="6" t="s">
        <f>=A897-A896</f>
      </c>
      <c r="G897" s="6" t="s">
        <f>=B897+G896</f>
      </c>
      <c r="H897" s="6" t="s">
        <f>=F897*G896</f>
      </c>
    </row>
    <row collapsed="false" customFormat="false" customHeight="false" hidden="false" ht="12.1" outlineLevel="0" r="898">
      <c r="A898" s="13" t="n">
        <v>45950.534386574</v>
      </c>
      <c r="B898" s="6" t="n">
        <v>20</v>
      </c>
      <c r="C898" s="16" t="s">
        <v>233</v>
      </c>
      <c r="D898" s="16"/>
      <c r="E898" s="16"/>
      <c r="F898" s="6" t="s">
        <f>=A898-A897</f>
      </c>
      <c r="G898" s="6" t="s">
        <f>=B898+G897</f>
      </c>
      <c r="H898" s="6" t="s">
        <f>=F898*G897</f>
      </c>
    </row>
    <row collapsed="false" customFormat="false" customHeight="false" hidden="false" ht="12.1" outlineLevel="0" r="899">
      <c r="A899" s="13" t="n">
        <v>45950.781238426</v>
      </c>
      <c r="B899" s="6" t="n">
        <v>21</v>
      </c>
      <c r="C899" s="16" t="s">
        <v>233</v>
      </c>
      <c r="D899" s="16"/>
      <c r="E899" s="16"/>
      <c r="F899" s="6" t="s">
        <f>=A899-A898</f>
      </c>
      <c r="G899" s="6" t="s">
        <f>=B899+G898</f>
      </c>
      <c r="H899" s="6" t="s">
        <f>=F899*G898</f>
      </c>
    </row>
    <row collapsed="false" customFormat="false" customHeight="false" hidden="false" ht="12.1" outlineLevel="0" r="900">
      <c r="A900" s="13" t="n">
        <v>45951.5225</v>
      </c>
      <c r="B900" s="6" t="n">
        <v>41</v>
      </c>
      <c r="C900" s="16" t="s">
        <v>233</v>
      </c>
      <c r="D900" s="16"/>
      <c r="E900" s="16"/>
      <c r="F900" s="6" t="s">
        <f>=A900-A899</f>
      </c>
      <c r="G900" s="6" t="s">
        <f>=B900+G899</f>
      </c>
      <c r="H900" s="6" t="s">
        <f>=F900*G899</f>
      </c>
    </row>
    <row collapsed="false" customFormat="false" customHeight="false" hidden="false" ht="12.1" outlineLevel="0" r="901">
      <c r="A901" s="13" t="n">
        <v>45951.738668981</v>
      </c>
      <c r="B901" s="6" t="n">
        <v>32</v>
      </c>
      <c r="C901" s="16" t="s">
        <v>233</v>
      </c>
      <c r="D901" s="16"/>
      <c r="E901" s="16"/>
      <c r="F901" s="6" t="s">
        <f>=A901-A900</f>
      </c>
      <c r="G901" s="6" t="s">
        <f>=B901+G900</f>
      </c>
      <c r="H901" s="6" t="s">
        <f>=F901*G900</f>
      </c>
    </row>
    <row collapsed="false" customFormat="false" customHeight="false" hidden="false" ht="12.1" outlineLevel="0" r="902">
      <c r="A902" s="13" t="n">
        <v>45952</v>
      </c>
      <c r="B902" s="6" t="n">
        <v>40.02</v>
      </c>
      <c r="C902" s="16" t="s">
        <v>233</v>
      </c>
      <c r="D902" s="16"/>
      <c r="E902" s="16"/>
      <c r="F902" s="6" t="s">
        <f>=A902-A901</f>
      </c>
      <c r="G902" s="6" t="s">
        <f>=B902+G901</f>
      </c>
      <c r="H902" s="6" t="s">
        <f>=F902*G901</f>
      </c>
    </row>
    <row collapsed="false" customFormat="false" customHeight="false" hidden="false" ht="12.1" outlineLevel="0" r="903">
      <c r="A903" s="13" t="n">
        <v>45952.558923611</v>
      </c>
      <c r="B903" s="6" t="n">
        <v>40</v>
      </c>
      <c r="C903" s="16" t="s">
        <v>233</v>
      </c>
      <c r="D903" s="16"/>
      <c r="E903" s="16"/>
      <c r="F903" s="6" t="s">
        <f>=A903-A902</f>
      </c>
      <c r="G903" s="6" t="s">
        <f>=B903+G902</f>
      </c>
      <c r="H903" s="6" t="s">
        <f>=F903*G902</f>
      </c>
    </row>
    <row collapsed="false" customFormat="false" customHeight="false" hidden="false" ht="12.1" outlineLevel="0" r="904">
      <c r="A904" s="13" t="n">
        <v>45953</v>
      </c>
      <c r="B904" s="6" t="n">
        <v>39.59</v>
      </c>
      <c r="C904" s="16" t="s">
        <v>233</v>
      </c>
      <c r="D904" s="16"/>
      <c r="E904" s="16"/>
      <c r="F904" s="6" t="s">
        <f>=A904-A903</f>
      </c>
      <c r="G904" s="6" t="s">
        <f>=B904+G903</f>
      </c>
      <c r="H904" s="6" t="s">
        <f>=F904*G903</f>
      </c>
    </row>
    <row collapsed="false" customFormat="false" customHeight="false" hidden="false" ht="12.1" outlineLevel="0" r="905">
      <c r="A905" s="13" t="n">
        <v>45953</v>
      </c>
      <c r="B905" s="6" t="n">
        <v>40.06</v>
      </c>
      <c r="C905" s="16" t="s">
        <v>233</v>
      </c>
      <c r="D905" s="16"/>
      <c r="E905" s="16"/>
      <c r="F905" s="6" t="s">
        <f>=A905-A904</f>
      </c>
      <c r="G905" s="6" t="s">
        <f>=B905+G904</f>
      </c>
      <c r="H905" s="6" t="s">
        <f>=F905*G904</f>
      </c>
    </row>
    <row collapsed="false" customFormat="false" customHeight="false" hidden="false" ht="12.1" outlineLevel="0" r="906">
      <c r="A906" s="13" t="n">
        <v>45953.600532407</v>
      </c>
      <c r="B906" s="6" t="n">
        <v>20</v>
      </c>
      <c r="C906" s="16" t="s">
        <v>233</v>
      </c>
      <c r="D906" s="16"/>
      <c r="E906" s="16"/>
      <c r="F906" s="6" t="s">
        <f>=A906-A905</f>
      </c>
      <c r="G906" s="6" t="s">
        <f>=B906+G905</f>
      </c>
      <c r="H906" s="6" t="s">
        <f>=F906*G905</f>
      </c>
    </row>
    <row collapsed="false" customFormat="false" customHeight="false" hidden="false" ht="12.1" outlineLevel="0" r="907">
      <c r="A907" s="13" t="n">
        <v>45954.463773148</v>
      </c>
      <c r="B907" s="6" t="n">
        <v>0.03</v>
      </c>
      <c r="C907" s="16" t="s">
        <v>233</v>
      </c>
      <c r="D907" s="16"/>
      <c r="E907" s="16"/>
      <c r="F907" s="6" t="s">
        <f>=A907-A906</f>
      </c>
      <c r="G907" s="6" t="s">
        <f>=B907+G906</f>
      </c>
      <c r="H907" s="6" t="s">
        <f>=F907*G906</f>
      </c>
    </row>
    <row collapsed="false" customFormat="false" customHeight="false" hidden="false" ht="12.1" outlineLevel="0" r="908">
      <c r="A908" s="13" t="n">
        <v>45954.755625</v>
      </c>
      <c r="B908" s="6" t="n">
        <v>2</v>
      </c>
      <c r="C908" s="16" t="s">
        <v>233</v>
      </c>
      <c r="D908" s="16"/>
      <c r="E908" s="16"/>
      <c r="F908" s="6" t="s">
        <f>=A908-A907</f>
      </c>
      <c r="G908" s="6" t="s">
        <f>=B908+G907</f>
      </c>
      <c r="H908" s="6" t="s">
        <f>=F908*G907</f>
      </c>
    </row>
    <row collapsed="false" customFormat="false" customHeight="false" hidden="false" ht="12.1" outlineLevel="0" r="909">
      <c r="A909" s="13" t="n">
        <v>45954.765289352</v>
      </c>
      <c r="B909" s="6" t="n">
        <v>21</v>
      </c>
      <c r="C909" s="16" t="s">
        <v>233</v>
      </c>
      <c r="D909" s="16"/>
      <c r="E909" s="16"/>
      <c r="F909" s="6" t="s">
        <f>=A909-A908</f>
      </c>
      <c r="G909" s="6" t="s">
        <f>=B909+G908</f>
      </c>
      <c r="H909" s="6" t="s">
        <f>=F909*G908</f>
      </c>
    </row>
    <row collapsed="false" customFormat="false" customHeight="false" hidden="false" ht="12.1" outlineLevel="0" r="910">
      <c r="A910" s="13" t="n">
        <v>45954.776956019</v>
      </c>
      <c r="B910" s="6" t="n">
        <v>32</v>
      </c>
      <c r="C910" s="16" t="s">
        <v>233</v>
      </c>
      <c r="D910" s="16"/>
      <c r="E910" s="16"/>
      <c r="F910" s="6" t="s">
        <f>=A910-A909</f>
      </c>
      <c r="G910" s="6" t="s">
        <f>=B910+G909</f>
      </c>
      <c r="H910" s="6" t="s">
        <f>=F910*G909</f>
      </c>
    </row>
    <row collapsed="false" customFormat="false" customHeight="false" hidden="false" ht="12.1" outlineLevel="0" r="911">
      <c r="A911" s="13" t="n">
        <v>45955</v>
      </c>
      <c r="B911" s="6" t="n">
        <v>-203.34</v>
      </c>
      <c r="C911" s="16" t="s">
        <v>295</v>
      </c>
      <c r="D911" s="16"/>
      <c r="E911" s="16"/>
      <c r="F911" s="6" t="s">
        <f>=A911-A910</f>
      </c>
      <c r="G911" s="6" t="s">
        <f>=B911+G910</f>
      </c>
      <c r="H911" s="6" t="s">
        <f>=F911*G910</f>
      </c>
    </row>
    <row collapsed="false" customFormat="false" customHeight="false" hidden="false" ht="12.1" outlineLevel="0" r="912">
      <c r="A912" s="13" t="n">
        <v>45956.706284722</v>
      </c>
      <c r="B912" s="6" t="n">
        <v>3</v>
      </c>
      <c r="C912" s="16" t="s">
        <v>233</v>
      </c>
      <c r="D912" s="16"/>
      <c r="E912" s="16"/>
      <c r="F912" s="6" t="s">
        <f>=A912-A911</f>
      </c>
      <c r="G912" s="6" t="s">
        <f>=B912+G911</f>
      </c>
      <c r="H912" s="6" t="s">
        <f>=F912*G911</f>
      </c>
    </row>
    <row collapsed="false" customFormat="false" customHeight="false" hidden="false" ht="12.1" outlineLevel="0" r="913">
      <c r="A913" s="13" t="n">
        <v>45957</v>
      </c>
      <c r="B913" s="6" t="n">
        <v>9</v>
      </c>
      <c r="C913" s="16" t="s">
        <v>233</v>
      </c>
      <c r="D913" s="16"/>
      <c r="E913" s="16"/>
      <c r="F913" s="6" t="s">
        <f>=A913-A912</f>
      </c>
      <c r="G913" s="6" t="s">
        <f>=B913+G912</f>
      </c>
      <c r="H913" s="6" t="s">
        <f>=F913*G912</f>
      </c>
    </row>
    <row collapsed="false" customFormat="false" customHeight="false" hidden="false" ht="12.1" outlineLevel="0" r="914">
      <c r="A914" s="13" t="n">
        <v>45957.477199074</v>
      </c>
      <c r="B914" s="6" t="n">
        <v>19.04</v>
      </c>
      <c r="C914" s="16" t="s">
        <v>233</v>
      </c>
      <c r="D914" s="16"/>
      <c r="E914" s="16"/>
      <c r="F914" s="6" t="s">
        <f>=A914-A913</f>
      </c>
      <c r="G914" s="6" t="s">
        <f>=B914+G913</f>
      </c>
      <c r="H914" s="6" t="s">
        <f>=F914*G913</f>
      </c>
    </row>
    <row collapsed="false" customFormat="false" customHeight="false" hidden="false" ht="12.1" outlineLevel="0" r="915">
      <c r="A915" s="13" t="n">
        <v>45957.791921296</v>
      </c>
      <c r="B915" s="6" t="n">
        <v>203.34</v>
      </c>
      <c r="C915" s="16" t="s">
        <v>277</v>
      </c>
      <c r="D915" s="16"/>
      <c r="E915" s="16"/>
      <c r="F915" s="6" t="s">
        <f>=A915-A914</f>
      </c>
      <c r="G915" s="6" t="s">
        <f>=B915+G914</f>
      </c>
      <c r="H915" s="6" t="s">
        <f>=F915*G914</f>
      </c>
    </row>
    <row collapsed="false" customFormat="false" customHeight="false" hidden="false" ht="12.1" outlineLevel="0" r="916">
      <c r="A916" s="13" t="n">
        <v>45958.516319444</v>
      </c>
      <c r="B916" s="6" t="n">
        <v>10</v>
      </c>
      <c r="C916" s="16" t="s">
        <v>233</v>
      </c>
      <c r="D916" s="16"/>
      <c r="E916" s="16"/>
      <c r="F916" s="6" t="s">
        <f>=A916-A915</f>
      </c>
      <c r="G916" s="6" t="s">
        <f>=B916+G915</f>
      </c>
      <c r="H916" s="6" t="s">
        <f>=F916*G915</f>
      </c>
    </row>
    <row collapsed="false" customFormat="false" customHeight="false" hidden="false" ht="12.1" outlineLevel="0" r="917">
      <c r="A917" s="13" t="n">
        <v>45958.529675926</v>
      </c>
      <c r="B917" s="6" t="n">
        <v>0.02</v>
      </c>
      <c r="C917" s="16" t="s">
        <v>233</v>
      </c>
      <c r="D917" s="16"/>
      <c r="E917" s="16"/>
      <c r="F917" s="6" t="s">
        <f>=A917-A916</f>
      </c>
      <c r="G917" s="6" t="s">
        <f>=B917+G916</f>
      </c>
      <c r="H917" s="6" t="s">
        <f>=F917*G916</f>
      </c>
    </row>
    <row collapsed="false" customFormat="false" customHeight="false" hidden="false" ht="12.1" outlineLevel="0" r="918">
      <c r="A918" s="13" t="n">
        <v>45960</v>
      </c>
      <c r="B918" s="6" t="n">
        <v>45.06</v>
      </c>
      <c r="C918" s="16" t="s">
        <v>233</v>
      </c>
      <c r="D918" s="16"/>
      <c r="E918" s="16"/>
      <c r="F918" s="6" t="s">
        <f>=A918-A917</f>
      </c>
      <c r="G918" s="6" t="s">
        <f>=B918+G917</f>
      </c>
      <c r="H918" s="6" t="s">
        <f>=F918*G917</f>
      </c>
    </row>
    <row collapsed="false" customFormat="false" customHeight="false" hidden="false" ht="12.1" outlineLevel="0" r="919">
      <c r="A919" s="13" t="n">
        <v>45960.676377315</v>
      </c>
      <c r="B919" s="6" t="n">
        <v>3</v>
      </c>
      <c r="C919" s="16" t="s">
        <v>233</v>
      </c>
      <c r="D919" s="16"/>
      <c r="E919" s="16"/>
      <c r="F919" s="6" t="s">
        <f>=A919-A918</f>
      </c>
      <c r="G919" s="6" t="s">
        <f>=B919+G918</f>
      </c>
      <c r="H919" s="6" t="s">
        <f>=F919*G918</f>
      </c>
    </row>
    <row collapsed="false" customFormat="false" customHeight="false" hidden="false" ht="12.1" outlineLevel="0" r="920">
      <c r="A920" s="13" t="n">
        <v>45960.807256944</v>
      </c>
      <c r="B920" s="6" t="n">
        <v>20.03</v>
      </c>
      <c r="C920" s="16" t="s">
        <v>233</v>
      </c>
      <c r="D920" s="16"/>
      <c r="E920" s="16"/>
      <c r="F920" s="6" t="s">
        <f>=A920-A919</f>
      </c>
      <c r="G920" s="6" t="s">
        <f>=B920+G919</f>
      </c>
      <c r="H920" s="6" t="s">
        <f>=F920*G919</f>
      </c>
    </row>
    <row collapsed="false" customFormat="false" customHeight="false" hidden="false" ht="12.1" outlineLevel="0" r="921">
      <c r="A921" s="13" t="n">
        <v>45961</v>
      </c>
      <c r="B921" s="6" t="n">
        <v>-156.55</v>
      </c>
      <c r="C921" s="16" t="s">
        <v>296</v>
      </c>
      <c r="D921" s="16"/>
      <c r="E921" s="16"/>
      <c r="F921" s="6" t="s">
        <f>=A921-A920</f>
      </c>
      <c r="G921" s="6" t="s">
        <f>=B921+G920</f>
      </c>
      <c r="H921" s="6" t="s">
        <f>=F921*G920</f>
      </c>
    </row>
    <row collapsed="false" customFormat="false" customHeight="false" hidden="false" ht="12.1" outlineLevel="0" r="922">
      <c r="A922" s="13" t="n">
        <v>45961.417569444</v>
      </c>
      <c r="B922" s="6" t="n">
        <v>22</v>
      </c>
      <c r="C922" s="16" t="s">
        <v>233</v>
      </c>
      <c r="D922" s="16"/>
      <c r="E922" s="16"/>
      <c r="F922" s="6" t="s">
        <f>=A922-A921</f>
      </c>
      <c r="G922" s="6" t="s">
        <f>=B922+G921</f>
      </c>
      <c r="H922" s="6" t="s">
        <f>=F922*G921</f>
      </c>
    </row>
    <row collapsed="false" customFormat="false" customHeight="false" hidden="false" ht="12.1" outlineLevel="0" r="923">
      <c r="A923" s="13" t="n">
        <v>45962</v>
      </c>
      <c r="B923" s="6" t="n">
        <v>40.02</v>
      </c>
      <c r="C923" s="16" t="s">
        <v>233</v>
      </c>
      <c r="D923" s="16"/>
      <c r="E923" s="16"/>
      <c r="F923" s="6" t="s">
        <f>=A923-A922</f>
      </c>
      <c r="G923" s="6" t="s">
        <f>=B923+G922</f>
      </c>
      <c r="H923" s="6" t="s">
        <f>=F923*G922</f>
      </c>
    </row>
    <row collapsed="false" customFormat="false" customHeight="false" hidden="false" ht="12.1" outlineLevel="0" r="924">
      <c r="A924" s="13" t="n">
        <v>45962</v>
      </c>
      <c r="B924" s="6" t="n">
        <v>21</v>
      </c>
      <c r="C924" s="16" t="s">
        <v>233</v>
      </c>
      <c r="D924" s="16"/>
      <c r="E924" s="16"/>
      <c r="F924" s="6" t="s">
        <f>=A924-A923</f>
      </c>
      <c r="G924" s="6" t="s">
        <f>=B924+G923</f>
      </c>
      <c r="H924" s="6" t="s">
        <f>=F924*G923</f>
      </c>
    </row>
    <row collapsed="false" customFormat="false" customHeight="false" hidden="false" ht="12.1" outlineLevel="0" r="925">
      <c r="A925" s="13" t="n">
        <v>45962.433599537</v>
      </c>
      <c r="B925" s="6" t="n">
        <v>22</v>
      </c>
      <c r="C925" s="16" t="s">
        <v>233</v>
      </c>
      <c r="D925" s="16"/>
      <c r="E925" s="16"/>
      <c r="F925" s="6" t="s">
        <f>=A925-A924</f>
      </c>
      <c r="G925" s="6" t="s">
        <f>=B925+G924</f>
      </c>
      <c r="H925" s="6" t="s">
        <f>=F925*G924</f>
      </c>
    </row>
    <row collapsed="false" customFormat="false" customHeight="false" hidden="false" ht="12.1" outlineLevel="0" r="926">
      <c r="A926" s="13" t="n">
        <v>45962.544814815</v>
      </c>
      <c r="B926" s="6" t="n">
        <v>31</v>
      </c>
      <c r="C926" s="16" t="s">
        <v>233</v>
      </c>
      <c r="D926" s="16"/>
      <c r="E926" s="16"/>
      <c r="F926" s="6" t="s">
        <f>=A926-A925</f>
      </c>
      <c r="G926" s="6" t="s">
        <f>=B926+G925</f>
      </c>
      <c r="H926" s="6" t="s">
        <f>=F926*G925</f>
      </c>
    </row>
    <row collapsed="false" customFormat="false" customHeight="false" hidden="false" ht="12.1" outlineLevel="0" r="927">
      <c r="A927" s="13" t="n">
        <v>45963</v>
      </c>
      <c r="B927" s="6" t="n">
        <v>-107.88</v>
      </c>
      <c r="C927" s="16" t="s">
        <v>297</v>
      </c>
      <c r="D927" s="16"/>
      <c r="E927" s="16"/>
      <c r="F927" s="6" t="s">
        <f>=A927-A926</f>
      </c>
      <c r="G927" s="6" t="s">
        <f>=B927+G926</f>
      </c>
      <c r="H927" s="6" t="s">
        <f>=F927*G926</f>
      </c>
    </row>
    <row collapsed="false" customFormat="false" customHeight="false" hidden="false" ht="12.1" outlineLevel="0" r="928">
      <c r="A928" s="13" t="n">
        <v>45963</v>
      </c>
      <c r="B928" s="6" t="n">
        <v>43.7</v>
      </c>
      <c r="C928" s="16" t="s">
        <v>233</v>
      </c>
      <c r="D928" s="16"/>
      <c r="E928" s="16"/>
      <c r="F928" s="6" t="s">
        <f>=A928-A927</f>
      </c>
      <c r="G928" s="6" t="s">
        <f>=B928+G927</f>
      </c>
      <c r="H928" s="6" t="s">
        <f>=F928*G927</f>
      </c>
    </row>
    <row collapsed="false" customFormat="false" customHeight="false" hidden="false" ht="12.1" outlineLevel="0" r="929">
      <c r="A929" s="13" t="n">
        <v>45964.577349537</v>
      </c>
      <c r="B929" s="6" t="n">
        <v>15</v>
      </c>
      <c r="C929" s="16" t="s">
        <v>233</v>
      </c>
      <c r="D929" s="16"/>
      <c r="E929" s="16"/>
      <c r="F929" s="6" t="s">
        <f>=A929-A928</f>
      </c>
      <c r="G929" s="6" t="s">
        <f>=B929+G928</f>
      </c>
      <c r="H929" s="6" t="s">
        <f>=F929*G928</f>
      </c>
    </row>
    <row collapsed="false" customFormat="false" customHeight="false" hidden="false" ht="12.1" outlineLevel="0" r="930">
      <c r="A930" s="13" t="n">
        <v>45964.581747685</v>
      </c>
      <c r="B930" s="6" t="n">
        <v>21</v>
      </c>
      <c r="C930" s="16" t="s">
        <v>233</v>
      </c>
      <c r="D930" s="16"/>
      <c r="E930" s="16"/>
      <c r="F930" s="6" t="s">
        <f>=A930-A929</f>
      </c>
      <c r="G930" s="6" t="s">
        <f>=B930+G929</f>
      </c>
      <c r="H930" s="6" t="s">
        <f>=F930*G929</f>
      </c>
    </row>
    <row collapsed="false" customFormat="false" customHeight="false" hidden="false" ht="12.1" outlineLevel="0" r="931">
      <c r="A931" s="13" t="n">
        <v>45964.583831019</v>
      </c>
      <c r="B931" s="6" t="n">
        <v>3</v>
      </c>
      <c r="C931" s="16" t="s">
        <v>233</v>
      </c>
      <c r="D931" s="16"/>
      <c r="E931" s="16"/>
      <c r="F931" s="6" t="s">
        <f>=A931-A930</f>
      </c>
      <c r="G931" s="6" t="s">
        <f>=B931+G930</f>
      </c>
      <c r="H931" s="6" t="s">
        <f>=F931*G930</f>
      </c>
    </row>
    <row collapsed="false" customFormat="false" customHeight="false" hidden="false" ht="12.1" outlineLevel="0" r="932">
      <c r="A932" s="13" t="n">
        <v>45965.69025463</v>
      </c>
      <c r="B932" s="6" t="n">
        <v>10.2</v>
      </c>
      <c r="C932" s="16" t="s">
        <v>233</v>
      </c>
      <c r="D932" s="16"/>
      <c r="E932" s="16"/>
      <c r="F932" s="6" t="s">
        <f>=A932-A931</f>
      </c>
      <c r="G932" s="6" t="s">
        <f>=B932+G931</f>
      </c>
      <c r="H932" s="6" t="s">
        <f>=F932*G931</f>
      </c>
    </row>
    <row collapsed="false" customFormat="false" customHeight="false" hidden="false" ht="12.1" outlineLevel="0" r="933">
      <c r="A933" s="13" t="n">
        <v>45965.942766204</v>
      </c>
      <c r="B933" s="6" t="n">
        <v>697.18</v>
      </c>
      <c r="C933" s="16" t="s">
        <v>233</v>
      </c>
      <c r="D933" s="16"/>
      <c r="E933" s="16"/>
      <c r="F933" s="6" t="s">
        <f>=A933-A932</f>
      </c>
      <c r="G933" s="6" t="s">
        <f>=B933+G932</f>
      </c>
      <c r="H933" s="6" t="s">
        <f>=F933*G932</f>
      </c>
    </row>
    <row collapsed="false" customFormat="false" customHeight="false" hidden="false" ht="12.1" outlineLevel="0" r="934">
      <c r="A934" s="13" t="n">
        <v>45966</v>
      </c>
      <c r="B934" s="6" t="n">
        <v>156.55</v>
      </c>
      <c r="C934" s="16" t="s">
        <v>266</v>
      </c>
      <c r="D934" s="16"/>
      <c r="E934" s="16"/>
      <c r="F934" s="6" t="s">
        <f>=A934-A933</f>
      </c>
      <c r="G934" s="6" t="s">
        <f>=B934+G933</f>
      </c>
      <c r="H934" s="6" t="s">
        <f>=F934*G933</f>
      </c>
    </row>
    <row collapsed="false" customFormat="false" customHeight="false" hidden="false" ht="12.1" outlineLevel="0" r="935">
      <c r="A935" s="13" t="n">
        <v>45966.464444444</v>
      </c>
      <c r="B935" s="6" t="n">
        <v>11</v>
      </c>
      <c r="C935" s="16" t="s">
        <v>233</v>
      </c>
      <c r="D935" s="16"/>
      <c r="E935" s="16"/>
      <c r="F935" s="6" t="s">
        <f>=A935-A934</f>
      </c>
      <c r="G935" s="6" t="s">
        <f>=B935+G934</f>
      </c>
      <c r="H935" s="6" t="s">
        <f>=F935*G934</f>
      </c>
    </row>
    <row collapsed="false" customFormat="false" customHeight="false" hidden="false" ht="12.1" outlineLevel="0" r="936">
      <c r="A936" s="13" t="n">
        <v>45966.811481481</v>
      </c>
      <c r="B936" s="6" t="n">
        <v>45.02</v>
      </c>
      <c r="C936" s="16" t="s">
        <v>233</v>
      </c>
      <c r="D936" s="16"/>
      <c r="E936" s="16"/>
      <c r="F936" s="6" t="s">
        <f>=A936-A935</f>
      </c>
      <c r="G936" s="6" t="s">
        <f>=B936+G935</f>
      </c>
      <c r="H936" s="6" t="s">
        <f>=F936*G935</f>
      </c>
    </row>
    <row collapsed="false" customFormat="false" customHeight="false" hidden="false" ht="12.1" outlineLevel="0" r="937">
      <c r="A937" s="13" t="n">
        <v>45966.835208333</v>
      </c>
      <c r="B937" s="6" t="n">
        <v>1</v>
      </c>
      <c r="C937" s="16" t="s">
        <v>233</v>
      </c>
      <c r="D937" s="16"/>
      <c r="E937" s="16"/>
      <c r="F937" s="6" t="s">
        <f>=A937-A936</f>
      </c>
      <c r="G937" s="6" t="s">
        <f>=B937+G936</f>
      </c>
      <c r="H937" s="6" t="s">
        <f>=F937*G936</f>
      </c>
    </row>
    <row collapsed="false" customFormat="false" customHeight="false" hidden="false" ht="12.1" outlineLevel="0" r="938">
      <c r="A938" s="13" t="n">
        <v>45967</v>
      </c>
      <c r="B938" s="6" t="n">
        <v>-30</v>
      </c>
      <c r="C938" s="16" t="s">
        <v>270</v>
      </c>
      <c r="D938" s="16"/>
      <c r="E938" s="16"/>
      <c r="F938" s="6" t="s">
        <f>=A938-A937</f>
      </c>
      <c r="G938" s="6" t="s">
        <f>=B938+G937</f>
      </c>
      <c r="H938" s="6" t="s">
        <f>=F938*G937</f>
      </c>
    </row>
    <row collapsed="false" customFormat="false" customHeight="false" hidden="false" ht="12.1" outlineLevel="0" r="939">
      <c r="A939" s="13" t="n">
        <v>45967.50962963</v>
      </c>
      <c r="B939" s="6" t="n">
        <v>107.88</v>
      </c>
      <c r="C939" s="16" t="s">
        <v>282</v>
      </c>
      <c r="D939" s="16"/>
      <c r="E939" s="16"/>
      <c r="F939" s="6" t="s">
        <f>=A939-A938</f>
      </c>
      <c r="G939" s="6" t="s">
        <f>=B939+G938</f>
      </c>
      <c r="H939" s="6" t="s">
        <f>=F939*G938</f>
      </c>
    </row>
    <row collapsed="false" customFormat="false" customHeight="false" hidden="false" ht="12.1" outlineLevel="0" r="940">
      <c r="A940" s="13" t="n">
        <v>45967.546064815</v>
      </c>
      <c r="B940" s="6" t="n">
        <v>11</v>
      </c>
      <c r="C940" s="16" t="s">
        <v>233</v>
      </c>
      <c r="D940" s="16"/>
      <c r="E940" s="16"/>
      <c r="F940" s="6" t="s">
        <f>=A940-A939</f>
      </c>
      <c r="G940" s="6" t="s">
        <f>=B940+G939</f>
      </c>
      <c r="H940" s="6" t="s">
        <f>=F940*G939</f>
      </c>
    </row>
    <row collapsed="false" customFormat="false" customHeight="false" hidden="false" ht="12.1" outlineLevel="0" r="941">
      <c r="A941" s="13" t="n">
        <v>45967.570740741</v>
      </c>
      <c r="B941" s="6" t="n">
        <v>42</v>
      </c>
      <c r="C941" s="16" t="s">
        <v>233</v>
      </c>
      <c r="D941" s="16"/>
      <c r="E941" s="16"/>
      <c r="F941" s="6" t="s">
        <f>=A941-A940</f>
      </c>
      <c r="G941" s="6" t="s">
        <f>=B941+G940</f>
      </c>
      <c r="H941" s="6" t="s">
        <f>=F941*G940</f>
      </c>
    </row>
    <row collapsed="false" customFormat="false" customHeight="false" hidden="false" ht="12.1" outlineLevel="0" r="942">
      <c r="A942" s="13" t="n">
        <v>45967.798194444</v>
      </c>
      <c r="B942" s="6" t="n">
        <v>0.05</v>
      </c>
      <c r="C942" s="16" t="s">
        <v>233</v>
      </c>
      <c r="D942" s="16"/>
      <c r="E942" s="16"/>
      <c r="F942" s="6" t="s">
        <f>=A942-A941</f>
      </c>
      <c r="G942" s="6" t="s">
        <f>=B942+G941</f>
      </c>
      <c r="H942" s="6" t="s">
        <f>=F942*G941</f>
      </c>
    </row>
    <row collapsed="false" customFormat="false" customHeight="false" hidden="false" ht="12.1" outlineLevel="0" r="943">
      <c r="A943" s="13" t="n">
        <v>45968.451956019</v>
      </c>
      <c r="B943" s="6" t="n">
        <v>25</v>
      </c>
      <c r="C943" s="16" t="s">
        <v>233</v>
      </c>
      <c r="D943" s="16"/>
      <c r="E943" s="16"/>
      <c r="F943" s="6" t="s">
        <f>=A943-A942</f>
      </c>
      <c r="G943" s="6" t="s">
        <f>=B943+G942</f>
      </c>
      <c r="H943" s="6" t="s">
        <f>=F943*G942</f>
      </c>
    </row>
    <row collapsed="false" customFormat="false" customHeight="false" hidden="false" ht="12.1" outlineLevel="0" r="944">
      <c r="A944" s="13" t="n">
        <v>45969</v>
      </c>
      <c r="B944" s="6" t="n">
        <v>6.19</v>
      </c>
      <c r="C944" s="16" t="s">
        <v>233</v>
      </c>
      <c r="D944" s="16"/>
      <c r="E944" s="16"/>
      <c r="F944" s="6" t="s">
        <f>=A944-A943</f>
      </c>
      <c r="G944" s="6" t="s">
        <f>=B944+G943</f>
      </c>
      <c r="H944" s="6" t="s">
        <f>=F944*G943</f>
      </c>
    </row>
    <row collapsed="false" customFormat="false" customHeight="false" hidden="false" ht="12.1" outlineLevel="0" r="945">
      <c r="A945" s="13" t="n">
        <v>45969.532152778</v>
      </c>
      <c r="B945" s="6" t="n">
        <v>31</v>
      </c>
      <c r="C945" s="16" t="s">
        <v>233</v>
      </c>
      <c r="D945" s="16"/>
      <c r="E945" s="16"/>
      <c r="F945" s="6" t="s">
        <f>=A945-A944</f>
      </c>
      <c r="G945" s="6" t="s">
        <f>=B945+G944</f>
      </c>
      <c r="H945" s="6" t="s">
        <f>=F945*G944</f>
      </c>
    </row>
    <row collapsed="false" customFormat="false" customHeight="false" hidden="false" ht="12.1" outlineLevel="0" r="946">
      <c r="A946" s="13" t="n">
        <v>45969.608715278</v>
      </c>
      <c r="B946" s="6" t="n">
        <v>3</v>
      </c>
      <c r="C946" s="16" t="s">
        <v>233</v>
      </c>
      <c r="D946" s="16"/>
      <c r="E946" s="16"/>
      <c r="F946" s="6" t="s">
        <f>=A946-A945</f>
      </c>
      <c r="G946" s="6" t="s">
        <f>=B946+G945</f>
      </c>
      <c r="H946" s="6" t="s">
        <f>=F946*G945</f>
      </c>
    </row>
    <row collapsed="false" customFormat="false" customHeight="false" hidden="false" ht="12.1" outlineLevel="0" r="947">
      <c r="A947" s="13" t="n">
        <v>45969.759039352</v>
      </c>
      <c r="B947" s="6" t="n">
        <v>25.2</v>
      </c>
      <c r="C947" s="16" t="s">
        <v>233</v>
      </c>
      <c r="D947" s="16"/>
      <c r="E947" s="16"/>
      <c r="F947" s="6" t="s">
        <f>=A947-A946</f>
      </c>
      <c r="G947" s="6" t="s">
        <f>=B947+G946</f>
      </c>
      <c r="H947" s="6" t="s">
        <f>=F947*G946</f>
      </c>
    </row>
    <row collapsed="false" customFormat="false" customHeight="false" hidden="false" ht="12.1" outlineLevel="0" r="948">
      <c r="A948" s="13" t="n">
        <v>45970.428796296</v>
      </c>
      <c r="B948" s="6" t="n">
        <v>41</v>
      </c>
      <c r="C948" s="16" t="s">
        <v>233</v>
      </c>
      <c r="D948" s="16"/>
      <c r="E948" s="16"/>
      <c r="F948" s="6" t="s">
        <f>=A948-A947</f>
      </c>
      <c r="G948" s="6" t="s">
        <f>=B948+G947</f>
      </c>
      <c r="H948" s="6" t="s">
        <f>=F948*G947</f>
      </c>
    </row>
    <row collapsed="false" customFormat="false" customHeight="false" hidden="false" ht="12.1" outlineLevel="0" r="949">
      <c r="A949" s="13" t="n">
        <v>45971</v>
      </c>
      <c r="B949" s="6" t="n">
        <v>4.69</v>
      </c>
      <c r="C949" s="16" t="s">
        <v>233</v>
      </c>
      <c r="D949" s="16"/>
      <c r="E949" s="16"/>
      <c r="F949" s="6" t="s">
        <f>=A949-A948</f>
      </c>
      <c r="G949" s="6" t="s">
        <f>=B949+G948</f>
      </c>
      <c r="H949" s="6" t="s">
        <f>=F949*G948</f>
      </c>
    </row>
    <row collapsed="false" customFormat="false" customHeight="false" hidden="false" ht="12.1" outlineLevel="0" r="950">
      <c r="A950" s="13" t="n">
        <v>45971.507534722</v>
      </c>
      <c r="B950" s="6" t="n">
        <v>30</v>
      </c>
      <c r="C950" s="16" t="s">
        <v>271</v>
      </c>
      <c r="D950" s="16"/>
      <c r="E950" s="16"/>
      <c r="F950" s="6" t="s">
        <f>=A950-A949</f>
      </c>
      <c r="G950" s="6" t="s">
        <f>=B950+G949</f>
      </c>
      <c r="H950" s="6" t="s">
        <f>=F950*G949</f>
      </c>
    </row>
    <row collapsed="false" customFormat="false" customHeight="false" hidden="false" ht="12.1" outlineLevel="0" r="951">
      <c r="A951" s="13" t="n">
        <v>45971.548969907</v>
      </c>
      <c r="B951" s="6" t="n">
        <v>15</v>
      </c>
      <c r="C951" s="16" t="s">
        <v>233</v>
      </c>
      <c r="D951" s="16"/>
      <c r="E951" s="16"/>
      <c r="F951" s="6" t="s">
        <f>=A951-A950</f>
      </c>
      <c r="G951" s="6" t="s">
        <f>=B951+G950</f>
      </c>
      <c r="H951" s="6" t="s">
        <f>=F951*G950</f>
      </c>
    </row>
    <row collapsed="false" customFormat="false" customHeight="false" hidden="false" ht="12.1" outlineLevel="0" r="952">
      <c r="A952" s="13" t="n">
        <v>45972.556770833</v>
      </c>
      <c r="B952" s="6" t="n">
        <v>36</v>
      </c>
      <c r="C952" s="16" t="s">
        <v>233</v>
      </c>
      <c r="D952" s="16"/>
      <c r="E952" s="16"/>
      <c r="F952" s="6" t="s">
        <f>=A952-A951</f>
      </c>
      <c r="G952" s="6" t="s">
        <f>=B952+G951</f>
      </c>
      <c r="H952" s="6" t="s">
        <f>=F952*G951</f>
      </c>
    </row>
    <row collapsed="false" customFormat="false" customHeight="false" hidden="false" ht="12.1" outlineLevel="0" r="953">
      <c r="A953" s="13" t="n">
        <v>45972.628888889</v>
      </c>
      <c r="B953" s="6" t="n">
        <v>42</v>
      </c>
      <c r="C953" s="16" t="s">
        <v>233</v>
      </c>
      <c r="D953" s="16"/>
      <c r="E953" s="16"/>
      <c r="F953" s="6" t="s">
        <f>=A953-A952</f>
      </c>
      <c r="G953" s="6" t="s">
        <f>=B953+G952</f>
      </c>
      <c r="H953" s="6" t="s">
        <f>=F953*G952</f>
      </c>
    </row>
    <row collapsed="false" customFormat="false" customHeight="false" hidden="false" ht="12.1" outlineLevel="0" r="954">
      <c r="A954" s="13" t="n">
        <v>45973</v>
      </c>
      <c r="B954" s="6" t="n">
        <v>0.05</v>
      </c>
      <c r="C954" s="16" t="s">
        <v>233</v>
      </c>
      <c r="D954" s="16"/>
      <c r="E954" s="16"/>
      <c r="F954" s="6" t="s">
        <f>=A954-A953</f>
      </c>
      <c r="G954" s="6" t="s">
        <f>=B954+G953</f>
      </c>
      <c r="H954" s="6" t="s">
        <f>=F954*G953</f>
      </c>
    </row>
    <row collapsed="false" customFormat="false" customHeight="false" hidden="false" ht="12.1" outlineLevel="0" r="955">
      <c r="A955" s="13" t="n">
        <v>45973.529953704</v>
      </c>
      <c r="B955" s="6" t="n">
        <v>17</v>
      </c>
      <c r="C955" s="16" t="s">
        <v>233</v>
      </c>
      <c r="D955" s="16"/>
      <c r="E955" s="16"/>
      <c r="F955" s="6" t="s">
        <f>=A955-A954</f>
      </c>
      <c r="G955" s="6" t="s">
        <f>=B955+G954</f>
      </c>
      <c r="H955" s="6" t="s">
        <f>=F955*G954</f>
      </c>
    </row>
    <row collapsed="false" customFormat="false" customHeight="false" hidden="false" ht="12.1" outlineLevel="0" r="956">
      <c r="A956" s="13" t="n">
        <v>45973.868958333</v>
      </c>
      <c r="B956" s="6" t="n">
        <v>20.05</v>
      </c>
      <c r="C956" s="16" t="s">
        <v>233</v>
      </c>
      <c r="D956" s="16"/>
      <c r="E956" s="16"/>
      <c r="F956" s="6" t="s">
        <f>=A956-A955</f>
      </c>
      <c r="G956" s="6" t="s">
        <f>=B956+G955</f>
      </c>
      <c r="H956" s="6" t="s">
        <f>=F956*G955</f>
      </c>
    </row>
    <row collapsed="false" customFormat="false" customHeight="false" hidden="false" ht="12.1" outlineLevel="0" r="957">
      <c r="A957" s="13" t="n">
        <v>45974.530497685</v>
      </c>
      <c r="B957" s="6" t="n">
        <v>1</v>
      </c>
      <c r="C957" s="16" t="s">
        <v>233</v>
      </c>
      <c r="D957" s="16"/>
      <c r="E957" s="16"/>
      <c r="F957" s="6" t="s">
        <f>=A957-A956</f>
      </c>
      <c r="G957" s="6" t="s">
        <f>=B957+G956</f>
      </c>
      <c r="H957" s="6" t="s">
        <f>=F957*G956</f>
      </c>
    </row>
    <row collapsed="false" customFormat="false" customHeight="false" hidden="false" ht="12.1" outlineLevel="0" r="958">
      <c r="A958" s="13" t="n">
        <v>45974.573287037</v>
      </c>
      <c r="B958" s="6" t="n">
        <v>3</v>
      </c>
      <c r="C958" s="16" t="s">
        <v>233</v>
      </c>
      <c r="D958" s="16"/>
      <c r="E958" s="16"/>
      <c r="F958" s="6" t="s">
        <f>=A958-A957</f>
      </c>
      <c r="G958" s="6" t="s">
        <f>=B958+G957</f>
      </c>
      <c r="H958" s="6" t="s">
        <f>=F958*G957</f>
      </c>
    </row>
    <row collapsed="false" customFormat="false" customHeight="false" hidden="false" ht="12.1" outlineLevel="0" r="959">
      <c r="A959" s="13" t="n">
        <v>45974.847141204</v>
      </c>
      <c r="B959" s="6" t="n">
        <v>5000</v>
      </c>
      <c r="C959" s="16" t="s">
        <v>233</v>
      </c>
      <c r="D959" s="16"/>
      <c r="E959" s="16"/>
      <c r="F959" s="6" t="s">
        <f>=A959-A958</f>
      </c>
      <c r="G959" s="6" t="s">
        <f>=B959+G958</f>
      </c>
      <c r="H959" s="6" t="s">
        <f>=F959*G958</f>
      </c>
    </row>
    <row collapsed="false" customFormat="false" customHeight="false" hidden="false" ht="12.1" outlineLevel="0" r="960">
      <c r="A960" s="13" t="n">
        <v>45974.860115741</v>
      </c>
      <c r="B960" s="6" t="n">
        <v>23</v>
      </c>
      <c r="C960" s="16" t="s">
        <v>233</v>
      </c>
      <c r="D960" s="16"/>
      <c r="E960" s="16"/>
      <c r="F960" s="6" t="s">
        <f>=A960-A959</f>
      </c>
      <c r="G960" s="6" t="s">
        <f>=B960+G959</f>
      </c>
      <c r="H960" s="6" t="s">
        <f>=F960*G959</f>
      </c>
    </row>
    <row collapsed="false" customFormat="false" customHeight="false" hidden="false" ht="12.1" outlineLevel="0" r="961">
      <c r="A961" s="13" t="n">
        <v>45974.867708333</v>
      </c>
      <c r="B961" s="6" t="n">
        <v>9.03</v>
      </c>
      <c r="C961" s="16" t="s">
        <v>233</v>
      </c>
      <c r="D961" s="16"/>
      <c r="E961" s="16"/>
      <c r="F961" s="6" t="s">
        <f>=A961-A960</f>
      </c>
      <c r="G961" s="6" t="s">
        <f>=B961+G960</f>
      </c>
      <c r="H961" s="6" t="s">
        <f>=F961*G960</f>
      </c>
    </row>
    <row collapsed="false" customFormat="false" customHeight="false" hidden="false" ht="12.1" outlineLevel="0" r="962">
      <c r="A962" s="13" t="n">
        <v>45975</v>
      </c>
      <c r="B962" s="6" t="n">
        <v>0.02</v>
      </c>
      <c r="C962" s="16" t="s">
        <v>233</v>
      </c>
      <c r="D962" s="16"/>
      <c r="E962" s="16"/>
      <c r="F962" s="6" t="s">
        <f>=A962-A961</f>
      </c>
      <c r="G962" s="6" t="s">
        <f>=B962+G961</f>
      </c>
      <c r="H962" s="6" t="s">
        <f>=F962*G961</f>
      </c>
    </row>
    <row collapsed="false" customFormat="false" customHeight="false" hidden="false" ht="12.1" outlineLevel="0" r="963">
      <c r="A963" s="13" t="n">
        <v>45975.822731481</v>
      </c>
      <c r="B963" s="6" t="n">
        <v>37.99</v>
      </c>
      <c r="C963" s="16" t="s">
        <v>233</v>
      </c>
      <c r="D963" s="16"/>
      <c r="E963" s="16"/>
      <c r="F963" s="6" t="s">
        <f>=A963-A962</f>
      </c>
      <c r="G963" s="6" t="s">
        <f>=B963+G962</f>
      </c>
      <c r="H963" s="6" t="s">
        <f>=F963*G962</f>
      </c>
    </row>
    <row collapsed="false" customFormat="false" customHeight="false" hidden="false" ht="12.1" outlineLevel="0" r="964">
      <c r="A964" s="13" t="n">
        <v>45975.824212963</v>
      </c>
      <c r="B964" s="6" t="n">
        <v>0.72</v>
      </c>
      <c r="C964" s="16" t="s">
        <v>233</v>
      </c>
      <c r="D964" s="16"/>
      <c r="E964" s="16"/>
      <c r="F964" s="6" t="s">
        <f>=A964-A963</f>
      </c>
      <c r="G964" s="6" t="s">
        <f>=B964+G963</f>
      </c>
      <c r="H964" s="6" t="s">
        <f>=F964*G963</f>
      </c>
    </row>
    <row collapsed="false" customFormat="false" customHeight="false" hidden="false" ht="12.1" outlineLevel="0" r="965">
      <c r="A965" s="13" t="n">
        <v>45975.824560185</v>
      </c>
      <c r="B965" s="6" t="n">
        <v>45</v>
      </c>
      <c r="C965" s="16" t="s">
        <v>233</v>
      </c>
      <c r="D965" s="16"/>
      <c r="E965" s="16"/>
      <c r="F965" s="6" t="s">
        <f>=A965-A964</f>
      </c>
      <c r="G965" s="6" t="s">
        <f>=B965+G964</f>
      </c>
      <c r="H965" s="6" t="s">
        <f>=F965*G964</f>
      </c>
    </row>
    <row collapsed="false" customFormat="false" customHeight="false" hidden="false" ht="12.1" outlineLevel="0" r="966">
      <c r="A966" s="13" t="n">
        <v>45975.834456019</v>
      </c>
      <c r="B966" s="6" t="n">
        <v>18.4</v>
      </c>
      <c r="C966" s="16" t="s">
        <v>233</v>
      </c>
      <c r="D966" s="16"/>
      <c r="E966" s="16"/>
      <c r="F966" s="6" t="s">
        <f>=A966-A965</f>
      </c>
      <c r="G966" s="6" t="s">
        <f>=B966+G965</f>
      </c>
      <c r="H966" s="6" t="s">
        <f>=F966*G965</f>
      </c>
    </row>
    <row collapsed="false" customFormat="false" customHeight="false" hidden="false" ht="12.1" outlineLevel="0" r="967">
      <c r="A967" s="13" t="n">
        <v>45975.901747685</v>
      </c>
      <c r="B967" s="6" t="n">
        <v>3958.56</v>
      </c>
      <c r="C967" s="16" t="s">
        <v>279</v>
      </c>
      <c r="D967" s="16"/>
      <c r="E967" s="16"/>
      <c r="F967" s="6" t="s">
        <f>=A967-A966</f>
      </c>
      <c r="G967" s="6" t="s">
        <f>=B967+G966</f>
      </c>
      <c r="H967" s="6" t="s">
        <f>=F967*G966</f>
      </c>
    </row>
    <row collapsed="false" customFormat="false" customHeight="false" hidden="false" ht="12.1" outlineLevel="0" r="968">
      <c r="A968" s="13" t="n">
        <v>45975.901747685</v>
      </c>
      <c r="B968" s="6" t="n">
        <v>-3958.56</v>
      </c>
      <c r="C968" s="16" t="s">
        <v>280</v>
      </c>
      <c r="D968" s="16"/>
      <c r="E968" s="16"/>
      <c r="F968" s="6" t="s">
        <f>=A968-A967</f>
      </c>
      <c r="G968" s="6" t="s">
        <f>=B968+G967</f>
      </c>
      <c r="H968" s="6" t="s">
        <f>=F968*G967</f>
      </c>
    </row>
    <row collapsed="false" customFormat="false" customHeight="false" hidden="false" ht="12.1" outlineLevel="0" r="969">
      <c r="A969" s="13" t="n">
        <v>45976</v>
      </c>
      <c r="B969" s="6" t="n">
        <v>40.03</v>
      </c>
      <c r="C969" s="16" t="s">
        <v>233</v>
      </c>
      <c r="D969" s="16"/>
      <c r="E969" s="16"/>
      <c r="F969" s="6" t="s">
        <f>=A969-A968</f>
      </c>
      <c r="G969" s="6" t="s">
        <f>=B969+G968</f>
      </c>
      <c r="H969" s="6" t="s">
        <f>=F969*G968</f>
      </c>
    </row>
    <row collapsed="false" customFormat="false" customHeight="false" hidden="false" ht="12.1" outlineLevel="0" r="970">
      <c r="A970" s="13" t="n">
        <v>45976.599814815</v>
      </c>
      <c r="B970" s="6" t="n">
        <v>12</v>
      </c>
      <c r="C970" s="16" t="s">
        <v>233</v>
      </c>
      <c r="D970" s="16"/>
      <c r="E970" s="16"/>
      <c r="F970" s="6" t="s">
        <f>=A970-A969</f>
      </c>
      <c r="G970" s="6" t="s">
        <f>=B970+G969</f>
      </c>
      <c r="H970" s="6" t="s">
        <f>=F970*G969</f>
      </c>
    </row>
    <row collapsed="false" customFormat="false" customHeight="false" hidden="false" ht="12.1" outlineLevel="0" r="971">
      <c r="A971" s="13" t="n">
        <v>45977.619328704</v>
      </c>
      <c r="B971" s="6" t="n">
        <v>32.07</v>
      </c>
      <c r="C971" s="16" t="s">
        <v>233</v>
      </c>
      <c r="D971" s="16"/>
      <c r="E971" s="16"/>
      <c r="F971" s="6" t="s">
        <f>=A971-A970</f>
      </c>
      <c r="G971" s="6" t="s">
        <f>=B971+G970</f>
      </c>
      <c r="H971" s="6" t="s">
        <f>=F971*G970</f>
      </c>
    </row>
    <row collapsed="false" customFormat="false" customHeight="false" hidden="false" ht="12.1" outlineLevel="0" r="972">
      <c r="A972" s="13" t="n">
        <v>45977.624375</v>
      </c>
      <c r="B972" s="6" t="n">
        <v>32</v>
      </c>
      <c r="C972" s="16" t="s">
        <v>233</v>
      </c>
      <c r="D972" s="16"/>
      <c r="E972" s="16"/>
      <c r="F972" s="6" t="s">
        <f>=A972-A971</f>
      </c>
      <c r="G972" s="6" t="s">
        <f>=B972+G971</f>
      </c>
      <c r="H972" s="6" t="s">
        <f>=F972*G971</f>
      </c>
    </row>
    <row collapsed="false" customFormat="false" customHeight="false" hidden="false" ht="12.1" outlineLevel="0" r="973">
      <c r="A973" s="13" t="n">
        <v>45979.516076389</v>
      </c>
      <c r="B973" s="6" t="n">
        <v>12</v>
      </c>
      <c r="C973" s="16" t="s">
        <v>233</v>
      </c>
      <c r="D973" s="16"/>
      <c r="E973" s="16"/>
      <c r="F973" s="6" t="s">
        <f>=A973-A972</f>
      </c>
      <c r="G973" s="6" t="s">
        <f>=B973+G972</f>
      </c>
      <c r="H973" s="6" t="s">
        <f>=F973*G972</f>
      </c>
    </row>
    <row collapsed="false" customFormat="false" customHeight="false" hidden="false" ht="12.1" outlineLevel="0" r="974">
      <c r="A974" s="13" t="n">
        <v>45980</v>
      </c>
      <c r="B974" s="6" t="n">
        <v>32.34</v>
      </c>
      <c r="C974" s="16" t="s">
        <v>233</v>
      </c>
      <c r="D974" s="16"/>
      <c r="E974" s="16"/>
      <c r="F974" s="6" t="s">
        <f>=A974-A973</f>
      </c>
      <c r="G974" s="6" t="s">
        <f>=B974+G973</f>
      </c>
      <c r="H974" s="6" t="s">
        <f>=F974*G973</f>
      </c>
    </row>
    <row collapsed="false" customFormat="false" customHeight="false" hidden="false" ht="12.1" outlineLevel="0" r="975">
      <c r="A975" s="13" t="n">
        <v>45980.599166667</v>
      </c>
      <c r="B975" s="6" t="n">
        <v>23</v>
      </c>
      <c r="C975" s="16" t="s">
        <v>233</v>
      </c>
      <c r="D975" s="16"/>
      <c r="E975" s="16"/>
      <c r="F975" s="6" t="s">
        <f>=A975-A974</f>
      </c>
      <c r="G975" s="6" t="s">
        <f>=B975+G974</f>
      </c>
      <c r="H975" s="6" t="s">
        <f>=F975*G974</f>
      </c>
    </row>
    <row collapsed="false" customFormat="false" customHeight="false" hidden="false" ht="12.1" outlineLevel="0" r="976">
      <c r="A976" s="13" t="n">
        <v>45981.847638889</v>
      </c>
      <c r="B976" s="6" t="n">
        <v>18.06</v>
      </c>
      <c r="C976" s="16" t="s">
        <v>233</v>
      </c>
      <c r="D976" s="16"/>
      <c r="E976" s="16"/>
      <c r="F976" s="6" t="s">
        <f>=A976-A975</f>
      </c>
      <c r="G976" s="6" t="s">
        <f>=B976+G975</f>
      </c>
      <c r="H976" s="6" t="s">
        <f>=F976*G975</f>
      </c>
    </row>
    <row collapsed="false" customFormat="false" customHeight="false" hidden="false" ht="12.1" outlineLevel="0" r="977">
      <c r="A977" s="13" t="n">
        <v>45982</v>
      </c>
      <c r="B977" s="6" t="n">
        <v>25.03</v>
      </c>
      <c r="C977" s="16" t="s">
        <v>233</v>
      </c>
      <c r="D977" s="16"/>
      <c r="E977" s="16"/>
      <c r="F977" s="6" t="s">
        <f>=A977-A976</f>
      </c>
      <c r="G977" s="6" t="s">
        <f>=B977+G976</f>
      </c>
      <c r="H977" s="6" t="s">
        <f>=F977*G976</f>
      </c>
    </row>
    <row collapsed="false" customFormat="false" customHeight="false" hidden="false" ht="12.1" outlineLevel="0" r="978">
      <c r="A978" s="13" t="n">
        <v>45982.531643519</v>
      </c>
      <c r="B978" s="6" t="n">
        <v>12</v>
      </c>
      <c r="C978" s="16" t="s">
        <v>233</v>
      </c>
      <c r="D978" s="16"/>
      <c r="E978" s="16"/>
      <c r="F978" s="6" t="s">
        <f>=A978-A977</f>
      </c>
      <c r="G978" s="6" t="s">
        <f>=B978+G977</f>
      </c>
      <c r="H978" s="6" t="s">
        <f>=F978*G977</f>
      </c>
    </row>
    <row collapsed="false" customFormat="false" customHeight="false" hidden="false" ht="12.1" outlineLevel="0" r="979">
      <c r="A979" s="13" t="n">
        <v>45983.596261574</v>
      </c>
      <c r="B979" s="6" t="n">
        <v>1</v>
      </c>
      <c r="C979" s="16" t="s">
        <v>233</v>
      </c>
      <c r="D979" s="16"/>
      <c r="E979" s="16"/>
      <c r="F979" s="6" t="s">
        <f>=A979-A978</f>
      </c>
      <c r="G979" s="6" t="s">
        <f>=B979+G978</f>
      </c>
      <c r="H979" s="6" t="s">
        <f>=F979*G978</f>
      </c>
    </row>
    <row collapsed="false" customFormat="false" customHeight="false" hidden="false" ht="12.1" outlineLevel="0" r="980">
      <c r="A980" s="13" t="n">
        <v>45983.608344907</v>
      </c>
      <c r="B980" s="6" t="n">
        <v>24</v>
      </c>
      <c r="C980" s="16" t="s">
        <v>233</v>
      </c>
      <c r="D980" s="16"/>
      <c r="E980" s="16"/>
      <c r="F980" s="6" t="s">
        <f>=A980-A979</f>
      </c>
      <c r="G980" s="6" t="s">
        <f>=B980+G979</f>
      </c>
      <c r="H980" s="6" t="s">
        <f>=F980*G979</f>
      </c>
    </row>
    <row collapsed="false" customFormat="false" customHeight="false" hidden="false" ht="12.1" outlineLevel="0" r="981">
      <c r="A981" s="13" t="n">
        <v>45985.522326389</v>
      </c>
      <c r="B981" s="6" t="n">
        <v>37</v>
      </c>
      <c r="C981" s="16" t="s">
        <v>233</v>
      </c>
      <c r="D981" s="16"/>
      <c r="E981" s="16"/>
      <c r="F981" s="6" t="s">
        <f>=A981-A980</f>
      </c>
      <c r="G981" s="6" t="s">
        <f>=B981+G980</f>
      </c>
      <c r="H981" s="6" t="s">
        <f>=F981*G980</f>
      </c>
    </row>
    <row collapsed="false" customFormat="false" customHeight="false" hidden="false" ht="12.1" outlineLevel="0" r="982">
      <c r="A982" s="13" t="n">
        <v>45986</v>
      </c>
      <c r="B982" s="6" t="n">
        <v>-193.74</v>
      </c>
      <c r="C982" s="16" t="s">
        <v>298</v>
      </c>
      <c r="D982" s="16"/>
      <c r="E982" s="16"/>
      <c r="F982" s="6" t="s">
        <f>=A982-A981</f>
      </c>
      <c r="G982" s="6" t="s">
        <f>=B982+G981</f>
      </c>
      <c r="H982" s="6" t="s">
        <f>=F982*G981</f>
      </c>
    </row>
    <row collapsed="false" customFormat="false" customHeight="false" hidden="false" ht="12.1" outlineLevel="0" r="983">
      <c r="A983" s="13" t="n">
        <v>45986.428287037</v>
      </c>
      <c r="B983" s="6" t="n">
        <v>34.06</v>
      </c>
      <c r="C983" s="16" t="s">
        <v>233</v>
      </c>
      <c r="D983" s="16"/>
      <c r="E983" s="16"/>
      <c r="F983" s="6" t="s">
        <f>=A983-A982</f>
      </c>
      <c r="G983" s="6" t="s">
        <f>=B983+G982</f>
      </c>
      <c r="H983" s="6" t="s">
        <f>=F983*G982</f>
      </c>
    </row>
    <row collapsed="false" customFormat="false" customHeight="false" hidden="false" ht="12.1" outlineLevel="0" r="984">
      <c r="A984" s="13" t="n">
        <v>45986.822106481</v>
      </c>
      <c r="B984" s="6" t="n">
        <v>42.08</v>
      </c>
      <c r="C984" s="16" t="s">
        <v>233</v>
      </c>
      <c r="D984" s="16"/>
      <c r="E984" s="16"/>
      <c r="F984" s="6" t="s">
        <f>=A984-A983</f>
      </c>
      <c r="G984" s="6" t="s">
        <f>=B984+G983</f>
      </c>
      <c r="H984" s="6" t="s">
        <f>=F984*G983</f>
      </c>
    </row>
    <row collapsed="false" customFormat="false" customHeight="false" hidden="false" ht="12.1" outlineLevel="0" r="985">
      <c r="A985" s="13" t="n">
        <v>45987.552071759</v>
      </c>
      <c r="B985" s="6" t="n">
        <v>13</v>
      </c>
      <c r="C985" s="16" t="s">
        <v>233</v>
      </c>
      <c r="D985" s="16"/>
      <c r="E985" s="16"/>
      <c r="F985" s="6" t="s">
        <f>=A985-A984</f>
      </c>
      <c r="G985" s="6" t="s">
        <f>=B985+G984</f>
      </c>
      <c r="H985" s="6" t="s">
        <f>=F985*G984</f>
      </c>
    </row>
    <row collapsed="false" customFormat="false" customHeight="false" hidden="false" ht="12.1" outlineLevel="0" r="986">
      <c r="A986" s="13" t="n">
        <v>45987.559166667</v>
      </c>
      <c r="B986" s="6" t="n">
        <v>7</v>
      </c>
      <c r="C986" s="16" t="s">
        <v>233</v>
      </c>
      <c r="D986" s="16"/>
      <c r="E986" s="16"/>
      <c r="F986" s="6" t="s">
        <f>=A986-A985</f>
      </c>
      <c r="G986" s="6" t="s">
        <f>=B986+G985</f>
      </c>
      <c r="H986" s="6" t="s">
        <f>=F986*G985</f>
      </c>
    </row>
    <row collapsed="false" customFormat="false" customHeight="false" hidden="false" ht="12.1" outlineLevel="0" r="987">
      <c r="A987" s="13" t="n">
        <v>45988</v>
      </c>
      <c r="B987" s="6" t="n">
        <v>40.01</v>
      </c>
      <c r="C987" s="16" t="s">
        <v>233</v>
      </c>
      <c r="D987" s="16"/>
      <c r="E987" s="16"/>
      <c r="F987" s="6" t="s">
        <f>=A987-A986</f>
      </c>
      <c r="G987" s="6" t="s">
        <f>=B987+G986</f>
      </c>
      <c r="H987" s="6" t="s">
        <f>=F987*G986</f>
      </c>
    </row>
    <row collapsed="false" customFormat="false" customHeight="false" hidden="false" ht="12.1" outlineLevel="0" r="988">
      <c r="A988" s="13" t="n">
        <v>45988</v>
      </c>
      <c r="B988" s="6" t="n">
        <v>44.04</v>
      </c>
      <c r="C988" s="16" t="s">
        <v>233</v>
      </c>
      <c r="D988" s="16"/>
      <c r="E988" s="16"/>
      <c r="F988" s="6" t="s">
        <f>=A988-A987</f>
      </c>
      <c r="G988" s="6" t="s">
        <f>=B988+G987</f>
      </c>
      <c r="H988" s="6" t="s">
        <f>=F988*G987</f>
      </c>
    </row>
    <row collapsed="false" customFormat="false" customHeight="false" hidden="false" ht="12.1" outlineLevel="0" r="989">
      <c r="A989" s="13" t="n">
        <v>45988.469074074</v>
      </c>
      <c r="B989" s="6" t="n">
        <v>193.74</v>
      </c>
      <c r="C989" s="16" t="s">
        <v>277</v>
      </c>
      <c r="D989" s="16"/>
      <c r="E989" s="16"/>
      <c r="F989" s="6" t="s">
        <f>=A989-A988</f>
      </c>
      <c r="G989" s="6" t="s">
        <f>=B989+G988</f>
      </c>
      <c r="H989" s="6" t="s">
        <f>=F989*G988</f>
      </c>
    </row>
    <row collapsed="false" customFormat="false" customHeight="false" hidden="false" ht="12.1" outlineLevel="0" r="990">
      <c r="A990" s="13" t="n">
        <v>45989</v>
      </c>
      <c r="B990" s="6" t="n">
        <v>45</v>
      </c>
      <c r="C990" s="16" t="s">
        <v>233</v>
      </c>
      <c r="D990" s="16"/>
      <c r="E990" s="16"/>
      <c r="F990" s="6" t="s">
        <f>=A990-A989</f>
      </c>
      <c r="G990" s="6" t="s">
        <f>=B990+G989</f>
      </c>
      <c r="H990" s="6" t="s">
        <f>=F990*G989</f>
      </c>
    </row>
    <row collapsed="false" customFormat="false" customHeight="false" hidden="false" ht="12.1" outlineLevel="0" r="991">
      <c r="A991" s="13" t="n">
        <v>45989.517951389</v>
      </c>
      <c r="B991" s="6" t="n">
        <v>42</v>
      </c>
      <c r="C991" s="16" t="s">
        <v>233</v>
      </c>
      <c r="D991" s="16"/>
      <c r="E991" s="16"/>
      <c r="F991" s="6" t="s">
        <f>=A991-A990</f>
      </c>
      <c r="G991" s="6" t="s">
        <f>=B991+G990</f>
      </c>
      <c r="H991" s="6" t="s">
        <f>=F991*G990</f>
      </c>
    </row>
    <row collapsed="false" customFormat="false" customHeight="false" hidden="false" ht="12.1" outlineLevel="0" r="992">
      <c r="A992" s="13" t="n">
        <v>45989.583159722</v>
      </c>
      <c r="B992" s="6" t="n">
        <v>2663</v>
      </c>
      <c r="C992" s="16" t="s">
        <v>233</v>
      </c>
      <c r="D992" s="16"/>
      <c r="E992" s="16"/>
      <c r="F992" s="6" t="s">
        <f>=A992-A991</f>
      </c>
      <c r="G992" s="6" t="s">
        <f>=B992+G991</f>
      </c>
      <c r="H992" s="6" t="s">
        <f>=F992*G991</f>
      </c>
    </row>
    <row collapsed="false" customFormat="false" customHeight="false" hidden="false" ht="12.1" outlineLevel="0" r="993">
      <c r="A993" s="13" t="n">
        <v>45991</v>
      </c>
      <c r="B993" s="6" t="n">
        <v>-149.9</v>
      </c>
      <c r="C993" s="16" t="s">
        <v>299</v>
      </c>
      <c r="D993" s="16"/>
      <c r="E993" s="16"/>
      <c r="F993" s="6" t="s">
        <f>=A993-A992</f>
      </c>
      <c r="G993" s="6" t="s">
        <f>=B993+G992</f>
      </c>
      <c r="H993" s="6" t="s">
        <f>=F993*G992</f>
      </c>
    </row>
    <row collapsed="false" customFormat="false" customHeight="false" hidden="false" ht="12.1" outlineLevel="0" r="994">
      <c r="A994" s="13" t="n">
        <v>45991.449594907</v>
      </c>
      <c r="B994" s="6" t="n">
        <v>11</v>
      </c>
      <c r="C994" s="16" t="s">
        <v>233</v>
      </c>
      <c r="D994" s="16"/>
      <c r="E994" s="16"/>
      <c r="F994" s="6" t="s">
        <f>=A994-A993</f>
      </c>
      <c r="G994" s="6" t="s">
        <f>=B994+G993</f>
      </c>
      <c r="H994" s="6" t="s">
        <f>=F994*G993</f>
      </c>
    </row>
    <row collapsed="false" customFormat="false" customHeight="false" hidden="false" ht="12.1" outlineLevel="0" r="995">
      <c r="A995" s="13" t="n">
        <v>45991.601145833</v>
      </c>
      <c r="B995" s="6" t="n">
        <v>39</v>
      </c>
      <c r="C995" s="16" t="s">
        <v>233</v>
      </c>
      <c r="D995" s="16"/>
      <c r="E995" s="16"/>
      <c r="F995" s="6" t="s">
        <f>=A995-A994</f>
      </c>
      <c r="G995" s="6" t="s">
        <f>=B995+G994</f>
      </c>
      <c r="H995" s="6" t="s">
        <f>=F995*G994</f>
      </c>
    </row>
    <row collapsed="false" customFormat="false" customHeight="false" hidden="false" ht="12.1" outlineLevel="0" r="996">
      <c r="A996" s="13" t="n">
        <v>45991.654918981</v>
      </c>
      <c r="B996" s="6" t="n">
        <v>40.02</v>
      </c>
      <c r="C996" s="16" t="s">
        <v>233</v>
      </c>
      <c r="D996" s="16"/>
      <c r="E996" s="16"/>
      <c r="F996" s="6" t="s">
        <f>=A996-A995</f>
      </c>
      <c r="G996" s="6" t="s">
        <f>=B996+G995</f>
      </c>
      <c r="H996" s="6" t="s">
        <f>=F996*G995</f>
      </c>
    </row>
    <row collapsed="false" customFormat="false" customHeight="false" hidden="false" ht="12.1" outlineLevel="0" r="997">
      <c r="A997" s="13" t="n">
        <v>45992.532199074</v>
      </c>
      <c r="B997" s="6" t="n">
        <v>2</v>
      </c>
      <c r="C997" s="16" t="s">
        <v>233</v>
      </c>
      <c r="D997" s="16"/>
      <c r="E997" s="16"/>
      <c r="F997" s="6" t="s">
        <f>=A997-A996</f>
      </c>
      <c r="G997" s="6" t="s">
        <f>=B997+G996</f>
      </c>
      <c r="H997" s="6" t="s">
        <f>=F997*G996</f>
      </c>
    </row>
    <row collapsed="false" customFormat="false" customHeight="false" hidden="false" ht="12.1" outlineLevel="0" r="998">
      <c r="A998" s="13" t="n">
        <v>45993</v>
      </c>
      <c r="B998" s="6" t="n">
        <v>-112.5</v>
      </c>
      <c r="C998" s="16" t="s">
        <v>300</v>
      </c>
      <c r="D998" s="16"/>
      <c r="E998" s="16"/>
      <c r="F998" s="6" t="s">
        <f>=A998-A997</f>
      </c>
      <c r="G998" s="6" t="s">
        <f>=B998+G997</f>
      </c>
      <c r="H998" s="6" t="s">
        <f>=F998*G997</f>
      </c>
    </row>
    <row collapsed="false" customFormat="false" customHeight="false" hidden="false" ht="12.1" outlineLevel="0" r="999">
      <c r="A999" s="13" t="n">
        <v>45993.471446759</v>
      </c>
      <c r="B999" s="6" t="n">
        <v>25</v>
      </c>
      <c r="C999" s="16" t="s">
        <v>233</v>
      </c>
      <c r="D999" s="16"/>
      <c r="E999" s="16"/>
      <c r="F999" s="6" t="s">
        <f>=A999-A998</f>
      </c>
      <c r="G999" s="6" t="s">
        <f>=B999+G998</f>
      </c>
      <c r="H999" s="6" t="s">
        <f>=F999*G998</f>
      </c>
    </row>
    <row collapsed="false" customFormat="false" customHeight="false" hidden="false" ht="12.1" outlineLevel="0" r="1000">
      <c r="A1000" s="13" t="n">
        <v>45993.495162037</v>
      </c>
      <c r="B1000" s="6" t="n">
        <v>149.9</v>
      </c>
      <c r="C1000" s="16" t="s">
        <v>266</v>
      </c>
      <c r="D1000" s="16"/>
      <c r="E1000" s="16"/>
      <c r="F1000" s="6" t="s">
        <f>=A1000-A999</f>
      </c>
      <c r="G1000" s="6" t="s">
        <f>=B1000+G999</f>
      </c>
      <c r="H1000" s="6" t="s">
        <f>=F1000*G999</f>
      </c>
    </row>
    <row collapsed="false" customFormat="false" customHeight="false" hidden="false" ht="12.1" outlineLevel="0" r="1001">
      <c r="A1001" s="13" t="n">
        <v>45994</v>
      </c>
      <c r="B1001" s="6" t="n">
        <v>15.04</v>
      </c>
      <c r="C1001" s="16" t="s">
        <v>233</v>
      </c>
      <c r="D1001" s="16"/>
      <c r="E1001" s="16"/>
      <c r="F1001" s="6" t="s">
        <f>=A1001-A1000</f>
      </c>
      <c r="G1001" s="6" t="s">
        <f>=B1001+G1000</f>
      </c>
      <c r="H1001" s="6" t="s">
        <f>=F1001*G1000</f>
      </c>
    </row>
    <row collapsed="false" customFormat="false" customHeight="false" hidden="false" ht="12.1" outlineLevel="0" r="1002">
      <c r="A1002" s="13" t="n">
        <v>45994.870636574</v>
      </c>
      <c r="B1002" s="6" t="n">
        <v>19</v>
      </c>
      <c r="C1002" s="16" t="s">
        <v>233</v>
      </c>
      <c r="D1002" s="16"/>
      <c r="E1002" s="16"/>
      <c r="F1002" s="6" t="s">
        <f>=A1002-A1001</f>
      </c>
      <c r="G1002" s="6" t="s">
        <f>=B1002+G1001</f>
      </c>
      <c r="H1002" s="6" t="s">
        <f>=F1002*G1001</f>
      </c>
    </row>
    <row collapsed="false" customFormat="false" customHeight="false" hidden="false" ht="12.1" outlineLevel="0" r="1003">
      <c r="A1003" s="13" t="n">
        <v>45995</v>
      </c>
      <c r="B1003" s="6" t="n">
        <v>35.56</v>
      </c>
      <c r="C1003" s="16" t="s">
        <v>233</v>
      </c>
      <c r="D1003" s="16"/>
      <c r="E1003" s="16"/>
      <c r="F1003" s="6" t="s">
        <f>=A1003-A1002</f>
      </c>
      <c r="G1003" s="6" t="s">
        <f>=B1003+G1002</f>
      </c>
      <c r="H1003" s="6" t="s">
        <f>=F1003*G1002</f>
      </c>
    </row>
    <row collapsed="false" customFormat="false" customHeight="false" hidden="false" ht="12.1" outlineLevel="0" r="1004">
      <c r="A1004" s="13" t="n">
        <v>45995.428414352</v>
      </c>
      <c r="B1004" s="6" t="n">
        <v>112.5</v>
      </c>
      <c r="C1004" s="16" t="s">
        <v>282</v>
      </c>
      <c r="D1004" s="16"/>
      <c r="E1004" s="16"/>
      <c r="F1004" s="6" t="s">
        <f>=A1004-A1003</f>
      </c>
      <c r="G1004" s="6" t="s">
        <f>=B1004+G1003</f>
      </c>
      <c r="H1004" s="6" t="s">
        <f>=F1004*G1003</f>
      </c>
    </row>
    <row collapsed="false" customFormat="false" customHeight="false" hidden="false" ht="12.1" outlineLevel="0" r="1005">
      <c r="A1005" s="13" t="n">
        <v>45995.965925926</v>
      </c>
      <c r="B1005" s="6" t="n">
        <v>532.22</v>
      </c>
      <c r="C1005" s="16" t="s">
        <v>233</v>
      </c>
      <c r="D1005" s="16"/>
      <c r="E1005" s="16"/>
      <c r="F1005" s="6" t="s">
        <f>=A1005-A1004</f>
      </c>
      <c r="G1005" s="6" t="s">
        <f>=B1005+G1004</f>
      </c>
      <c r="H1005" s="6" t="s">
        <f>=F1005*G1004</f>
      </c>
    </row>
    <row collapsed="false" customFormat="false" customHeight="false" hidden="false" ht="12.1" outlineLevel="0" r="1006">
      <c r="A1006" s="13" t="n">
        <v>45996</v>
      </c>
      <c r="B1006" s="6" t="n">
        <v>28.04</v>
      </c>
      <c r="C1006" s="16" t="s">
        <v>233</v>
      </c>
      <c r="D1006" s="16"/>
      <c r="E1006" s="16"/>
      <c r="F1006" s="6" t="s">
        <f>=A1006-A1005</f>
      </c>
      <c r="G1006" s="6" t="s">
        <f>=B1006+G1005</f>
      </c>
      <c r="H1006" s="6" t="s">
        <f>=F1006*G1005</f>
      </c>
    </row>
    <row collapsed="false" customFormat="false" customHeight="false" hidden="false" ht="12.1" outlineLevel="0" r="1007">
      <c r="A1007" s="13" t="n">
        <v>45996.765138889</v>
      </c>
      <c r="B1007" s="6" t="n">
        <v>17</v>
      </c>
      <c r="C1007" s="16" t="s">
        <v>233</v>
      </c>
      <c r="D1007" s="16"/>
      <c r="E1007" s="16"/>
      <c r="F1007" s="6" t="s">
        <f>=A1007-A1006</f>
      </c>
      <c r="G1007" s="6" t="s">
        <f>=B1007+G1006</f>
      </c>
      <c r="H1007" s="6" t="s">
        <f>=F1007*G1006</f>
      </c>
    </row>
    <row collapsed="false" customFormat="false" customHeight="false" hidden="false" ht="12.1" outlineLevel="0" r="1008">
      <c r="A1008" s="13" t="n">
        <v>45997.813055556</v>
      </c>
      <c r="B1008" s="6" t="n">
        <v>40</v>
      </c>
      <c r="C1008" s="16" t="s">
        <v>233</v>
      </c>
      <c r="D1008" s="16"/>
      <c r="E1008" s="16"/>
      <c r="F1008" s="6" t="s">
        <f>=A1008-A1007</f>
      </c>
      <c r="G1008" s="6" t="s">
        <f>=B1008+G1007</f>
      </c>
      <c r="H1008" s="6" t="s">
        <f>=F1008*G1007</f>
      </c>
    </row>
    <row collapsed="false" customFormat="false" customHeight="false" hidden="false" ht="12.1" outlineLevel="0" r="1009">
      <c r="A1009" s="13" t="n">
        <v>45997.824293981</v>
      </c>
      <c r="B1009" s="6" t="n">
        <v>40.01</v>
      </c>
      <c r="C1009" s="16" t="s">
        <v>233</v>
      </c>
      <c r="D1009" s="16"/>
      <c r="E1009" s="16"/>
      <c r="F1009" s="6" t="s">
        <f>=A1009-A1008</f>
      </c>
      <c r="G1009" s="6" t="s">
        <f>=B1009+G1008</f>
      </c>
      <c r="H1009" s="6" t="s">
        <f>=F1009*G1008</f>
      </c>
    </row>
    <row collapsed="false" customFormat="false" customHeight="false" hidden="false" ht="12.1" outlineLevel="0" r="1010">
      <c r="A1010" s="13" t="n">
        <v>45998</v>
      </c>
      <c r="B1010" s="6" t="n">
        <v>-30</v>
      </c>
      <c r="C1010" s="16" t="s">
        <v>270</v>
      </c>
      <c r="D1010" s="16"/>
      <c r="E1010" s="16"/>
      <c r="F1010" s="6" t="s">
        <f>=A1010-A1009</f>
      </c>
      <c r="G1010" s="6" t="s">
        <f>=B1010+G1009</f>
      </c>
      <c r="H1010" s="6" t="s">
        <f>=F1010*G1009</f>
      </c>
    </row>
    <row collapsed="false" customFormat="false" customHeight="false" hidden="false" ht="12.1" outlineLevel="0" r="1011">
      <c r="A1011" s="13" t="n">
        <v>45998.838576389</v>
      </c>
      <c r="B1011" s="6" t="n">
        <v>17.14</v>
      </c>
      <c r="C1011" s="16" t="s">
        <v>233</v>
      </c>
      <c r="D1011" s="16"/>
      <c r="E1011" s="16"/>
      <c r="F1011" s="6" t="s">
        <f>=A1011-A1010</f>
      </c>
      <c r="G1011" s="6" t="s">
        <f>=B1011+G1010</f>
      </c>
      <c r="H1011" s="6" t="s">
        <f>=F1011*G1010</f>
      </c>
    </row>
    <row collapsed="false" customFormat="false" customHeight="false" hidden="false" ht="12.1" outlineLevel="0" r="1012">
      <c r="A1012" s="13" t="n">
        <v>45999</v>
      </c>
      <c r="B1012" s="6" t="n">
        <v>10.03</v>
      </c>
      <c r="C1012" s="16" t="s">
        <v>233</v>
      </c>
      <c r="D1012" s="16"/>
      <c r="E1012" s="16"/>
      <c r="F1012" s="6" t="s">
        <f>=A1012-A1011</f>
      </c>
      <c r="G1012" s="6" t="s">
        <f>=B1012+G1011</f>
      </c>
      <c r="H1012" s="6" t="s">
        <f>=F1012*G1011</f>
      </c>
    </row>
    <row collapsed="false" customFormat="false" customHeight="false" hidden="false" ht="12.1" outlineLevel="0" r="1013">
      <c r="A1013" s="13" t="n">
        <v>46000</v>
      </c>
      <c r="B1013" s="6" t="n">
        <v>20.04</v>
      </c>
      <c r="C1013" s="16" t="s">
        <v>233</v>
      </c>
      <c r="D1013" s="16"/>
      <c r="E1013" s="16"/>
      <c r="F1013" s="6" t="s">
        <f>=A1013-A1012</f>
      </c>
      <c r="G1013" s="6" t="s">
        <f>=B1013+G1012</f>
      </c>
      <c r="H1013" s="6" t="s">
        <f>=F1013*G1012</f>
      </c>
    </row>
    <row collapsed="false" customFormat="false" customHeight="false" hidden="false" ht="12.1" outlineLevel="0" r="1014">
      <c r="A1014" s="13" t="n">
        <v>46000.672615741</v>
      </c>
      <c r="B1014" s="6" t="n">
        <v>23</v>
      </c>
      <c r="C1014" s="16" t="s">
        <v>233</v>
      </c>
      <c r="D1014" s="16"/>
      <c r="E1014" s="16"/>
      <c r="F1014" s="6" t="s">
        <f>=A1014-A1013</f>
      </c>
      <c r="G1014" s="6" t="s">
        <f>=B1014+G1013</f>
      </c>
      <c r="H1014" s="6" t="s">
        <f>=F1014*G1013</f>
      </c>
    </row>
    <row collapsed="false" customFormat="false" customHeight="false" hidden="false" ht="12.1" outlineLevel="0" r="1015">
      <c r="A1015" s="13" t="n">
        <v>46000.728194444</v>
      </c>
      <c r="B1015" s="6" t="n">
        <v>30</v>
      </c>
      <c r="C1015" s="16" t="s">
        <v>271</v>
      </c>
      <c r="D1015" s="16"/>
      <c r="E1015" s="16"/>
      <c r="F1015" s="6" t="s">
        <f>=A1015-A1014</f>
      </c>
      <c r="G1015" s="6" t="s">
        <f>=B1015+G1014</f>
      </c>
      <c r="H1015" s="6" t="s">
        <f>=F1015*G1014</f>
      </c>
    </row>
    <row collapsed="false" customFormat="false" customHeight="false" hidden="false" ht="12.1" outlineLevel="0" r="1016">
      <c r="A1016" s="13" t="n">
        <v>46001</v>
      </c>
      <c r="B1016" s="6" t="n">
        <v>0.04</v>
      </c>
      <c r="C1016" s="16" t="s">
        <v>233</v>
      </c>
      <c r="D1016" s="16"/>
      <c r="E1016" s="16"/>
      <c r="F1016" s="6" t="s">
        <f>=A1016-A1015</f>
      </c>
      <c r="G1016" s="6" t="s">
        <f>=B1016+G1015</f>
      </c>
      <c r="H1016" s="6" t="s">
        <f>=F1016*G1015</f>
      </c>
    </row>
    <row collapsed="false" customFormat="false" customHeight="false" hidden="false" ht="12.1" outlineLevel="0" r="1017">
      <c r="A1017" s="13" t="n">
        <v>46001.827743056</v>
      </c>
      <c r="B1017" s="6" t="n">
        <v>40.37</v>
      </c>
      <c r="C1017" s="16" t="s">
        <v>233</v>
      </c>
      <c r="D1017" s="16"/>
      <c r="E1017" s="16"/>
      <c r="F1017" s="6" t="s">
        <f>=A1017-A1016</f>
      </c>
      <c r="G1017" s="6" t="s">
        <f>=B1017+G1016</f>
      </c>
      <c r="H1017" s="6" t="s">
        <f>=F1017*G1016</f>
      </c>
    </row>
    <row collapsed="false" customFormat="false" customHeight="false" hidden="false" ht="12.1" outlineLevel="0" r="1018">
      <c r="A1018" s="13" t="n">
        <v>46001.851365741</v>
      </c>
      <c r="B1018" s="6" t="n">
        <v>0.67</v>
      </c>
      <c r="C1018" s="16" t="s">
        <v>233</v>
      </c>
      <c r="D1018" s="16"/>
      <c r="E1018" s="16"/>
      <c r="F1018" s="6" t="s">
        <f>=A1018-A1017</f>
      </c>
      <c r="G1018" s="6" t="s">
        <f>=B1018+G1017</f>
      </c>
      <c r="H1018" s="6" t="s">
        <f>=F1018*G1017</f>
      </c>
    </row>
    <row collapsed="false" customFormat="false" customHeight="false" hidden="false" ht="12.1" outlineLevel="0" r="1019">
      <c r="A1019" s="13" t="n">
        <v>46003.722303241</v>
      </c>
      <c r="B1019" s="6" t="n">
        <v>5000</v>
      </c>
      <c r="C1019" s="16" t="s">
        <v>233</v>
      </c>
      <c r="D1019" s="16"/>
      <c r="E1019" s="16"/>
      <c r="F1019" s="6" t="s">
        <f>=A1019-A1018</f>
      </c>
      <c r="G1019" s="6" t="s">
        <f>=B1019+G1018</f>
      </c>
      <c r="H1019" s="6" t="s">
        <f>=F1019*G1018</f>
      </c>
    </row>
    <row collapsed="false" customFormat="false" customHeight="false" hidden="false" ht="12.1" outlineLevel="0" r="1020">
      <c r="A1020" s="13" t="n">
        <v>46003.772824074</v>
      </c>
      <c r="B1020" s="6" t="n">
        <v>40.02</v>
      </c>
      <c r="C1020" s="16" t="s">
        <v>233</v>
      </c>
      <c r="D1020" s="16"/>
      <c r="E1020" s="16"/>
      <c r="F1020" s="6" t="s">
        <f>=A1020-A1019</f>
      </c>
      <c r="G1020" s="6" t="s">
        <f>=B1020+G1019</f>
      </c>
      <c r="H1020" s="6" t="s">
        <f>=F1020*G1019</f>
      </c>
    </row>
    <row collapsed="false" customFormat="false" customHeight="false" hidden="false" ht="12.1" outlineLevel="0" r="1021">
      <c r="A1021" s="13" t="n">
        <v>46004.577546296</v>
      </c>
      <c r="B1021" s="6" t="n">
        <v>32.33</v>
      </c>
      <c r="C1021" s="16" t="s">
        <v>233</v>
      </c>
      <c r="D1021" s="16"/>
      <c r="E1021" s="16"/>
      <c r="F1021" s="6" t="s">
        <f>=A1021-A1020</f>
      </c>
      <c r="G1021" s="6" t="s">
        <f>=B1021+G1020</f>
      </c>
      <c r="H1021" s="6" t="s">
        <f>=F1021*G1020</f>
      </c>
    </row>
    <row collapsed="false" customFormat="false" customHeight="false" hidden="false" ht="12.1" outlineLevel="0" r="1022">
      <c r="A1022" s="13" t="n">
        <v>46004.611435185</v>
      </c>
      <c r="B1022" s="6" t="n">
        <v>12</v>
      </c>
      <c r="C1022" s="16" t="s">
        <v>233</v>
      </c>
      <c r="D1022" s="16"/>
      <c r="E1022" s="16"/>
      <c r="F1022" s="6" t="s">
        <f>=A1022-A1021</f>
      </c>
      <c r="G1022" s="6" t="s">
        <f>=B1022+G1021</f>
      </c>
      <c r="H1022" s="6" t="s">
        <f>=F1022*G1021</f>
      </c>
    </row>
    <row collapsed="false" customFormat="false" customHeight="false" hidden="false" ht="12.1" outlineLevel="0" r="1023">
      <c r="A1023" s="13" t="n">
        <v>46004.774525463</v>
      </c>
      <c r="B1023" s="6" t="n">
        <v>40</v>
      </c>
      <c r="C1023" s="16" t="s">
        <v>233</v>
      </c>
      <c r="D1023" s="16"/>
      <c r="E1023" s="16"/>
      <c r="F1023" s="6" t="s">
        <f>=A1023-A1022</f>
      </c>
      <c r="G1023" s="6" t="s">
        <f>=B1023+G1022</f>
      </c>
      <c r="H1023" s="6" t="s">
        <f>=F1023*G1022</f>
      </c>
    </row>
    <row collapsed="false" customFormat="false" customHeight="false" hidden="false" ht="12.1" outlineLevel="0" r="1024">
      <c r="A1024" s="13" t="n">
        <v>46004.884247685</v>
      </c>
      <c r="B1024" s="6" t="n">
        <v>3000</v>
      </c>
      <c r="C1024" s="16" t="s">
        <v>233</v>
      </c>
      <c r="D1024" s="16"/>
      <c r="E1024" s="16"/>
      <c r="F1024" s="6" t="s">
        <f>=A1024-A1023</f>
      </c>
      <c r="G1024" s="6" t="s">
        <f>=B1024+G1023</f>
      </c>
      <c r="H1024" s="6" t="s">
        <f>=F1024*G1023</f>
      </c>
    </row>
    <row collapsed="false" customFormat="false" customHeight="false" hidden="false" ht="12.1" outlineLevel="0" r="1025">
      <c r="A1025" s="13" t="n">
        <v>46005.55474537</v>
      </c>
      <c r="B1025" s="6" t="n">
        <v>3</v>
      </c>
      <c r="C1025" s="16" t="s">
        <v>233</v>
      </c>
      <c r="D1025" s="16"/>
      <c r="E1025" s="16"/>
      <c r="F1025" s="6" t="s">
        <f>=A1025-A1024</f>
      </c>
      <c r="G1025" s="6" t="s">
        <f>=B1025+G1024</f>
      </c>
      <c r="H1025" s="6" t="s">
        <f>=F1025*G1024</f>
      </c>
    </row>
    <row collapsed="false" customFormat="false" customHeight="false" hidden="false" ht="12.1" outlineLevel="0" r="1026">
      <c r="A1026" s="13" t="n">
        <v>46006</v>
      </c>
      <c r="B1026" s="6" t="n">
        <v>-330</v>
      </c>
      <c r="C1026" s="16" t="s">
        <v>254</v>
      </c>
      <c r="D1026" s="16"/>
      <c r="E1026" s="16"/>
      <c r="F1026" s="6" t="s">
        <f>=A1026-A1025</f>
      </c>
      <c r="G1026" s="6" t="s">
        <f>=B1026+G1025</f>
      </c>
      <c r="H1026" s="6" t="s">
        <f>=F1026*G1025</f>
      </c>
    </row>
    <row collapsed="false" customFormat="false" customHeight="false" hidden="false" ht="12.1" outlineLevel="0" r="1027">
      <c r="A1027" s="13" t="n">
        <v>46006</v>
      </c>
      <c r="B1027" s="6" t="n">
        <v>35.53</v>
      </c>
      <c r="C1027" s="16" t="s">
        <v>233</v>
      </c>
      <c r="D1027" s="16"/>
      <c r="E1027" s="16"/>
      <c r="F1027" s="6" t="s">
        <f>=A1027-A1026</f>
      </c>
      <c r="G1027" s="6" t="s">
        <f>=B1027+G1026</f>
      </c>
      <c r="H1027" s="6" t="s">
        <f>=F1027*G1026</f>
      </c>
    </row>
    <row collapsed="false" customFormat="false" customHeight="false" hidden="false" ht="12.1" outlineLevel="0" r="1028">
      <c r="A1028" s="13" t="n">
        <v>46006.427349537</v>
      </c>
      <c r="B1028" s="6" t="n">
        <v>20.04</v>
      </c>
      <c r="C1028" s="16" t="s">
        <v>233</v>
      </c>
      <c r="D1028" s="16"/>
      <c r="E1028" s="16"/>
      <c r="F1028" s="6" t="s">
        <f>=A1028-A1027</f>
      </c>
      <c r="G1028" s="6" t="s">
        <f>=B1028+G1027</f>
      </c>
      <c r="H1028" s="6" t="s">
        <f>=F1028*G1027</f>
      </c>
    </row>
    <row collapsed="false" customFormat="false" customHeight="false" hidden="false" ht="12.1" outlineLevel="0" r="1029">
      <c r="A1029" s="13" t="n">
        <v>46006.809571759</v>
      </c>
      <c r="B1029" s="6" t="n">
        <v>26</v>
      </c>
      <c r="C1029" s="16" t="s">
        <v>233</v>
      </c>
      <c r="D1029" s="16"/>
      <c r="E1029" s="16"/>
      <c r="F1029" s="6" t="s">
        <f>=A1029-A1028</f>
      </c>
      <c r="G1029" s="6" t="s">
        <f>=B1029+G1028</f>
      </c>
      <c r="H1029" s="6" t="s">
        <f>=F1029*G1028</f>
      </c>
    </row>
    <row collapsed="false" customFormat="false" customHeight="false" hidden="false" ht="12.1" outlineLevel="0" r="1030">
      <c r="A1030" s="13" t="n">
        <v>46007.795775463</v>
      </c>
      <c r="B1030" s="6" t="n">
        <v>35.14</v>
      </c>
      <c r="C1030" s="16" t="s">
        <v>233</v>
      </c>
      <c r="D1030" s="16"/>
      <c r="E1030" s="16"/>
      <c r="F1030" s="6" t="s">
        <f>=A1030-A1029</f>
      </c>
      <c r="G1030" s="6" t="s">
        <f>=B1030+G1029</f>
      </c>
      <c r="H1030" s="6" t="s">
        <f>=F1030*G1029</f>
      </c>
    </row>
    <row collapsed="false" customFormat="false" customHeight="false" hidden="false" ht="12.1" outlineLevel="0" r="1031">
      <c r="A1031" s="13" t="n">
        <v>46008</v>
      </c>
      <c r="B1031" s="6" t="n">
        <v>330</v>
      </c>
      <c r="C1031" s="16" t="s">
        <v>255</v>
      </c>
      <c r="D1031" s="16"/>
      <c r="E1031" s="16"/>
      <c r="F1031" s="6" t="s">
        <f>=A1031-A1030</f>
      </c>
      <c r="G1031" s="6" t="s">
        <f>=B1031+G1030</f>
      </c>
      <c r="H1031" s="6" t="s">
        <f>=F1031*G1030</f>
      </c>
    </row>
    <row collapsed="false" customFormat="false" customHeight="false" hidden="false" ht="12.1" outlineLevel="0" r="1032">
      <c r="A1032" s="13" t="n">
        <v>46008.552256944</v>
      </c>
      <c r="B1032" s="6" t="n">
        <v>23</v>
      </c>
      <c r="C1032" s="16" t="s">
        <v>233</v>
      </c>
      <c r="D1032" s="16"/>
      <c r="E1032" s="16"/>
      <c r="F1032" s="6" t="s">
        <f>=A1032-A1031</f>
      </c>
      <c r="G1032" s="6" t="s">
        <f>=B1032+G1031</f>
      </c>
      <c r="H1032" s="6" t="s">
        <f>=F1032*G1031</f>
      </c>
    </row>
    <row collapsed="false" customFormat="false" customHeight="false" hidden="false" ht="12.1" outlineLevel="0" r="1033">
      <c r="A1033" s="13" t="n">
        <v>46009.839675926</v>
      </c>
      <c r="B1033" s="6" t="n">
        <v>31</v>
      </c>
      <c r="C1033" s="16" t="s">
        <v>233</v>
      </c>
      <c r="D1033" s="16"/>
      <c r="E1033" s="16"/>
      <c r="F1033" s="6" t="s">
        <f>=A1033-A1032</f>
      </c>
      <c r="G1033" s="6" t="s">
        <f>=B1033+G1032</f>
      </c>
      <c r="H1033" s="6" t="s">
        <f>=F1033*G1032</f>
      </c>
    </row>
    <row collapsed="false" customFormat="false" customHeight="false" hidden="false" ht="12.1" outlineLevel="0" r="1034">
      <c r="A1034" s="13" t="n">
        <v>46010.888842593</v>
      </c>
      <c r="B1034" s="6" t="n">
        <v>40.02</v>
      </c>
      <c r="C1034" s="16" t="s">
        <v>233</v>
      </c>
      <c r="D1034" s="16"/>
      <c r="E1034" s="16"/>
      <c r="F1034" s="6" t="s">
        <f>=A1034-A1033</f>
      </c>
      <c r="G1034" s="6" t="s">
        <f>=B1034+G1033</f>
      </c>
      <c r="H1034" s="6" t="s">
        <f>=F1034*G1033</f>
      </c>
    </row>
    <row collapsed="false" customFormat="false" customHeight="false" hidden="false" ht="12.1" outlineLevel="0" r="1035">
      <c r="A1035" s="13" t="n">
        <v>46011.511875</v>
      </c>
      <c r="B1035" s="6" t="n">
        <v>20.07</v>
      </c>
      <c r="C1035" s="16" t="s">
        <v>233</v>
      </c>
      <c r="D1035" s="16"/>
      <c r="E1035" s="16"/>
      <c r="F1035" s="6" t="s">
        <f>=A1035-A1034</f>
      </c>
      <c r="G1035" s="6" t="s">
        <f>=B1035+G1034</f>
      </c>
      <c r="H1035" s="6" t="s">
        <f>=F1035*G1034</f>
      </c>
    </row>
    <row collapsed="false" customFormat="false" customHeight="false" hidden="false" ht="12.1" outlineLevel="0" r="1036">
      <c r="A1036" s="13" t="n">
        <v>46012.671087963</v>
      </c>
      <c r="B1036" s="6" t="n">
        <v>35.15</v>
      </c>
      <c r="C1036" s="16" t="s">
        <v>233</v>
      </c>
      <c r="D1036" s="16"/>
      <c r="E1036" s="16"/>
      <c r="F1036" s="6" t="s">
        <f>=A1036-A1035</f>
      </c>
      <c r="G1036" s="6" t="s">
        <f>=B1036+G1035</f>
      </c>
      <c r="H1036" s="6" t="s">
        <f>=F1036*G1035</f>
      </c>
    </row>
    <row collapsed="false" customFormat="false" customHeight="false" hidden="false" ht="12.1" outlineLevel="0" r="1037">
      <c r="A1037" s="13" t="n">
        <v>46013</v>
      </c>
      <c r="B1037" s="6" t="n">
        <v>0.04</v>
      </c>
      <c r="C1037" s="16" t="s">
        <v>233</v>
      </c>
      <c r="D1037" s="16"/>
      <c r="E1037" s="16"/>
      <c r="F1037" s="6" t="s">
        <f>=A1037-A1036</f>
      </c>
      <c r="G1037" s="6" t="s">
        <f>=B1037+G1036</f>
      </c>
      <c r="H1037" s="6" t="s">
        <f>=F1037*G1036</f>
      </c>
    </row>
    <row collapsed="false" customFormat="false" customHeight="false" hidden="false" ht="12.1" outlineLevel="0" r="1038">
      <c r="A1038" s="13" t="n">
        <v>46014</v>
      </c>
      <c r="B1038" s="6" t="n">
        <v>45.04</v>
      </c>
      <c r="C1038" s="16" t="s">
        <v>233</v>
      </c>
      <c r="D1038" s="16"/>
      <c r="E1038" s="16"/>
      <c r="F1038" s="6" t="s">
        <f>=A1038-A1037</f>
      </c>
      <c r="G1038" s="6" t="s">
        <f>=B1038+G1037</f>
      </c>
      <c r="H1038" s="6" t="s">
        <f>=F1038*G1037</f>
      </c>
    </row>
    <row collapsed="false" customFormat="false" customHeight="false" hidden="false" ht="12.1" outlineLevel="0" r="1039">
      <c r="A1039" s="13" t="n">
        <v>46015</v>
      </c>
      <c r="B1039" s="6" t="n">
        <v>40.01</v>
      </c>
      <c r="C1039" s="16" t="s">
        <v>233</v>
      </c>
      <c r="D1039" s="16"/>
      <c r="E1039" s="16"/>
      <c r="F1039" s="6" t="s">
        <f>=A1039-A1038</f>
      </c>
      <c r="G1039" s="6" t="s">
        <f>=B1039+G1038</f>
      </c>
      <c r="H1039" s="6" t="s">
        <f>=F1039*G1038</f>
      </c>
    </row>
    <row collapsed="false" customFormat="false" customHeight="false" hidden="false" ht="12.1" outlineLevel="0" r="1040">
      <c r="A1040" s="13" t="n">
        <v>46015.576076389</v>
      </c>
      <c r="B1040" s="6" t="n">
        <v>12</v>
      </c>
      <c r="C1040" s="16" t="s">
        <v>233</v>
      </c>
      <c r="D1040" s="16"/>
      <c r="E1040" s="16"/>
      <c r="F1040" s="6" t="s">
        <f>=A1040-A1039</f>
      </c>
      <c r="G1040" s="6" t="s">
        <f>=B1040+G1039</f>
      </c>
      <c r="H1040" s="6" t="s">
        <f>=F1040*G1039</f>
      </c>
    </row>
    <row collapsed="false" customFormat="false" customHeight="false" hidden="false" ht="12.1" outlineLevel="0" r="1041">
      <c r="A1041" s="13" t="n">
        <v>46016</v>
      </c>
      <c r="B1041" s="6" t="n">
        <v>-185.76</v>
      </c>
      <c r="C1041" s="16" t="s">
        <v>301</v>
      </c>
      <c r="D1041" s="16"/>
      <c r="E1041" s="16"/>
      <c r="F1041" s="6" t="s">
        <f>=A1041-A1040</f>
      </c>
      <c r="G1041" s="6" t="s">
        <f>=B1041+G1040</f>
      </c>
      <c r="H1041" s="6" t="s">
        <f>=F1041*G1040</f>
      </c>
    </row>
    <row collapsed="false" customFormat="false" customHeight="false" hidden="false" ht="12.1" outlineLevel="0" r="1042">
      <c r="A1042" s="13" t="n">
        <v>46016</v>
      </c>
      <c r="B1042" s="6" t="n">
        <v>34</v>
      </c>
      <c r="C1042" s="16" t="s">
        <v>233</v>
      </c>
      <c r="D1042" s="16"/>
      <c r="E1042" s="16"/>
      <c r="F1042" s="6" t="s">
        <f>=A1042-A1041</f>
      </c>
      <c r="G1042" s="6" t="s">
        <f>=B1042+G1041</f>
      </c>
      <c r="H1042" s="6" t="s">
        <f>=F1042*G1041</f>
      </c>
    </row>
    <row collapsed="false" customFormat="false" customHeight="false" hidden="false" ht="12.1" outlineLevel="0" r="1043">
      <c r="A1043" s="13" t="n">
        <v>46016.419560185</v>
      </c>
      <c r="B1043" s="6" t="n">
        <v>14.03</v>
      </c>
      <c r="C1043" s="16" t="s">
        <v>233</v>
      </c>
      <c r="D1043" s="16"/>
      <c r="E1043" s="16"/>
      <c r="F1043" s="6" t="s">
        <f>=A1043-A1042</f>
      </c>
      <c r="G1043" s="6" t="s">
        <f>=B1043+G1042</f>
      </c>
      <c r="H1043" s="6" t="s">
        <f>=F1043*G1042</f>
      </c>
    </row>
    <row collapsed="false" customFormat="false" customHeight="false" hidden="false" ht="12.1" outlineLevel="0" r="1044">
      <c r="A1044" s="13" t="n">
        <v>46016.70375</v>
      </c>
      <c r="B1044" s="6" t="n">
        <v>18.4</v>
      </c>
      <c r="C1044" s="16" t="s">
        <v>233</v>
      </c>
      <c r="D1044" s="16"/>
      <c r="E1044" s="16"/>
      <c r="F1044" s="6" t="s">
        <f>=A1044-A1043</f>
      </c>
      <c r="G1044" s="6" t="s">
        <f>=B1044+G1043</f>
      </c>
      <c r="H1044" s="6" t="s">
        <f>=F1044*G1043</f>
      </c>
    </row>
    <row collapsed="false" customFormat="false" customHeight="false" hidden="false" ht="12.1" outlineLevel="0" r="1045">
      <c r="A1045" s="13" t="n">
        <v>46016.794664352</v>
      </c>
      <c r="B1045" s="6" t="n">
        <v>1.11</v>
      </c>
      <c r="C1045" s="16" t="s">
        <v>233</v>
      </c>
      <c r="D1045" s="16"/>
      <c r="E1045" s="16"/>
      <c r="F1045" s="6" t="s">
        <f>=A1045-A1044</f>
      </c>
      <c r="G1045" s="6" t="s">
        <f>=B1045+G1044</f>
      </c>
      <c r="H1045" s="6" t="s">
        <f>=F1045*G1044</f>
      </c>
    </row>
    <row collapsed="false" customFormat="false" customHeight="false" hidden="false" ht="12.1" outlineLevel="0" r="1046">
      <c r="A1046" s="13" t="n">
        <v>46016.809143519</v>
      </c>
      <c r="B1046" s="6" t="n">
        <v>0.02</v>
      </c>
      <c r="C1046" s="16" t="s">
        <v>233</v>
      </c>
      <c r="D1046" s="16"/>
      <c r="E1046" s="16"/>
      <c r="F1046" s="6" t="s">
        <f>=A1046-A1045</f>
      </c>
      <c r="G1046" s="6" t="s">
        <f>=B1046+G1045</f>
      </c>
      <c r="H1046" s="6" t="s">
        <f>=F1046*G1045</f>
      </c>
    </row>
    <row collapsed="false" customFormat="false" customHeight="false" hidden="false" ht="12.1" outlineLevel="0" r="1047">
      <c r="A1047" s="13" t="n">
        <v>46017.85962963</v>
      </c>
      <c r="B1047" s="6" t="n">
        <v>4900</v>
      </c>
      <c r="C1047" s="16" t="s">
        <v>233</v>
      </c>
      <c r="D1047" s="16"/>
      <c r="E1047" s="16"/>
      <c r="F1047" s="6" t="s">
        <f>=A1047-A1046</f>
      </c>
      <c r="G1047" s="6" t="s">
        <f>=B1047+G1046</f>
      </c>
      <c r="H1047" s="6" t="s">
        <f>=F1047*G1046</f>
      </c>
    </row>
    <row collapsed="false" customFormat="false" customHeight="false" hidden="false" ht="12.1" outlineLevel="0" r="1048">
      <c r="A1048" s="13" t="n">
        <v>46017.903506944</v>
      </c>
      <c r="B1048" s="6" t="n">
        <v>3</v>
      </c>
      <c r="C1048" s="16" t="s">
        <v>233</v>
      </c>
      <c r="D1048" s="16"/>
      <c r="E1048" s="16"/>
      <c r="F1048" s="6" t="s">
        <f>=A1048-A1047</f>
      </c>
      <c r="G1048" s="6" t="s">
        <f>=B1048+G1047</f>
      </c>
      <c r="H1048" s="6" t="s">
        <f>=F1048*G1047</f>
      </c>
    </row>
    <row collapsed="false" customFormat="false" customHeight="false" hidden="false" ht="12.1" outlineLevel="0" r="1049">
      <c r="A1049" s="13" t="n">
        <v>46018.546666667</v>
      </c>
      <c r="B1049" s="6" t="n">
        <v>31.06</v>
      </c>
      <c r="C1049" s="16" t="s">
        <v>233</v>
      </c>
      <c r="D1049" s="16"/>
      <c r="E1049" s="16"/>
      <c r="F1049" s="6" t="s">
        <f>=A1049-A1048</f>
      </c>
      <c r="G1049" s="6" t="s">
        <f>=B1049+G1048</f>
      </c>
      <c r="H1049" s="6" t="s">
        <f>=F1049*G1048</f>
      </c>
    </row>
    <row collapsed="false" customFormat="false" customHeight="false" hidden="false" ht="12.1" outlineLevel="0" r="1050">
      <c r="A1050" s="13" t="n">
        <v>46019.667581019</v>
      </c>
      <c r="B1050" s="6" t="n">
        <v>48.11</v>
      </c>
      <c r="C1050" s="16" t="s">
        <v>233</v>
      </c>
      <c r="D1050" s="16"/>
      <c r="E1050" s="16"/>
      <c r="F1050" s="6" t="s">
        <f>=A1050-A1049</f>
      </c>
      <c r="G1050" s="6" t="s">
        <f>=B1050+G1049</f>
      </c>
      <c r="H1050" s="6" t="s">
        <f>=F1050*G1049</f>
      </c>
    </row>
    <row collapsed="false" customFormat="false" customHeight="false" hidden="false" ht="12.1" outlineLevel="0" r="1051">
      <c r="A1051" s="13" t="n">
        <v>46020.447928241</v>
      </c>
      <c r="B1051" s="6" t="n">
        <v>185.76</v>
      </c>
      <c r="C1051" s="16" t="s">
        <v>277</v>
      </c>
      <c r="D1051" s="16"/>
      <c r="E1051" s="16"/>
      <c r="F1051" s="6" t="s">
        <f>=A1051-A1050</f>
      </c>
      <c r="G1051" s="6" t="s">
        <f>=B1051+G1050</f>
      </c>
      <c r="H1051" s="6" t="s">
        <f>=F1051*G1050</f>
      </c>
    </row>
    <row collapsed="false" customFormat="false" customHeight="false" hidden="false" ht="12.1" outlineLevel="0" r="1052">
      <c r="A1052" s="13" t="n">
        <v>46020.653541667</v>
      </c>
      <c r="B1052" s="6" t="n">
        <v>23</v>
      </c>
      <c r="C1052" s="16" t="s">
        <v>233</v>
      </c>
      <c r="D1052" s="16"/>
      <c r="E1052" s="16"/>
      <c r="F1052" s="6" t="s">
        <f>=A1052-A1051</f>
      </c>
      <c r="G1052" s="6" t="s">
        <f>=B1052+G1051</f>
      </c>
      <c r="H1052" s="6" t="s">
        <f>=F1052*G1051</f>
      </c>
    </row>
    <row collapsed="false" customFormat="false" customHeight="false" hidden="false" ht="12.1" outlineLevel="0" r="1053">
      <c r="A1053" s="13" t="n">
        <v>46020.905543981</v>
      </c>
      <c r="B1053" s="6" t="n">
        <v>0.01</v>
      </c>
      <c r="C1053" s="16" t="s">
        <v>233</v>
      </c>
      <c r="D1053" s="16"/>
      <c r="E1053" s="16"/>
      <c r="F1053" s="6" t="s">
        <f>=A1053-A1052</f>
      </c>
      <c r="G1053" s="6" t="s">
        <f>=B1053+G1052</f>
      </c>
      <c r="H1053" s="6" t="s">
        <f>=F1053*G1052</f>
      </c>
    </row>
    <row collapsed="false" customFormat="false" customHeight="false" hidden="false" ht="12.1" outlineLevel="0" r="1054">
      <c r="A1054" s="13" t="n">
        <v>46020.909606481</v>
      </c>
      <c r="B1054" s="6" t="n">
        <v>20.06</v>
      </c>
      <c r="C1054" s="16" t="s">
        <v>233</v>
      </c>
      <c r="D1054" s="16"/>
      <c r="E1054" s="16"/>
      <c r="F1054" s="6" t="s">
        <f>=A1054-A1053</f>
      </c>
      <c r="G1054" s="6" t="s">
        <f>=B1054+G1053</f>
      </c>
      <c r="H1054" s="6" t="s">
        <f>=F1054*G1053</f>
      </c>
    </row>
    <row collapsed="false" customFormat="false" customHeight="false" hidden="false" ht="12.1" outlineLevel="0" r="1055">
      <c r="A1055" s="13" t="n">
        <v>46022</v>
      </c>
      <c r="B1055" s="6" t="n">
        <v>-143.4</v>
      </c>
      <c r="C1055" s="16" t="s">
        <v>302</v>
      </c>
      <c r="D1055" s="16"/>
      <c r="E1055" s="16"/>
      <c r="F1055" s="6" t="s">
        <f>=A1055-A1054</f>
      </c>
      <c r="G1055" s="6" t="s">
        <f>=B1055+G1054</f>
      </c>
      <c r="H1055" s="6" t="s">
        <f>=F1055*G1054</f>
      </c>
    </row>
    <row collapsed="false" customFormat="false" customHeight="false" hidden="false" ht="12.1" outlineLevel="0" r="1056">
      <c r="A1056" s="13" t="n">
        <v>46022</v>
      </c>
      <c r="B1056" s="6" t="n">
        <v>10.25</v>
      </c>
      <c r="C1056" s="16" t="s">
        <v>233</v>
      </c>
      <c r="D1056" s="16"/>
      <c r="E1056" s="16"/>
      <c r="F1056" s="6" t="s">
        <f>=A1056-A1055</f>
      </c>
      <c r="G1056" s="6" t="s">
        <f>=B1056+G1055</f>
      </c>
      <c r="H1056" s="6" t="s">
        <f>=F1056*G1055</f>
      </c>
    </row>
    <row collapsed="false" customFormat="false" customHeight="false" hidden="false" ht="12.1" outlineLevel="0" r="1057">
      <c r="A1057" s="13" t="n">
        <v>46022.461342593</v>
      </c>
      <c r="B1057" s="6" t="n">
        <v>42.6</v>
      </c>
      <c r="C1057" s="16" t="s">
        <v>233</v>
      </c>
      <c r="D1057" s="16"/>
      <c r="E1057" s="16"/>
      <c r="F1057" s="6" t="s">
        <f>=A1057-A1056</f>
      </c>
      <c r="G1057" s="6" t="s">
        <f>=B1057+G1056</f>
      </c>
      <c r="H1057" s="6" t="s">
        <f>=F1057*G1056</f>
      </c>
    </row>
    <row collapsed="false" customFormat="false" customHeight="false" hidden="false" ht="12.1" outlineLevel="0" r="1058">
      <c r="A1058" s="13" t="n">
        <v>46024</v>
      </c>
      <c r="B1058" s="6" t="n">
        <v>-825</v>
      </c>
      <c r="C1058" s="16" t="s">
        <v>283</v>
      </c>
      <c r="D1058" s="16"/>
      <c r="E1058" s="16"/>
      <c r="F1058" s="6" t="s">
        <f>=A1058-A1057</f>
      </c>
      <c r="G1058" s="6" t="s">
        <f>=B1058+G1057</f>
      </c>
      <c r="H1058" s="6" t="s">
        <f>=F1058*G1057</f>
      </c>
    </row>
    <row collapsed="false" customFormat="false" customHeight="false" hidden="false" ht="12.1" outlineLevel="0" r="1059">
      <c r="A1059" s="13" t="n">
        <v>46024</v>
      </c>
      <c r="B1059" s="6" t="n">
        <v>-92.79</v>
      </c>
      <c r="C1059" s="16" t="s">
        <v>303</v>
      </c>
      <c r="D1059" s="16"/>
      <c r="E1059" s="16"/>
      <c r="F1059" s="6" t="s">
        <f>=A1059-A1058</f>
      </c>
      <c r="G1059" s="6" t="s">
        <f>=B1059+G1058</f>
      </c>
      <c r="H1059" s="6" t="s">
        <f>=F1059*G1058</f>
      </c>
    </row>
    <row collapsed="false" customFormat="false" customHeight="false" hidden="false" ht="12.1" outlineLevel="0" r="1060">
      <c r="A1060" s="13" t="n">
        <v>46025</v>
      </c>
      <c r="B1060" s="6" t="n">
        <v>28</v>
      </c>
      <c r="C1060" s="16" t="s">
        <v>233</v>
      </c>
      <c r="D1060" s="16"/>
      <c r="E1060" s="16"/>
      <c r="F1060" s="6" t="s">
        <f>=A1060-A1059</f>
      </c>
      <c r="G1060" s="6" t="s">
        <f>=B1060+G1059</f>
      </c>
      <c r="H1060" s="6" t="s">
        <f>=F1060*G1059</f>
      </c>
    </row>
    <row collapsed="false" customFormat="false" customHeight="false" hidden="false" ht="12.1" outlineLevel="0" r="1061">
      <c r="A1061" s="13" t="n">
        <v>46025.549201389</v>
      </c>
      <c r="B1061" s="6" t="n">
        <v>36.8</v>
      </c>
      <c r="C1061" s="16" t="s">
        <v>233</v>
      </c>
      <c r="D1061" s="16"/>
      <c r="E1061" s="16"/>
      <c r="F1061" s="6" t="s">
        <f>=A1061-A1060</f>
      </c>
      <c r="G1061" s="6" t="s">
        <f>=B1061+G1060</f>
      </c>
      <c r="H1061" s="6" t="s">
        <f>=F1061*G1060</f>
      </c>
    </row>
    <row collapsed="false" customFormat="false" customHeight="false" hidden="false" ht="12.1" outlineLevel="0" r="1062">
      <c r="A1062" s="13" t="n">
        <v>46026</v>
      </c>
      <c r="B1062" s="6" t="n">
        <v>49</v>
      </c>
      <c r="C1062" s="16" t="s">
        <v>233</v>
      </c>
      <c r="D1062" s="16"/>
      <c r="E1062" s="16"/>
      <c r="F1062" s="6" t="s">
        <f>=A1062-A1061</f>
      </c>
      <c r="G1062" s="6" t="s">
        <f>=B1062+G1061</f>
      </c>
      <c r="H1062" s="6" t="s">
        <f>=F1062*G1061</f>
      </c>
    </row>
    <row collapsed="false" customFormat="false" customHeight="false" hidden="false" ht="12.1" outlineLevel="0" r="1063">
      <c r="A1063" s="13" t="n">
        <v>46026.608136574</v>
      </c>
      <c r="B1063" s="6" t="n">
        <v>0.1</v>
      </c>
      <c r="C1063" s="16" t="s">
        <v>233</v>
      </c>
      <c r="D1063" s="16"/>
      <c r="E1063" s="16"/>
      <c r="F1063" s="6" t="s">
        <f>=A1063-A1062</f>
      </c>
      <c r="G1063" s="6" t="s">
        <f>=B1063+G1062</f>
      </c>
      <c r="H1063" s="6" t="s">
        <f>=F1063*G1062</f>
      </c>
    </row>
    <row collapsed="false" customFormat="false" customHeight="false" hidden="false" ht="12.1" outlineLevel="0" r="1064">
      <c r="A1064" s="13" t="n">
        <v>46026.949178241</v>
      </c>
      <c r="B1064" s="6" t="n">
        <v>836.8</v>
      </c>
      <c r="C1064" s="16" t="s">
        <v>233</v>
      </c>
      <c r="D1064" s="16"/>
      <c r="E1064" s="16"/>
      <c r="F1064" s="6" t="s">
        <f>=A1064-A1063</f>
      </c>
      <c r="G1064" s="6" t="s">
        <f>=B1064+G1063</f>
      </c>
      <c r="H1064" s="6" t="s">
        <f>=F1064*G1063</f>
      </c>
    </row>
    <row collapsed="false" customFormat="false" customHeight="false" hidden="false" ht="12.1" outlineLevel="0" r="1065">
      <c r="A1065" s="13" t="n">
        <v>46027.458055556</v>
      </c>
      <c r="B1065" s="6" t="n">
        <v>7.79</v>
      </c>
      <c r="C1065" s="16" t="s">
        <v>233</v>
      </c>
      <c r="D1065" s="16"/>
      <c r="E1065" s="16"/>
      <c r="F1065" s="6" t="s">
        <f>=A1065-A1064</f>
      </c>
      <c r="G1065" s="6" t="s">
        <f>=B1065+G1064</f>
      </c>
      <c r="H1065" s="6" t="s">
        <f>=F1065*G1064</f>
      </c>
    </row>
    <row collapsed="false" customFormat="false" customHeight="false" hidden="false" ht="12.1" outlineLevel="0" r="1066">
      <c r="A1066" s="13" t="n">
        <v>46027.676018519</v>
      </c>
      <c r="B1066" s="6" t="n">
        <v>48.99</v>
      </c>
      <c r="C1066" s="16" t="s">
        <v>233</v>
      </c>
      <c r="D1066" s="16"/>
      <c r="E1066" s="16"/>
      <c r="F1066" s="6" t="s">
        <f>=A1066-A1065</f>
      </c>
      <c r="G1066" s="6" t="s">
        <f>=B1066+G1065</f>
      </c>
      <c r="H1066" s="6" t="s">
        <f>=F1066*G1065</f>
      </c>
    </row>
    <row collapsed="false" customFormat="false" customHeight="false" hidden="false" ht="12.1" outlineLevel="0" r="1067">
      <c r="A1067" s="13" t="n">
        <v>46027.858865741</v>
      </c>
      <c r="B1067" s="6" t="n">
        <v>30.04</v>
      </c>
      <c r="C1067" s="16" t="s">
        <v>233</v>
      </c>
      <c r="D1067" s="16"/>
      <c r="E1067" s="16"/>
      <c r="F1067" s="6" t="s">
        <f>=A1067-A1066</f>
      </c>
      <c r="G1067" s="6" t="s">
        <f>=B1067+G1066</f>
      </c>
      <c r="H1067" s="6" t="s">
        <f>=F1067*G1066</f>
      </c>
    </row>
    <row collapsed="false" customFormat="false" customHeight="false" hidden="false" ht="12.1" outlineLevel="0" r="1068">
      <c r="A1068" s="13" t="n">
        <v>46028.559409722</v>
      </c>
      <c r="B1068" s="6" t="n">
        <v>1</v>
      </c>
      <c r="C1068" s="16" t="s">
        <v>233</v>
      </c>
      <c r="D1068" s="16"/>
      <c r="E1068" s="16"/>
      <c r="F1068" s="6" t="s">
        <f>=A1068-A1067</f>
      </c>
      <c r="G1068" s="6" t="s">
        <f>=B1068+G1067</f>
      </c>
      <c r="H1068" s="6" t="s">
        <f>=F1068*G1067</f>
      </c>
    </row>
    <row collapsed="false" customFormat="false" customHeight="false" hidden="false" ht="12.1" outlineLevel="0" r="1069">
      <c r="A1069" s="13" t="n">
        <v>46028.615601852</v>
      </c>
      <c r="B1069" s="6" t="n">
        <v>12</v>
      </c>
      <c r="C1069" s="16" t="s">
        <v>233</v>
      </c>
      <c r="D1069" s="16"/>
      <c r="E1069" s="16"/>
      <c r="F1069" s="6" t="s">
        <f>=A1069-A1068</f>
      </c>
      <c r="G1069" s="6" t="s">
        <f>=B1069+G1068</f>
      </c>
      <c r="H1069" s="6" t="s">
        <f>=F1069*G1068</f>
      </c>
    </row>
    <row collapsed="false" customFormat="false" customHeight="false" hidden="false" ht="12.1" outlineLevel="0" r="1070">
      <c r="A1070" s="13" t="n">
        <v>46029</v>
      </c>
      <c r="B1070" s="6" t="n">
        <v>-30</v>
      </c>
      <c r="C1070" s="16" t="s">
        <v>270</v>
      </c>
      <c r="D1070" s="16"/>
      <c r="E1070" s="16"/>
      <c r="F1070" s="6" t="s">
        <f>=A1070-A1069</f>
      </c>
      <c r="G1070" s="6" t="s">
        <f>=B1070+G1069</f>
      </c>
      <c r="H1070" s="6" t="s">
        <f>=F1070*G1069</f>
      </c>
    </row>
    <row collapsed="false" customFormat="false" customHeight="false" hidden="false" ht="12.1" outlineLevel="0" r="1071">
      <c r="A1071" s="13" t="n">
        <v>46029</v>
      </c>
      <c r="B1071" s="6" t="n">
        <v>0.01</v>
      </c>
      <c r="C1071" s="16" t="s">
        <v>233</v>
      </c>
      <c r="D1071" s="16"/>
      <c r="E1071" s="16"/>
      <c r="F1071" s="6" t="s">
        <f>=A1071-A1070</f>
      </c>
      <c r="G1071" s="6" t="s">
        <f>=B1071+G1070</f>
      </c>
      <c r="H1071" s="6" t="s">
        <f>=F1071*G1070</f>
      </c>
    </row>
    <row collapsed="false" customFormat="false" customHeight="false" hidden="false" ht="12.1" outlineLevel="0" r="1072">
      <c r="A1072" s="13" t="n">
        <v>46032.595162037</v>
      </c>
      <c r="B1072" s="6" t="n">
        <v>25</v>
      </c>
      <c r="C1072" s="16" t="s">
        <v>233</v>
      </c>
      <c r="D1072" s="16"/>
      <c r="E1072" s="16"/>
      <c r="F1072" s="6" t="s">
        <f>=A1072-A1071</f>
      </c>
      <c r="G1072" s="6" t="s">
        <f>=B1072+G1071</f>
      </c>
      <c r="H1072" s="6" t="s">
        <f>=F1072*G1071</f>
      </c>
    </row>
    <row collapsed="false" customFormat="false" customHeight="false" hidden="false" ht="12.1" outlineLevel="0" r="1073">
      <c r="A1073" s="13" t="n">
        <v>46033.815787037</v>
      </c>
      <c r="B1073" s="6" t="n">
        <v>25</v>
      </c>
      <c r="C1073" s="16" t="s">
        <v>233</v>
      </c>
      <c r="D1073" s="16"/>
      <c r="E1073" s="16"/>
      <c r="F1073" s="6" t="s">
        <f>=A1073-A1072</f>
      </c>
      <c r="G1073" s="6" t="s">
        <f>=B1073+G1072</f>
      </c>
      <c r="H1073" s="6" t="s">
        <f>=F1073*G1072</f>
      </c>
    </row>
    <row collapsed="false" customFormat="false" customHeight="false" hidden="false" ht="12.1" outlineLevel="0" r="1074">
      <c r="A1074" s="13" t="n">
        <v>46033.822395833</v>
      </c>
      <c r="B1074" s="6" t="n">
        <v>38.8</v>
      </c>
      <c r="C1074" s="16" t="s">
        <v>233</v>
      </c>
      <c r="D1074" s="16"/>
      <c r="E1074" s="16"/>
      <c r="F1074" s="6" t="s">
        <f>=A1074-A1073</f>
      </c>
      <c r="G1074" s="6" t="s">
        <f>=B1074+G1073</f>
      </c>
      <c r="H1074" s="6" t="s">
        <f>=F1074*G1073</f>
      </c>
    </row>
    <row collapsed="false" customFormat="false" customHeight="false" hidden="false" ht="12.1" outlineLevel="0" r="1075">
      <c r="A1075" s="13" t="n">
        <v>46034.470868056</v>
      </c>
      <c r="B1075" s="6" t="n">
        <v>30.05</v>
      </c>
      <c r="C1075" s="16" t="s">
        <v>233</v>
      </c>
      <c r="D1075" s="16"/>
      <c r="E1075" s="16"/>
      <c r="F1075" s="6" t="s">
        <f>=A1075-A1074</f>
      </c>
      <c r="G1075" s="6" t="s">
        <f>=B1075+G1074</f>
      </c>
      <c r="H1075" s="6" t="s">
        <f>=F1075*G1074</f>
      </c>
    </row>
    <row collapsed="false" customFormat="false" customHeight="false" hidden="false" ht="12.1" outlineLevel="0" r="1076">
      <c r="A1076" s="13" t="n">
        <v>46034.562766204</v>
      </c>
      <c r="B1076" s="6" t="n">
        <v>23</v>
      </c>
      <c r="C1076" s="16" t="s">
        <v>233</v>
      </c>
      <c r="D1076" s="16"/>
      <c r="E1076" s="16"/>
      <c r="F1076" s="6" t="s">
        <f>=A1076-A1075</f>
      </c>
      <c r="G1076" s="6" t="s">
        <f>=B1076+G1075</f>
      </c>
      <c r="H1076" s="6" t="s">
        <f>=F1076*G1075</f>
      </c>
    </row>
    <row collapsed="false" customFormat="false" customHeight="false" hidden="false" ht="12.1" outlineLevel="0" r="1077">
      <c r="A1077" s="13" t="n">
        <v>46034.624571759</v>
      </c>
      <c r="B1077" s="6" t="n">
        <v>825</v>
      </c>
      <c r="C1077" s="16" t="s">
        <v>284</v>
      </c>
      <c r="D1077" s="16"/>
      <c r="E1077" s="16"/>
      <c r="F1077" s="6" t="s">
        <f>=A1077-A1076</f>
      </c>
      <c r="G1077" s="6" t="s">
        <f>=B1077+G1076</f>
      </c>
      <c r="H1077" s="6" t="s">
        <f>=F1077*G1076</f>
      </c>
    </row>
    <row collapsed="false" customFormat="false" customHeight="false" hidden="false" ht="12.1" outlineLevel="0" r="1078">
      <c r="A1078" s="13" t="n">
        <v>46034.640231481</v>
      </c>
      <c r="B1078" s="6" t="n">
        <v>92.79</v>
      </c>
      <c r="C1078" s="16" t="s">
        <v>282</v>
      </c>
      <c r="D1078" s="16"/>
      <c r="E1078" s="16"/>
      <c r="F1078" s="6" t="s">
        <f>=A1078-A1077</f>
      </c>
      <c r="G1078" s="6" t="s">
        <f>=B1078+G1077</f>
      </c>
      <c r="H1078" s="6" t="s">
        <f>=F1078*G1077</f>
      </c>
    </row>
    <row collapsed="false" customFormat="false" customHeight="false" hidden="false" ht="12.1" outlineLevel="0" r="1079">
      <c r="A1079" s="13" t="n">
        <v>46034.777696759</v>
      </c>
      <c r="B1079" s="6" t="n">
        <v>28.05</v>
      </c>
      <c r="C1079" s="16" t="s">
        <v>233</v>
      </c>
      <c r="D1079" s="16"/>
      <c r="E1079" s="16"/>
      <c r="F1079" s="6" t="s">
        <f>=A1079-A1078</f>
      </c>
      <c r="G1079" s="6" t="s">
        <f>=B1079+G1078</f>
      </c>
      <c r="H1079" s="6" t="s">
        <f>=F1079*G1078</f>
      </c>
    </row>
    <row collapsed="false" customFormat="false" customHeight="false" hidden="false" ht="12.1" outlineLevel="0" r="1080">
      <c r="A1080" s="13" t="n">
        <v>46034.815949074</v>
      </c>
      <c r="B1080" s="6" t="n">
        <v>143.4</v>
      </c>
      <c r="C1080" s="16" t="s">
        <v>266</v>
      </c>
      <c r="D1080" s="16"/>
      <c r="E1080" s="16"/>
      <c r="F1080" s="6" t="s">
        <f>=A1080-A1079</f>
      </c>
      <c r="G1080" s="6" t="s">
        <f>=B1080+G1079</f>
      </c>
      <c r="H1080" s="6" t="s">
        <f>=F1080*G1079</f>
      </c>
    </row>
    <row collapsed="false" customFormat="false" customHeight="false" hidden="false" ht="12.1" outlineLevel="0" r="1081">
      <c r="A1081" s="13" t="n">
        <v>46035</v>
      </c>
      <c r="B1081" s="6" t="n">
        <v>30</v>
      </c>
      <c r="C1081" s="16" t="s">
        <v>271</v>
      </c>
      <c r="D1081" s="16"/>
      <c r="E1081" s="16"/>
      <c r="F1081" s="6" t="s">
        <f>=A1081-A1080</f>
      </c>
      <c r="G1081" s="6" t="s">
        <f>=B1081+G1080</f>
      </c>
      <c r="H1081" s="6" t="s">
        <f>=F1081*G1080</f>
      </c>
    </row>
    <row collapsed="false" customFormat="false" customHeight="false" hidden="false" ht="12.1" outlineLevel="0" r="1082">
      <c r="A1082" s="13" t="n">
        <v>46035.568229167</v>
      </c>
      <c r="B1082" s="6" t="n">
        <v>42</v>
      </c>
      <c r="C1082" s="16" t="s">
        <v>233</v>
      </c>
      <c r="D1082" s="16"/>
      <c r="E1082" s="16"/>
      <c r="F1082" s="6" t="s">
        <f>=A1082-A1081</f>
      </c>
      <c r="G1082" s="6" t="s">
        <f>=B1082+G1081</f>
      </c>
      <c r="H1082" s="6" t="s">
        <f>=F1082*G1081</f>
      </c>
    </row>
    <row collapsed="false" customFormat="false" customHeight="false" hidden="false" ht="12.1" outlineLevel="0" r="1083">
      <c r="A1083" s="13" t="n">
        <v>46035.751273148</v>
      </c>
      <c r="B1083" s="6" t="n">
        <v>5000</v>
      </c>
      <c r="C1083" s="16" t="s">
        <v>233</v>
      </c>
      <c r="D1083" s="16"/>
      <c r="E1083" s="16"/>
      <c r="F1083" s="6" t="s">
        <f>=A1083-A1082</f>
      </c>
      <c r="G1083" s="6" t="s">
        <f>=B1083+G1082</f>
      </c>
      <c r="H1083" s="6" t="s">
        <f>=F1083*G1082</f>
      </c>
    </row>
    <row collapsed="false" customFormat="false" customHeight="false" hidden="false" ht="12.1" outlineLevel="0" r="1084">
      <c r="A1084" s="13" t="n">
        <v>46035.764837963</v>
      </c>
      <c r="B1084" s="6" t="n">
        <v>37.65</v>
      </c>
      <c r="C1084" s="16" t="s">
        <v>233</v>
      </c>
      <c r="D1084" s="16"/>
      <c r="E1084" s="16"/>
      <c r="F1084" s="6" t="s">
        <f>=A1084-A1083</f>
      </c>
      <c r="G1084" s="6" t="s">
        <f>=B1084+G1083</f>
      </c>
      <c r="H1084" s="6" t="s">
        <f>=F1084*G1083</f>
      </c>
    </row>
    <row collapsed="false" customFormat="false" customHeight="false" hidden="false" ht="12.1" outlineLevel="0" r="1085">
      <c r="A1085" s="13" t="n">
        <v>46035.771261574</v>
      </c>
      <c r="B1085" s="6" t="n">
        <v>3606.01</v>
      </c>
      <c r="C1085" s="16" t="s">
        <v>279</v>
      </c>
      <c r="D1085" s="16"/>
      <c r="E1085" s="16"/>
      <c r="F1085" s="6" t="s">
        <f>=A1085-A1084</f>
      </c>
      <c r="G1085" s="6" t="s">
        <f>=B1085+G1084</f>
      </c>
      <c r="H1085" s="6" t="s">
        <f>=F1085*G1084</f>
      </c>
    </row>
    <row collapsed="false" customFormat="false" customHeight="false" hidden="false" ht="12.1" outlineLevel="0" r="1086">
      <c r="A1086" s="13" t="n">
        <v>46035.771261574</v>
      </c>
      <c r="B1086" s="6" t="n">
        <v>-3606.01</v>
      </c>
      <c r="C1086" s="16" t="s">
        <v>280</v>
      </c>
      <c r="D1086" s="16"/>
      <c r="E1086" s="16"/>
      <c r="F1086" s="6" t="s">
        <f>=A1086-A1085</f>
      </c>
      <c r="G1086" s="6" t="s">
        <f>=B1086+G1085</f>
      </c>
      <c r="H1086" s="6" t="s">
        <f>=F1086*G1085</f>
      </c>
    </row>
    <row collapsed="false" customFormat="false" customHeight="false" hidden="false" ht="12.1" outlineLevel="0" r="1087">
      <c r="A1087" s="13" t="n">
        <v>46036.529097222</v>
      </c>
      <c r="B1087" s="6" t="n">
        <v>1</v>
      </c>
      <c r="C1087" s="16" t="s">
        <v>233</v>
      </c>
      <c r="D1087" s="16"/>
      <c r="E1087" s="16"/>
      <c r="F1087" s="6" t="s">
        <f>=A1087-A1086</f>
      </c>
      <c r="G1087" s="6" t="s">
        <f>=B1087+G1086</f>
      </c>
      <c r="H1087" s="6" t="s">
        <f>=F1087*G1086</f>
      </c>
    </row>
    <row collapsed="false" customFormat="false" customHeight="false" hidden="false" ht="12.1" outlineLevel="0" r="1088">
      <c r="A1088" s="13" t="n">
        <v>46036.802905093</v>
      </c>
      <c r="B1088" s="6" t="n">
        <v>40.06</v>
      </c>
      <c r="C1088" s="16" t="s">
        <v>233</v>
      </c>
      <c r="D1088" s="16"/>
      <c r="E1088" s="16"/>
      <c r="F1088" s="6" t="s">
        <f>=A1088-A1087</f>
      </c>
      <c r="G1088" s="6" t="s">
        <f>=B1088+G1087</f>
      </c>
      <c r="H1088" s="6" t="s">
        <f>=F1088*G1087</f>
      </c>
    </row>
    <row collapsed="false" customFormat="false" customHeight="false" hidden="false" ht="12.1" outlineLevel="0" r="1089">
      <c r="A1089" s="13" t="n">
        <v>46037</v>
      </c>
      <c r="B1089" s="6" t="n">
        <v>11.82</v>
      </c>
      <c r="C1089" s="16" t="s">
        <v>233</v>
      </c>
      <c r="D1089" s="16"/>
      <c r="E1089" s="16"/>
      <c r="F1089" s="6" t="s">
        <f>=A1089-A1088</f>
      </c>
      <c r="G1089" s="6" t="s">
        <f>=B1089+G1088</f>
      </c>
      <c r="H1089" s="6" t="s">
        <f>=F1089*G1088</f>
      </c>
    </row>
    <row collapsed="false" customFormat="false" customHeight="false" hidden="false" ht="12.1" outlineLevel="0" r="1090">
      <c r="A1090" s="13" t="n">
        <v>46037.511770833</v>
      </c>
      <c r="B1090" s="6" t="n">
        <v>32</v>
      </c>
      <c r="C1090" s="16" t="s">
        <v>233</v>
      </c>
      <c r="D1090" s="16"/>
      <c r="E1090" s="16"/>
      <c r="F1090" s="6" t="s">
        <f>=A1090-A1089</f>
      </c>
      <c r="G1090" s="6" t="s">
        <f>=B1090+G1089</f>
      </c>
      <c r="H1090" s="6" t="s">
        <f>=F1090*G1089</f>
      </c>
    </row>
    <row collapsed="false" customFormat="false" customHeight="false" hidden="false" ht="12.1" outlineLevel="0" r="1091">
      <c r="A1091" s="13" t="n">
        <v>46037.619733796</v>
      </c>
      <c r="B1091" s="6" t="n">
        <v>3</v>
      </c>
      <c r="C1091" s="16" t="s">
        <v>233</v>
      </c>
      <c r="D1091" s="16"/>
      <c r="E1091" s="16"/>
      <c r="F1091" s="6" t="s">
        <f>=A1091-A1090</f>
      </c>
      <c r="G1091" s="6" t="s">
        <f>=B1091+G1090</f>
      </c>
      <c r="H1091" s="6" t="s">
        <f>=F1091*G1090</f>
      </c>
    </row>
    <row collapsed="false" customFormat="false" customHeight="false" hidden="false" ht="12.1" outlineLevel="0" r="1092">
      <c r="A1092" s="13" t="n">
        <v>46038.548784722</v>
      </c>
      <c r="B1092" s="6" t="n">
        <v>20</v>
      </c>
      <c r="C1092" s="16" t="s">
        <v>233</v>
      </c>
      <c r="D1092" s="16"/>
      <c r="E1092" s="16"/>
      <c r="F1092" s="6" t="s">
        <f>=A1092-A1091</f>
      </c>
      <c r="G1092" s="6" t="s">
        <f>=B1092+G1091</f>
      </c>
      <c r="H1092" s="6" t="s">
        <f>=F1092*G1091</f>
      </c>
    </row>
    <row collapsed="false" customFormat="false" customHeight="false" hidden="false" ht="12.1" outlineLevel="0" r="1093">
      <c r="A1093" s="13" t="n">
        <v>46038.596747685</v>
      </c>
      <c r="B1093" s="6" t="n">
        <v>2</v>
      </c>
      <c r="C1093" s="16" t="s">
        <v>233</v>
      </c>
      <c r="D1093" s="16"/>
      <c r="E1093" s="16"/>
      <c r="F1093" s="6" t="s">
        <f>=A1093-A1092</f>
      </c>
      <c r="G1093" s="6" t="s">
        <f>=B1093+G1092</f>
      </c>
      <c r="H1093" s="6" t="s">
        <f>=F1093*G1092</f>
      </c>
    </row>
    <row collapsed="false" customFormat="false" customHeight="false" hidden="false" ht="12.1" outlineLevel="0" r="1094">
      <c r="A1094" s="13" t="n">
        <v>46038.76537037</v>
      </c>
      <c r="B1094" s="6" t="n">
        <v>31.12</v>
      </c>
      <c r="C1094" s="16" t="s">
        <v>233</v>
      </c>
      <c r="D1094" s="16"/>
      <c r="E1094" s="16"/>
      <c r="F1094" s="6" t="s">
        <f>=A1094-A1093</f>
      </c>
      <c r="G1094" s="6" t="s">
        <f>=B1094+G1093</f>
      </c>
      <c r="H1094" s="6" t="s">
        <f>=F1094*G1093</f>
      </c>
    </row>
    <row collapsed="false" customFormat="false" customHeight="false" hidden="false" ht="12.1" outlineLevel="0" r="1095">
      <c r="A1095" s="13" t="n">
        <v>46040.58806713</v>
      </c>
      <c r="B1095" s="6" t="n">
        <v>21.11</v>
      </c>
      <c r="C1095" s="16" t="s">
        <v>233</v>
      </c>
      <c r="D1095" s="16"/>
      <c r="E1095" s="16"/>
      <c r="F1095" s="6" t="s">
        <f>=A1095-A1094</f>
      </c>
      <c r="G1095" s="6" t="s">
        <f>=B1095+G1094</f>
      </c>
      <c r="H1095" s="6" t="s">
        <f>=F1095*G1094</f>
      </c>
    </row>
    <row collapsed="false" customFormat="false" customHeight="false" hidden="false" ht="12.1" outlineLevel="0" r="1096">
      <c r="A1096" s="13" t="n">
        <v>46041.551018519</v>
      </c>
      <c r="B1096" s="6" t="n">
        <v>5</v>
      </c>
      <c r="C1096" s="16" t="s">
        <v>233</v>
      </c>
      <c r="D1096" s="16"/>
      <c r="E1096" s="16"/>
      <c r="F1096" s="6" t="s">
        <f>=A1096-A1095</f>
      </c>
      <c r="G1096" s="6" t="s">
        <f>=B1096+G1095</f>
      </c>
      <c r="H1096" s="6" t="s">
        <f>=F1096*G1095</f>
      </c>
    </row>
    <row collapsed="false" customFormat="false" customHeight="false" hidden="false" ht="12.1" outlineLevel="0" r="1097">
      <c r="A1097" s="13" t="n">
        <v>46041.58005787</v>
      </c>
      <c r="B1097" s="6" t="n">
        <v>0.01</v>
      </c>
      <c r="C1097" s="16" t="s">
        <v>233</v>
      </c>
      <c r="D1097" s="16"/>
      <c r="E1097" s="16"/>
      <c r="F1097" s="6" t="s">
        <f>=A1097-A1096</f>
      </c>
      <c r="G1097" s="6" t="s">
        <f>=B1097+G1096</f>
      </c>
      <c r="H1097" s="6" t="s">
        <f>=F1097*G1096</f>
      </c>
    </row>
    <row collapsed="false" customFormat="false" customHeight="false" hidden="false" ht="12.1" outlineLevel="0" r="1098">
      <c r="A1098" s="13" t="n">
        <v>46043.610833333</v>
      </c>
      <c r="B1098" s="6" t="n">
        <v>43</v>
      </c>
      <c r="C1098" s="16" t="s">
        <v>233</v>
      </c>
      <c r="D1098" s="16"/>
      <c r="E1098" s="16"/>
      <c r="F1098" s="6" t="s">
        <f>=A1098-A1097</f>
      </c>
      <c r="G1098" s="6" t="s">
        <f>=B1098+G1097</f>
      </c>
      <c r="H1098" s="6" t="s">
        <f>=F1098*G1097</f>
      </c>
    </row>
    <row collapsed="false" customFormat="false" customHeight="false" hidden="false" ht="12.1" outlineLevel="0" r="1099">
      <c r="A1099" s="13" t="n">
        <v>46043.871053241</v>
      </c>
      <c r="B1099" s="6" t="n">
        <v>20</v>
      </c>
      <c r="C1099" s="16" t="s">
        <v>233</v>
      </c>
      <c r="D1099" s="16"/>
      <c r="E1099" s="16"/>
      <c r="F1099" s="6" t="s">
        <f>=A1099-A1098</f>
      </c>
      <c r="G1099" s="6" t="s">
        <f>=B1099+G1098</f>
      </c>
      <c r="H1099" s="6" t="s">
        <f>=F1099*G1098</f>
      </c>
    </row>
    <row collapsed="false" customFormat="false" customHeight="false" hidden="false" ht="12.1" outlineLevel="0" r="1100">
      <c r="A1100" s="13" t="n">
        <v>46044</v>
      </c>
      <c r="B1100" s="6" t="n">
        <v>40</v>
      </c>
      <c r="C1100" s="16" t="s">
        <v>233</v>
      </c>
      <c r="D1100" s="16"/>
      <c r="E1100" s="16"/>
      <c r="F1100" s="6" t="s">
        <f>=A1100-A1099</f>
      </c>
      <c r="G1100" s="6" t="s">
        <f>=B1100+G1099</f>
      </c>
      <c r="H1100" s="6" t="s">
        <f>=F1100*G1099</f>
      </c>
    </row>
    <row collapsed="false" customFormat="false" customHeight="false" hidden="false" ht="12.1" outlineLevel="0" r="1101">
      <c r="A1101" s="13" t="n">
        <v>46045.55931713</v>
      </c>
      <c r="B1101" s="6" t="n">
        <v>28</v>
      </c>
      <c r="C1101" s="16" t="s">
        <v>233</v>
      </c>
      <c r="D1101" s="16"/>
      <c r="E1101" s="16"/>
      <c r="F1101" s="6" t="s">
        <f>=A1101-A1100</f>
      </c>
      <c r="G1101" s="6" t="s">
        <f>=B1101+G1100</f>
      </c>
      <c r="H1101" s="6" t="s">
        <f>=F1101*G1100</f>
      </c>
    </row>
    <row collapsed="false" customFormat="false" customHeight="false" hidden="false" ht="12.1" outlineLevel="0" r="1102">
      <c r="A1102" s="13" t="n">
        <v>46045.653645833</v>
      </c>
      <c r="B1102" s="6" t="n">
        <v>42</v>
      </c>
      <c r="C1102" s="16" t="s">
        <v>233</v>
      </c>
      <c r="D1102" s="16"/>
      <c r="E1102" s="16"/>
      <c r="F1102" s="6" t="s">
        <f>=A1102-A1101</f>
      </c>
      <c r="G1102" s="6" t="s">
        <f>=B1102+G1101</f>
      </c>
      <c r="H1102" s="6" t="s">
        <f>=F1102*G1101</f>
      </c>
    </row>
    <row collapsed="false" customFormat="false" customHeight="false" hidden="false" ht="12.1" outlineLevel="0" r="1103">
      <c r="A1103" s="13" t="n">
        <v>46046.510439815</v>
      </c>
      <c r="B1103" s="6" t="n">
        <v>31.12</v>
      </c>
      <c r="C1103" s="16" t="s">
        <v>233</v>
      </c>
      <c r="D1103" s="16"/>
      <c r="E1103" s="16"/>
      <c r="F1103" s="6" t="s">
        <f>=A1103-A1102</f>
      </c>
      <c r="G1103" s="6" t="s">
        <f>=B1103+G1102</f>
      </c>
      <c r="H1103" s="6" t="s">
        <f>=F1103*G1102</f>
      </c>
    </row>
    <row collapsed="false" customFormat="false" customHeight="false" hidden="false" ht="12.1" outlineLevel="0" r="1104">
      <c r="A1104" s="13" t="n">
        <v>46047</v>
      </c>
      <c r="B1104" s="6" t="n">
        <v>-197.4</v>
      </c>
      <c r="C1104" s="16" t="s">
        <v>304</v>
      </c>
      <c r="D1104" s="16"/>
      <c r="E1104" s="16"/>
      <c r="F1104" s="6" t="s">
        <f>=A1104-A1103</f>
      </c>
      <c r="G1104" s="6" t="s">
        <f>=B1104+G1103</f>
      </c>
      <c r="H1104" s="6" t="s">
        <f>=F1104*G1103</f>
      </c>
    </row>
    <row collapsed="false" customFormat="false" customHeight="false" hidden="false" ht="12.1" outlineLevel="0" r="1105">
      <c r="A1105" s="13" t="n">
        <v>46048.578738426</v>
      </c>
      <c r="B1105" s="6" t="n">
        <v>15.02</v>
      </c>
      <c r="C1105" s="16" t="s">
        <v>233</v>
      </c>
      <c r="D1105" s="16"/>
      <c r="E1105" s="16"/>
      <c r="F1105" s="6" t="s">
        <f>=A1105-A1104</f>
      </c>
      <c r="G1105" s="6" t="s">
        <f>=B1105+G1104</f>
      </c>
      <c r="H1105" s="6" t="s">
        <f>=F1105*G1104</f>
      </c>
    </row>
    <row collapsed="false" customFormat="false" customHeight="false" hidden="false" ht="12.1" outlineLevel="0" r="1106">
      <c r="A1106" s="13" t="n">
        <v>46048.799212963</v>
      </c>
      <c r="B1106" s="6" t="n">
        <v>197.4</v>
      </c>
      <c r="C1106" s="16" t="s">
        <v>277</v>
      </c>
      <c r="D1106" s="16"/>
      <c r="E1106" s="16"/>
      <c r="F1106" s="6" t="s">
        <f>=A1106-A1105</f>
      </c>
      <c r="G1106" s="6" t="s">
        <f>=B1106+G1105</f>
      </c>
      <c r="H1106" s="6" t="s">
        <f>=F1106*G1105</f>
      </c>
    </row>
    <row collapsed="false" customFormat="false" customHeight="false" hidden="false" ht="12.1" outlineLevel="0" r="1107">
      <c r="A1107" s="13" t="n">
        <v>46049.51755787</v>
      </c>
      <c r="B1107" s="6" t="n">
        <v>35</v>
      </c>
      <c r="C1107" s="16" t="s">
        <v>233</v>
      </c>
      <c r="D1107" s="16"/>
      <c r="E1107" s="16"/>
      <c r="F1107" s="6" t="s">
        <f>=A1107-A1106</f>
      </c>
      <c r="G1107" s="6" t="s">
        <f>=B1107+G1106</f>
      </c>
      <c r="H1107" s="6" t="s">
        <f>=F1107*G1106</f>
      </c>
    </row>
    <row collapsed="false" customFormat="false" customHeight="false" hidden="false" ht="12.1" outlineLevel="0" r="1108">
      <c r="A1108" s="13" t="n">
        <v>46049.643055556</v>
      </c>
      <c r="B1108" s="6" t="n">
        <v>32.8</v>
      </c>
      <c r="C1108" s="16" t="s">
        <v>233</v>
      </c>
      <c r="D1108" s="16"/>
      <c r="E1108" s="16"/>
      <c r="F1108" s="6" t="s">
        <f>=A1108-A1107</f>
      </c>
      <c r="G1108" s="6" t="s">
        <f>=B1108+G1107</f>
      </c>
      <c r="H1108" s="6" t="s">
        <f>=F1108*G1107</f>
      </c>
    </row>
    <row collapsed="false" customFormat="false" customHeight="false" hidden="false" ht="12.1" outlineLevel="0" r="1109">
      <c r="A1109" s="13" t="n">
        <v>46049.648738426</v>
      </c>
      <c r="B1109" s="6" t="n">
        <v>43</v>
      </c>
      <c r="C1109" s="16" t="s">
        <v>233</v>
      </c>
      <c r="D1109" s="16"/>
      <c r="E1109" s="16"/>
      <c r="F1109" s="6" t="s">
        <f>=A1109-A1108</f>
      </c>
      <c r="G1109" s="6" t="s">
        <f>=B1109+G1108</f>
      </c>
      <c r="H1109" s="6" t="s">
        <f>=F1109*G1108</f>
      </c>
    </row>
    <row collapsed="false" customFormat="false" customHeight="false" hidden="false" ht="12.1" outlineLevel="0" r="1110">
      <c r="A1110" s="13" t="n">
        <v>46050.62744213</v>
      </c>
      <c r="B1110" s="6" t="n">
        <v>42</v>
      </c>
      <c r="C1110" s="16" t="s">
        <v>233</v>
      </c>
      <c r="D1110" s="16"/>
      <c r="E1110" s="16"/>
      <c r="F1110" s="6" t="s">
        <f>=A1110-A1109</f>
      </c>
      <c r="G1110" s="6" t="s">
        <f>=B1110+G1109</f>
      </c>
      <c r="H1110" s="6" t="s">
        <f>=F1110*G1109</f>
      </c>
    </row>
    <row collapsed="false" customFormat="false" customHeight="false" hidden="false" ht="12.1" outlineLevel="0" r="1111">
      <c r="A1111" s="13" t="n">
        <v>46050.870972222</v>
      </c>
      <c r="B1111" s="6" t="n">
        <v>31</v>
      </c>
      <c r="C1111" s="16" t="s">
        <v>233</v>
      </c>
      <c r="D1111" s="16"/>
      <c r="E1111" s="16"/>
      <c r="F1111" s="6" t="s">
        <f>=A1111-A1110</f>
      </c>
      <c r="G1111" s="6" t="s">
        <f>=B1111+G1110</f>
      </c>
      <c r="H1111" s="6" t="s">
        <f>=F1111*G1110</f>
      </c>
    </row>
    <row collapsed="false" customFormat="false" customHeight="false" hidden="false" ht="12.1" outlineLevel="0" r="1112">
      <c r="A1112" s="13" t="n">
        <v>46051.762627315</v>
      </c>
      <c r="B1112" s="6" t="n">
        <v>1.14</v>
      </c>
      <c r="C1112" s="16" t="s">
        <v>233</v>
      </c>
      <c r="D1112" s="16"/>
      <c r="E1112" s="16"/>
      <c r="F1112" s="6" t="s">
        <f>=A1112-A1111</f>
      </c>
      <c r="G1112" s="6" t="s">
        <f>=B1112+G1111</f>
      </c>
      <c r="H1112" s="6" t="s">
        <f>=F1112*G1111</f>
      </c>
    </row>
    <row collapsed="false" customFormat="false" customHeight="false" hidden="false" ht="12.1" outlineLevel="0" r="1113">
      <c r="A1113" s="13" t="n">
        <v>46051.766435185</v>
      </c>
      <c r="B1113" s="6" t="n">
        <v>40.03</v>
      </c>
      <c r="C1113" s="16" t="s">
        <v>233</v>
      </c>
      <c r="D1113" s="16"/>
      <c r="E1113" s="16"/>
      <c r="F1113" s="6" t="s">
        <f>=A1113-A1112</f>
      </c>
      <c r="G1113" s="6" t="s">
        <f>=B1113+G1112</f>
      </c>
      <c r="H1113" s="6" t="s">
        <f>=F1113*G1112</f>
      </c>
    </row>
    <row collapsed="false" customFormat="false" customHeight="false" hidden="false" ht="12.1" outlineLevel="0" r="1114">
      <c r="A1114" s="13" t="n">
        <v>46051.816145833</v>
      </c>
      <c r="B1114" s="6" t="n">
        <v>0.01</v>
      </c>
      <c r="C1114" s="16" t="s">
        <v>233</v>
      </c>
      <c r="D1114" s="16"/>
      <c r="E1114" s="16"/>
      <c r="F1114" s="6" t="s">
        <f>=A1114-A1113</f>
      </c>
      <c r="G1114" s="6" t="s">
        <f>=B1114+G1113</f>
      </c>
      <c r="H1114" s="6" t="s">
        <f>=F1114*G1113</f>
      </c>
    </row>
    <row collapsed="false" customFormat="false" customHeight="false" hidden="false" ht="12.1" outlineLevel="0" r="1115">
      <c r="A1115" s="13" t="n">
        <v>46053</v>
      </c>
      <c r="B1115" s="6" t="n">
        <v>-159.15</v>
      </c>
      <c r="C1115" s="16" t="s">
        <v>305</v>
      </c>
      <c r="D1115" s="16"/>
      <c r="E1115" s="16"/>
      <c r="F1115" s="6" t="s">
        <f>=A1115-A1114</f>
      </c>
      <c r="G1115" s="6" t="s">
        <f>=B1115+G1114</f>
      </c>
      <c r="H1115" s="6" t="s">
        <f>=F1115*G1114</f>
      </c>
    </row>
    <row collapsed="false" customFormat="false" customHeight="false" hidden="false" ht="12.1" outlineLevel="0" r="1116">
      <c r="A1116" s="13" t="n">
        <v>46054.478125</v>
      </c>
      <c r="B1116" s="6" t="n">
        <v>5</v>
      </c>
      <c r="C1116" s="16" t="s">
        <v>233</v>
      </c>
      <c r="D1116" s="16"/>
      <c r="E1116" s="16"/>
      <c r="F1116" s="6" t="s">
        <f>=A1116-A1115</f>
      </c>
      <c r="G1116" s="6" t="s">
        <f>=B1116+G1115</f>
      </c>
      <c r="H1116" s="6" t="s">
        <f>=F1116*G1115</f>
      </c>
    </row>
    <row collapsed="false" customFormat="false" customHeight="false" hidden="false" ht="12.1" outlineLevel="0" r="1117">
      <c r="A1117" s="13" t="n">
        <v>46055</v>
      </c>
      <c r="B1117" s="6" t="n">
        <v>-119.67</v>
      </c>
      <c r="C1117" s="16" t="s">
        <v>306</v>
      </c>
      <c r="D1117" s="16"/>
      <c r="E1117" s="16"/>
      <c r="F1117" s="6" t="s">
        <f>=A1117-A1116</f>
      </c>
      <c r="G1117" s="6" t="s">
        <f>=B1117+G1116</f>
      </c>
      <c r="H1117" s="6" t="s">
        <f>=F1117*G1116</f>
      </c>
    </row>
    <row collapsed="false" customFormat="false" customHeight="false" hidden="false" ht="12.1" outlineLevel="0" r="1118">
      <c r="A1118" s="13" t="n">
        <v>46055.792986111</v>
      </c>
      <c r="B1118" s="6" t="n">
        <v>21</v>
      </c>
      <c r="C1118" s="16" t="s">
        <v>233</v>
      </c>
      <c r="D1118" s="16"/>
      <c r="E1118" s="16"/>
      <c r="F1118" s="6" t="s">
        <f>=A1118-A1117</f>
      </c>
      <c r="G1118" s="6" t="s">
        <f>=B1118+G1117</f>
      </c>
      <c r="H1118" s="6" t="s">
        <f>=F1118*G1117</f>
      </c>
    </row>
    <row collapsed="false" customFormat="false" customHeight="false" hidden="false" ht="12.1" outlineLevel="0" r="1119">
      <c r="A1119" s="13" t="n">
        <v>46055.803796296</v>
      </c>
      <c r="B1119" s="6" t="n">
        <v>0.09</v>
      </c>
      <c r="C1119" s="16" t="s">
        <v>233</v>
      </c>
      <c r="D1119" s="16"/>
      <c r="E1119" s="16"/>
      <c r="F1119" s="6" t="s">
        <f>=A1119-A1118</f>
      </c>
      <c r="G1119" s="6" t="s">
        <f>=B1119+G1118</f>
      </c>
      <c r="H1119" s="6" t="s">
        <f>=F1119*G1118</f>
      </c>
    </row>
    <row collapsed="false" customFormat="false" customHeight="false" hidden="false" ht="12.1" outlineLevel="0" r="1120">
      <c r="A1120" s="13" t="n">
        <v>46056.43412037</v>
      </c>
      <c r="B1120" s="6" t="n">
        <v>159.15</v>
      </c>
      <c r="C1120" s="16" t="s">
        <v>266</v>
      </c>
      <c r="D1120" s="16"/>
      <c r="E1120" s="16"/>
      <c r="F1120" s="6" t="s">
        <f>=A1120-A1119</f>
      </c>
      <c r="G1120" s="6" t="s">
        <f>=B1120+G1119</f>
      </c>
      <c r="H1120" s="6" t="s">
        <f>=F1120*G1119</f>
      </c>
    </row>
    <row collapsed="false" customFormat="false" customHeight="false" hidden="false" ht="12.1" outlineLevel="0" r="1121">
      <c r="A1121" s="13" t="n">
        <v>46056.590381944</v>
      </c>
      <c r="B1121" s="6" t="n">
        <v>46.2</v>
      </c>
      <c r="C1121" s="16" t="s">
        <v>233</v>
      </c>
      <c r="D1121" s="16"/>
      <c r="E1121" s="16"/>
      <c r="F1121" s="6" t="s">
        <f>=A1121-A1120</f>
      </c>
      <c r="G1121" s="6" t="s">
        <f>=B1121+G1120</f>
      </c>
      <c r="H1121" s="6" t="s">
        <f>=F1121*G1120</f>
      </c>
    </row>
    <row collapsed="false" customFormat="false" customHeight="false" hidden="false" ht="12.1" outlineLevel="0" r="1122">
      <c r="A1122" s="13" t="n">
        <v>46056.78900463</v>
      </c>
      <c r="B1122" s="6" t="n">
        <v>11</v>
      </c>
      <c r="C1122" s="16" t="s">
        <v>233</v>
      </c>
      <c r="D1122" s="16"/>
      <c r="E1122" s="16"/>
      <c r="F1122" s="6" t="s">
        <f>=A1122-A1121</f>
      </c>
      <c r="G1122" s="6" t="s">
        <f>=B1122+G1121</f>
      </c>
      <c r="H1122" s="6" t="s">
        <f>=F1122*G1121</f>
      </c>
    </row>
    <row collapsed="false" customFormat="false" customHeight="false" hidden="false" ht="12.1" outlineLevel="0" r="1123">
      <c r="A1123" s="13" t="n">
        <v>46056.802106481</v>
      </c>
      <c r="B1123" s="6" t="n">
        <v>3.07</v>
      </c>
      <c r="C1123" s="16" t="s">
        <v>233</v>
      </c>
      <c r="D1123" s="16"/>
      <c r="E1123" s="16"/>
      <c r="F1123" s="6" t="s">
        <f>=A1123-A1122</f>
      </c>
      <c r="G1123" s="6" t="s">
        <f>=B1123+G1122</f>
      </c>
      <c r="H1123" s="6" t="s">
        <f>=F1123*G1122</f>
      </c>
    </row>
    <row collapsed="false" customFormat="false" customHeight="false" hidden="false" ht="12.1" outlineLevel="0" r="1124">
      <c r="A1124" s="13" t="n">
        <v>46057.416782407</v>
      </c>
      <c r="B1124" s="6" t="n">
        <v>119.67</v>
      </c>
      <c r="C1124" s="16" t="s">
        <v>282</v>
      </c>
      <c r="D1124" s="16"/>
      <c r="E1124" s="16"/>
      <c r="F1124" s="6" t="s">
        <f>=A1124-A1123</f>
      </c>
      <c r="G1124" s="6" t="s">
        <f>=B1124+G1123</f>
      </c>
      <c r="H1124" s="6" t="s">
        <f>=F1124*G1123</f>
      </c>
    </row>
    <row collapsed="false" customFormat="false" customHeight="false" hidden="false" ht="12.1" outlineLevel="0" r="1125">
      <c r="A1125" s="13" t="n">
        <v>46057.833865741</v>
      </c>
      <c r="B1125" s="6" t="n">
        <v>40</v>
      </c>
      <c r="C1125" s="16" t="s">
        <v>233</v>
      </c>
      <c r="D1125" s="16"/>
      <c r="E1125" s="16"/>
      <c r="F1125" s="6" t="s">
        <f>=A1125-A1124</f>
      </c>
      <c r="G1125" s="6" t="s">
        <f>=B1125+G1124</f>
      </c>
      <c r="H1125" s="6" t="s">
        <f>=F1125*G1124</f>
      </c>
    </row>
    <row collapsed="false" customFormat="false" customHeight="false" hidden="false" ht="12.1" outlineLevel="0" r="1126">
      <c r="A1126" s="13" t="n">
        <v>46057.843506944</v>
      </c>
      <c r="B1126" s="6" t="n">
        <v>35.06</v>
      </c>
      <c r="C1126" s="16" t="s">
        <v>233</v>
      </c>
      <c r="D1126" s="16"/>
      <c r="E1126" s="16"/>
      <c r="F1126" s="6" t="s">
        <f>=A1126-A1125</f>
      </c>
      <c r="G1126" s="6" t="s">
        <f>=B1126+G1125</f>
      </c>
      <c r="H1126" s="6" t="s">
        <f>=F1126*G1125</f>
      </c>
    </row>
    <row collapsed="false" customFormat="false" customHeight="false" hidden="false" ht="12.1" outlineLevel="0" r="1127">
      <c r="A1127" s="13" t="n">
        <v>46057.940775463</v>
      </c>
      <c r="B1127" s="6" t="n">
        <v>1296.06</v>
      </c>
      <c r="C1127" s="16" t="s">
        <v>233</v>
      </c>
      <c r="D1127" s="16"/>
      <c r="E1127" s="16"/>
      <c r="F1127" s="6" t="s">
        <f>=A1127-A1126</f>
      </c>
      <c r="G1127" s="6" t="s">
        <f>=B1127+G1126</f>
      </c>
      <c r="H1127" s="6" t="s">
        <f>=F1127*G1126</f>
      </c>
    </row>
    <row collapsed="false" customFormat="false" customHeight="false" hidden="false" ht="12.1" outlineLevel="0" r="1128">
      <c r="A1128" s="13" t="n">
        <v>46059.700983796</v>
      </c>
      <c r="B1128" s="6" t="n">
        <v>34</v>
      </c>
      <c r="C1128" s="16" t="s">
        <v>233</v>
      </c>
      <c r="D1128" s="16"/>
      <c r="E1128" s="16"/>
      <c r="F1128" s="6" t="s">
        <f>=A1128-A1127</f>
      </c>
      <c r="G1128" s="6" t="s">
        <f>=B1128+G1127</f>
      </c>
      <c r="H1128" s="6" t="s">
        <f>=F1128*G1127</f>
      </c>
    </row>
    <row collapsed="false" customFormat="false" customHeight="false" hidden="false" ht="12.1" outlineLevel="0" r="1129">
      <c r="A1129" s="13" t="n">
        <v>46060</v>
      </c>
      <c r="B1129" s="6" t="n">
        <v>-30</v>
      </c>
      <c r="C1129" s="16" t="s">
        <v>270</v>
      </c>
      <c r="D1129" s="16"/>
      <c r="E1129" s="16"/>
      <c r="F1129" s="6" t="s">
        <f>=A1129-A1128</f>
      </c>
      <c r="G1129" s="6" t="s">
        <f>=B1129+G1128</f>
      </c>
      <c r="H1129" s="6" t="s">
        <f>=F1129*G1128</f>
      </c>
    </row>
    <row collapsed="false" customFormat="false" customHeight="false" hidden="false" ht="12.1" outlineLevel="0" r="1130">
      <c r="A1130" s="13" t="n">
        <v>46060</v>
      </c>
      <c r="B1130" s="6" t="n">
        <v>30</v>
      </c>
      <c r="C1130" s="16" t="s">
        <v>233</v>
      </c>
      <c r="D1130" s="16"/>
      <c r="E1130" s="16"/>
      <c r="F1130" s="6" t="s">
        <f>=A1130-A1129</f>
      </c>
      <c r="G1130" s="6" t="s">
        <f>=B1130+G1129</f>
      </c>
      <c r="H1130" s="6" t="s">
        <f>=F1130*G1129</f>
      </c>
    </row>
    <row collapsed="false" customFormat="false" customHeight="false" hidden="false" ht="12.1" outlineLevel="0" r="1131">
      <c r="A1131" s="13" t="n">
        <v>46060</v>
      </c>
      <c r="B1131" s="6" t="n">
        <v>22.32</v>
      </c>
      <c r="C1131" s="16" t="s">
        <v>233</v>
      </c>
      <c r="D1131" s="16"/>
      <c r="E1131" s="16"/>
      <c r="F1131" s="6" t="s">
        <f>=A1131-A1130</f>
      </c>
      <c r="G1131" s="6" t="s">
        <f>=B1131+G1130</f>
      </c>
      <c r="H1131" s="6" t="s">
        <f>=F1131*G1130</f>
      </c>
    </row>
    <row collapsed="false" customFormat="false" customHeight="false" hidden="false" ht="12.1" outlineLevel="0" r="1132">
      <c r="A1132" s="13" t="n">
        <v>46060.526481481</v>
      </c>
      <c r="B1132" s="6" t="n">
        <v>43</v>
      </c>
      <c r="C1132" s="16" t="s">
        <v>233</v>
      </c>
      <c r="D1132" s="16"/>
      <c r="E1132" s="16"/>
      <c r="F1132" s="6" t="s">
        <f>=A1132-A1131</f>
      </c>
      <c r="G1132" s="6" t="s">
        <f>=B1132+G1131</f>
      </c>
      <c r="H1132" s="6" t="s">
        <f>=F1132*G1131</f>
      </c>
    </row>
    <row collapsed="false" customFormat="false" customHeight="false" hidden="false" ht="12.1" outlineLevel="0" r="1133">
      <c r="A1133" s="13" t="n">
        <v>46060.822314815</v>
      </c>
      <c r="B1133" s="6" t="n">
        <v>20</v>
      </c>
      <c r="C1133" s="16" t="s">
        <v>233</v>
      </c>
      <c r="D1133" s="16"/>
      <c r="E1133" s="16"/>
      <c r="F1133" s="6" t="s">
        <f>=A1133-A1132</f>
      </c>
      <c r="G1133" s="6" t="s">
        <f>=B1133+G1132</f>
      </c>
      <c r="H1133" s="6" t="s">
        <f>=F1133*G1132</f>
      </c>
    </row>
    <row collapsed="false" customFormat="false" customHeight="false" hidden="false" ht="12.1" outlineLevel="0" r="1134">
      <c r="A1134" s="13" t="n">
        <v>46061</v>
      </c>
      <c r="B1134" s="6" t="n">
        <v>20</v>
      </c>
      <c r="C1134" s="16" t="s">
        <v>233</v>
      </c>
      <c r="D1134" s="16"/>
      <c r="E1134" s="16"/>
      <c r="F1134" s="6" t="s">
        <f>=A1134-A1133</f>
      </c>
      <c r="G1134" s="6" t="s">
        <f>=B1134+G1133</f>
      </c>
      <c r="H1134" s="6" t="s">
        <f>=F1134*G1133</f>
      </c>
    </row>
    <row collapsed="false" customFormat="false" customHeight="false" hidden="false" ht="12.1" outlineLevel="0" r="1135">
      <c r="A1135" s="13" t="n">
        <v>46062.801435185</v>
      </c>
      <c r="B1135" s="6" t="n">
        <v>44.05</v>
      </c>
      <c r="C1135" s="16" t="s">
        <v>233</v>
      </c>
      <c r="D1135" s="16"/>
      <c r="E1135" s="16"/>
      <c r="F1135" s="6" t="s">
        <f>=A1135-A1134</f>
      </c>
      <c r="G1135" s="6" t="s">
        <f>=B1135+G1134</f>
      </c>
      <c r="H1135" s="6" t="s">
        <f>=F1135*G1134</f>
      </c>
    </row>
    <row collapsed="false" customFormat="false" customHeight="false" hidden="false" ht="12.1" outlineLevel="0" r="1136">
      <c r="A1136" s="13" t="n">
        <v>46063</v>
      </c>
      <c r="B1136" s="6" t="n">
        <v>38.2</v>
      </c>
      <c r="C1136" s="16" t="s">
        <v>233</v>
      </c>
      <c r="D1136" s="16"/>
      <c r="E1136" s="16"/>
      <c r="F1136" s="6" t="s">
        <f>=A1136-A1135</f>
      </c>
      <c r="G1136" s="6" t="s">
        <f>=B1136+G1135</f>
      </c>
      <c r="H1136" s="6" t="s">
        <f>=F1136*G1135</f>
      </c>
    </row>
    <row collapsed="false" customFormat="false" customHeight="false" hidden="false" ht="12.1" outlineLevel="0" r="1137">
      <c r="A1137" s="13" t="n">
        <v>46063</v>
      </c>
      <c r="B1137" s="6" t="n">
        <v>30</v>
      </c>
      <c r="C1137" s="16" t="s">
        <v>271</v>
      </c>
      <c r="D1137" s="16"/>
      <c r="E1137" s="16"/>
      <c r="F1137" s="6" t="s">
        <f>=A1137-A1136</f>
      </c>
      <c r="G1137" s="6" t="s">
        <f>=B1137+G1136</f>
      </c>
      <c r="H1137" s="6" t="s">
        <f>=F1137*G1136</f>
      </c>
    </row>
    <row collapsed="false" customFormat="false" customHeight="false" hidden="false" ht="12.1" outlineLevel="0" r="1138">
      <c r="A1138" s="13" t="n">
        <v>46063.505497685</v>
      </c>
      <c r="B1138" s="6" t="n">
        <v>12</v>
      </c>
      <c r="C1138" s="16" t="s">
        <v>233</v>
      </c>
      <c r="D1138" s="16"/>
      <c r="E1138" s="16"/>
      <c r="F1138" s="6" t="s">
        <f>=A1138-A1137</f>
      </c>
      <c r="G1138" s="6" t="s">
        <f>=B1138+G1137</f>
      </c>
      <c r="H1138" s="6" t="s">
        <f>=F1138*G1137</f>
      </c>
    </row>
    <row collapsed="false" customFormat="false" customHeight="false" hidden="false" ht="12.1" outlineLevel="0" r="1139">
      <c r="A1139" s="13" t="n">
        <v>46064.598576389</v>
      </c>
      <c r="B1139" s="6" t="n">
        <v>42</v>
      </c>
      <c r="C1139" s="16" t="s">
        <v>233</v>
      </c>
      <c r="D1139" s="16"/>
      <c r="E1139" s="16"/>
      <c r="F1139" s="6" t="s">
        <f>=A1139-A1138</f>
      </c>
      <c r="G1139" s="6" t="s">
        <f>=B1139+G1138</f>
      </c>
      <c r="H1139" s="6" t="s">
        <f>=F1139*G1138</f>
      </c>
    </row>
    <row collapsed="false" customFormat="false" customHeight="false" hidden="false" ht="12.1" outlineLevel="0" r="1140">
      <c r="A1140" s="13" t="n">
        <v>46065.494872685</v>
      </c>
      <c r="B1140" s="6" t="n">
        <v>23</v>
      </c>
      <c r="C1140" s="16" t="s">
        <v>233</v>
      </c>
      <c r="D1140" s="16"/>
      <c r="E1140" s="16"/>
      <c r="F1140" s="6" t="s">
        <f>=A1140-A1139</f>
      </c>
      <c r="G1140" s="6" t="s">
        <f>=B1140+G1139</f>
      </c>
      <c r="H1140" s="6" t="s">
        <f>=F1140*G1139</f>
      </c>
    </row>
    <row collapsed="false" customFormat="false" customHeight="false" hidden="false" ht="12.1" outlineLevel="0" r="1141">
      <c r="A1141" s="13" t="n">
        <v>46065.812106481</v>
      </c>
      <c r="B1141" s="6" t="n">
        <v>5.1</v>
      </c>
      <c r="C1141" s="16" t="s">
        <v>233</v>
      </c>
      <c r="D1141" s="16"/>
      <c r="E1141" s="16"/>
      <c r="F1141" s="6" t="s">
        <f>=A1141-A1140</f>
      </c>
      <c r="G1141" s="6" t="s">
        <f>=B1141+G1140</f>
      </c>
      <c r="H1141" s="6" t="s">
        <f>=F1141*G1140</f>
      </c>
    </row>
    <row collapsed="false" customFormat="false" customHeight="false" hidden="false" ht="12.1" outlineLevel="0" r="1142">
      <c r="A1142" s="13" t="n">
        <v>46066.477118056</v>
      </c>
      <c r="B1142" s="6" t="n">
        <v>12</v>
      </c>
      <c r="C1142" s="16" t="s">
        <v>233</v>
      </c>
      <c r="D1142" s="16"/>
      <c r="E1142" s="16"/>
      <c r="F1142" s="6" t="s">
        <f>=A1142-A1141</f>
      </c>
      <c r="G1142" s="6" t="s">
        <f>=B1142+G1141</f>
      </c>
      <c r="H1142" s="6" t="s">
        <f>=F1142*G1141</f>
      </c>
    </row>
    <row collapsed="false" customFormat="false" customHeight="false" hidden="false" ht="12.1" outlineLevel="0" r="1143">
      <c r="A1143" s="13" t="n">
        <v>46066.750486111</v>
      </c>
      <c r="B1143" s="6" t="n">
        <v>5000</v>
      </c>
      <c r="C1143" s="16" t="s">
        <v>233</v>
      </c>
      <c r="D1143" s="16"/>
      <c r="E1143" s="16"/>
      <c r="F1143" s="6" t="s">
        <f>=A1143-A1142</f>
      </c>
      <c r="G1143" s="6" t="s">
        <f>=B1143+G1142</f>
      </c>
      <c r="H1143" s="6" t="s">
        <f>=F1143*G1142</f>
      </c>
    </row>
    <row collapsed="false" customFormat="false" customHeight="false" hidden="false" ht="12.1" outlineLevel="0" r="1144">
      <c r="A1144" s="13" t="n">
        <v>46066.775439815</v>
      </c>
      <c r="B1144" s="6" t="n">
        <v>7.74</v>
      </c>
      <c r="C1144" s="16" t="s">
        <v>233</v>
      </c>
      <c r="D1144" s="16"/>
      <c r="E1144" s="16"/>
      <c r="F1144" s="6" t="s">
        <f>=A1144-A1143</f>
      </c>
      <c r="G1144" s="6" t="s">
        <f>=B1144+G1143</f>
      </c>
      <c r="H1144" s="6" t="s">
        <f>=F1144*G1143</f>
      </c>
    </row>
    <row collapsed="false" customFormat="false" customHeight="false" hidden="false" ht="12.1" outlineLevel="0" r="1145">
      <c r="A1145" s="13" t="n">
        <v>46066.777013889</v>
      </c>
      <c r="B1145" s="6" t="n">
        <v>24.96</v>
      </c>
      <c r="C1145" s="16" t="s">
        <v>233</v>
      </c>
      <c r="D1145" s="16"/>
      <c r="E1145" s="16"/>
      <c r="F1145" s="6" t="s">
        <f>=A1145-A1144</f>
      </c>
      <c r="G1145" s="6" t="s">
        <f>=B1145+G1144</f>
      </c>
      <c r="H1145" s="6" t="s">
        <f>=F1145*G1144</f>
      </c>
    </row>
    <row collapsed="false" customFormat="false" customHeight="false" hidden="false" ht="12.1" outlineLevel="0" r="1146">
      <c r="A1146" s="13" t="n">
        <v>46066.777569444</v>
      </c>
      <c r="B1146" s="6" t="n">
        <v>10</v>
      </c>
      <c r="C1146" s="16" t="s">
        <v>233</v>
      </c>
      <c r="D1146" s="16"/>
      <c r="E1146" s="16"/>
      <c r="F1146" s="6" t="s">
        <f>=A1146-A1145</f>
      </c>
      <c r="G1146" s="6" t="s">
        <f>=B1146+G1145</f>
      </c>
      <c r="H1146" s="6" t="s">
        <f>=F1146*G1145</f>
      </c>
    </row>
    <row collapsed="false" customFormat="false" customHeight="false" hidden="false" ht="12.1" outlineLevel="0" r="1147">
      <c r="A1147" s="13" t="n">
        <v>46066.780925926</v>
      </c>
      <c r="B1147" s="6" t="n">
        <v>29</v>
      </c>
      <c r="C1147" s="16" t="s">
        <v>233</v>
      </c>
      <c r="D1147" s="16"/>
      <c r="E1147" s="16"/>
      <c r="F1147" s="6" t="s">
        <f>=A1147-A1146</f>
      </c>
      <c r="G1147" s="6" t="s">
        <f>=B1147+G1146</f>
      </c>
      <c r="H1147" s="6" t="s">
        <f>=F1147*G1146</f>
      </c>
    </row>
    <row collapsed="false" customFormat="false" customHeight="false" hidden="false" ht="12.1" outlineLevel="0" r="1148">
      <c r="A1148" s="13" t="n">
        <v>46066.841111111</v>
      </c>
      <c r="B1148" s="6" t="n">
        <v>10000</v>
      </c>
      <c r="C1148" s="16" t="s">
        <v>233</v>
      </c>
      <c r="D1148" s="16"/>
      <c r="E1148" s="16"/>
      <c r="F1148" s="6" t="s">
        <f>=A1148-A1147</f>
      </c>
      <c r="G1148" s="6" t="s">
        <f>=B1148+G1147</f>
      </c>
      <c r="H1148" s="6" t="s">
        <f>=F1148*G1147</f>
      </c>
    </row>
    <row collapsed="false" customFormat="false" customHeight="false" hidden="false" ht="12.1" outlineLevel="0" r="1149">
      <c r="A1149" s="13" t="n">
        <v>46067</v>
      </c>
      <c r="B1149" s="6" t="n">
        <v>12</v>
      </c>
      <c r="C1149" s="16" t="s">
        <v>233</v>
      </c>
      <c r="D1149" s="16"/>
      <c r="E1149" s="16"/>
      <c r="F1149" s="6" t="s">
        <f>=A1149-A1148</f>
      </c>
      <c r="G1149" s="6" t="s">
        <f>=B1149+G1148</f>
      </c>
      <c r="H1149" s="6" t="s">
        <f>=F1149*G1148</f>
      </c>
    </row>
    <row collapsed="false" customFormat="false" customHeight="false" hidden="false" ht="12.1" outlineLevel="0" r="1150">
      <c r="A1150" s="13" t="n">
        <v>46067.614872685</v>
      </c>
      <c r="B1150" s="6" t="n">
        <v>43</v>
      </c>
      <c r="C1150" s="16" t="s">
        <v>233</v>
      </c>
      <c r="D1150" s="16"/>
      <c r="E1150" s="16"/>
      <c r="F1150" s="6" t="s">
        <f>=A1150-A1149</f>
      </c>
      <c r="G1150" s="6" t="s">
        <f>=B1150+G1149</f>
      </c>
      <c r="H1150" s="6" t="s">
        <f>=F1150*G1149</f>
      </c>
    </row>
    <row collapsed="false" customFormat="false" customHeight="false" hidden="false" ht="12.1" outlineLevel="0" r="1151">
      <c r="A1151" s="13" t="n">
        <v>46067.805462963</v>
      </c>
      <c r="B1151" s="6" t="n">
        <v>30.18</v>
      </c>
      <c r="C1151" s="16" t="s">
        <v>233</v>
      </c>
      <c r="D1151" s="16"/>
      <c r="E1151" s="16"/>
      <c r="F1151" s="6" t="s">
        <f>=A1151-A1150</f>
      </c>
      <c r="G1151" s="6" t="s">
        <f>=B1151+G1150</f>
      </c>
      <c r="H1151" s="6" t="s">
        <f>=F1151*G1150</f>
      </c>
    </row>
    <row collapsed="false" customFormat="false" customHeight="false" hidden="false" ht="12.1" outlineLevel="0" r="1152">
      <c r="A1152" s="13" t="n">
        <v>46067.818113426</v>
      </c>
      <c r="B1152" s="6" t="n">
        <v>21</v>
      </c>
      <c r="C1152" s="16" t="s">
        <v>233</v>
      </c>
      <c r="D1152" s="16"/>
      <c r="E1152" s="16"/>
      <c r="F1152" s="6" t="s">
        <f>=A1152-A1151</f>
      </c>
      <c r="G1152" s="6" t="s">
        <f>=B1152+G1151</f>
      </c>
      <c r="H1152" s="6" t="s">
        <f>=F1152*G1151</f>
      </c>
    </row>
    <row collapsed="false" customFormat="false" customHeight="false" hidden="false" ht="12.1" outlineLevel="0" r="1153">
      <c r="A1153" s="13" t="n">
        <v>46068.659756944</v>
      </c>
      <c r="B1153" s="6" t="n">
        <v>20.02</v>
      </c>
      <c r="C1153" s="16" t="s">
        <v>233</v>
      </c>
      <c r="D1153" s="16"/>
      <c r="E1153" s="16"/>
      <c r="F1153" s="6" t="s">
        <f>=A1153-A1152</f>
      </c>
      <c r="G1153" s="6" t="s">
        <f>=B1153+G1152</f>
      </c>
      <c r="H1153" s="6" t="s">
        <f>=F1153*G1152</f>
      </c>
    </row>
    <row collapsed="false" customFormat="false" customHeight="false" hidden="false" ht="12.1" outlineLevel="0" r="1154">
      <c r="A1154" s="13" t="n">
        <v>46069.659178241</v>
      </c>
      <c r="B1154" s="6" t="n">
        <v>12</v>
      </c>
      <c r="C1154" s="16" t="s">
        <v>233</v>
      </c>
      <c r="D1154" s="16"/>
      <c r="E1154" s="16"/>
      <c r="F1154" s="6" t="s">
        <f>=A1154-A1153</f>
      </c>
      <c r="G1154" s="6" t="s">
        <f>=B1154+G1153</f>
      </c>
      <c r="H1154" s="6" t="s">
        <f>=F1154*G1153</f>
      </c>
    </row>
    <row collapsed="false" customFormat="false" customHeight="false" hidden="false" ht="12.1" outlineLevel="0" r="1155">
      <c r="A1155" s="13" t="n">
        <v>46070</v>
      </c>
      <c r="B1155" s="6" t="n">
        <v>10.02</v>
      </c>
      <c r="C1155" s="16" t="s">
        <v>233</v>
      </c>
      <c r="D1155" s="16"/>
      <c r="E1155" s="16"/>
      <c r="F1155" s="6" t="s">
        <f>=A1155-A1154</f>
      </c>
      <c r="G1155" s="6" t="s">
        <f>=B1155+G1154</f>
      </c>
      <c r="H1155" s="6" t="s">
        <f>=F1155*G1154</f>
      </c>
    </row>
    <row collapsed="false" customFormat="false" customHeight="false" hidden="false" ht="12.1" outlineLevel="0" r="1156">
      <c r="A1156" s="13" t="n">
        <v>46070.578703704</v>
      </c>
      <c r="B1156" s="6" t="n">
        <v>13</v>
      </c>
      <c r="C1156" s="16" t="s">
        <v>233</v>
      </c>
      <c r="D1156" s="16"/>
      <c r="E1156" s="16"/>
      <c r="F1156" s="6" t="s">
        <f>=A1156-A1155</f>
      </c>
      <c r="G1156" s="6" t="s">
        <f>=B1156+G1155</f>
      </c>
      <c r="H1156" s="6" t="s">
        <f>=F1156*G1155</f>
      </c>
    </row>
    <row collapsed="false" customFormat="false" customHeight="false" hidden="false" ht="12.1" outlineLevel="0" r="1157">
      <c r="A1157" s="13" t="n">
        <v>46071</v>
      </c>
      <c r="B1157" s="6" t="n">
        <v>30.03</v>
      </c>
      <c r="C1157" s="16" t="s">
        <v>233</v>
      </c>
      <c r="D1157" s="16"/>
      <c r="E1157" s="16"/>
      <c r="F1157" s="6" t="s">
        <f>=A1157-A1156</f>
      </c>
      <c r="G1157" s="6" t="s">
        <f>=B1157+G1156</f>
      </c>
      <c r="H1157" s="6" t="s">
        <f>=F1157*G1156</f>
      </c>
    </row>
    <row collapsed="false" customFormat="false" customHeight="false" hidden="false" ht="12.1" outlineLevel="0" r="1158">
      <c r="A1158" s="13" t="n">
        <v>46071.603032407</v>
      </c>
      <c r="B1158" s="6" t="n">
        <v>42</v>
      </c>
      <c r="C1158" s="16" t="s">
        <v>233</v>
      </c>
      <c r="D1158" s="16"/>
      <c r="E1158" s="16"/>
      <c r="F1158" s="6" t="s">
        <f>=A1158-A1157</f>
      </c>
      <c r="G1158" s="6" t="s">
        <f>=B1158+G1157</f>
      </c>
      <c r="H1158" s="6" t="s">
        <f>=F1158*G1157</f>
      </c>
    </row>
    <row collapsed="false" customFormat="false" customHeight="false" hidden="false" ht="12.1" outlineLevel="0" r="1159">
      <c r="A1159" s="13" t="n">
        <v>46072</v>
      </c>
      <c r="B1159" s="6" t="n">
        <v>20.01</v>
      </c>
      <c r="C1159" s="16" t="s">
        <v>233</v>
      </c>
      <c r="D1159" s="16"/>
      <c r="E1159" s="16"/>
      <c r="F1159" s="6" t="s">
        <f>=A1159-A1158</f>
      </c>
      <c r="G1159" s="6" t="s">
        <f>=B1159+G1158</f>
      </c>
      <c r="H1159" s="6" t="s">
        <f>=F1159*G1158</f>
      </c>
    </row>
    <row collapsed="false" customFormat="false" customHeight="false" hidden="false" ht="12.1" outlineLevel="0" r="1160">
      <c r="A1160" s="13" t="n">
        <v>46073.480868056</v>
      </c>
      <c r="B1160" s="6" t="n">
        <v>32</v>
      </c>
      <c r="C1160" s="16" t="s">
        <v>233</v>
      </c>
      <c r="D1160" s="16"/>
      <c r="E1160" s="16"/>
      <c r="F1160" s="6" t="s">
        <f>=A1160-A1159</f>
      </c>
      <c r="G1160" s="6" t="s">
        <f>=B1160+G1159</f>
      </c>
      <c r="H1160" s="6" t="s">
        <f>=F1160*G1159</f>
      </c>
    </row>
    <row collapsed="false" customFormat="false" customHeight="false" hidden="false" ht="12.1" outlineLevel="0" r="1161">
      <c r="A1161" s="13" t="n">
        <v>46073.522766204</v>
      </c>
      <c r="B1161" s="6" t="n">
        <v>20.01</v>
      </c>
      <c r="C1161" s="16" t="s">
        <v>233</v>
      </c>
      <c r="D1161" s="16"/>
      <c r="E1161" s="16"/>
      <c r="F1161" s="6" t="s">
        <f>=A1161-A1160</f>
      </c>
      <c r="G1161" s="6" t="s">
        <f>=B1161+G1160</f>
      </c>
      <c r="H1161" s="6" t="s">
        <f>=F1161*G1160</f>
      </c>
    </row>
    <row collapsed="false" customFormat="false" customHeight="false" hidden="false" ht="12.1" outlineLevel="0" r="1162">
      <c r="A1162" s="13" t="n">
        <v>46073.586747685</v>
      </c>
      <c r="B1162" s="6" t="n">
        <v>3.5</v>
      </c>
      <c r="C1162" s="16" t="s">
        <v>233</v>
      </c>
      <c r="D1162" s="16"/>
      <c r="E1162" s="16"/>
      <c r="F1162" s="6" t="s">
        <f>=A1162-A1161</f>
      </c>
      <c r="G1162" s="6" t="s">
        <f>=B1162+G1161</f>
      </c>
      <c r="H1162" s="6" t="s">
        <f>=F1162*G1161</f>
      </c>
    </row>
    <row collapsed="false" customFormat="false" customHeight="false" hidden="false" ht="12.1" outlineLevel="0" r="1163">
      <c r="A1163" s="13" t="n">
        <v>46073.593530093</v>
      </c>
      <c r="B1163" s="6" t="n">
        <v>15</v>
      </c>
      <c r="C1163" s="16" t="s">
        <v>233</v>
      </c>
      <c r="D1163" s="16"/>
      <c r="E1163" s="16"/>
      <c r="F1163" s="6" t="s">
        <f>=A1163-A1162</f>
      </c>
      <c r="G1163" s="6" t="s">
        <f>=B1163+G1162</f>
      </c>
      <c r="H1163" s="6" t="s">
        <f>=F1163*G1162</f>
      </c>
    </row>
    <row collapsed="false" customFormat="false" customHeight="false" hidden="false" ht="12.1" outlineLevel="0" r="1164">
      <c r="A1164" s="13" t="n">
        <v>46073.632326389</v>
      </c>
      <c r="B1164" s="6" t="n">
        <v>43</v>
      </c>
      <c r="C1164" s="16" t="s">
        <v>233</v>
      </c>
      <c r="D1164" s="16"/>
      <c r="E1164" s="16"/>
      <c r="F1164" s="6" t="s">
        <f>=A1164-A1163</f>
      </c>
      <c r="G1164" s="6" t="s">
        <f>=B1164+G1163</f>
      </c>
      <c r="H1164" s="6" t="s">
        <f>=F1164*G1163</f>
      </c>
    </row>
    <row collapsed="false" customFormat="false" customHeight="false" hidden="false" ht="12.1" outlineLevel="0" r="1165">
      <c r="A1165" s="13" t="n">
        <v>46076.581006944</v>
      </c>
      <c r="B1165" s="6" t="n">
        <v>12</v>
      </c>
      <c r="C1165" s="16" t="s">
        <v>233</v>
      </c>
      <c r="D1165" s="16"/>
      <c r="E1165" s="16"/>
      <c r="F1165" s="6" t="s">
        <f>=A1165-A1164</f>
      </c>
      <c r="G1165" s="6" t="s">
        <f>=B1165+G1164</f>
      </c>
      <c r="H1165" s="6" t="s">
        <f>=F1165*G1164</f>
      </c>
    </row>
    <row collapsed="false" customFormat="false" customHeight="false" hidden="false" ht="12.1" outlineLevel="0" r="1166">
      <c r="A1166" s="13" t="n">
        <v>46077.747037037</v>
      </c>
      <c r="B1166" s="6" t="n">
        <v>34.68</v>
      </c>
      <c r="C1166" s="16" t="s">
        <v>233</v>
      </c>
      <c r="D1166" s="16"/>
      <c r="E1166" s="16"/>
      <c r="F1166" s="6" t="s">
        <f>=A1166-A1165</f>
      </c>
      <c r="G1166" s="6" t="s">
        <f>=B1166+G1165</f>
      </c>
      <c r="H1166" s="6" t="s">
        <f>=F1166*G1165</f>
      </c>
    </row>
    <row collapsed="false" customFormat="false" customHeight="false" hidden="false" ht="12.1" outlineLevel="0" r="1167">
      <c r="A1167" s="13" t="n">
        <v>46078</v>
      </c>
      <c r="B1167" s="6" t="n">
        <v>-149.04</v>
      </c>
      <c r="C1167" s="16" t="s">
        <v>307</v>
      </c>
      <c r="D1167" s="16"/>
      <c r="E1167" s="16"/>
      <c r="F1167" s="6" t="s">
        <f>=A1167-A1166</f>
      </c>
      <c r="G1167" s="6" t="s">
        <f>=B1167+G1166</f>
      </c>
      <c r="H1167" s="6" t="s">
        <f>=F1167*G1166</f>
      </c>
    </row>
    <row collapsed="false" customFormat="false" customHeight="false" hidden="false" ht="12.1" outlineLevel="0" r="1168">
      <c r="A1168" s="13" t="n">
        <v>46078</v>
      </c>
      <c r="B1168" s="6" t="n">
        <v>40.04</v>
      </c>
      <c r="C1168" s="16" t="s">
        <v>233</v>
      </c>
      <c r="D1168" s="16"/>
      <c r="E1168" s="16"/>
      <c r="F1168" s="6" t="s">
        <f>=A1168-A1167</f>
      </c>
      <c r="G1168" s="6" t="s">
        <f>=B1168+G1167</f>
      </c>
      <c r="H1168" s="6" t="s">
        <f>=F1168*G1167</f>
      </c>
    </row>
    <row collapsed="false" customFormat="false" customHeight="false" hidden="false" ht="12.1" outlineLevel="0" r="1169">
      <c r="A1169" s="13" t="n">
        <v>46079</v>
      </c>
      <c r="B1169" s="6" t="n">
        <v>-500</v>
      </c>
      <c r="C1169" s="16" t="s">
        <v>308</v>
      </c>
      <c r="D1169" s="16"/>
      <c r="E1169" s="16"/>
      <c r="F1169" s="6" t="s">
        <f>=A1169-A1168</f>
      </c>
      <c r="G1169" s="6" t="s">
        <f>=B1169+G1168</f>
      </c>
      <c r="H1169" s="6" t="s">
        <f>=F1169*G1168</f>
      </c>
    </row>
    <row collapsed="false" customFormat="false" customHeight="false" hidden="false" ht="12.1" outlineLevel="0" r="1170">
      <c r="A1170" s="13" t="n">
        <v>46079</v>
      </c>
      <c r="B1170" s="6" t="n">
        <v>40.05</v>
      </c>
      <c r="C1170" s="16" t="s">
        <v>233</v>
      </c>
      <c r="D1170" s="16"/>
      <c r="E1170" s="16"/>
      <c r="F1170" s="6" t="s">
        <f>=A1170-A1169</f>
      </c>
      <c r="G1170" s="6" t="s">
        <f>=B1170+G1169</f>
      </c>
      <c r="H1170" s="6" t="s">
        <f>=F1170*G1169</f>
      </c>
    </row>
    <row collapsed="false" customFormat="false" customHeight="false" hidden="false" ht="12.1" outlineLevel="0" r="1171">
      <c r="A1171" s="13" t="n">
        <v>46079.493796296</v>
      </c>
      <c r="B1171" s="6" t="n">
        <v>1000</v>
      </c>
      <c r="C1171" s="16" t="s">
        <v>233</v>
      </c>
      <c r="D1171" s="16"/>
      <c r="E1171" s="16"/>
      <c r="F1171" s="6" t="s">
        <f>=A1171-A1170</f>
      </c>
      <c r="G1171" s="6" t="s">
        <f>=B1171+G1170</f>
      </c>
      <c r="H1171" s="6" t="s">
        <f>=F1171*G1170</f>
      </c>
    </row>
    <row collapsed="false" customFormat="false" customHeight="false" hidden="false" ht="12.1" outlineLevel="0" r="1172">
      <c r="A1172" s="13" t="n">
        <v>46079.634398148</v>
      </c>
      <c r="B1172" s="6" t="n">
        <v>13</v>
      </c>
      <c r="C1172" s="16" t="s">
        <v>233</v>
      </c>
      <c r="D1172" s="16"/>
      <c r="E1172" s="16"/>
      <c r="F1172" s="6" t="s">
        <f>=A1172-A1171</f>
      </c>
      <c r="G1172" s="6" t="s">
        <f>=B1172+G1171</f>
      </c>
      <c r="H1172" s="6" t="s">
        <f>=F1172*G1171</f>
      </c>
    </row>
    <row collapsed="false" customFormat="false" customHeight="false" hidden="false" ht="12.1" outlineLevel="0" r="1173">
      <c r="A1173" s="13" t="n">
        <v>46080</v>
      </c>
      <c r="B1173" s="6" t="n">
        <v>30.03</v>
      </c>
      <c r="C1173" s="16" t="s">
        <v>233</v>
      </c>
      <c r="D1173" s="16"/>
      <c r="E1173" s="16"/>
      <c r="F1173" s="6" t="s">
        <f>=A1173-A1172</f>
      </c>
      <c r="G1173" s="6" t="s">
        <f>=B1173+G1172</f>
      </c>
      <c r="H1173" s="6" t="s">
        <f>=F1173*G1172</f>
      </c>
    </row>
    <row collapsed="false" customFormat="false" customHeight="false" hidden="false" ht="12.1" outlineLevel="0" r="1174">
      <c r="A1174" s="13" t="n">
        <v>46080.439872685</v>
      </c>
      <c r="B1174" s="6" t="n">
        <v>149.04</v>
      </c>
      <c r="C1174" s="16" t="s">
        <v>277</v>
      </c>
      <c r="D1174" s="16"/>
      <c r="E1174" s="16"/>
      <c r="F1174" s="6" t="s">
        <f>=A1174-A1173</f>
      </c>
      <c r="G1174" s="6" t="s">
        <f>=B1174+G1173</f>
      </c>
      <c r="H1174" s="6" t="s">
        <f>=F1174*G1173</f>
      </c>
    </row>
    <row collapsed="false" customFormat="false" customHeight="false" hidden="false" ht="12.1" outlineLevel="0" r="1175">
      <c r="A1175" s="13" t="n">
        <v>46081</v>
      </c>
      <c r="B1175" s="6" t="n">
        <v>-133.35</v>
      </c>
      <c r="C1175" s="16" t="s">
        <v>309</v>
      </c>
      <c r="D1175" s="16"/>
      <c r="E1175" s="16"/>
      <c r="F1175" s="6" t="s">
        <f>=A1175-A1174</f>
      </c>
      <c r="G1175" s="6" t="s">
        <f>=B1175+G1174</f>
      </c>
      <c r="H1175" s="6" t="s">
        <f>=F1175*G1174</f>
      </c>
    </row>
    <row collapsed="false" customFormat="false" customHeight="false" hidden="false" ht="12.1" outlineLevel="0" r="1176">
      <c r="A1176" s="13" t="n">
        <v>46082.614085648</v>
      </c>
      <c r="B1176" s="6" t="n">
        <v>8.01</v>
      </c>
      <c r="C1176" s="16" t="s">
        <v>233</v>
      </c>
      <c r="D1176" s="16"/>
      <c r="E1176" s="16"/>
      <c r="F1176" s="6" t="s">
        <f>=A1176-A1175</f>
      </c>
      <c r="G1176" s="6" t="s">
        <f>=B1176+G1175</f>
      </c>
      <c r="H1176" s="6" t="s">
        <f>=F1176*G1175</f>
      </c>
    </row>
    <row collapsed="false" customFormat="false" customHeight="false" hidden="false" ht="12.1" outlineLevel="0" r="1177">
      <c r="A1177" s="13" t="n">
        <v>46082.837453704</v>
      </c>
      <c r="B1177" s="6" t="n">
        <v>45.09</v>
      </c>
      <c r="C1177" s="16" t="s">
        <v>233</v>
      </c>
      <c r="D1177" s="16"/>
      <c r="E1177" s="16"/>
      <c r="F1177" s="6" t="s">
        <f>=A1177-A1176</f>
      </c>
      <c r="G1177" s="6" t="s">
        <f>=B1177+G1176</f>
      </c>
      <c r="H1177" s="6" t="s">
        <f>=F1177*G1176</f>
      </c>
    </row>
    <row collapsed="false" customFormat="false" customHeight="false" hidden="false" ht="12.1" outlineLevel="0" r="1178">
      <c r="A1178" s="13" t="n">
        <v>46083</v>
      </c>
      <c r="B1178" s="6" t="n">
        <v>-96.72</v>
      </c>
      <c r="C1178" s="16" t="s">
        <v>310</v>
      </c>
      <c r="D1178" s="16"/>
      <c r="E1178" s="16"/>
      <c r="F1178" s="6" t="s">
        <f>=A1178-A1177</f>
      </c>
      <c r="G1178" s="6" t="s">
        <f>=B1178+G1177</f>
      </c>
      <c r="H1178" s="6" t="s">
        <f>=F1178*G1177</f>
      </c>
    </row>
    <row collapsed="false" customFormat="false" customHeight="false" hidden="false" ht="12.1" outlineLevel="0" r="1179">
      <c r="A1179" s="13" t="n">
        <v>46083.420532407</v>
      </c>
      <c r="B1179" s="6" t="n">
        <v>500</v>
      </c>
      <c r="C1179" s="16" t="s">
        <v>311</v>
      </c>
      <c r="D1179" s="16"/>
      <c r="E1179" s="16"/>
      <c r="F1179" s="6" t="s">
        <f>=A1179-A1178</f>
      </c>
      <c r="G1179" s="6" t="s">
        <f>=B1179+G1178</f>
      </c>
      <c r="H1179" s="6" t="s">
        <f>=F1179*G1178</f>
      </c>
    </row>
    <row collapsed="false" customFormat="false" customHeight="false" hidden="false" ht="12.1" outlineLevel="0" r="1180">
      <c r="A1180" s="13" t="n">
        <v>46083.420763889</v>
      </c>
      <c r="B1180" s="6" t="n">
        <v>30.01</v>
      </c>
      <c r="C1180" s="16" t="s">
        <v>233</v>
      </c>
      <c r="D1180" s="16"/>
      <c r="E1180" s="16"/>
      <c r="F1180" s="6" t="s">
        <f>=A1180-A1179</f>
      </c>
      <c r="G1180" s="6" t="s">
        <f>=B1180+G1179</f>
      </c>
      <c r="H1180" s="6" t="s">
        <f>=F1180*G1179</f>
      </c>
    </row>
    <row collapsed="false" customFormat="false" customHeight="false" hidden="false" ht="12.1" outlineLevel="0" r="1181">
      <c r="A1181" s="13" t="n">
        <v>46083.526550926</v>
      </c>
      <c r="B1181" s="6" t="n">
        <v>12</v>
      </c>
      <c r="C1181" s="16" t="s">
        <v>233</v>
      </c>
      <c r="D1181" s="16"/>
      <c r="E1181" s="16"/>
      <c r="F1181" s="6" t="s">
        <f>=A1181-A1180</f>
      </c>
      <c r="G1181" s="6" t="s">
        <f>=B1181+G1180</f>
      </c>
      <c r="H1181" s="6" t="s">
        <f>=F1181*G1180</f>
      </c>
    </row>
    <row collapsed="false" customFormat="false" customHeight="false" hidden="false" ht="12.1" outlineLevel="0" r="1182">
      <c r="A1182" s="13" t="n">
        <v>46083.55775463</v>
      </c>
      <c r="B1182" s="6" t="n">
        <v>10</v>
      </c>
      <c r="C1182" s="16" t="s">
        <v>233</v>
      </c>
      <c r="D1182" s="16"/>
      <c r="E1182" s="16"/>
      <c r="F1182" s="6" t="s">
        <f>=A1182-A1181</f>
      </c>
      <c r="G1182" s="6" t="s">
        <f>=B1182+G1181</f>
      </c>
      <c r="H1182" s="6" t="s">
        <f>=F1182*G1181</f>
      </c>
    </row>
    <row collapsed="false" customFormat="false" customHeight="false" hidden="false" ht="12.1" outlineLevel="0" r="1183">
      <c r="A1183" s="13" t="n">
        <v>46084</v>
      </c>
      <c r="B1183" s="6" t="n">
        <v>133.35</v>
      </c>
      <c r="C1183" s="16" t="s">
        <v>266</v>
      </c>
      <c r="D1183" s="16"/>
      <c r="E1183" s="16"/>
      <c r="F1183" s="6" t="s">
        <f>=A1183-A1182</f>
      </c>
      <c r="G1183" s="6" t="s">
        <f>=B1183+G1182</f>
      </c>
      <c r="H1183" s="6" t="s">
        <f>=F1183*G1182</f>
      </c>
    </row>
    <row collapsed="false" customFormat="false" customHeight="false" hidden="false" ht="12.1" outlineLevel="0" r="1184">
      <c r="A1184" s="13" t="n">
        <v>46084.544085648</v>
      </c>
      <c r="B1184" s="6" t="n">
        <v>49</v>
      </c>
      <c r="C1184" s="16" t="s">
        <v>233</v>
      </c>
      <c r="D1184" s="16"/>
      <c r="E1184" s="16"/>
      <c r="F1184" s="6" t="s">
        <f>=A1184-A1183</f>
      </c>
      <c r="G1184" s="6" t="s">
        <f>=B1184+G1183</f>
      </c>
      <c r="H1184" s="6" t="s">
        <f>=F1184*G1183</f>
      </c>
    </row>
    <row collapsed="false" customFormat="false" customHeight="false" hidden="false" ht="12.1" outlineLevel="0" r="1185">
      <c r="A1185" s="13" t="n">
        <v>46085.424050926</v>
      </c>
      <c r="B1185" s="6" t="n">
        <v>30</v>
      </c>
      <c r="C1185" s="16" t="s">
        <v>233</v>
      </c>
      <c r="D1185" s="16"/>
      <c r="E1185" s="16"/>
      <c r="F1185" s="6" t="s">
        <f>=A1185-A1184</f>
      </c>
      <c r="G1185" s="6" t="s">
        <f>=B1185+G1184</f>
      </c>
      <c r="H1185" s="6" t="s">
        <f>=F1185*G1184</f>
      </c>
    </row>
    <row collapsed="false" customFormat="false" customHeight="false" hidden="false" ht="12.1" outlineLevel="0" r="1186">
      <c r="A1186" s="13" t="n">
        <v>46085.434398148</v>
      </c>
      <c r="B1186" s="6" t="n">
        <v>96.72</v>
      </c>
      <c r="C1186" s="16" t="s">
        <v>282</v>
      </c>
      <c r="D1186" s="16"/>
      <c r="E1186" s="16"/>
      <c r="F1186" s="6" t="s">
        <f>=A1186-A1185</f>
      </c>
      <c r="G1186" s="6" t="s">
        <f>=B1186+G1185</f>
      </c>
      <c r="H1186" s="6" t="s">
        <f>=F1186*G1185</f>
      </c>
    </row>
    <row collapsed="false" customFormat="false" customHeight="false" hidden="false" ht="12.1" outlineLevel="0" r="1187">
      <c r="A1187" s="13" t="n">
        <v>46085.48037037</v>
      </c>
      <c r="B1187" s="6" t="n">
        <v>25.02</v>
      </c>
      <c r="C1187" s="16" t="s">
        <v>233</v>
      </c>
      <c r="D1187" s="16"/>
      <c r="E1187" s="16"/>
      <c r="F1187" s="6" t="s">
        <f>=A1187-A1186</f>
      </c>
      <c r="G1187" s="6" t="s">
        <f>=B1187+G1186</f>
      </c>
      <c r="H1187" s="6" t="s">
        <f>=F1187*G1186</f>
      </c>
    </row>
    <row collapsed="false" customFormat="false" customHeight="false" hidden="false" ht="12.1" outlineLevel="0" r="1188">
      <c r="A1188" s="13" t="n">
        <v>46085.771261574</v>
      </c>
      <c r="B1188" s="6" t="n">
        <v>13</v>
      </c>
      <c r="C1188" s="16" t="s">
        <v>233</v>
      </c>
      <c r="D1188" s="16"/>
      <c r="E1188" s="16"/>
      <c r="F1188" s="6" t="s">
        <f>=A1188-A1187</f>
      </c>
      <c r="G1188" s="6" t="s">
        <f>=B1188+G1187</f>
      </c>
      <c r="H1188" s="6" t="s">
        <f>=F1188*G1187</f>
      </c>
    </row>
    <row collapsed="false" customFormat="false" customHeight="false" hidden="false" ht="12.1" outlineLevel="0" r="1189">
      <c r="A1189" s="13" t="n">
        <v>46085.936921296</v>
      </c>
      <c r="B1189" s="6" t="n">
        <v>568.15</v>
      </c>
      <c r="C1189" s="16" t="s">
        <v>233</v>
      </c>
      <c r="D1189" s="16"/>
      <c r="E1189" s="16"/>
      <c r="F1189" s="6" t="s">
        <f>=A1189-A1188</f>
      </c>
      <c r="G1189" s="6" t="s">
        <f>=B1189+G1188</f>
      </c>
      <c r="H1189" s="6" t="s">
        <f>=F1189*G1188</f>
      </c>
    </row>
    <row collapsed="false" customFormat="false" customHeight="false" hidden="false" ht="12.1" outlineLevel="0" r="1190">
      <c r="A1190" s="13" t="n">
        <v>46086</v>
      </c>
      <c r="B1190" s="6" t="n">
        <v>30</v>
      </c>
      <c r="C1190" s="16" t="s">
        <v>233</v>
      </c>
      <c r="D1190" s="16"/>
      <c r="E1190" s="16"/>
      <c r="F1190" s="6" t="s">
        <f>=A1190-A1189</f>
      </c>
      <c r="G1190" s="6" t="s">
        <f>=B1190+G1189</f>
      </c>
      <c r="H1190" s="6" t="s">
        <f>=F1190*G1189</f>
      </c>
    </row>
    <row collapsed="false" customFormat="false" customHeight="false" hidden="false" ht="12.1" outlineLevel="0" r="1191">
      <c r="A1191" s="13" t="n">
        <v>46086.5028125</v>
      </c>
      <c r="B1191" s="6" t="n">
        <v>12</v>
      </c>
      <c r="C1191" s="16" t="s">
        <v>233</v>
      </c>
      <c r="D1191" s="16"/>
      <c r="E1191" s="16"/>
      <c r="F1191" s="6" t="s">
        <f>=A1191-A1190</f>
      </c>
      <c r="G1191" s="6" t="s">
        <f>=B1191+G1190</f>
      </c>
      <c r="H1191" s="6" t="s">
        <f>=F1191*G1190</f>
      </c>
    </row>
    <row collapsed="false" customFormat="false" customHeight="false" hidden="false" ht="12.1" outlineLevel="0" r="1192">
      <c r="A1192" s="13" t="n">
        <v>46087.463321759</v>
      </c>
      <c r="B1192" s="6" t="n">
        <v>6</v>
      </c>
      <c r="C1192" s="16" t="s">
        <v>233</v>
      </c>
      <c r="D1192" s="16"/>
      <c r="E1192" s="16"/>
      <c r="F1192" s="6" t="s">
        <f>=A1192-A1191</f>
      </c>
      <c r="G1192" s="6" t="s">
        <f>=B1192+G1191</f>
      </c>
      <c r="H1192" s="6" t="s">
        <f>=F1192*G1191</f>
      </c>
    </row>
    <row collapsed="false" customFormat="false" customHeight="false" hidden="false" ht="12.1" outlineLevel="0" r="1193">
      <c r="A1193" s="13" t="n">
        <v>46087.57525463</v>
      </c>
      <c r="B1193" s="6" t="n">
        <v>12</v>
      </c>
      <c r="C1193" s="16" t="s">
        <v>233</v>
      </c>
      <c r="D1193" s="16"/>
      <c r="E1193" s="16"/>
      <c r="F1193" s="6" t="s">
        <f>=A1193-A1192</f>
      </c>
      <c r="G1193" s="6" t="s">
        <f>=B1193+G1192</f>
      </c>
      <c r="H1193" s="6" t="s">
        <f>=F1193*G1192</f>
      </c>
    </row>
    <row collapsed="false" customFormat="false" customHeight="false" hidden="false" ht="12.1" outlineLevel="0" r="1194">
      <c r="A1194" s="13" t="n">
        <v>46089.51869213</v>
      </c>
      <c r="B1194" s="6" t="n">
        <v>20</v>
      </c>
      <c r="C1194" s="16" t="s">
        <v>233</v>
      </c>
      <c r="D1194" s="16"/>
      <c r="E1194" s="16"/>
      <c r="F1194" s="6" t="s">
        <f>=A1194-A1193</f>
      </c>
      <c r="G1194" s="6" t="s">
        <f>=B1194+G1193</f>
      </c>
      <c r="H1194" s="6" t="s">
        <f>=F1194*G1193</f>
      </c>
    </row>
    <row collapsed="false" customFormat="false" customHeight="false" hidden="false" ht="12.1" outlineLevel="0" r="1195">
      <c r="A1195" s="13" t="n">
        <v>46091</v>
      </c>
      <c r="B1195" s="6" t="n">
        <v>-30</v>
      </c>
      <c r="C1195" s="16" t="s">
        <v>270</v>
      </c>
      <c r="D1195" s="16"/>
      <c r="E1195" s="16"/>
      <c r="F1195" s="6" t="s">
        <f>=A1195-A1194</f>
      </c>
      <c r="G1195" s="6" t="s">
        <f>=B1195+G1194</f>
      </c>
      <c r="H1195" s="6" t="s">
        <f>=F1195*G1194</f>
      </c>
    </row>
    <row collapsed="false" customFormat="false" customHeight="false" hidden="false" ht="12.1" outlineLevel="0" r="1196">
      <c r="A1196" s="13" t="n">
        <v>46091.516979167</v>
      </c>
      <c r="B1196" s="6" t="n">
        <v>20</v>
      </c>
      <c r="C1196" s="16" t="s">
        <v>233</v>
      </c>
      <c r="D1196" s="16"/>
      <c r="E1196" s="16"/>
      <c r="F1196" s="6" t="s">
        <f>=A1196-A1195</f>
      </c>
      <c r="G1196" s="6" t="s">
        <f>=B1196+G1195</f>
      </c>
      <c r="H1196" s="6" t="s">
        <f>=F1196*G1195</f>
      </c>
    </row>
    <row collapsed="false" customFormat="false" customHeight="false" hidden="false" ht="12.1" outlineLevel="0" r="1197">
      <c r="A1197" s="13" t="n">
        <v>46091.857094907</v>
      </c>
      <c r="B1197" s="6" t="n">
        <v>42.33</v>
      </c>
      <c r="C1197" s="16" t="s">
        <v>233</v>
      </c>
      <c r="D1197" s="16"/>
      <c r="E1197" s="16"/>
      <c r="F1197" s="6" t="s">
        <f>=A1197-A1196</f>
      </c>
      <c r="G1197" s="6" t="s">
        <f>=B1197+G1196</f>
      </c>
      <c r="H1197" s="6" t="s">
        <f>=F1197*G1196</f>
      </c>
    </row>
    <row collapsed="false" customFormat="false" customHeight="false" hidden="false" ht="12.1" outlineLevel="0" r="1198">
      <c r="A1198" s="13" t="n">
        <v>46091.86599537</v>
      </c>
      <c r="B1198" s="6" t="n">
        <v>30.07</v>
      </c>
      <c r="C1198" s="16" t="s">
        <v>233</v>
      </c>
      <c r="D1198" s="16"/>
      <c r="E1198" s="16"/>
      <c r="F1198" s="6" t="s">
        <f>=A1198-A1197</f>
      </c>
      <c r="G1198" s="6" t="s">
        <f>=B1198+G1197</f>
      </c>
      <c r="H1198" s="6" t="s">
        <f>=F1198*G1197</f>
      </c>
    </row>
    <row collapsed="false" customFormat="false" customHeight="false" hidden="false" ht="12.1" outlineLevel="0" r="1199">
      <c r="A1199" s="13" t="n">
        <v>46092.464479167</v>
      </c>
      <c r="B1199" s="6" t="n">
        <v>6</v>
      </c>
      <c r="C1199" s="16" t="s">
        <v>233</v>
      </c>
      <c r="D1199" s="16"/>
      <c r="E1199" s="16"/>
      <c r="F1199" s="6" t="s">
        <f>=A1199-A1198</f>
      </c>
      <c r="G1199" s="6" t="s">
        <f>=B1199+G1198</f>
      </c>
      <c r="H1199" s="6" t="s">
        <f>=F1199*G1198</f>
      </c>
    </row>
    <row collapsed="false" customFormat="false" customHeight="false" hidden="false" ht="12.1" outlineLevel="0" r="1200">
      <c r="A1200" s="13" t="n">
        <v>46092.611006944</v>
      </c>
      <c r="B1200" s="6" t="n">
        <v>13</v>
      </c>
      <c r="C1200" s="16" t="s">
        <v>233</v>
      </c>
      <c r="D1200" s="16"/>
      <c r="E1200" s="16"/>
      <c r="F1200" s="6" t="s">
        <f>=A1200-A1199</f>
      </c>
      <c r="G1200" s="6" t="s">
        <f>=B1200+G1199</f>
      </c>
      <c r="H1200" s="6" t="s">
        <f>=F1200*G1199</f>
      </c>
    </row>
    <row collapsed="false" customFormat="false" customHeight="false" hidden="false" ht="12.1" outlineLevel="0" r="1201">
      <c r="A1201" s="13" t="n">
        <v>46093.448368056</v>
      </c>
      <c r="B1201" s="6" t="n">
        <v>30</v>
      </c>
      <c r="C1201" s="16" t="s">
        <v>271</v>
      </c>
      <c r="D1201" s="16"/>
      <c r="E1201" s="16"/>
      <c r="F1201" s="6" t="s">
        <f>=A1201-A1200</f>
      </c>
      <c r="G1201" s="6" t="s">
        <f>=B1201+G1200</f>
      </c>
      <c r="H1201" s="6" t="s">
        <f>=F1201*G1200</f>
      </c>
    </row>
    <row collapsed="false" customFormat="false" customHeight="false" hidden="false" ht="12.1" outlineLevel="0" r="1202">
      <c r="A1202" s="13" t="n">
        <v>46093.553530093</v>
      </c>
      <c r="B1202" s="6" t="n">
        <v>12</v>
      </c>
      <c r="C1202" s="16" t="s">
        <v>233</v>
      </c>
      <c r="D1202" s="16"/>
      <c r="E1202" s="16"/>
      <c r="F1202" s="6" t="s">
        <f>=A1202-A1201</f>
      </c>
      <c r="G1202" s="6" t="s">
        <f>=B1202+G1201</f>
      </c>
      <c r="H1202" s="6" t="s">
        <f>=F1202*G1201</f>
      </c>
    </row>
    <row collapsed="false" customFormat="false" customHeight="false" hidden="false" ht="12.1" outlineLevel="0" r="1203">
      <c r="A1203" s="13" t="n">
        <v>46093.780173611</v>
      </c>
      <c r="B1203" s="6" t="n">
        <v>0.02</v>
      </c>
      <c r="C1203" s="16" t="s">
        <v>233</v>
      </c>
      <c r="D1203" s="16"/>
      <c r="E1203" s="16"/>
      <c r="F1203" s="6" t="s">
        <f>=A1203-A1202</f>
      </c>
      <c r="G1203" s="6" t="s">
        <f>=B1203+G1202</f>
      </c>
      <c r="H1203" s="6" t="s">
        <f>=F1203*G1202</f>
      </c>
    </row>
    <row collapsed="false" customFormat="false" customHeight="false" hidden="false" ht="12.1" outlineLevel="0" r="1204">
      <c r="A1204" s="13" t="n">
        <v>46094.526539352</v>
      </c>
      <c r="B1204" s="6" t="n">
        <v>47</v>
      </c>
      <c r="C1204" s="16" t="s">
        <v>233</v>
      </c>
      <c r="D1204" s="16"/>
      <c r="E1204" s="16"/>
      <c r="F1204" s="6" t="s">
        <f>=A1204-A1203</f>
      </c>
      <c r="G1204" s="6" t="s">
        <f>=B1204+G1203</f>
      </c>
      <c r="H1204" s="6" t="s">
        <f>=F1204*G1203</f>
      </c>
    </row>
    <row collapsed="false" customFormat="false" customHeight="false" hidden="false" ht="12.1" outlineLevel="0" r="1205">
      <c r="A1205" s="13" t="n">
        <v>46094.533912037</v>
      </c>
      <c r="B1205" s="6" t="n">
        <v>36</v>
      </c>
      <c r="C1205" s="16" t="s">
        <v>233</v>
      </c>
      <c r="D1205" s="16"/>
      <c r="E1205" s="16"/>
      <c r="F1205" s="6" t="s">
        <f>=A1205-A1204</f>
      </c>
      <c r="G1205" s="6" t="s">
        <f>=B1205+G1204</f>
      </c>
      <c r="H1205" s="6" t="s">
        <f>=F1205*G1204</f>
      </c>
    </row>
    <row collapsed="false" customFormat="false" customHeight="false" hidden="false" ht="12.1" outlineLevel="0" r="1206">
      <c r="A1206" s="13" t="n">
        <v>46094.862928241</v>
      </c>
      <c r="B1206" s="6" t="n">
        <v>10.03</v>
      </c>
      <c r="C1206" s="16" t="s">
        <v>233</v>
      </c>
      <c r="D1206" s="16"/>
      <c r="E1206" s="16"/>
      <c r="F1206" s="6" t="s">
        <f>=A1206-A1205</f>
      </c>
      <c r="G1206" s="6" t="s">
        <f>=B1206+G1205</f>
      </c>
      <c r="H1206" s="6" t="s">
        <f>=F1206*G1205</f>
      </c>
    </row>
    <row collapsed="false" customFormat="false" customHeight="false" hidden="false" ht="12.1" outlineLevel="0" r="1207">
      <c r="A1207" s="13" t="n">
        <v>46094.988148148</v>
      </c>
      <c r="B1207" s="6" t="n">
        <v>5000</v>
      </c>
      <c r="C1207" s="16" t="s">
        <v>233</v>
      </c>
      <c r="D1207" s="16"/>
      <c r="E1207" s="16"/>
      <c r="F1207" s="6" t="s">
        <f>=A1207-A1206</f>
      </c>
      <c r="G1207" s="6" t="s">
        <f>=B1207+G1206</f>
      </c>
      <c r="H1207" s="6" t="s">
        <f>=F1207*G1206</f>
      </c>
    </row>
    <row collapsed="false" customFormat="false" customHeight="false" hidden="false" ht="12.1" outlineLevel="0" r="1208">
      <c r="A1208" s="13" t="n">
        <v>46094.989641204</v>
      </c>
      <c r="B1208" s="6" t="n">
        <v>22000</v>
      </c>
      <c r="C1208" s="16" t="s">
        <v>233</v>
      </c>
      <c r="D1208" s="16"/>
      <c r="E1208" s="16"/>
      <c r="F1208" s="6" t="s">
        <f>=A1208-A1207</f>
      </c>
      <c r="G1208" s="6" t="s">
        <f>=B1208+G1207</f>
      </c>
      <c r="H1208" s="6" t="s">
        <f>=F1208*G1207</f>
      </c>
    </row>
    <row collapsed="false" customFormat="false" customHeight="false" hidden="false" ht="12.1" outlineLevel="0" r="1209">
      <c r="A1209" s="13" t="n">
        <v>46095.473888889</v>
      </c>
      <c r="B1209" s="6" t="n">
        <v>7.01</v>
      </c>
      <c r="C1209" s="16" t="s">
        <v>233</v>
      </c>
      <c r="D1209" s="16"/>
      <c r="E1209" s="16"/>
      <c r="F1209" s="6" t="s">
        <f>=A1209-A1208</f>
      </c>
      <c r="G1209" s="6" t="s">
        <f>=B1209+G1208</f>
      </c>
      <c r="H1209" s="6" t="s">
        <f>=F1209*G1208</f>
      </c>
    </row>
    <row collapsed="false" customFormat="false" customHeight="false" hidden="false" ht="12.1" outlineLevel="0" r="1210">
      <c r="A1210" s="13" t="n">
        <v>46095.534039352</v>
      </c>
      <c r="B1210" s="6" t="n">
        <v>13</v>
      </c>
      <c r="C1210" s="16" t="s">
        <v>233</v>
      </c>
      <c r="D1210" s="16"/>
      <c r="E1210" s="16"/>
      <c r="F1210" s="6" t="s">
        <f>=A1210-A1209</f>
      </c>
      <c r="G1210" s="6" t="s">
        <f>=B1210+G1209</f>
      </c>
      <c r="H1210" s="6" t="s">
        <f>=F1210*G1209</f>
      </c>
    </row>
    <row collapsed="false" customFormat="false" customHeight="false" hidden="false" ht="12.1" outlineLevel="0" r="1211">
      <c r="A1211" s="13" t="n">
        <v>46096.462928241</v>
      </c>
      <c r="B1211" s="6" t="n">
        <v>26</v>
      </c>
      <c r="C1211" s="16" t="s">
        <v>233</v>
      </c>
      <c r="D1211" s="16"/>
      <c r="E1211" s="16"/>
      <c r="F1211" s="6" t="s">
        <f>=A1211-A1210</f>
      </c>
      <c r="G1211" s="6" t="s">
        <f>=B1211+G1210</f>
      </c>
      <c r="H1211" s="6" t="s">
        <f>=F1211*G1210</f>
      </c>
    </row>
    <row collapsed="false" customFormat="false" customHeight="false" hidden="false" ht="12.1" outlineLevel="0" r="1212">
      <c r="A1212" s="13" t="n">
        <v>46096.635393519</v>
      </c>
      <c r="B1212" s="6" t="n">
        <v>17</v>
      </c>
      <c r="C1212" s="16" t="s">
        <v>233</v>
      </c>
      <c r="D1212" s="16"/>
      <c r="E1212" s="16"/>
      <c r="F1212" s="6" t="s">
        <f>=A1212-A1211</f>
      </c>
      <c r="G1212" s="6" t="s">
        <f>=B1212+G1211</f>
      </c>
      <c r="H1212" s="6" t="s">
        <f>=F1212*G1211</f>
      </c>
    </row>
    <row collapsed="false" customFormat="false" customHeight="false" hidden="false" ht="12.1" outlineLevel="0" r="1213">
      <c r="A1213" s="13" t="n">
        <v>46097</v>
      </c>
      <c r="B1213" s="6" t="n">
        <v>-330</v>
      </c>
      <c r="C1213" s="16" t="s">
        <v>254</v>
      </c>
      <c r="D1213" s="16"/>
      <c r="E1213" s="16"/>
      <c r="F1213" s="6" t="s">
        <f>=A1213-A1212</f>
      </c>
      <c r="G1213" s="6" t="s">
        <f>=B1213+G1212</f>
      </c>
      <c r="H1213" s="6" t="s">
        <f>=F1213*G1212</f>
      </c>
    </row>
    <row collapsed="false" customFormat="false" customHeight="false" hidden="false" ht="12.1" outlineLevel="0" r="1214">
      <c r="A1214" s="13" t="n">
        <v>46097.540902778</v>
      </c>
      <c r="B1214" s="6" t="n">
        <v>8</v>
      </c>
      <c r="C1214" s="16" t="s">
        <v>233</v>
      </c>
      <c r="D1214" s="16"/>
      <c r="E1214" s="16"/>
      <c r="F1214" s="6" t="s">
        <f>=A1214-A1213</f>
      </c>
      <c r="G1214" s="6" t="s">
        <f>=B1214+G1213</f>
      </c>
      <c r="H1214" s="6" t="s">
        <f>=F1214*G1213</f>
      </c>
    </row>
    <row collapsed="false" customFormat="false" customHeight="false" hidden="false" ht="12.1" outlineLevel="0" r="1215">
      <c r="A1215" s="13" t="n">
        <v>46098</v>
      </c>
      <c r="B1215" s="6" t="n">
        <v>13.74</v>
      </c>
      <c r="C1215" s="16" t="s">
        <v>233</v>
      </c>
      <c r="D1215" s="16"/>
      <c r="E1215" s="16"/>
      <c r="F1215" s="6" t="s">
        <f>=A1215-A1214</f>
      </c>
      <c r="G1215" s="6" t="s">
        <f>=B1215+G1214</f>
      </c>
      <c r="H1215" s="6" t="s">
        <f>=F1215*G1214</f>
      </c>
    </row>
    <row collapsed="false" customFormat="false" customHeight="false" hidden="false" ht="12.1" outlineLevel="0" r="1216">
      <c r="A1216" s="13" t="n">
        <v>46098</v>
      </c>
      <c r="B1216" s="6" t="n">
        <v>26.14</v>
      </c>
      <c r="C1216" s="16" t="s">
        <v>233</v>
      </c>
      <c r="D1216" s="16"/>
      <c r="E1216" s="16"/>
      <c r="F1216" s="6" t="s">
        <f>=A1216-A1215</f>
      </c>
      <c r="G1216" s="6" t="s">
        <f>=B1216+G1215</f>
      </c>
      <c r="H1216" s="6" t="s">
        <f>=F1216*G1215</f>
      </c>
    </row>
    <row collapsed="false" customFormat="false" customHeight="false" hidden="false" ht="12.1" outlineLevel="0" r="1217">
      <c r="A1217" s="13" t="n">
        <v>46098</v>
      </c>
      <c r="B1217" s="6" t="n">
        <v>10</v>
      </c>
      <c r="C1217" s="16" t="s">
        <v>233</v>
      </c>
      <c r="D1217" s="16"/>
      <c r="E1217" s="16"/>
      <c r="F1217" s="6" t="s">
        <f>=A1217-A1216</f>
      </c>
      <c r="G1217" s="6" t="s">
        <f>=B1217+G1216</f>
      </c>
      <c r="H1217" s="6" t="s">
        <f>=F1217*G1216</f>
      </c>
    </row>
    <row collapsed="false" customFormat="false" customHeight="false" hidden="false" ht="12.1" outlineLevel="0" r="1218">
      <c r="A1218" s="13" t="n">
        <v>46098</v>
      </c>
      <c r="B1218" s="6" t="n">
        <v>40.52</v>
      </c>
      <c r="C1218" s="16" t="s">
        <v>233</v>
      </c>
      <c r="D1218" s="16"/>
      <c r="E1218" s="16"/>
      <c r="F1218" s="6" t="s">
        <f>=A1218-A1217</f>
      </c>
      <c r="G1218" s="6" t="s">
        <f>=B1218+G1217</f>
      </c>
      <c r="H1218" s="6" t="s">
        <f>=F1218*G1217</f>
      </c>
    </row>
    <row collapsed="false" customFormat="false" customHeight="false" hidden="false" ht="12.1" outlineLevel="0" r="1219">
      <c r="A1219" s="13" t="n">
        <v>46098</v>
      </c>
      <c r="B1219" s="6" t="n">
        <v>47.53</v>
      </c>
      <c r="C1219" s="16" t="s">
        <v>233</v>
      </c>
      <c r="D1219" s="16"/>
      <c r="E1219" s="16"/>
      <c r="F1219" s="6" t="s">
        <f>=A1219-A1218</f>
      </c>
      <c r="G1219" s="6" t="s">
        <f>=B1219+G1218</f>
      </c>
      <c r="H1219" s="6" t="s">
        <f>=F1219*G1218</f>
      </c>
    </row>
    <row collapsed="false" customFormat="false" customHeight="false" hidden="false" ht="12.1" outlineLevel="0" r="1220">
      <c r="A1220" s="13" t="n">
        <v>46098.515138889</v>
      </c>
      <c r="B1220" s="6" t="n">
        <v>27</v>
      </c>
      <c r="C1220" s="16" t="s">
        <v>233</v>
      </c>
      <c r="D1220" s="16"/>
      <c r="E1220" s="16"/>
      <c r="F1220" s="6" t="s">
        <f>=A1220-A1219</f>
      </c>
      <c r="G1220" s="6" t="s">
        <f>=B1220+G1219</f>
      </c>
      <c r="H1220" s="6" t="s">
        <f>=F1220*G1219</f>
      </c>
    </row>
    <row collapsed="false" customFormat="false" customHeight="false" hidden="false" ht="12.1" outlineLevel="0" r="1221">
      <c r="A1221" s="13" t="n">
        <v>46098.539201389</v>
      </c>
      <c r="B1221" s="6" t="n">
        <v>42</v>
      </c>
      <c r="C1221" s="16" t="s">
        <v>233</v>
      </c>
      <c r="D1221" s="16"/>
      <c r="E1221" s="16"/>
      <c r="F1221" s="6" t="s">
        <f>=A1221-A1220</f>
      </c>
      <c r="G1221" s="6" t="s">
        <f>=B1221+G1220</f>
      </c>
      <c r="H1221" s="6" t="s">
        <f>=F1221*G1220</f>
      </c>
    </row>
    <row collapsed="false" customFormat="false" customHeight="false" hidden="false" ht="12.1" outlineLevel="0" r="1222">
      <c r="A1222" s="13" t="n">
        <v>46099.45994213</v>
      </c>
      <c r="B1222" s="6" t="n">
        <v>330</v>
      </c>
      <c r="C1222" s="16" t="s">
        <v>255</v>
      </c>
      <c r="D1222" s="16"/>
      <c r="E1222" s="16"/>
      <c r="F1222" s="6" t="s">
        <f>=A1222-A1221</f>
      </c>
      <c r="G1222" s="6" t="s">
        <f>=B1222+G1221</f>
      </c>
      <c r="H1222" s="6" t="s">
        <f>=F1222*G1221</f>
      </c>
    </row>
    <row collapsed="false" customFormat="false" customHeight="false" hidden="false" ht="12.1" outlineLevel="0" r="1223">
      <c r="A1223" s="13" t="n">
        <v>46099.516400463</v>
      </c>
      <c r="B1223" s="6" t="n">
        <v>43.05</v>
      </c>
      <c r="C1223" s="16" t="s">
        <v>233</v>
      </c>
      <c r="D1223" s="16"/>
      <c r="E1223" s="16"/>
      <c r="F1223" s="6" t="s">
        <f>=A1223-A1222</f>
      </c>
      <c r="G1223" s="6" t="s">
        <f>=B1223+G1222</f>
      </c>
      <c r="H1223" s="6" t="s">
        <f>=F1223*G1222</f>
      </c>
    </row>
    <row collapsed="false" customFormat="false" customHeight="false" hidden="false" ht="12.1" outlineLevel="0" r="1224">
      <c r="A1224" s="13" t="n">
        <v>46100</v>
      </c>
      <c r="B1224" s="6" t="n">
        <v>30.04</v>
      </c>
      <c r="C1224" s="16" t="s">
        <v>233</v>
      </c>
      <c r="D1224" s="16"/>
      <c r="E1224" s="16"/>
      <c r="F1224" s="6" t="s">
        <f>=A1224-A1223</f>
      </c>
      <c r="G1224" s="6" t="s">
        <f>=B1224+G1223</f>
      </c>
      <c r="H1224" s="6" t="s">
        <f>=F1224*G1223</f>
      </c>
    </row>
    <row collapsed="false" customFormat="false" customHeight="false" hidden="false" ht="12.1" outlineLevel="0" r="1225">
      <c r="A1225" s="13" t="n">
        <v>46100.85287037</v>
      </c>
      <c r="B1225" s="6" t="n">
        <v>5.01</v>
      </c>
      <c r="C1225" s="16" t="s">
        <v>233</v>
      </c>
      <c r="D1225" s="16"/>
      <c r="E1225" s="16"/>
      <c r="F1225" s="6" t="s">
        <f>=A1225-A1224</f>
      </c>
      <c r="G1225" s="6" t="s">
        <f>=B1225+G1224</f>
      </c>
      <c r="H1225" s="6" t="s">
        <f>=F1225*G1224</f>
      </c>
    </row>
    <row collapsed="false" customFormat="false" customHeight="false" hidden="false" ht="12.1" outlineLevel="0" r="1226">
      <c r="A1226" s="13" t="n">
        <v>46101</v>
      </c>
      <c r="B1226" s="6" t="n">
        <v>22.03</v>
      </c>
      <c r="C1226" s="16" t="s">
        <v>233</v>
      </c>
      <c r="D1226" s="16"/>
      <c r="E1226" s="16"/>
      <c r="F1226" s="6" t="s">
        <f>=A1226-A1225</f>
      </c>
      <c r="G1226" s="6" t="s">
        <f>=B1226+G1225</f>
      </c>
      <c r="H1226" s="6" t="s">
        <f>=F1226*G1225</f>
      </c>
    </row>
    <row collapsed="false" customFormat="false" customHeight="false" hidden="false" ht="12.1" outlineLevel="0" r="1227">
      <c r="A1227" s="13" t="n">
        <v>46101.429490741</v>
      </c>
      <c r="B1227" s="6" t="n">
        <v>18</v>
      </c>
      <c r="C1227" s="16" t="s">
        <v>233</v>
      </c>
      <c r="D1227" s="16"/>
      <c r="E1227" s="16"/>
      <c r="F1227" s="6" t="s">
        <f>=A1227-A1226</f>
      </c>
      <c r="G1227" s="6" t="s">
        <f>=B1227+G1226</f>
      </c>
      <c r="H1227" s="6" t="s">
        <f>=F1227*G1226</f>
      </c>
    </row>
    <row collapsed="false" customFormat="false" customHeight="false" hidden="false" ht="12.1" outlineLevel="0" r="1228">
      <c r="A1228" s="13" t="n">
        <v>46102</v>
      </c>
      <c r="B1228" s="6" t="n">
        <v>20</v>
      </c>
      <c r="C1228" s="16" t="s">
        <v>233</v>
      </c>
      <c r="D1228" s="16"/>
      <c r="E1228" s="16"/>
      <c r="F1228" s="6" t="s">
        <f>=A1228-A1227</f>
      </c>
      <c r="G1228" s="6" t="s">
        <f>=B1228+G1227</f>
      </c>
      <c r="H1228" s="6" t="s">
        <f>=F1228*G1227</f>
      </c>
    </row>
    <row collapsed="false" customFormat="false" customHeight="false" hidden="false" ht="12.1" outlineLevel="0" r="1229">
      <c r="A1229" s="13" t="n">
        <v>46103.612175926</v>
      </c>
      <c r="B1229" s="6" t="n">
        <v>13</v>
      </c>
      <c r="C1229" s="16" t="s">
        <v>233</v>
      </c>
      <c r="D1229" s="16"/>
      <c r="E1229" s="16"/>
      <c r="F1229" s="6" t="s">
        <f>=A1229-A1228</f>
      </c>
      <c r="G1229" s="6" t="s">
        <f>=B1229+G1228</f>
      </c>
      <c r="H1229" s="6" t="s">
        <f>=F1229*G1228</f>
      </c>
    </row>
    <row collapsed="false" customFormat="false" customHeight="false" hidden="false" ht="12.1" outlineLevel="0" r="1230">
      <c r="A1230" s="13" t="n">
        <v>46103.612511574</v>
      </c>
      <c r="B1230" s="6" t="n">
        <v>10</v>
      </c>
      <c r="C1230" s="16" t="s">
        <v>233</v>
      </c>
      <c r="D1230" s="16"/>
      <c r="E1230" s="16"/>
      <c r="F1230" s="6" t="s">
        <f>=A1230-A1229</f>
      </c>
      <c r="G1230" s="6" t="s">
        <f>=B1230+G1229</f>
      </c>
      <c r="H1230" s="6" t="s">
        <f>=F1230*G1229</f>
      </c>
    </row>
    <row collapsed="false" customFormat="false" customHeight="false" hidden="false" ht="12.1" outlineLevel="0" r="1231">
      <c r="A1231" s="13" t="n">
        <v>46104.443090278</v>
      </c>
      <c r="B1231" s="6" t="n">
        <v>30.04</v>
      </c>
      <c r="C1231" s="16" t="s">
        <v>233</v>
      </c>
      <c r="D1231" s="16"/>
      <c r="E1231" s="16"/>
      <c r="F1231" s="6" t="s">
        <f>=A1231-A1230</f>
      </c>
      <c r="G1231" s="6" t="s">
        <f>=B1231+G1230</f>
      </c>
      <c r="H1231" s="6" t="s">
        <f>=F1231*G1230</f>
      </c>
    </row>
    <row collapsed="false" customFormat="false" customHeight="false" hidden="false" ht="12.1" outlineLevel="0" r="1232">
      <c r="A1232" s="13" t="n">
        <v>46104.447777778</v>
      </c>
      <c r="B1232" s="6" t="n">
        <v>30.02</v>
      </c>
      <c r="C1232" s="16" t="s">
        <v>233</v>
      </c>
      <c r="D1232" s="16"/>
      <c r="E1232" s="16"/>
      <c r="F1232" s="6" t="s">
        <f>=A1232-A1231</f>
      </c>
      <c r="G1232" s="6" t="s">
        <f>=B1232+G1231</f>
      </c>
      <c r="H1232" s="6" t="s">
        <f>=F1232*G1231</f>
      </c>
    </row>
    <row collapsed="false" customFormat="false" customHeight="false" hidden="false" ht="12.1" outlineLevel="0" r="1233">
      <c r="A1233" s="13" t="n">
        <v>46104.584606481</v>
      </c>
      <c r="B1233" s="6" t="n">
        <v>12</v>
      </c>
      <c r="C1233" s="16" t="s">
        <v>233</v>
      </c>
      <c r="D1233" s="16"/>
      <c r="E1233" s="16"/>
      <c r="F1233" s="6" t="s">
        <f>=A1233-A1232</f>
      </c>
      <c r="G1233" s="6" t="s">
        <f>=B1233+G1232</f>
      </c>
      <c r="H1233" s="6" t="s">
        <f>=F1233*G1232</f>
      </c>
    </row>
    <row collapsed="false" customFormat="false" customHeight="false" hidden="false" ht="12.1" outlineLevel="0" r="1234">
      <c r="A1234" s="13" t="n">
        <v>46105.527013889</v>
      </c>
      <c r="B1234" s="6" t="n">
        <v>30</v>
      </c>
      <c r="C1234" s="16" t="s">
        <v>233</v>
      </c>
      <c r="D1234" s="16"/>
      <c r="E1234" s="16"/>
      <c r="F1234" s="6" t="s">
        <f>=A1234-A1233</f>
      </c>
      <c r="G1234" s="6" t="s">
        <f>=B1234+G1233</f>
      </c>
      <c r="H1234" s="6" t="s">
        <f>=F1234*G1233</f>
      </c>
    </row>
    <row collapsed="false" customFormat="false" customHeight="false" hidden="false" ht="12.1" outlineLevel="0" r="1235">
      <c r="A1235" s="13" t="n">
        <v>46105.762337963</v>
      </c>
      <c r="B1235" s="6" t="n">
        <v>10.4</v>
      </c>
      <c r="C1235" s="16" t="s">
        <v>233</v>
      </c>
      <c r="D1235" s="16"/>
      <c r="E1235" s="16"/>
      <c r="F1235" s="6" t="s">
        <f>=A1235-A1234</f>
      </c>
      <c r="G1235" s="6" t="s">
        <f>=B1235+G1234</f>
      </c>
      <c r="H1235" s="6" t="s">
        <f>=F1235*G1234</f>
      </c>
    </row>
    <row collapsed="false" customFormat="false" customHeight="false" hidden="false" ht="12.1" outlineLevel="0" r="1236">
      <c r="A1236" s="13" t="n">
        <v>46106</v>
      </c>
      <c r="B1236" s="6" t="n">
        <v>-150.18</v>
      </c>
      <c r="C1236" s="16" t="s">
        <v>312</v>
      </c>
      <c r="D1236" s="16"/>
      <c r="E1236" s="16"/>
      <c r="F1236" s="6" t="s">
        <f>=A1236-A1235</f>
      </c>
      <c r="G1236" s="6" t="s">
        <f>=B1236+G1235</f>
      </c>
      <c r="H1236" s="6" t="s">
        <f>=F1236*G1235</f>
      </c>
    </row>
    <row collapsed="false" customFormat="false" customHeight="false" hidden="false" ht="12.1" outlineLevel="0" r="1237">
      <c r="A1237" s="13" t="n">
        <v>46106</v>
      </c>
      <c r="B1237" s="6" t="n">
        <v>20.04</v>
      </c>
      <c r="C1237" s="16" t="s">
        <v>233</v>
      </c>
      <c r="D1237" s="16"/>
      <c r="E1237" s="16"/>
      <c r="F1237" s="6" t="s">
        <f>=A1237-A1236</f>
      </c>
      <c r="G1237" s="6" t="s">
        <f>=B1237+G1236</f>
      </c>
      <c r="H1237" s="6" t="s">
        <f>=F1237*G1236</f>
      </c>
    </row>
    <row collapsed="false" customFormat="false" customHeight="false" hidden="false" ht="12.1" outlineLevel="0" r="1238">
      <c r="A1238" s="13" t="n">
        <v>46106.551319444</v>
      </c>
      <c r="B1238" s="6" t="n">
        <v>44</v>
      </c>
      <c r="C1238" s="16" t="s">
        <v>233</v>
      </c>
      <c r="D1238" s="16"/>
      <c r="E1238" s="16"/>
      <c r="F1238" s="6" t="s">
        <f>=A1238-A1237</f>
      </c>
      <c r="G1238" s="6" t="s">
        <f>=B1238+G1237</f>
      </c>
      <c r="H1238" s="6" t="s">
        <f>=F1238*G1237</f>
      </c>
    </row>
    <row collapsed="false" customFormat="false" customHeight="false" hidden="false" ht="12.1" outlineLevel="0" r="1239">
      <c r="A1239" s="13" t="n">
        <v>46107</v>
      </c>
      <c r="B1239" s="6" t="n">
        <v>40.05</v>
      </c>
      <c r="C1239" s="16" t="s">
        <v>233</v>
      </c>
      <c r="D1239" s="16"/>
      <c r="E1239" s="16"/>
      <c r="F1239" s="6" t="s">
        <f>=A1239-A1238</f>
      </c>
      <c r="G1239" s="6" t="s">
        <f>=B1239+G1238</f>
      </c>
      <c r="H1239" s="6" t="s">
        <f>=F1239*G1238</f>
      </c>
    </row>
    <row collapsed="false" customFormat="false" customHeight="false" hidden="false" ht="12.1" outlineLevel="0" r="1240">
      <c r="A1240" s="13" t="n">
        <v>46108</v>
      </c>
      <c r="B1240" s="6" t="n">
        <v>45.04</v>
      </c>
      <c r="C1240" s="16" t="s">
        <v>233</v>
      </c>
      <c r="D1240" s="16"/>
      <c r="E1240" s="16"/>
      <c r="F1240" s="6" t="s">
        <f>=A1240-A1239</f>
      </c>
      <c r="G1240" s="6" t="s">
        <f>=B1240+G1239</f>
      </c>
      <c r="H1240" s="6" t="s">
        <f>=F1240*G1239</f>
      </c>
    </row>
    <row collapsed="false" customFormat="false" customHeight="false" hidden="false" ht="12.1" outlineLevel="0" r="1241">
      <c r="A1241" s="13" t="n">
        <v>46108.426400463</v>
      </c>
      <c r="B1241" s="6" t="n">
        <v>150.18</v>
      </c>
      <c r="C1241" s="16" t="s">
        <v>277</v>
      </c>
      <c r="D1241" s="16"/>
      <c r="E1241" s="16"/>
      <c r="F1241" s="6" t="s">
        <f>=A1241-A1240</f>
      </c>
      <c r="G1241" s="6" t="s">
        <f>=B1241+G1240</f>
      </c>
      <c r="H1241" s="6" t="s">
        <f>=F1241*G1240</f>
      </c>
    </row>
    <row collapsed="false" customFormat="false" customHeight="false" hidden="false" ht="12.1" outlineLevel="0" r="1242">
      <c r="A1242" s="13" t="n">
        <v>46109.572384259</v>
      </c>
      <c r="B1242" s="6" t="n">
        <v>1</v>
      </c>
      <c r="C1242" s="16" t="s">
        <v>233</v>
      </c>
      <c r="D1242" s="16"/>
      <c r="E1242" s="16"/>
      <c r="F1242" s="6" t="s">
        <f>=A1242-A1241</f>
      </c>
      <c r="G1242" s="6" t="s">
        <f>=B1242+G1241</f>
      </c>
      <c r="H1242" s="6" t="s">
        <f>=F1242*G1241</f>
      </c>
    </row>
    <row collapsed="false" customFormat="false" customHeight="false" hidden="false" ht="12.1" outlineLevel="0" r="1243">
      <c r="A1243" s="13" t="n">
        <v>46110.585601852</v>
      </c>
      <c r="B1243" s="6" t="n">
        <v>15.1</v>
      </c>
      <c r="C1243" s="16" t="s">
        <v>233</v>
      </c>
      <c r="D1243" s="16"/>
      <c r="E1243" s="16"/>
      <c r="F1243" s="6" t="s">
        <f>=A1243-A1242</f>
      </c>
      <c r="G1243" s="6" t="s">
        <f>=B1243+G1242</f>
      </c>
      <c r="H1243" s="6" t="s">
        <f>=F1243*G1242</f>
      </c>
    </row>
    <row collapsed="false" customFormat="false" customHeight="false" hidden="false" ht="12.1" outlineLevel="0" r="1244">
      <c r="A1244" s="13" t="n">
        <v>46111.564340278</v>
      </c>
      <c r="B1244" s="6" t="n">
        <v>14</v>
      </c>
      <c r="C1244" s="16" t="s">
        <v>233</v>
      </c>
      <c r="D1244" s="16"/>
      <c r="E1244" s="16"/>
      <c r="F1244" s="6" t="s">
        <f>=A1244-A1243</f>
      </c>
      <c r="G1244" s="6" t="s">
        <f>=B1244+G1243</f>
      </c>
      <c r="H1244" s="6" t="s">
        <f>=F1244*G1243</f>
      </c>
    </row>
    <row collapsed="false" customFormat="false" customHeight="false" hidden="false" ht="12.1" outlineLevel="0" r="1245">
      <c r="A1245" s="13" t="n">
        <v>46111.580474537</v>
      </c>
      <c r="B1245" s="6" t="n">
        <v>25.04</v>
      </c>
      <c r="C1245" s="16" t="s">
        <v>233</v>
      </c>
      <c r="D1245" s="16"/>
      <c r="E1245" s="16"/>
      <c r="F1245" s="6" t="s">
        <f>=A1245-A1244</f>
      </c>
      <c r="G1245" s="6" t="s">
        <f>=B1245+G1244</f>
      </c>
      <c r="H1245" s="6" t="s">
        <f>=F1245*G1244</f>
      </c>
    </row>
    <row collapsed="false" customFormat="false" customHeight="false" hidden="false" ht="12.1" outlineLevel="0" r="1246">
      <c r="A1246" s="13" t="n">
        <v>46111.78806713</v>
      </c>
      <c r="B1246" s="6" t="n">
        <v>40.01</v>
      </c>
      <c r="C1246" s="16" t="s">
        <v>233</v>
      </c>
      <c r="D1246" s="16"/>
      <c r="E1246" s="16"/>
      <c r="F1246" s="6" t="s">
        <f>=A1246-A1245</f>
      </c>
      <c r="G1246" s="6" t="s">
        <f>=B1246+G1245</f>
      </c>
      <c r="H1246" s="6" t="s">
        <f>=F1246*G1245</f>
      </c>
    </row>
    <row collapsed="false" customFormat="false" customHeight="false" hidden="false" ht="12.1" outlineLevel="0" r="1247">
      <c r="A1247" s="13" t="n">
        <v>46112</v>
      </c>
      <c r="B1247" s="6" t="n">
        <v>-129.15</v>
      </c>
      <c r="C1247" s="16" t="s">
        <v>313</v>
      </c>
      <c r="D1247" s="16"/>
      <c r="E1247" s="16"/>
      <c r="F1247" s="6" t="s">
        <f>=A1247-A1246</f>
      </c>
      <c r="G1247" s="6" t="s">
        <f>=B1247+G1246</f>
      </c>
      <c r="H1247" s="6" t="s">
        <f>=F1247*G1246</f>
      </c>
    </row>
    <row collapsed="false" customFormat="false" customHeight="false" hidden="false" ht="12.1" outlineLevel="0" r="1248">
      <c r="A1248" s="13" t="n">
        <v>46112.428460648</v>
      </c>
      <c r="B1248" s="6" t="n">
        <v>10</v>
      </c>
      <c r="C1248" s="16" t="s">
        <v>233</v>
      </c>
      <c r="D1248" s="16"/>
      <c r="E1248" s="16"/>
      <c r="F1248" s="6" t="s">
        <f>=A1248-A1247</f>
      </c>
      <c r="G1248" s="6" t="s">
        <f>=B1248+G1247</f>
      </c>
      <c r="H1248" s="6" t="s">
        <f>=F1248*G1247</f>
      </c>
    </row>
    <row collapsed="false" customFormat="false" customHeight="false" hidden="false" ht="12.1" outlineLevel="0" r="1249">
      <c r="A1249" s="13" t="n">
        <v>46112.575069444</v>
      </c>
      <c r="B1249" s="6" t="n">
        <v>10.03</v>
      </c>
      <c r="C1249" s="16" t="s">
        <v>233</v>
      </c>
      <c r="D1249" s="16"/>
      <c r="E1249" s="16"/>
      <c r="F1249" s="6" t="s">
        <f>=A1249-A1248</f>
      </c>
      <c r="G1249" s="6" t="s">
        <f>=B1249+G1248</f>
      </c>
      <c r="H1249" s="6" t="s">
        <f>=F1249*G1248</f>
      </c>
    </row>
    <row collapsed="false" customFormat="false" customHeight="false" hidden="false" ht="12.1" outlineLevel="0" r="1250">
      <c r="A1250" s="13" t="n">
        <v>46113.474143519</v>
      </c>
      <c r="B1250" s="6" t="n">
        <v>37</v>
      </c>
      <c r="C1250" s="16" t="s">
        <v>233</v>
      </c>
      <c r="D1250" s="16"/>
      <c r="E1250" s="16"/>
      <c r="F1250" s="6" t="s">
        <f>=A1250-A1249</f>
      </c>
      <c r="G1250" s="6" t="s">
        <f>=B1250+G1249</f>
      </c>
      <c r="H1250" s="6" t="s">
        <f>=F1250*G1249</f>
      </c>
    </row>
    <row collapsed="false" customFormat="false" customHeight="false" hidden="false" ht="12.1" outlineLevel="0" r="1251">
      <c r="A1251" s="13" t="n">
        <v>46113.596828704</v>
      </c>
      <c r="B1251" s="6" t="n">
        <v>42</v>
      </c>
      <c r="C1251" s="16" t="s">
        <v>233</v>
      </c>
      <c r="D1251" s="16"/>
      <c r="E1251" s="16"/>
      <c r="F1251" s="6" t="s">
        <f>=A1251-A1250</f>
      </c>
      <c r="G1251" s="6" t="s">
        <f>=B1251+G1250</f>
      </c>
      <c r="H1251" s="6" t="s">
        <f>=F1251*G1250</f>
      </c>
    </row>
    <row collapsed="false" customFormat="false" customHeight="false" hidden="false" ht="12.1" outlineLevel="0" r="1252">
      <c r="A1252" s="13" t="n">
        <v>46114</v>
      </c>
      <c r="B1252" s="6" t="n">
        <v>-825</v>
      </c>
      <c r="C1252" s="16" t="s">
        <v>283</v>
      </c>
      <c r="D1252" s="16"/>
      <c r="E1252" s="16"/>
      <c r="F1252" s="6" t="s">
        <f>=A1252-A1251</f>
      </c>
      <c r="G1252" s="6" t="s">
        <f>=B1252+G1251</f>
      </c>
      <c r="H1252" s="6" t="s">
        <f>=F1252*G1251</f>
      </c>
    </row>
    <row collapsed="false" customFormat="false" customHeight="false" hidden="false" ht="12.1" outlineLevel="0" r="1253">
      <c r="A1253" s="13" t="n">
        <v>46114</v>
      </c>
      <c r="B1253" s="6" t="n">
        <v>-96.9</v>
      </c>
      <c r="C1253" s="16" t="s">
        <v>314</v>
      </c>
      <c r="D1253" s="16"/>
      <c r="E1253" s="16"/>
      <c r="F1253" s="6" t="s">
        <f>=A1253-A1252</f>
      </c>
      <c r="G1253" s="6" t="s">
        <f>=B1253+G1252</f>
      </c>
      <c r="H1253" s="6" t="s">
        <f>=F1253*G1252</f>
      </c>
    </row>
    <row collapsed="false" customFormat="false" customHeight="false" hidden="false" ht="12.1" outlineLevel="0" r="1254">
      <c r="A1254" s="13" t="n">
        <v>46114</v>
      </c>
      <c r="B1254" s="6" t="n">
        <v>30</v>
      </c>
      <c r="C1254" s="16" t="s">
        <v>233</v>
      </c>
      <c r="D1254" s="16"/>
      <c r="E1254" s="16"/>
      <c r="F1254" s="6" t="s">
        <f>=A1254-A1253</f>
      </c>
      <c r="G1254" s="6" t="s">
        <f>=B1254+G1253</f>
      </c>
      <c r="H1254" s="6" t="s">
        <f>=F1254*G1253</f>
      </c>
    </row>
    <row collapsed="false" customFormat="false" customHeight="false" hidden="false" ht="12.1" outlineLevel="0" r="1255">
      <c r="A1255" s="13" t="n">
        <v>46114</v>
      </c>
      <c r="B1255" s="6" t="n">
        <v>45</v>
      </c>
      <c r="C1255" s="16" t="s">
        <v>233</v>
      </c>
      <c r="D1255" s="16"/>
      <c r="E1255" s="16"/>
      <c r="F1255" s="6" t="s">
        <f>=A1255-A1254</f>
      </c>
      <c r="G1255" s="6" t="s">
        <f>=B1255+G1254</f>
      </c>
      <c r="H1255" s="6" t="s">
        <f>=F1255*G1254</f>
      </c>
    </row>
    <row collapsed="false" customFormat="false" customHeight="false" hidden="false" ht="12.1" outlineLevel="0" r="1256">
      <c r="A1256" s="13" t="n">
        <v>46114.798032407</v>
      </c>
      <c r="B1256" s="6" t="n">
        <v>129.15</v>
      </c>
      <c r="C1256" s="16" t="s">
        <v>266</v>
      </c>
      <c r="D1256" s="16"/>
      <c r="E1256" s="16"/>
      <c r="F1256" s="6" t="s">
        <f>=A1256-A1255</f>
      </c>
      <c r="G1256" s="6" t="s">
        <f>=B1256+G1255</f>
      </c>
      <c r="H1256" s="6" t="s">
        <f>=F1256*G1255</f>
      </c>
    </row>
    <row collapsed="false" customFormat="false" customHeight="false" hidden="false" ht="12.1" outlineLevel="0" r="1257">
      <c r="A1257" s="13" t="n">
        <v>46115.422303241</v>
      </c>
      <c r="B1257" s="6" t="n">
        <v>45</v>
      </c>
      <c r="C1257" s="16" t="s">
        <v>233</v>
      </c>
      <c r="D1257" s="16"/>
      <c r="E1257" s="16"/>
      <c r="F1257" s="6" t="s">
        <f>=A1257-A1256</f>
      </c>
      <c r="G1257" s="6" t="s">
        <f>=B1257+G1256</f>
      </c>
      <c r="H1257" s="6" t="s">
        <f>=F1257*G1256</f>
      </c>
    </row>
    <row collapsed="false" customFormat="false" customHeight="false" hidden="false" ht="12.1" outlineLevel="0" r="1258">
      <c r="A1258" s="13" t="n">
        <v>46115.423993056</v>
      </c>
      <c r="B1258" s="6" t="n">
        <v>30</v>
      </c>
      <c r="C1258" s="16" t="s">
        <v>233</v>
      </c>
      <c r="D1258" s="16"/>
      <c r="E1258" s="16"/>
      <c r="F1258" s="6" t="s">
        <f>=A1258-A1257</f>
      </c>
      <c r="G1258" s="6" t="s">
        <f>=B1258+G1257</f>
      </c>
      <c r="H1258" s="6" t="s">
        <f>=F1258*G1257</f>
      </c>
    </row>
    <row collapsed="false" customFormat="false" customHeight="false" hidden="false" ht="12.1" outlineLevel="0" r="1259">
      <c r="A1259" s="13" t="n">
        <v>46115.545324074</v>
      </c>
      <c r="B1259" s="6" t="n">
        <v>20.03</v>
      </c>
      <c r="C1259" s="16" t="s">
        <v>233</v>
      </c>
      <c r="D1259" s="16"/>
      <c r="E1259" s="16"/>
      <c r="F1259" s="6" t="s">
        <f>=A1259-A1258</f>
      </c>
      <c r="G1259" s="6" t="s">
        <f>=B1259+G1258</f>
      </c>
      <c r="H1259" s="6" t="s">
        <f>=F1259*G1258</f>
      </c>
    </row>
    <row collapsed="false" customFormat="false" customHeight="false" hidden="false" ht="12.1" outlineLevel="0" r="1260">
      <c r="A1260" s="13" t="n">
        <v>46115.680127315</v>
      </c>
      <c r="B1260" s="6" t="n">
        <v>825</v>
      </c>
      <c r="C1260" s="16" t="s">
        <v>284</v>
      </c>
      <c r="D1260" s="16"/>
      <c r="E1260" s="16"/>
      <c r="F1260" s="6" t="s">
        <f>=A1260-A1259</f>
      </c>
      <c r="G1260" s="6" t="s">
        <f>=B1260+G1259</f>
      </c>
      <c r="H1260" s="6" t="s">
        <f>=F1260*G1259</f>
      </c>
    </row>
    <row collapsed="false" customFormat="false" customHeight="false" hidden="false" ht="12.1" outlineLevel="0" r="1261">
      <c r="A1261" s="13" t="n">
        <v>46115.734884259</v>
      </c>
      <c r="B1261" s="6" t="n">
        <v>96.9</v>
      </c>
      <c r="C1261" s="16" t="s">
        <v>282</v>
      </c>
      <c r="D1261" s="16"/>
      <c r="E1261" s="16"/>
      <c r="F1261" s="6" t="s">
        <f>=A1261-A1260</f>
      </c>
      <c r="G1261" s="6" t="s">
        <f>=B1261+G1260</f>
      </c>
      <c r="H1261" s="6" t="s">
        <f>=F1261*G1260</f>
      </c>
    </row>
    <row collapsed="false" customFormat="false" customHeight="false" hidden="false" ht="12.1" outlineLevel="0" r="1262">
      <c r="A1262" s="13" t="n">
        <v>46116</v>
      </c>
      <c r="B1262" s="6" t="n">
        <v>40.03</v>
      </c>
      <c r="C1262" s="16" t="s">
        <v>233</v>
      </c>
      <c r="D1262" s="16"/>
      <c r="E1262" s="16"/>
      <c r="F1262" s="6" t="s">
        <f>=A1262-A1261</f>
      </c>
      <c r="G1262" s="6" t="s">
        <f>=B1262+G1261</f>
      </c>
      <c r="H1262" s="6" t="s">
        <f>=F1262*G1261</f>
      </c>
    </row>
    <row collapsed="false" customFormat="false" customHeight="false" hidden="false" ht="12.1" outlineLevel="0" r="1263">
      <c r="A1263" s="13" t="n">
        <v>46116.60650463</v>
      </c>
      <c r="B1263" s="6" t="n">
        <v>30.01</v>
      </c>
      <c r="C1263" s="16" t="s">
        <v>233</v>
      </c>
      <c r="D1263" s="16"/>
      <c r="E1263" s="16"/>
      <c r="F1263" s="6" t="s">
        <f>=A1263-A1262</f>
      </c>
      <c r="G1263" s="6" t="s">
        <f>=B1263+G1262</f>
      </c>
      <c r="H1263" s="6" t="s">
        <f>=F1263*G1262</f>
      </c>
    </row>
    <row collapsed="false" customFormat="false" customHeight="false" hidden="false" ht="12.1" outlineLevel="0" r="1264">
      <c r="A1264" s="13" t="n">
        <v>46116.681990741</v>
      </c>
      <c r="B1264" s="6" t="n">
        <v>11</v>
      </c>
      <c r="C1264" s="16" t="s">
        <v>233</v>
      </c>
      <c r="D1264" s="16"/>
      <c r="E1264" s="16"/>
      <c r="F1264" s="6" t="s">
        <f>=A1264-A1263</f>
      </c>
      <c r="G1264" s="6" t="s">
        <f>=B1264+G1263</f>
      </c>
      <c r="H1264" s="6" t="s">
        <f>=F1264*G1263</f>
      </c>
    </row>
    <row collapsed="false" customFormat="false" customHeight="false" hidden="false" ht="12.1" outlineLevel="0" r="1265">
      <c r="A1265" s="13" t="n">
        <v>46116.805104167</v>
      </c>
      <c r="B1265" s="6" t="n">
        <v>41.93</v>
      </c>
      <c r="C1265" s="16" t="s">
        <v>233</v>
      </c>
      <c r="D1265" s="16"/>
      <c r="E1265" s="16"/>
      <c r="F1265" s="6" t="s">
        <f>=A1265-A1264</f>
      </c>
      <c r="G1265" s="6" t="s">
        <f>=B1265+G1264</f>
      </c>
      <c r="H1265" s="6" t="s">
        <f>=F1265*G1264</f>
      </c>
    </row>
    <row collapsed="false" customFormat="false" customHeight="false" hidden="false" ht="12.1" outlineLevel="0" r="1266">
      <c r="A1266" s="13" t="n">
        <v>46116.941909722</v>
      </c>
      <c r="B1266" s="6" t="n">
        <v>601</v>
      </c>
      <c r="C1266" s="16" t="s">
        <v>233</v>
      </c>
      <c r="D1266" s="16"/>
      <c r="E1266" s="16"/>
      <c r="F1266" s="6" t="s">
        <f>=A1266-A1265</f>
      </c>
      <c r="G1266" s="6" t="s">
        <f>=B1266+G1265</f>
      </c>
      <c r="H1266" s="6" t="s">
        <f>=F1266*G1265</f>
      </c>
    </row>
    <row collapsed="false" customFormat="false" customHeight="false" hidden="false" ht="12.1" outlineLevel="0" r="1267">
      <c r="A1267" s="13" t="n">
        <v>46117.447199074</v>
      </c>
      <c r="B1267" s="6" t="n">
        <v>18</v>
      </c>
      <c r="C1267" s="16" t="s">
        <v>233</v>
      </c>
      <c r="D1267" s="16"/>
      <c r="E1267" s="16"/>
      <c r="F1267" s="6" t="s">
        <f>=A1267-A1266</f>
      </c>
      <c r="G1267" s="6" t="s">
        <f>=B1267+G1266</f>
      </c>
      <c r="H1267" s="6" t="s">
        <f>=F1267*G1266</f>
      </c>
    </row>
    <row collapsed="false" customFormat="false" customHeight="false" hidden="false" ht="12.1" outlineLevel="0" r="1268">
      <c r="A1268" s="13" t="n">
        <v>46118.445381944</v>
      </c>
      <c r="B1268" s="6" t="n">
        <v>40</v>
      </c>
      <c r="C1268" s="16" t="s">
        <v>233</v>
      </c>
      <c r="D1268" s="16"/>
      <c r="E1268" s="16"/>
      <c r="F1268" s="6" t="s">
        <f>=A1268-A1267</f>
      </c>
      <c r="G1268" s="6" t="s">
        <f>=B1268+G1267</f>
      </c>
      <c r="H1268" s="6" t="s">
        <f>=F1268*G1267</f>
      </c>
    </row>
    <row collapsed="false" customFormat="false" customHeight="false" hidden="false" ht="12.1" outlineLevel="0" r="1269">
      <c r="A1269" s="13" t="n">
        <v>46118.457719907</v>
      </c>
      <c r="B1269" s="6" t="n">
        <v>0.01</v>
      </c>
      <c r="C1269" s="16" t="s">
        <v>233</v>
      </c>
      <c r="D1269" s="16"/>
      <c r="E1269" s="16"/>
      <c r="F1269" s="6" t="s">
        <f>=A1269-A1268</f>
      </c>
      <c r="G1269" s="6" t="s">
        <f>=B1269+G1268</f>
      </c>
      <c r="H1269" s="6" t="s">
        <f>=F1269*G1268</f>
      </c>
    </row>
    <row collapsed="false" customFormat="false" customHeight="false" hidden="false" ht="12.1" outlineLevel="0" r="1270">
      <c r="A1270" s="13" t="n">
        <v>46118.698877315</v>
      </c>
      <c r="B1270" s="6" t="n">
        <v>43</v>
      </c>
      <c r="C1270" s="16" t="s">
        <v>233</v>
      </c>
      <c r="D1270" s="16"/>
      <c r="E1270" s="16"/>
      <c r="F1270" s="6" t="s">
        <f>=A1270-A1269</f>
      </c>
      <c r="G1270" s="6" t="s">
        <f>=B1270+G1269</f>
      </c>
      <c r="H1270" s="6" t="s">
        <f>=F1270*G1269</f>
      </c>
    </row>
    <row collapsed="false" customFormat="false" customHeight="false" hidden="false" ht="12.1" outlineLevel="0" r="1271">
      <c r="A1271" s="13" t="n">
        <v>46119</v>
      </c>
      <c r="B1271" s="6" t="n">
        <v>10.05</v>
      </c>
      <c r="C1271" s="16" t="s">
        <v>233</v>
      </c>
      <c r="D1271" s="16"/>
      <c r="E1271" s="16"/>
      <c r="F1271" s="6" t="s">
        <f>=A1271-A1270</f>
      </c>
      <c r="G1271" s="6" t="s">
        <f>=B1271+G1270</f>
      </c>
      <c r="H1271" s="6" t="s">
        <f>=F1271*G1270</f>
      </c>
    </row>
    <row collapsed="false" customFormat="false" customHeight="false" hidden="false" ht="12.1" outlineLevel="0" r="1272">
      <c r="A1272" s="13" t="n">
        <v>46120</v>
      </c>
      <c r="B1272" s="6" t="n">
        <v>4.04</v>
      </c>
      <c r="C1272" s="16" t="s">
        <v>233</v>
      </c>
      <c r="D1272" s="16"/>
      <c r="E1272" s="16"/>
      <c r="F1272" s="6" t="s">
        <f>=A1272-A1271</f>
      </c>
      <c r="G1272" s="6" t="s">
        <f>=B1272+G1271</f>
      </c>
      <c r="H1272" s="6" t="s">
        <f>=F1272*G1271</f>
      </c>
    </row>
    <row collapsed="false" customFormat="false" customHeight="false" hidden="false" ht="12.1" outlineLevel="0" r="1273">
      <c r="A1273" s="13" t="n">
        <v>46121</v>
      </c>
      <c r="B1273" s="6" t="n">
        <v>20.04</v>
      </c>
      <c r="C1273" s="16" t="s">
        <v>233</v>
      </c>
      <c r="D1273" s="16"/>
      <c r="E1273" s="16"/>
      <c r="F1273" s="6" t="s">
        <f>=A1273-A1272</f>
      </c>
      <c r="G1273" s="6" t="s">
        <f>=B1273+G1272</f>
      </c>
      <c r="H1273" s="6" t="s">
        <f>=F1273*G1272</f>
      </c>
    </row>
    <row collapsed="false" customFormat="false" customHeight="false" hidden="false" ht="12.1" outlineLevel="0" r="1274">
      <c r="A1274" s="13" t="n">
        <v>46122</v>
      </c>
      <c r="B1274" s="6" t="n">
        <v>-30</v>
      </c>
      <c r="C1274" s="16" t="s">
        <v>270</v>
      </c>
      <c r="D1274" s="16"/>
      <c r="E1274" s="16"/>
      <c r="F1274" s="6" t="s">
        <f>=A1274-A1273</f>
      </c>
      <c r="G1274" s="6" t="s">
        <f>=B1274+G1273</f>
      </c>
      <c r="H1274" s="6" t="s">
        <f>=F1274*G1273</f>
      </c>
    </row>
    <row collapsed="false" customFormat="false" customHeight="false" hidden="false" ht="12.1" outlineLevel="0" r="1275">
      <c r="A1275" s="13" t="n">
        <v>46122</v>
      </c>
      <c r="B1275" s="6" t="n">
        <v>35.05</v>
      </c>
      <c r="C1275" s="16" t="s">
        <v>233</v>
      </c>
      <c r="D1275" s="16"/>
      <c r="E1275" s="16"/>
      <c r="F1275" s="6" t="s">
        <f>=A1275-A1274</f>
      </c>
      <c r="G1275" s="6" t="s">
        <f>=B1275+G1274</f>
      </c>
      <c r="H1275" s="6" t="s">
        <f>=F1275*G1274</f>
      </c>
    </row>
    <row collapsed="false" customFormat="false" customHeight="false" hidden="false" ht="12.1" outlineLevel="0" r="1276">
      <c r="A1276" s="13" t="n">
        <v>46123.503530093</v>
      </c>
      <c r="B1276" s="6" t="n">
        <v>35.09</v>
      </c>
      <c r="C1276" s="16" t="s">
        <v>233</v>
      </c>
      <c r="D1276" s="16"/>
      <c r="E1276" s="16"/>
      <c r="F1276" s="6" t="s">
        <f>=A1276-A1275</f>
      </c>
      <c r="G1276" s="6" t="s">
        <f>=B1276+G1275</f>
      </c>
      <c r="H1276" s="6" t="s">
        <f>=F1276*G1275</f>
      </c>
    </row>
    <row collapsed="false" customFormat="false" customHeight="false" hidden="false" ht="12.1" outlineLevel="0" r="1277">
      <c r="A1277" s="13" t="n">
        <v>46123.505324074</v>
      </c>
      <c r="B1277" s="6" t="n">
        <v>33</v>
      </c>
      <c r="C1277" s="16" t="s">
        <v>233</v>
      </c>
      <c r="D1277" s="16"/>
      <c r="E1277" s="16"/>
      <c r="F1277" s="6" t="s">
        <f>=A1277-A1276</f>
      </c>
      <c r="G1277" s="6" t="s">
        <f>=B1277+G1276</f>
      </c>
      <c r="H1277" s="6" t="s">
        <f>=F1277*G1276</f>
      </c>
    </row>
    <row collapsed="false" customFormat="false" customHeight="false" hidden="false" ht="12.1" outlineLevel="0" r="1278">
      <c r="A1278" s="13" t="n">
        <v>46123.729571759</v>
      </c>
      <c r="B1278" s="6" t="n">
        <v>5.01</v>
      </c>
      <c r="C1278" s="16" t="s">
        <v>233</v>
      </c>
      <c r="D1278" s="16"/>
      <c r="E1278" s="16"/>
      <c r="F1278" s="6" t="s">
        <f>=A1278-A1277</f>
      </c>
      <c r="G1278" s="6" t="s">
        <f>=B1278+G1277</f>
      </c>
      <c r="H1278" s="6" t="s">
        <f>=F1278*G1277</f>
      </c>
    </row>
    <row collapsed="false" customFormat="false" customHeight="false" hidden="false" ht="12.1" outlineLevel="0" r="1279">
      <c r="A1279" s="13" t="n">
        <v>46124</v>
      </c>
      <c r="B1279" s="6" t="n">
        <v>22</v>
      </c>
      <c r="C1279" s="16" t="s">
        <v>233</v>
      </c>
      <c r="D1279" s="16"/>
      <c r="E1279" s="16"/>
      <c r="F1279" s="6" t="s">
        <f>=A1279-A1278</f>
      </c>
      <c r="G1279" s="6" t="s">
        <f>=B1279+G1278</f>
      </c>
      <c r="H1279" s="6" t="s">
        <f>=F1279*G1278</f>
      </c>
    </row>
    <row collapsed="false" customFormat="false" customHeight="false" hidden="false" ht="12.1" outlineLevel="0" r="1280">
      <c r="A1280" s="13" t="n">
        <v>46125.664502315</v>
      </c>
      <c r="B1280" s="6" t="n">
        <v>42</v>
      </c>
      <c r="C1280" s="16" t="s">
        <v>233</v>
      </c>
      <c r="D1280" s="16"/>
      <c r="E1280" s="16"/>
      <c r="F1280" s="6" t="s">
        <f>=A1280-A1279</f>
      </c>
      <c r="G1280" s="6" t="s">
        <f>=B1280+G1279</f>
      </c>
      <c r="H1280" s="6" t="s">
        <f>=F1280*G1279</f>
      </c>
    </row>
    <row collapsed="false" customFormat="false" customHeight="false" hidden="false" ht="12.1" outlineLevel="0" r="1281">
      <c r="A1281" s="13" t="n">
        <v>46125.796342593</v>
      </c>
      <c r="B1281" s="6" t="n">
        <v>30</v>
      </c>
      <c r="C1281" s="16" t="s">
        <v>271</v>
      </c>
      <c r="D1281" s="16"/>
      <c r="E1281" s="16"/>
      <c r="F1281" s="6" t="s">
        <f>=A1281-A1280</f>
      </c>
      <c r="G1281" s="6" t="s">
        <f>=B1281+G1280</f>
      </c>
      <c r="H1281" s="6" t="s">
        <f>=F1281*G1280</f>
      </c>
    </row>
    <row collapsed="false" customFormat="false" customHeight="false" hidden="false" ht="12.1" outlineLevel="0" r="1282">
      <c r="A1282" s="13" t="n">
        <v>46125.830393519</v>
      </c>
      <c r="B1282" s="6" t="n">
        <v>5000</v>
      </c>
      <c r="C1282" s="16" t="s">
        <v>233</v>
      </c>
      <c r="D1282" s="16"/>
      <c r="E1282" s="16"/>
      <c r="F1282" s="6" t="s">
        <f>=A1282-A1281</f>
      </c>
      <c r="G1282" s="6" t="s">
        <f>=B1282+G1281</f>
      </c>
      <c r="H1282" s="6" t="s">
        <f>=F1282*G1281</f>
      </c>
    </row>
    <row collapsed="false" customFormat="false" customHeight="false" hidden="false" ht="12.1" outlineLevel="0" r="1283">
      <c r="A1283" s="13" t="n">
        <v>46125.851458333</v>
      </c>
      <c r="B1283" s="6" t="n">
        <v>10.96</v>
      </c>
      <c r="C1283" s="16" t="s">
        <v>233</v>
      </c>
      <c r="D1283" s="16"/>
      <c r="E1283" s="16"/>
      <c r="F1283" s="6" t="s">
        <f>=A1283-A1282</f>
      </c>
      <c r="G1283" s="6" t="s">
        <f>=B1283+G1282</f>
      </c>
      <c r="H1283" s="6" t="s">
        <f>=F1283*G1282</f>
      </c>
    </row>
    <row collapsed="false" customFormat="false" customHeight="false" hidden="false" ht="12.1" outlineLevel="0" r="1284">
      <c r="A1284" s="13" t="n">
        <v>46125.862118056</v>
      </c>
      <c r="B1284" s="6" t="n">
        <v>10</v>
      </c>
      <c r="C1284" s="16" t="s">
        <v>233</v>
      </c>
      <c r="D1284" s="16"/>
      <c r="E1284" s="16"/>
      <c r="F1284" s="6" t="s">
        <f>=A1284-A1283</f>
      </c>
      <c r="G1284" s="6" t="s">
        <f>=B1284+G1283</f>
      </c>
      <c r="H1284" s="6" t="s">
        <f>=F1284*G1283</f>
      </c>
    </row>
    <row collapsed="false" customFormat="false" customHeight="false" hidden="false" ht="12.1" outlineLevel="0" r="1285">
      <c r="A1285" s="13" t="n">
        <v>46126</v>
      </c>
      <c r="B1285" s="6" t="n">
        <v>20.04</v>
      </c>
      <c r="C1285" s="16" t="s">
        <v>233</v>
      </c>
      <c r="D1285" s="16"/>
      <c r="E1285" s="16"/>
      <c r="F1285" s="6" t="s">
        <f>=A1285-A1284</f>
      </c>
      <c r="G1285" s="6" t="s">
        <f>=B1285+G1284</f>
      </c>
      <c r="H1285" s="6" t="s">
        <f>=F1285*G1284</f>
      </c>
    </row>
    <row collapsed="false" customFormat="false" customHeight="false" hidden="false" ht="12.1" outlineLevel="0" r="1286">
      <c r="A1286" s="13" t="n">
        <v>46126.710162037</v>
      </c>
      <c r="B1286" s="6" t="n">
        <v>43</v>
      </c>
      <c r="C1286" s="16" t="s">
        <v>233</v>
      </c>
      <c r="D1286" s="16"/>
      <c r="E1286" s="16"/>
      <c r="F1286" s="6" t="s">
        <f>=A1286-A1285</f>
      </c>
      <c r="G1286" s="6" t="s">
        <f>=B1286+G1285</f>
      </c>
      <c r="H1286" s="6" t="s">
        <f>=F1286*G1285</f>
      </c>
    </row>
    <row collapsed="false" customFormat="false" customHeight="false" hidden="false" ht="12.1" outlineLevel="0" r="1287">
      <c r="A1287" s="13" t="n">
        <v>46127.524444444</v>
      </c>
      <c r="B1287" s="6" t="n">
        <v>27</v>
      </c>
      <c r="C1287" s="16" t="s">
        <v>233</v>
      </c>
      <c r="D1287" s="16"/>
      <c r="E1287" s="16"/>
      <c r="F1287" s="6" t="s">
        <f>=A1287-A1286</f>
      </c>
      <c r="G1287" s="6" t="s">
        <f>=B1287+G1286</f>
      </c>
      <c r="H1287" s="6" t="s">
        <f>=F1287*G1286</f>
      </c>
    </row>
    <row collapsed="false" customFormat="false" customHeight="false" hidden="false" ht="12.1" outlineLevel="0" r="1288">
      <c r="A1288" s="13" t="n">
        <v>46127.93087963</v>
      </c>
      <c r="B1288" s="6" t="n">
        <v>6381.04</v>
      </c>
      <c r="C1288" s="16" t="s">
        <v>279</v>
      </c>
      <c r="D1288" s="16"/>
      <c r="E1288" s="16"/>
      <c r="F1288" s="6" t="s">
        <f>=A1288-A1287</f>
      </c>
      <c r="G1288" s="6" t="s">
        <f>=B1288+G1287</f>
      </c>
      <c r="H1288" s="6" t="s">
        <f>=F1288*G1287</f>
      </c>
    </row>
    <row collapsed="false" customFormat="false" customHeight="false" hidden="false" ht="12.1" outlineLevel="0" r="1289">
      <c r="A1289" s="13" t="n">
        <v>46127.93087963</v>
      </c>
      <c r="B1289" s="6" t="n">
        <v>-6381.04</v>
      </c>
      <c r="C1289" s="16" t="s">
        <v>280</v>
      </c>
      <c r="D1289" s="16"/>
      <c r="E1289" s="16"/>
      <c r="F1289" s="6" t="s">
        <f>=A1289-A1288</f>
      </c>
      <c r="G1289" s="6" t="s">
        <f>=B1289+G1288</f>
      </c>
      <c r="H1289" s="6" t="s">
        <f>=F1289*G1288</f>
      </c>
    </row>
    <row collapsed="false" customFormat="false" customHeight="false" hidden="false" ht="12.1" outlineLevel="0" r="1290">
      <c r="A1290" s="13" t="n">
        <v>46128</v>
      </c>
      <c r="B1290" s="6" t="n">
        <v>5.06</v>
      </c>
      <c r="C1290" s="16" t="s">
        <v>233</v>
      </c>
      <c r="D1290" s="16"/>
      <c r="E1290" s="16"/>
      <c r="F1290" s="6" t="s">
        <f>=A1290-A1289</f>
      </c>
      <c r="G1290" s="6" t="s">
        <f>=B1290+G1289</f>
      </c>
      <c r="H1290" s="6" t="s">
        <f>=F1290*G1289</f>
      </c>
    </row>
    <row collapsed="false" customFormat="false" customHeight="false" hidden="false" ht="12.1" outlineLevel="0" r="1291">
      <c r="A1291" s="13" t="n">
        <v>46128.567835648</v>
      </c>
      <c r="B1291" s="6" t="n">
        <v>10</v>
      </c>
      <c r="C1291" s="16" t="s">
        <v>233</v>
      </c>
      <c r="D1291" s="16"/>
      <c r="E1291" s="16"/>
      <c r="F1291" s="6" t="s">
        <f>=A1291-A1290</f>
      </c>
      <c r="G1291" s="6" t="s">
        <f>=B1291+G1290</f>
      </c>
      <c r="H1291" s="6" t="s">
        <f>=F1291*G1290</f>
      </c>
    </row>
    <row collapsed="false" customFormat="false" customHeight="false" hidden="false" ht="12.1" outlineLevel="0" r="1292">
      <c r="A1292" s="13" t="n">
        <v>46128.571666667</v>
      </c>
      <c r="B1292" s="6" t="n">
        <v>40</v>
      </c>
      <c r="C1292" s="16" t="s">
        <v>233</v>
      </c>
      <c r="D1292" s="16"/>
      <c r="E1292" s="16"/>
      <c r="F1292" s="6" t="s">
        <f>=A1292-A1291</f>
      </c>
      <c r="G1292" s="6" t="s">
        <f>=B1292+G1291</f>
      </c>
      <c r="H1292" s="6" t="s">
        <f>=F1292*G1291</f>
      </c>
    </row>
    <row collapsed="false" customFormat="false" customHeight="false" hidden="false" ht="12.1" outlineLevel="0" r="1293">
      <c r="A1293" s="13" t="n">
        <v>46128.573634259</v>
      </c>
      <c r="B1293" s="6" t="n">
        <v>40</v>
      </c>
      <c r="C1293" s="16" t="s">
        <v>233</v>
      </c>
      <c r="D1293" s="16"/>
      <c r="E1293" s="16"/>
      <c r="F1293" s="6" t="s">
        <f>=A1293-A1292</f>
      </c>
      <c r="G1293" s="6" t="s">
        <f>=B1293+G1292</f>
      </c>
      <c r="H1293" s="6" t="s">
        <f>=F1293*G1292</f>
      </c>
    </row>
    <row collapsed="false" customFormat="false" customHeight="false" hidden="false" ht="12.1" outlineLevel="0" r="1294">
      <c r="A1294" s="13" t="n">
        <v>46128.580543981</v>
      </c>
      <c r="B1294" s="6" t="n">
        <v>10</v>
      </c>
      <c r="C1294" s="16" t="s">
        <v>233</v>
      </c>
      <c r="D1294" s="16"/>
      <c r="E1294" s="16"/>
      <c r="F1294" s="6" t="s">
        <f>=A1294-A1293</f>
      </c>
      <c r="G1294" s="6" t="s">
        <f>=B1294+G1293</f>
      </c>
      <c r="H1294" s="6" t="s">
        <f>=F1294*G1293</f>
      </c>
    </row>
    <row collapsed="false" customFormat="false" customHeight="false" hidden="false" ht="12.1" outlineLevel="0" r="1295">
      <c r="A1295" s="13" t="n">
        <v>46128.729178241</v>
      </c>
      <c r="B1295" s="6" t="n">
        <v>42</v>
      </c>
      <c r="C1295" s="16" t="s">
        <v>233</v>
      </c>
      <c r="D1295" s="16"/>
      <c r="E1295" s="16"/>
      <c r="F1295" s="6" t="s">
        <f>=A1295-A1294</f>
      </c>
      <c r="G1295" s="6" t="s">
        <f>=B1295+G1294</f>
      </c>
      <c r="H1295" s="6" t="s">
        <f>=F1295*G1294</f>
      </c>
    </row>
    <row collapsed="false" customFormat="false" customHeight="false" hidden="false" ht="12.1" outlineLevel="0" r="1296">
      <c r="A1296" s="13" t="n">
        <v>46129</v>
      </c>
      <c r="B1296" s="6" t="n">
        <v>0.02</v>
      </c>
      <c r="C1296" s="16" t="s">
        <v>233</v>
      </c>
      <c r="D1296" s="16"/>
      <c r="E1296" s="16"/>
      <c r="F1296" s="6" t="s">
        <f>=A1296-A1295</f>
      </c>
      <c r="G1296" s="6" t="s">
        <f>=B1296+G1295</f>
      </c>
      <c r="H1296" s="6" t="s">
        <f>=F1296*G1295</f>
      </c>
    </row>
    <row collapsed="false" customFormat="false" customHeight="false" hidden="false" ht="12.1" outlineLevel="0" r="1297">
      <c r="A1297" s="13" t="n">
        <v>46129</v>
      </c>
      <c r="B1297" s="6" t="n">
        <v>10.02</v>
      </c>
      <c r="C1297" s="16" t="s">
        <v>233</v>
      </c>
      <c r="D1297" s="16"/>
      <c r="E1297" s="16"/>
      <c r="F1297" s="6" t="s">
        <f>=A1297-A1296</f>
      </c>
      <c r="G1297" s="6" t="s">
        <f>=B1297+G1296</f>
      </c>
      <c r="H1297" s="6" t="s">
        <f>=F1297*G1296</f>
      </c>
    </row>
    <row collapsed="false" customFormat="false" customHeight="false" hidden="false" ht="12.1" outlineLevel="0" r="1298">
      <c r="A1298" s="13" t="n">
        <v>46130.52568287</v>
      </c>
      <c r="B1298" s="6" t="n">
        <v>15.01</v>
      </c>
      <c r="C1298" s="16" t="s">
        <v>233</v>
      </c>
      <c r="D1298" s="16"/>
      <c r="E1298" s="16"/>
      <c r="F1298" s="6" t="s">
        <f>=A1298-A1297</f>
      </c>
      <c r="G1298" s="6" t="s">
        <f>=B1298+G1297</f>
      </c>
      <c r="H1298" s="6" t="s">
        <f>=F1298*G1297</f>
      </c>
    </row>
    <row collapsed="false" customFormat="false" customHeight="false" hidden="false" ht="12.1" outlineLevel="0" r="1299">
      <c r="A1299" s="13" t="n">
        <v>46130.54349537</v>
      </c>
      <c r="B1299" s="6" t="n">
        <v>6</v>
      </c>
      <c r="C1299" s="16" t="s">
        <v>233</v>
      </c>
      <c r="D1299" s="16"/>
      <c r="E1299" s="16"/>
      <c r="F1299" s="6" t="s">
        <f>=A1299-A1298</f>
      </c>
      <c r="G1299" s="6" t="s">
        <f>=B1299+G1298</f>
      </c>
      <c r="H1299" s="6" t="s">
        <f>=F1299*G1298</f>
      </c>
    </row>
    <row collapsed="false" customFormat="false" customHeight="false" hidden="false" ht="12.1" outlineLevel="0" r="1300">
      <c r="A1300" s="13" t="n">
        <v>46131</v>
      </c>
      <c r="B1300" s="6" t="n">
        <v>40.71</v>
      </c>
      <c r="C1300" s="16" t="s">
        <v>233</v>
      </c>
      <c r="D1300" s="16"/>
      <c r="E1300" s="16"/>
      <c r="F1300" s="6" t="s">
        <f>=A1300-A1299</f>
      </c>
      <c r="G1300" s="6" t="s">
        <f>=B1300+G1299</f>
      </c>
      <c r="H1300" s="6" t="s">
        <f>=F1300*G1299</f>
      </c>
    </row>
    <row collapsed="false" customFormat="false" customHeight="false" hidden="false" ht="12.1" outlineLevel="0" r="1301">
      <c r="A1301" s="13" t="n">
        <v>46131.635023148</v>
      </c>
      <c r="B1301" s="6" t="n">
        <v>23</v>
      </c>
      <c r="C1301" s="16" t="s">
        <v>233</v>
      </c>
      <c r="D1301" s="16"/>
      <c r="E1301" s="16"/>
      <c r="F1301" s="6" t="s">
        <f>=A1301-A1300</f>
      </c>
      <c r="G1301" s="6" t="s">
        <f>=B1301+G1300</f>
      </c>
      <c r="H1301" s="6" t="s">
        <f>=F1301*G1300</f>
      </c>
    </row>
    <row collapsed="false" customFormat="false" customHeight="false" hidden="false" ht="12.1" outlineLevel="0" r="1302">
      <c r="A1302" s="13" t="n">
        <v>46131.675300926</v>
      </c>
      <c r="B1302" s="6" t="n">
        <v>1</v>
      </c>
      <c r="C1302" s="16" t="s">
        <v>233</v>
      </c>
      <c r="D1302" s="16"/>
      <c r="E1302" s="16"/>
      <c r="F1302" s="6" t="s">
        <f>=A1302-A1301</f>
      </c>
      <c r="G1302" s="6" t="s">
        <f>=B1302+G1301</f>
      </c>
      <c r="H1302" s="6" t="s">
        <f>=F1302*G1301</f>
      </c>
    </row>
    <row collapsed="false" customFormat="false" customHeight="false" hidden="false" ht="12.1" outlineLevel="0" r="1303">
      <c r="A1303" s="13" t="n">
        <v>46132.53380787</v>
      </c>
      <c r="B1303" s="6" t="n">
        <v>35</v>
      </c>
      <c r="C1303" s="16" t="s">
        <v>233</v>
      </c>
      <c r="D1303" s="16"/>
      <c r="E1303" s="16"/>
      <c r="F1303" s="6" t="s">
        <f>=A1303-A1302</f>
      </c>
      <c r="G1303" s="6" t="s">
        <f>=B1303+G1302</f>
      </c>
      <c r="H1303" s="6" t="s">
        <f>=F1303*G1302</f>
      </c>
    </row>
    <row collapsed="false" customFormat="false" customHeight="false" hidden="false" ht="12.1" outlineLevel="0" r="1304">
      <c r="A1304" s="13" t="n">
        <v>46133</v>
      </c>
      <c r="B1304" s="6" t="n">
        <v>10</v>
      </c>
      <c r="C1304" s="16" t="s">
        <v>233</v>
      </c>
      <c r="D1304" s="16"/>
      <c r="E1304" s="16"/>
      <c r="F1304" s="6" t="s">
        <f>=A1304-A1303</f>
      </c>
      <c r="G1304" s="6" t="s">
        <f>=B1304+G1303</f>
      </c>
      <c r="H1304" s="6" t="s">
        <f>=F1304*G1303</f>
      </c>
    </row>
    <row collapsed="false" customFormat="false" customHeight="false" hidden="false" ht="12.1" outlineLevel="0" r="1305">
      <c r="A1305" s="13" t="n">
        <v>46133.43537037</v>
      </c>
      <c r="B1305" s="6" t="n">
        <v>0.02</v>
      </c>
      <c r="C1305" s="16" t="s">
        <v>233</v>
      </c>
      <c r="D1305" s="16"/>
      <c r="E1305" s="16"/>
      <c r="F1305" s="6" t="s">
        <f>=A1305-A1304</f>
      </c>
      <c r="G1305" s="6" t="s">
        <f>=B1305+G1304</f>
      </c>
      <c r="H1305" s="6" t="s">
        <f>=F1305*G1304</f>
      </c>
    </row>
    <row collapsed="false" customFormat="false" customHeight="false" hidden="false" ht="12.1" outlineLevel="0" r="1306">
      <c r="A1306" s="13" t="n">
        <v>46133.659826389</v>
      </c>
      <c r="B1306" s="6" t="n">
        <v>7</v>
      </c>
      <c r="C1306" s="16" t="s">
        <v>233</v>
      </c>
      <c r="D1306" s="16"/>
      <c r="E1306" s="16"/>
      <c r="F1306" s="6" t="s">
        <f>=A1306-A1305</f>
      </c>
      <c r="G1306" s="6" t="s">
        <f>=B1306+G1305</f>
      </c>
      <c r="H1306" s="6" t="s">
        <f>=F1306*G1305</f>
      </c>
    </row>
    <row collapsed="false" customFormat="false" customHeight="false" hidden="false" ht="12.1" outlineLevel="0" r="1307">
      <c r="A1307" s="13" t="n">
        <v>46134</v>
      </c>
      <c r="B1307" s="6" t="n">
        <v>19</v>
      </c>
      <c r="C1307" s="16" t="s">
        <v>233</v>
      </c>
      <c r="D1307" s="16"/>
      <c r="E1307" s="16"/>
      <c r="F1307" s="6" t="s">
        <f>=A1307-A1306</f>
      </c>
      <c r="G1307" s="6" t="s">
        <f>=B1307+G1306</f>
      </c>
      <c r="H1307" s="6" t="s">
        <f>=F1307*G1306</f>
      </c>
    </row>
    <row collapsed="false" customFormat="false" customHeight="false" hidden="false" ht="12.1" outlineLevel="0" r="1308">
      <c r="A1308" s="13" t="n">
        <v>46134</v>
      </c>
      <c r="B1308" s="6" t="n">
        <v>47</v>
      </c>
      <c r="C1308" s="16" t="s">
        <v>233</v>
      </c>
      <c r="D1308" s="16"/>
      <c r="E1308" s="16"/>
      <c r="F1308" s="6" t="s">
        <f>=A1308-A1307</f>
      </c>
      <c r="G1308" s="6" t="s">
        <f>=B1308+G1307</f>
      </c>
      <c r="H1308" s="6" t="s">
        <f>=F1308*G1307</f>
      </c>
    </row>
    <row collapsed="false" customFormat="false" customHeight="false" hidden="false" ht="12.1" outlineLevel="0" r="1309">
      <c r="A1309" s="13" t="n">
        <v>46134.683958333</v>
      </c>
      <c r="B1309" s="6" t="n">
        <v>10</v>
      </c>
      <c r="C1309" s="16" t="s">
        <v>233</v>
      </c>
      <c r="D1309" s="16"/>
      <c r="E1309" s="16"/>
      <c r="F1309" s="6" t="s">
        <f>=A1309-A1308</f>
      </c>
      <c r="G1309" s="6" t="s">
        <f>=B1309+G1308</f>
      </c>
      <c r="H1309" s="6" t="s">
        <f>=F1309*G1308</f>
      </c>
    </row>
    <row collapsed="false" customFormat="false" customHeight="false" hidden="false" ht="12.1" outlineLevel="0" r="1310">
      <c r="A1310" s="13" t="n">
        <v>46135</v>
      </c>
      <c r="B1310" s="6" t="n">
        <v>-2000</v>
      </c>
      <c r="C1310" s="16" t="s">
        <v>315</v>
      </c>
      <c r="D1310" s="16"/>
      <c r="E1310" s="16"/>
      <c r="F1310" s="6" t="s">
        <f>=A1310-A1309</f>
      </c>
      <c r="G1310" s="6" t="s">
        <f>=B1310+G1309</f>
      </c>
      <c r="H1310" s="6" t="s">
        <f>=F1310*G1309</f>
      </c>
    </row>
    <row collapsed="false" customFormat="false" customHeight="false" hidden="false" ht="12.1" outlineLevel="0" r="1311">
      <c r="A1311" s="13" t="n">
        <v>46135</v>
      </c>
      <c r="B1311" s="6" t="n">
        <v>35</v>
      </c>
      <c r="C1311" s="16" t="s">
        <v>233</v>
      </c>
      <c r="D1311" s="16"/>
      <c r="E1311" s="16"/>
      <c r="F1311" s="6" t="s">
        <f>=A1311-A1310</f>
      </c>
      <c r="G1311" s="6" t="s">
        <f>=B1311+G1310</f>
      </c>
      <c r="H1311" s="6" t="s">
        <f>=F1311*G1310</f>
      </c>
    </row>
    <row collapsed="false" customFormat="false" customHeight="false" hidden="false" ht="12.1" outlineLevel="0" r="1312">
      <c r="A1312" s="13" t="n">
        <v>46135.757349537</v>
      </c>
      <c r="B1312" s="6" t="n">
        <v>7.04</v>
      </c>
      <c r="C1312" s="16" t="s">
        <v>233</v>
      </c>
      <c r="D1312" s="16"/>
      <c r="E1312" s="16"/>
      <c r="F1312" s="6" t="s">
        <f>=A1312-A1311</f>
      </c>
      <c r="G1312" s="6" t="s">
        <f>=B1312+G1311</f>
      </c>
      <c r="H1312" s="6" t="s">
        <f>=F1312*G1311</f>
      </c>
    </row>
    <row collapsed="false" customFormat="false" customHeight="false" hidden="false" ht="12.1" outlineLevel="0" r="1313">
      <c r="A1313" s="13" t="n">
        <v>46136.458969907</v>
      </c>
      <c r="B1313" s="6" t="n">
        <v>1.82</v>
      </c>
      <c r="C1313" s="16" t="s">
        <v>233</v>
      </c>
      <c r="D1313" s="16"/>
      <c r="E1313" s="16"/>
      <c r="F1313" s="6" t="s">
        <f>=A1313-A1312</f>
      </c>
      <c r="G1313" s="6" t="s">
        <f>=B1313+G1312</f>
      </c>
      <c r="H1313" s="6" t="s">
        <f>=F1313*G1312</f>
      </c>
    </row>
    <row collapsed="false" customFormat="false" customHeight="false" hidden="false" ht="12.1" outlineLevel="0" r="1314">
      <c r="A1314" s="13" t="n">
        <v>46136.651840278</v>
      </c>
      <c r="B1314" s="6" t="n">
        <v>40</v>
      </c>
      <c r="C1314" s="16" t="s">
        <v>233</v>
      </c>
      <c r="D1314" s="16"/>
      <c r="E1314" s="16"/>
      <c r="F1314" s="6" t="s">
        <f>=A1314-A1313</f>
      </c>
      <c r="G1314" s="6" t="s">
        <f>=B1314+G1313</f>
      </c>
      <c r="H1314" s="6" t="s">
        <f>=F1314*G1313</f>
      </c>
    </row>
    <row collapsed="false" customFormat="false" customHeight="false" hidden="false" ht="12.1" outlineLevel="0" r="1315">
      <c r="A1315" s="13" t="n">
        <v>46136.819247685</v>
      </c>
      <c r="B1315" s="6" t="n">
        <v>22</v>
      </c>
      <c r="C1315" s="16" t="s">
        <v>233</v>
      </c>
      <c r="D1315" s="16"/>
      <c r="E1315" s="16"/>
      <c r="F1315" s="6" t="s">
        <f>=A1315-A1314</f>
      </c>
      <c r="G1315" s="6" t="s">
        <f>=B1315+G1314</f>
      </c>
      <c r="H1315" s="6" t="s">
        <f>=F1315*G1314</f>
      </c>
    </row>
    <row collapsed="false" customFormat="false" customHeight="false" hidden="false" ht="12.1" outlineLevel="0" r="1316">
      <c r="A1316" s="13" t="n">
        <v>46137</v>
      </c>
      <c r="B1316" s="6" t="n">
        <v>-175.44</v>
      </c>
      <c r="C1316" s="16" t="s">
        <v>316</v>
      </c>
      <c r="D1316" s="16"/>
      <c r="E1316" s="16"/>
      <c r="F1316" s="6" t="s">
        <f>=A1316-A1315</f>
      </c>
      <c r="G1316" s="6" t="s">
        <f>=B1316+G1315</f>
      </c>
      <c r="H1316" s="6" t="s">
        <f>=F1316*G1315</f>
      </c>
    </row>
    <row collapsed="false" customFormat="false" customHeight="false" hidden="false" ht="12.1" outlineLevel="0" r="1317">
      <c r="A1317" s="13" t="n">
        <v>46137</v>
      </c>
      <c r="B1317" s="6" t="n">
        <v>9.01</v>
      </c>
      <c r="C1317" s="16" t="s">
        <v>233</v>
      </c>
      <c r="D1317" s="16"/>
      <c r="E1317" s="16"/>
      <c r="F1317" s="6" t="s">
        <f>=A1317-A1316</f>
      </c>
      <c r="G1317" s="6" t="s">
        <f>=B1317+G1316</f>
      </c>
      <c r="H1317" s="6" t="s">
        <f>=F1317*G1316</f>
      </c>
    </row>
    <row collapsed="false" customFormat="false" customHeight="false" hidden="false" ht="12.1" outlineLevel="0" r="1318">
      <c r="A1318" s="13" t="n">
        <v>46137</v>
      </c>
      <c r="B1318" s="6" t="n">
        <v>19</v>
      </c>
      <c r="C1318" s="16" t="s">
        <v>233</v>
      </c>
      <c r="D1318" s="16"/>
      <c r="E1318" s="16"/>
      <c r="F1318" s="6" t="s">
        <f>=A1318-A1317</f>
      </c>
      <c r="G1318" s="6" t="s">
        <f>=B1318+G1317</f>
      </c>
      <c r="H1318" s="6" t="s">
        <f>=F1318*G1317</f>
      </c>
    </row>
    <row collapsed="false" customFormat="false" customHeight="false" hidden="false" ht="12.1" outlineLevel="0" r="1319">
      <c r="A1319" s="13" t="n">
        <v>46137.827951389</v>
      </c>
      <c r="B1319" s="6" t="n">
        <v>1</v>
      </c>
      <c r="C1319" s="16" t="s">
        <v>233</v>
      </c>
      <c r="D1319" s="16"/>
      <c r="E1319" s="16"/>
      <c r="F1319" s="6" t="s">
        <f>=A1319-A1318</f>
      </c>
      <c r="G1319" s="6" t="s">
        <f>=B1319+G1318</f>
      </c>
      <c r="H1319" s="6" t="s">
        <f>=F1319*G1318</f>
      </c>
    </row>
    <row collapsed="false" customFormat="false" customHeight="false" hidden="false" ht="12.1" outlineLevel="0" r="1320">
      <c r="A1320" s="13" t="n">
        <v>46138.596909722</v>
      </c>
      <c r="B1320" s="6" t="n">
        <v>1</v>
      </c>
      <c r="C1320" s="16" t="s">
        <v>233</v>
      </c>
      <c r="D1320" s="16"/>
      <c r="E1320" s="16"/>
      <c r="F1320" s="6" t="s">
        <f>=A1320-A1319</f>
      </c>
      <c r="G1320" s="6" t="s">
        <f>=B1320+G1319</f>
      </c>
      <c r="H1320" s="6" t="s">
        <f>=F1320*G1319</f>
      </c>
    </row>
    <row collapsed="false" customFormat="false" customHeight="false" hidden="false" ht="12.1" outlineLevel="0" r="1321">
      <c r="A1321" s="13" t="n">
        <v>46138.747430556</v>
      </c>
      <c r="B1321" s="6" t="n">
        <v>20.09</v>
      </c>
      <c r="C1321" s="16" t="s">
        <v>233</v>
      </c>
      <c r="D1321" s="16"/>
      <c r="E1321" s="16"/>
      <c r="F1321" s="6" t="s">
        <f>=A1321-A1320</f>
      </c>
      <c r="G1321" s="6" t="s">
        <f>=B1321+G1320</f>
      </c>
      <c r="H1321" s="6" t="s">
        <f>=F1321*G1320</f>
      </c>
    </row>
    <row collapsed="false" customFormat="false" customHeight="false" hidden="false" ht="12.1" outlineLevel="0" r="1322">
      <c r="A1322" s="13" t="n">
        <v>46139.438842593</v>
      </c>
      <c r="B1322" s="6" t="n">
        <v>0.5</v>
      </c>
      <c r="C1322" s="16" t="s">
        <v>233</v>
      </c>
      <c r="D1322" s="16"/>
      <c r="E1322" s="16"/>
      <c r="F1322" s="6" t="s">
        <f>=A1322-A1321</f>
      </c>
      <c r="G1322" s="6" t="s">
        <f>=B1322+G1321</f>
      </c>
      <c r="H1322" s="6" t="s">
        <f>=F1322*G1321</f>
      </c>
    </row>
    <row collapsed="false" customFormat="false" customHeight="false" hidden="false" ht="12.1" outlineLevel="0" r="1323">
      <c r="A1323" s="13" t="n">
        <v>46139.594201389</v>
      </c>
      <c r="B1323" s="6" t="n">
        <v>2000</v>
      </c>
      <c r="C1323" s="16" t="s">
        <v>317</v>
      </c>
      <c r="D1323" s="16"/>
      <c r="E1323" s="16"/>
      <c r="F1323" s="6" t="s">
        <f>=A1323-A1322</f>
      </c>
      <c r="G1323" s="6" t="s">
        <f>=B1323+G1322</f>
      </c>
      <c r="H1323" s="6" t="s">
        <f>=F1323*G1322</f>
      </c>
    </row>
    <row collapsed="false" customFormat="false" customHeight="false" hidden="false" ht="12.1" outlineLevel="0" r="1324">
      <c r="A1324" s="13" t="n">
        <v>46140.474618056</v>
      </c>
      <c r="B1324" s="6" t="n">
        <v>175.44</v>
      </c>
      <c r="C1324" s="16" t="s">
        <v>277</v>
      </c>
      <c r="D1324" s="16"/>
      <c r="E1324" s="16"/>
      <c r="F1324" s="6" t="s">
        <f>=A1324-A1323</f>
      </c>
      <c r="G1324" s="6" t="s">
        <f>=B1324+G1323</f>
      </c>
      <c r="H1324" s="6" t="s">
        <f>=F1324*G1323</f>
      </c>
    </row>
    <row collapsed="false" customFormat="false" customHeight="false" hidden="false" ht="12.1" outlineLevel="0" r="1325">
      <c r="A1325" s="13" t="n">
        <v>46141.464594907</v>
      </c>
      <c r="B1325" s="6" t="n">
        <v>11</v>
      </c>
      <c r="C1325" s="16" t="s">
        <v>233</v>
      </c>
      <c r="D1325" s="16"/>
      <c r="E1325" s="16"/>
      <c r="F1325" s="6" t="s">
        <f>=A1325-A1324</f>
      </c>
      <c r="G1325" s="6" t="s">
        <f>=B1325+G1324</f>
      </c>
      <c r="H1325" s="6" t="s">
        <f>=F1325*G1324</f>
      </c>
    </row>
    <row collapsed="false" customFormat="false" customHeight="false" hidden="false" ht="12.1" outlineLevel="0" r="1326">
      <c r="A1326" s="13" t="n">
        <v>46141.775972222</v>
      </c>
      <c r="B1326" s="6" t="n">
        <v>5.01</v>
      </c>
      <c r="C1326" s="16" t="s">
        <v>233</v>
      </c>
      <c r="D1326" s="16"/>
      <c r="E1326" s="16"/>
      <c r="F1326" s="6" t="s">
        <f>=A1326-A1325</f>
      </c>
      <c r="G1326" s="6" t="s">
        <f>=B1326+G1325</f>
      </c>
      <c r="H1326" s="6" t="s">
        <f>=F1326*G1325</f>
      </c>
    </row>
    <row collapsed="false" customFormat="false" customHeight="false" hidden="false" ht="12.1" outlineLevel="0" r="1327">
      <c r="A1327" s="13" t="n">
        <v>46141.844201389</v>
      </c>
      <c r="B1327" s="6" t="n">
        <v>10.01</v>
      </c>
      <c r="C1327" s="16" t="s">
        <v>233</v>
      </c>
      <c r="D1327" s="16"/>
      <c r="E1327" s="16"/>
      <c r="F1327" s="6" t="s">
        <f>=A1327-A1326</f>
      </c>
      <c r="G1327" s="6" t="s">
        <f>=B1327+G1326</f>
      </c>
      <c r="H1327" s="6" t="s">
        <f>=F1327*G1326</f>
      </c>
    </row>
    <row collapsed="false" customFormat="false" customHeight="false" hidden="false" ht="12.1" outlineLevel="0" r="1328">
      <c r="A1328" s="13" t="n">
        <v>46142</v>
      </c>
      <c r="B1328" s="6" t="n">
        <v>-146.5</v>
      </c>
      <c r="C1328" s="16" t="s">
        <v>318</v>
      </c>
      <c r="D1328" s="16"/>
      <c r="E1328" s="16"/>
      <c r="F1328" s="6" t="s">
        <f>=A1328-A1327</f>
      </c>
      <c r="G1328" s="6" t="s">
        <f>=B1328+G1327</f>
      </c>
      <c r="H1328" s="6" t="s">
        <f>=F1328*G1327</f>
      </c>
    </row>
    <row collapsed="false" customFormat="false" customHeight="false" hidden="false" ht="12.1" outlineLevel="0" r="1329">
      <c r="A1329" s="13" t="n">
        <v>46142.454768519</v>
      </c>
      <c r="B1329" s="6" t="n">
        <v>11</v>
      </c>
      <c r="C1329" s="16" t="s">
        <v>233</v>
      </c>
      <c r="D1329" s="16"/>
      <c r="E1329" s="16"/>
      <c r="F1329" s="6" t="s">
        <f>=A1329-A1328</f>
      </c>
      <c r="G1329" s="6" t="s">
        <f>=B1329+G1328</f>
      </c>
      <c r="H1329" s="6" t="s">
        <f>=F1329*G1328</f>
      </c>
    </row>
    <row collapsed="false" customFormat="false" customHeight="false" hidden="false" ht="12.1" outlineLevel="0" r="1330">
      <c r="A1330" s="13" t="n">
        <v>46142.556273148</v>
      </c>
      <c r="B1330" s="6" t="n">
        <v>1</v>
      </c>
      <c r="C1330" s="16" t="s">
        <v>233</v>
      </c>
      <c r="D1330" s="16"/>
      <c r="E1330" s="16"/>
      <c r="F1330" s="6" t="s">
        <f>=A1330-A1329</f>
      </c>
      <c r="G1330" s="6" t="s">
        <f>=B1330+G1329</f>
      </c>
      <c r="H1330" s="6" t="s">
        <f>=F1330*G1329</f>
      </c>
    </row>
    <row collapsed="false" customFormat="false" customHeight="false" hidden="false" ht="12.1" outlineLevel="0" r="1331">
      <c r="A1331" s="13" t="n">
        <v>46142.701747685</v>
      </c>
      <c r="B1331" s="6" t="n">
        <v>47.03</v>
      </c>
      <c r="C1331" s="16" t="s">
        <v>233</v>
      </c>
      <c r="D1331" s="16"/>
      <c r="E1331" s="16"/>
      <c r="F1331" s="6" t="s">
        <f>=A1331-A1330</f>
      </c>
      <c r="G1331" s="6" t="s">
        <f>=B1331+G1330</f>
      </c>
      <c r="H1331" s="6" t="s">
        <f>=F1331*G1330</f>
      </c>
    </row>
    <row collapsed="false" customFormat="false" customHeight="false" hidden="false" ht="12.1" outlineLevel="0" r="1332">
      <c r="A1332" s="13" t="n">
        <v>46143.528599537</v>
      </c>
      <c r="B1332" s="6" t="n">
        <v>49</v>
      </c>
      <c r="C1332" s="16" t="s">
        <v>233</v>
      </c>
      <c r="D1332" s="16"/>
      <c r="E1332" s="16"/>
      <c r="F1332" s="6" t="s">
        <f>=A1332-A1331</f>
      </c>
      <c r="G1332" s="6" t="s">
        <f>=B1332+G1331</f>
      </c>
      <c r="H1332" s="6" t="s">
        <f>=F1332*G1331</f>
      </c>
    </row>
    <row collapsed="false" customFormat="false" customHeight="false" hidden="false" ht="12.1" outlineLevel="0" r="1333">
      <c r="A1333" s="13" t="n">
        <v>46144</v>
      </c>
      <c r="B1333" s="6" t="n">
        <v>-115.47</v>
      </c>
      <c r="C1333" s="16" t="s">
        <v>319</v>
      </c>
      <c r="D1333" s="16"/>
      <c r="E1333" s="16"/>
      <c r="F1333" s="6" t="s">
        <f>=A1333-A1332</f>
      </c>
      <c r="G1333" s="6" t="s">
        <f>=B1333+G1332</f>
      </c>
      <c r="H1333" s="6" t="s">
        <f>=F1333*G1332</f>
      </c>
    </row>
    <row collapsed="false" customFormat="false" customHeight="false" hidden="false" ht="12.1" outlineLevel="0" r="1334">
      <c r="A1334" s="13" t="n">
        <v>46146.517731481</v>
      </c>
      <c r="B1334" s="6" t="n">
        <v>41.5</v>
      </c>
      <c r="C1334" s="16" t="s">
        <v>233</v>
      </c>
      <c r="D1334" s="16"/>
      <c r="E1334" s="16"/>
      <c r="F1334" s="6" t="s">
        <f>=A1334-A1333</f>
      </c>
      <c r="G1334" s="6" t="s">
        <f>=B1334+G1333</f>
      </c>
      <c r="H1334" s="6" t="s">
        <f>=F1334*G1333</f>
      </c>
    </row>
    <row collapsed="false" customFormat="false" customHeight="false" hidden="false" ht="12.1" outlineLevel="0" r="1335">
      <c r="A1335" s="13" t="n">
        <v>46146.547905093</v>
      </c>
      <c r="B1335" s="6" t="n">
        <v>1</v>
      </c>
      <c r="C1335" s="16" t="s">
        <v>233</v>
      </c>
      <c r="D1335" s="16"/>
      <c r="E1335" s="16"/>
      <c r="F1335" s="6" t="s">
        <f>=A1335-A1334</f>
      </c>
      <c r="G1335" s="6" t="s">
        <f>=B1335+G1334</f>
      </c>
      <c r="H1335" s="6" t="s">
        <f>=F1335*G1334</f>
      </c>
    </row>
    <row collapsed="false" customFormat="false" customHeight="false" hidden="false" ht="12.1" outlineLevel="0" r="1336">
      <c r="A1336" s="13" t="n">
        <v>46146.647210648</v>
      </c>
      <c r="B1336" s="6" t="n">
        <v>10.06</v>
      </c>
      <c r="C1336" s="16" t="s">
        <v>233</v>
      </c>
      <c r="D1336" s="16"/>
      <c r="E1336" s="16"/>
      <c r="F1336" s="6" t="s">
        <f>=A1336-A1335</f>
      </c>
      <c r="G1336" s="6" t="s">
        <f>=B1336+G1335</f>
      </c>
      <c r="H1336" s="6" t="s">
        <f>=F1336*G1335</f>
      </c>
    </row>
    <row collapsed="false" customFormat="false" customHeight="false" hidden="false" ht="12.1" outlineLevel="0" r="1337">
      <c r="A1337" s="13" t="n">
        <v>46146.942071759</v>
      </c>
      <c r="B1337" s="6" t="n">
        <v>819.2</v>
      </c>
      <c r="C1337" s="16" t="s">
        <v>233</v>
      </c>
      <c r="D1337" s="16"/>
      <c r="E1337" s="16"/>
      <c r="F1337" s="6" t="s">
        <f>=A1337-A1336</f>
      </c>
      <c r="G1337" s="6" t="s">
        <f>=B1337+G1336</f>
      </c>
      <c r="H1337" s="6" t="s">
        <f>=F1337*G1336</f>
      </c>
    </row>
    <row collapsed="false" customFormat="false" customHeight="false" hidden="false" ht="12.1" outlineLevel="0" r="1338">
      <c r="A1338" s="13" t="n">
        <v>46147</v>
      </c>
      <c r="B1338" s="6" t="n">
        <v>146.5</v>
      </c>
      <c r="C1338" s="16" t="s">
        <v>266</v>
      </c>
      <c r="D1338" s="16"/>
      <c r="E1338" s="16"/>
      <c r="F1338" s="6" t="s">
        <f>=A1338-A1337</f>
      </c>
      <c r="G1338" s="6" t="s">
        <f>=B1338+G1337</f>
      </c>
      <c r="H1338" s="6" t="s">
        <f>=F1338*G1337</f>
      </c>
    </row>
    <row collapsed="false" customFormat="false" customHeight="false" hidden="false" ht="12.1" outlineLevel="0" r="1339">
      <c r="A1339" s="13" t="n">
        <v>46147.450671296</v>
      </c>
      <c r="B1339" s="6" t="n">
        <v>115.47</v>
      </c>
      <c r="C1339" s="16" t="s">
        <v>282</v>
      </c>
      <c r="D1339" s="16"/>
      <c r="E1339" s="16"/>
      <c r="F1339" s="6" t="s">
        <f>=A1339-A1338</f>
      </c>
      <c r="G1339" s="6" t="s">
        <f>=B1339+G1338</f>
      </c>
      <c r="H1339" s="6" t="s">
        <f>=F1339*G1338</f>
      </c>
    </row>
    <row collapsed="false" customFormat="false" customHeight="false" hidden="false" ht="12.1" outlineLevel="0" r="1340">
      <c r="A1340" s="13" t="n">
        <v>46147.524525463</v>
      </c>
      <c r="B1340" s="6" t="n">
        <v>41</v>
      </c>
      <c r="C1340" s="16" t="s">
        <v>233</v>
      </c>
      <c r="D1340" s="16"/>
      <c r="E1340" s="16"/>
      <c r="F1340" s="6" t="s">
        <f>=A1340-A1339</f>
      </c>
      <c r="G1340" s="6" t="s">
        <f>=B1340+G1339</f>
      </c>
      <c r="H1340" s="6" t="s">
        <f>=F1340*G1339</f>
      </c>
    </row>
    <row collapsed="false" customFormat="false" customHeight="false" hidden="false" ht="12.1" outlineLevel="0" r="1341">
      <c r="A1341" s="13" t="n">
        <v>46147.567372685</v>
      </c>
      <c r="B1341" s="6" t="n">
        <v>45.3</v>
      </c>
      <c r="C1341" s="16" t="s">
        <v>233</v>
      </c>
      <c r="D1341" s="16"/>
      <c r="E1341" s="16"/>
      <c r="F1341" s="6" t="s">
        <f>=A1341-A1340</f>
      </c>
      <c r="G1341" s="6" t="s">
        <f>=B1341+G1340</f>
      </c>
      <c r="H1341" s="6" t="s">
        <f>=F1341*G1340</f>
      </c>
    </row>
    <row collapsed="false" customFormat="false" customHeight="false" hidden="false" ht="12.1" outlineLevel="0" r="1342">
      <c r="A1342" s="13" t="n">
        <v>46148.7815625</v>
      </c>
      <c r="B1342" s="6" t="n">
        <v>47.8</v>
      </c>
      <c r="C1342" s="16" t="s">
        <v>233</v>
      </c>
      <c r="D1342" s="16"/>
      <c r="E1342" s="16"/>
      <c r="F1342" s="6" t="s">
        <f>=A1342-A1341</f>
      </c>
      <c r="G1342" s="6" t="s">
        <f>=B1342+G1341</f>
      </c>
      <c r="H1342" s="6" t="s">
        <f>=F1342*G1341</f>
      </c>
    </row>
    <row collapsed="false" customFormat="false" customHeight="false" hidden="false" ht="12.1" outlineLevel="0" r="1343">
      <c r="A1343" s="13" t="n">
        <v>46150.605775463</v>
      </c>
      <c r="B1343" s="6" t="n">
        <v>31</v>
      </c>
      <c r="C1343" s="16" t="s">
        <v>233</v>
      </c>
      <c r="D1343" s="16"/>
      <c r="E1343" s="16"/>
      <c r="F1343" s="6" t="s">
        <f>=A1343-A1342</f>
      </c>
      <c r="G1343" s="6" t="s">
        <f>=B1343+G1342</f>
      </c>
      <c r="H1343" s="6" t="s">
        <f>=F1343*G1342</f>
      </c>
    </row>
    <row collapsed="false" customFormat="false" customHeight="false" hidden="false" ht="12.1" outlineLevel="0" r="1344">
      <c r="A1344" s="13" t="n">
        <v>46151.571261574</v>
      </c>
      <c r="B1344" s="6" t="n">
        <v>39</v>
      </c>
      <c r="C1344" s="16" t="s">
        <v>233</v>
      </c>
      <c r="D1344" s="16"/>
      <c r="E1344" s="16"/>
      <c r="F1344" s="6" t="s">
        <f>=A1344-A1343</f>
      </c>
      <c r="G1344" s="6" t="s">
        <f>=B1344+G1343</f>
      </c>
      <c r="H1344" s="6" t="s">
        <f>=F1344*G1343</f>
      </c>
    </row>
    <row collapsed="false" customFormat="false" customHeight="false" hidden="false" ht="12.1" outlineLevel="0" r="1345">
      <c r="A1345" s="13" t="n">
        <v>46151.640983796</v>
      </c>
      <c r="B1345" s="6" t="n">
        <v>32</v>
      </c>
      <c r="C1345" s="16" t="s">
        <v>233</v>
      </c>
      <c r="D1345" s="16"/>
      <c r="E1345" s="16"/>
      <c r="F1345" s="6" t="s">
        <f>=A1345-A1344</f>
      </c>
      <c r="G1345" s="6" t="s">
        <f>=B1345+G1344</f>
      </c>
      <c r="H1345" s="6" t="s">
        <f>=F1345*G1344</f>
      </c>
    </row>
    <row collapsed="false" customFormat="false" customHeight="false" hidden="false" ht="12.1" outlineLevel="0" r="1346">
      <c r="A1346" s="13" t="n">
        <v>46151.653402778</v>
      </c>
      <c r="B1346" s="6" t="n">
        <v>13.5</v>
      </c>
      <c r="C1346" s="16" t="s">
        <v>233</v>
      </c>
      <c r="D1346" s="16"/>
      <c r="E1346" s="16"/>
      <c r="F1346" s="6" t="s">
        <f>=A1346-A1345</f>
      </c>
      <c r="G1346" s="6" t="s">
        <f>=B1346+G1345</f>
      </c>
      <c r="H1346" s="6" t="s">
        <f>=F1346*G1345</f>
      </c>
    </row>
    <row collapsed="false" customFormat="false" customHeight="false" hidden="false" ht="12.1" outlineLevel="0" r="1347">
      <c r="A1347" s="13" t="n">
        <v>46153</v>
      </c>
      <c r="B1347" s="6" t="n">
        <v>-30</v>
      </c>
      <c r="C1347" s="16" t="s">
        <v>270</v>
      </c>
      <c r="D1347" s="16"/>
      <c r="E1347" s="16"/>
      <c r="F1347" s="6" t="s">
        <f>=A1347-A1346</f>
      </c>
      <c r="G1347" s="6" t="s">
        <f>=B1347+G1346</f>
      </c>
      <c r="H1347" s="6" t="s">
        <f>=F1347*G1346</f>
      </c>
    </row>
    <row collapsed="false" customFormat="false" customHeight="false" hidden="false" ht="12.1" outlineLevel="0" r="1348">
      <c r="A1348" s="13" t="n">
        <v>46153.597673611</v>
      </c>
      <c r="B1348" s="6" t="n">
        <v>35</v>
      </c>
      <c r="C1348" s="16" t="s">
        <v>233</v>
      </c>
      <c r="D1348" s="16"/>
      <c r="E1348" s="16"/>
      <c r="F1348" s="6" t="s">
        <f>=A1348-A1347</f>
      </c>
      <c r="G1348" s="6" t="s">
        <f>=B1348+G1347</f>
      </c>
      <c r="H1348" s="6" t="s">
        <f>=F1348*G1347</f>
      </c>
    </row>
    <row collapsed="false" customFormat="false" customHeight="false" hidden="false" ht="12.1" outlineLevel="0" r="1349">
      <c r="A1349" s="13" t="n">
        <v>46153.738472222</v>
      </c>
      <c r="B1349" s="6" t="n">
        <v>2</v>
      </c>
      <c r="C1349" s="16" t="s">
        <v>233</v>
      </c>
      <c r="D1349" s="16"/>
      <c r="E1349" s="16"/>
      <c r="F1349" s="6" t="s">
        <f>=A1349-A1348</f>
      </c>
      <c r="G1349" s="6" t="s">
        <f>=B1349+G1348</f>
      </c>
      <c r="H1349" s="6" t="s">
        <f>=F1349*G1348</f>
      </c>
    </row>
    <row collapsed="false" customFormat="false" customHeight="false" hidden="false" ht="12.1" outlineLevel="0" r="1350">
      <c r="A1350" s="13" t="n">
        <v>46154.525601852</v>
      </c>
      <c r="B1350" s="6" t="n">
        <v>11</v>
      </c>
      <c r="C1350" s="16" t="s">
        <v>233</v>
      </c>
      <c r="D1350" s="16"/>
      <c r="E1350" s="16"/>
      <c r="F1350" s="6" t="s">
        <f>=A1350-A1349</f>
      </c>
      <c r="G1350" s="6" t="s">
        <f>=B1350+G1349</f>
      </c>
      <c r="H1350" s="6" t="s">
        <f>=F1350*G1349</f>
      </c>
    </row>
    <row collapsed="false" customFormat="false" customHeight="false" hidden="false" ht="12.1" outlineLevel="0" r="1351">
      <c r="A1351" s="13" t="n">
        <v>46154.824548611</v>
      </c>
      <c r="B1351" s="6" t="n">
        <v>22</v>
      </c>
      <c r="C1351" s="16" t="s">
        <v>233</v>
      </c>
      <c r="D1351" s="16"/>
      <c r="E1351" s="16"/>
      <c r="F1351" s="6" t="s">
        <f>=A1351-A1350</f>
      </c>
      <c r="G1351" s="6" t="s">
        <f>=B1351+G1350</f>
      </c>
      <c r="H1351" s="6" t="s">
        <f>=F1351*G1350</f>
      </c>
    </row>
    <row collapsed="false" customFormat="false" customHeight="false" hidden="false" ht="12.1" outlineLevel="0" r="1352">
      <c r="A1352" s="13" t="n">
        <v>46155.477534722</v>
      </c>
      <c r="B1352" s="6" t="n">
        <v>30</v>
      </c>
      <c r="C1352" s="16" t="s">
        <v>271</v>
      </c>
      <c r="D1352" s="16"/>
      <c r="E1352" s="16"/>
      <c r="F1352" s="6" t="s">
        <f>=A1352-A1351</f>
      </c>
      <c r="G1352" s="6" t="s">
        <f>=B1352+G1351</f>
      </c>
      <c r="H1352" s="6" t="s">
        <f>=F1352*G1351</f>
      </c>
    </row>
    <row collapsed="false" customFormat="false" customHeight="false" hidden="false" ht="12.1" outlineLevel="0" r="1353">
      <c r="A1353" s="13" t="n">
        <v>46155.539155093</v>
      </c>
      <c r="B1353" s="6" t="n">
        <v>25</v>
      </c>
      <c r="C1353" s="16" t="s">
        <v>233</v>
      </c>
      <c r="D1353" s="16"/>
      <c r="E1353" s="16"/>
      <c r="F1353" s="6" t="s">
        <f>=A1353-A1352</f>
      </c>
      <c r="G1353" s="6" t="s">
        <f>=B1353+G1352</f>
      </c>
      <c r="H1353" s="6" t="s">
        <f>=F1353*G1352</f>
      </c>
    </row>
    <row collapsed="false" customFormat="false" customHeight="false" hidden="false" ht="12.1" outlineLevel="0" r="1354">
      <c r="A1354" s="13" t="n">
        <v>46156</v>
      </c>
      <c r="B1354" s="6" t="n">
        <v>31.91</v>
      </c>
      <c r="C1354" s="16" t="s">
        <v>233</v>
      </c>
      <c r="D1354" s="16"/>
      <c r="E1354" s="16"/>
      <c r="F1354" s="6" t="s">
        <f>=A1354-A1353</f>
      </c>
      <c r="G1354" s="6" t="s">
        <f>=B1354+G1353</f>
      </c>
      <c r="H1354" s="6" t="s">
        <f>=F1354*G1353</f>
      </c>
    </row>
    <row collapsed="false" customFormat="false" customHeight="false" hidden="false" ht="12.1" outlineLevel="0" r="1355">
      <c r="A1355" s="13" t="n">
        <v>46156</v>
      </c>
      <c r="B1355" s="6" t="n">
        <v>5000</v>
      </c>
      <c r="C1355" s="16" t="s">
        <v>233</v>
      </c>
      <c r="D1355" s="16"/>
      <c r="E1355" s="16"/>
      <c r="F1355" s="6" t="s">
        <f>=A1355-A1354</f>
      </c>
      <c r="G1355" s="6" t="s">
        <f>=B1355+G1354</f>
      </c>
      <c r="H1355" s="6" t="s">
        <f>=F1355*G1354</f>
      </c>
    </row>
    <row collapsed="false" customFormat="false" customHeight="false" hidden="false" ht="12.1" outlineLevel="0" r="1356">
      <c r="A1356" s="13" t="n">
        <v>46156.526076389</v>
      </c>
      <c r="B1356" s="6" t="n">
        <v>15</v>
      </c>
      <c r="C1356" s="16" t="s">
        <v>233</v>
      </c>
      <c r="D1356" s="16"/>
      <c r="E1356" s="16"/>
      <c r="F1356" s="6" t="s">
        <f>=A1356-A1355</f>
      </c>
      <c r="G1356" s="6" t="s">
        <f>=B1356+G1355</f>
      </c>
      <c r="H1356" s="6" t="s">
        <f>=F1356*G1355</f>
      </c>
    </row>
    <row collapsed="false" customFormat="false" customHeight="false" hidden="false" ht="12.1" outlineLevel="0" r="1357">
      <c r="A1357" s="13" t="n">
        <v>46156.670277778</v>
      </c>
      <c r="B1357" s="6" t="n">
        <v>42</v>
      </c>
      <c r="C1357" s="16" t="s">
        <v>233</v>
      </c>
      <c r="D1357" s="16"/>
      <c r="E1357" s="16"/>
      <c r="F1357" s="6" t="s">
        <f>=A1357-A1356</f>
      </c>
      <c r="G1357" s="6" t="s">
        <f>=B1357+G1356</f>
      </c>
      <c r="H1357" s="6" t="s">
        <f>=F1357*G1356</f>
      </c>
    </row>
    <row collapsed="false" customFormat="false" customHeight="false" hidden="false" ht="12.1" outlineLevel="0" r="1358">
      <c r="A1358" s="13" t="n">
        <v>46156.745231481</v>
      </c>
      <c r="B1358" s="6" t="n">
        <v>22.48</v>
      </c>
      <c r="C1358" s="16" t="s">
        <v>233</v>
      </c>
      <c r="D1358" s="16"/>
      <c r="E1358" s="16"/>
      <c r="F1358" s="6" t="s">
        <f>=A1358-A1357</f>
      </c>
      <c r="G1358" s="6" t="s">
        <f>=B1358+G1357</f>
      </c>
      <c r="H1358" s="6" t="s">
        <f>=F1358*G1357</f>
      </c>
    </row>
    <row collapsed="false" customFormat="false" customHeight="false" hidden="false" ht="12.1" outlineLevel="0" r="1359">
      <c r="A1359" s="13" t="n">
        <v>46156.76025463</v>
      </c>
      <c r="B1359" s="6" t="n">
        <v>4.34</v>
      </c>
      <c r="C1359" s="16" t="s">
        <v>233</v>
      </c>
      <c r="D1359" s="16"/>
      <c r="E1359" s="16"/>
      <c r="F1359" s="6" t="s">
        <f>=A1359-A1358</f>
      </c>
      <c r="G1359" s="6" t="s">
        <f>=B1359+G1358</f>
      </c>
      <c r="H1359" s="6" t="s">
        <f>=F1359*G1358</f>
      </c>
    </row>
    <row collapsed="false" customFormat="false" customHeight="false" hidden="false" ht="12.1" outlineLevel="0" r="1360">
      <c r="A1360" s="13" t="n">
        <v>46156.763171296</v>
      </c>
      <c r="B1360" s="6" t="n">
        <v>10</v>
      </c>
      <c r="C1360" s="16" t="s">
        <v>233</v>
      </c>
      <c r="D1360" s="16"/>
      <c r="E1360" s="16"/>
      <c r="F1360" s="6" t="s">
        <f>=A1360-A1359</f>
      </c>
      <c r="G1360" s="6" t="s">
        <f>=B1360+G1359</f>
      </c>
      <c r="H1360" s="6" t="s">
        <f>=F1360*G1359</f>
      </c>
    </row>
    <row collapsed="false" customFormat="false" customHeight="false" hidden="false" ht="12.1" outlineLevel="0" r="1361">
      <c r="A1361" s="13" t="n">
        <v>46156.766087963</v>
      </c>
      <c r="B1361" s="6" t="n">
        <v>10.86</v>
      </c>
      <c r="C1361" s="16" t="s">
        <v>233</v>
      </c>
      <c r="D1361" s="16"/>
      <c r="E1361" s="16"/>
      <c r="F1361" s="6" t="s">
        <f>=A1361-A1360</f>
      </c>
      <c r="G1361" s="6" t="s">
        <f>=B1361+G1360</f>
      </c>
      <c r="H1361" s="6" t="s">
        <f>=F1361*G1360</f>
      </c>
    </row>
    <row collapsed="false" customFormat="false" customHeight="false" hidden="false" ht="12.1" outlineLevel="0" r="1362">
      <c r="A1362" s="13" t="n">
        <v>46163</v>
      </c>
      <c r="B1362" s="6" t="n">
        <v>-3000</v>
      </c>
      <c r="C1362" s="16" t="s">
        <v>320</v>
      </c>
      <c r="D1362" s="16"/>
      <c r="E1362" s="16"/>
      <c r="F1362" s="6" t="s">
        <f>=A1362-A1361</f>
      </c>
      <c r="G1362" s="6" t="s">
        <f>=B1362+G1361</f>
      </c>
      <c r="H1362" s="6" t="s">
        <f>=F1362*G1361</f>
      </c>
    </row>
    <row collapsed="false" customFormat="false" customHeight="false" hidden="false" ht="12.1" outlineLevel="0" r="1363">
      <c r="A1363" s="13" t="n">
        <v>46167</v>
      </c>
      <c r="B1363" s="6" t="n">
        <v>-171.54</v>
      </c>
      <c r="C1363" s="16" t="s">
        <v>321</v>
      </c>
      <c r="D1363" s="16"/>
      <c r="E1363" s="16"/>
      <c r="F1363" s="6" t="s">
        <f>=A1363-A1362</f>
      </c>
      <c r="G1363" s="6" t="s">
        <f>=B1363+G1362</f>
      </c>
      <c r="H1363" s="6" t="s">
        <f>=F1363*G1362</f>
      </c>
    </row>
    <row collapsed="false" customFormat="false" customHeight="false" hidden="false" ht="12.1" outlineLevel="0" r="1364">
      <c r="A1364" s="13" t="n">
        <v>46170</v>
      </c>
      <c r="B1364" s="6" t="n">
        <v>-500</v>
      </c>
      <c r="C1364" s="16" t="s">
        <v>308</v>
      </c>
      <c r="D1364" s="16"/>
      <c r="E1364" s="16"/>
      <c r="F1364" s="6" t="s">
        <f>=A1364-A1363</f>
      </c>
      <c r="G1364" s="6" t="s">
        <f>=B1364+G1363</f>
      </c>
      <c r="H1364" s="6" t="s">
        <f>=F1364*G1363</f>
      </c>
    </row>
    <row collapsed="false" customFormat="false" customHeight="false" hidden="false" ht="12.1" outlineLevel="0" r="1365">
      <c r="A1365" s="13" t="n">
        <v>46173</v>
      </c>
      <c r="B1365" s="6" t="n">
        <v>-127.95</v>
      </c>
      <c r="C1365" s="16" t="s">
        <v>322</v>
      </c>
      <c r="D1365" s="16"/>
      <c r="E1365" s="16"/>
      <c r="F1365" s="6" t="s">
        <f>=A1365-A1364</f>
      </c>
      <c r="G1365" s="6" t="s">
        <f>=B1365+G1364</f>
      </c>
      <c r="H1365" s="6" t="s">
        <f>=F1365*G1364</f>
      </c>
    </row>
    <row collapsed="false" customFormat="false" customHeight="false" hidden="false" ht="12.1" outlineLevel="0" r="1366">
      <c r="A1366" s="13" t="n">
        <v>46175</v>
      </c>
      <c r="B1366" s="6" t="n">
        <v>-91.92</v>
      </c>
      <c r="C1366" s="16" t="s">
        <v>323</v>
      </c>
      <c r="D1366" s="16"/>
      <c r="E1366" s="16"/>
      <c r="F1366" s="6" t="s">
        <f>=A1366-A1365</f>
      </c>
      <c r="G1366" s="6" t="s">
        <f>=B1366+G1365</f>
      </c>
      <c r="H1366" s="6" t="s">
        <f>=F1366*G1365</f>
      </c>
    </row>
    <row collapsed="false" customFormat="false" customHeight="false" hidden="false" ht="12.1" outlineLevel="0" r="1367">
      <c r="A1367" s="13" t="n">
        <v>46184</v>
      </c>
      <c r="B1367" s="6" t="n">
        <v>-30</v>
      </c>
      <c r="C1367" s="16" t="s">
        <v>270</v>
      </c>
      <c r="D1367" s="16"/>
      <c r="E1367" s="16"/>
      <c r="F1367" s="6" t="s">
        <f>=A1367-A1366</f>
      </c>
      <c r="G1367" s="6" t="s">
        <f>=B1367+G1366</f>
      </c>
      <c r="H1367" s="6" t="s">
        <f>=F1367*G1366</f>
      </c>
    </row>
    <row collapsed="false" customFormat="false" customHeight="false" hidden="false" ht="12.1" outlineLevel="0" r="1368">
      <c r="A1368" s="13" t="n">
        <v>46188</v>
      </c>
      <c r="B1368" s="6" t="n">
        <v>-330</v>
      </c>
      <c r="C1368" s="16" t="s">
        <v>254</v>
      </c>
      <c r="D1368" s="16"/>
      <c r="E1368" s="16"/>
      <c r="F1368" s="6" t="s">
        <f>=A1368-A1367</f>
      </c>
      <c r="G1368" s="6" t="s">
        <f>=B1368+G1367</f>
      </c>
      <c r="H1368" s="6" t="s">
        <f>=F1368*G1367</f>
      </c>
    </row>
    <row collapsed="false" customFormat="false" customHeight="false" hidden="false" ht="12.1" outlineLevel="0" r="1369">
      <c r="A1369" s="13" t="n">
        <v>46198</v>
      </c>
      <c r="B1369" s="6" t="n">
        <v>-110.7</v>
      </c>
      <c r="C1369" s="16" t="s">
        <v>324</v>
      </c>
      <c r="D1369" s="16"/>
      <c r="E1369" s="16"/>
      <c r="F1369" s="6" t="s">
        <f>=A1369-A1368</f>
      </c>
      <c r="G1369" s="6" t="s">
        <f>=B1369+G1368</f>
      </c>
      <c r="H1369" s="6" t="s">
        <f>=F1369*G1368</f>
      </c>
    </row>
    <row collapsed="false" customFormat="false" customHeight="false" hidden="false" ht="12.1" outlineLevel="0" r="1370">
      <c r="A1370" s="13" t="n">
        <v>46203</v>
      </c>
      <c r="B1370" s="6" t="n">
        <v>-119.95</v>
      </c>
      <c r="C1370" s="16" t="s">
        <v>325</v>
      </c>
      <c r="D1370" s="16"/>
      <c r="E1370" s="16"/>
      <c r="F1370" s="6" t="s">
        <f>=A1370-A1369</f>
      </c>
      <c r="G1370" s="6" t="s">
        <f>=B1370+G1369</f>
      </c>
      <c r="H1370" s="6" t="s">
        <f>=F1370*G1369</f>
      </c>
    </row>
    <row collapsed="false" customFormat="false" customHeight="false" hidden="false" ht="12.1" outlineLevel="0" r="1371">
      <c r="A1371" s="13" t="n">
        <v>46204</v>
      </c>
      <c r="B1371" s="6" t="n">
        <v>-825</v>
      </c>
      <c r="C1371" s="16" t="s">
        <v>283</v>
      </c>
      <c r="D1371" s="16"/>
      <c r="E1371" s="16"/>
      <c r="F1371" s="6" t="s">
        <f>=A1371-A1370</f>
      </c>
      <c r="G1371" s="6" t="s">
        <f>=B1371+G1370</f>
      </c>
      <c r="H1371" s="6" t="s">
        <f>=F1371*G1370</f>
      </c>
    </row>
    <row collapsed="false" customFormat="false" customHeight="false" hidden="false" ht="12.1" outlineLevel="0" r="1372">
      <c r="A1372" s="13" t="n">
        <v>46205</v>
      </c>
      <c r="B1372" s="6" t="n">
        <v>-90.6</v>
      </c>
      <c r="C1372" s="16" t="s">
        <v>326</v>
      </c>
      <c r="D1372" s="16"/>
      <c r="E1372" s="16"/>
      <c r="F1372" s="6" t="s">
        <f>=A1372-A1371</f>
      </c>
      <c r="G1372" s="6" t="s">
        <f>=B1372+G1371</f>
      </c>
      <c r="H1372" s="6" t="s">
        <f>=F1372*G1371</f>
      </c>
    </row>
    <row collapsed="false" customFormat="false" customHeight="false" hidden="false" ht="12.1" outlineLevel="0" r="1373">
      <c r="A1373" s="13" t="n">
        <v>46215</v>
      </c>
      <c r="B1373" s="6" t="n">
        <v>-30</v>
      </c>
      <c r="C1373" s="16" t="s">
        <v>270</v>
      </c>
      <c r="D1373" s="16"/>
      <c r="E1373" s="16"/>
      <c r="F1373" s="6" t="s">
        <f>=A1373-A1372</f>
      </c>
      <c r="G1373" s="6" t="s">
        <f>=B1373+G1372</f>
      </c>
      <c r="H1373" s="6" t="s">
        <f>=F1373*G1372</f>
      </c>
    </row>
    <row collapsed="false" customFormat="false" customHeight="false" hidden="false" ht="12.1" outlineLevel="0" r="1374">
      <c r="A1374" s="13" t="n">
        <v>46224</v>
      </c>
      <c r="B1374" s="6" t="n">
        <v>-1000</v>
      </c>
      <c r="C1374" s="16" t="s">
        <v>327</v>
      </c>
      <c r="D1374" s="16"/>
      <c r="E1374" s="16"/>
      <c r="F1374" s="6" t="s">
        <f>=A1374-A1373</f>
      </c>
      <c r="G1374" s="6" t="s">
        <f>=B1374+G1373</f>
      </c>
      <c r="H1374" s="6" t="s">
        <f>=F1374*G1373</f>
      </c>
    </row>
    <row collapsed="false" customFormat="false" customHeight="false" hidden="false" ht="12.1" outlineLevel="0" r="1375">
      <c r="A1375" s="13" t="n">
        <v>46228</v>
      </c>
      <c r="B1375" s="6" t="n">
        <v>-188.82</v>
      </c>
      <c r="C1375" s="16" t="s">
        <v>328</v>
      </c>
      <c r="D1375" s="16"/>
      <c r="E1375" s="16"/>
      <c r="F1375" s="6" t="s">
        <f>=A1375-A1374</f>
      </c>
      <c r="G1375" s="6" t="s">
        <f>=B1375+G1374</f>
      </c>
      <c r="H1375" s="6" t="s">
        <f>=F1375*G1374</f>
      </c>
    </row>
    <row collapsed="false" customFormat="false" customHeight="false" hidden="false" ht="12.1" outlineLevel="0" r="1376">
      <c r="A1376" s="13" t="n">
        <v>46234</v>
      </c>
      <c r="B1376" s="6" t="n">
        <v>-129.55</v>
      </c>
      <c r="C1376" s="16" t="s">
        <v>329</v>
      </c>
      <c r="D1376" s="16"/>
      <c r="E1376" s="16"/>
      <c r="F1376" s="6" t="s">
        <f>=A1376-A1375</f>
      </c>
      <c r="G1376" s="6" t="s">
        <f>=B1376+G1375</f>
      </c>
      <c r="H1376" s="6" t="s">
        <f>=F1376*G1375</f>
      </c>
    </row>
    <row collapsed="false" customFormat="false" customHeight="false" hidden="false" ht="12.1" outlineLevel="0" r="1377">
      <c r="A1377" s="13" t="n">
        <v>46236</v>
      </c>
      <c r="B1377" s="6" t="n">
        <v>-95.4</v>
      </c>
      <c r="C1377" s="16" t="s">
        <v>330</v>
      </c>
      <c r="D1377" s="16"/>
      <c r="E1377" s="16"/>
      <c r="F1377" s="6" t="s">
        <f>=A1377-A1376</f>
      </c>
      <c r="G1377" s="6" t="s">
        <f>=B1377+G1376</f>
      </c>
      <c r="H1377" s="6" t="s">
        <f>=F1377*G1376</f>
      </c>
    </row>
    <row collapsed="false" customFormat="false" customHeight="false" hidden="false" ht="12.1" outlineLevel="0" r="1378">
      <c r="A1378" s="13" t="n">
        <v>46246</v>
      </c>
      <c r="B1378" s="6" t="n">
        <v>-30</v>
      </c>
      <c r="C1378" s="16" t="s">
        <v>270</v>
      </c>
      <c r="D1378" s="16"/>
      <c r="E1378" s="16"/>
      <c r="F1378" s="6" t="s">
        <f>=A1378-A1377</f>
      </c>
      <c r="G1378" s="6" t="s">
        <f>=B1378+G1377</f>
      </c>
      <c r="H1378" s="6" t="s">
        <f>=F1378*G1377</f>
      </c>
    </row>
    <row collapsed="false" customFormat="false" customHeight="false" hidden="false" ht="12.1" outlineLevel="0" r="1379">
      <c r="A1379" s="12" t="n">
        <v>46258.621689815</v>
      </c>
      <c r="B1379" s="5" t="n">
        <v>-334256.52</v>
      </c>
      <c r="C1379" s="14" t="s">
        <v>331</v>
      </c>
      <c r="D1379" s="16"/>
      <c r="E1379" s="16"/>
      <c r="F1379" s="6" t="s">
        <f>=A1379-A1378</f>
      </c>
      <c r="G1379" s="6" t="s">
        <f>=B1379+G1378</f>
      </c>
      <c r="H1379" s="6" t="s">
        <f>=F1379*G1378</f>
      </c>
    </row>
    <row collapsed="false" customFormat="false" customHeight="false" hidden="false" ht="12.1" outlineLevel="0" r="1380">
      <c r="A1380" s="13"/>
      <c r="B1380" s="9" t="s">
        <f>=XIRR(B2:B1379,A2:A1379)</f>
      </c>
      <c r="C1380" s="16" t="s">
        <v>332</v>
      </c>
      <c r="D1380" s="16"/>
      <c r="E1380" s="16"/>
      <c r="F1380" s="7"/>
      <c r="G1380" s="2" t="s">
        <v>333</v>
      </c>
      <c r="H1380" s="6" t="s">
        <f>=SUM(I2:H1379)/365</f>
      </c>
    </row>
    <row collapsed="false" customFormat="false" customHeight="false" hidden="false" ht="12.1" outlineLevel="0" r="1381">
      <c r="A1381" s="13"/>
      <c r="B1381" s="5" t="s">
        <f>=-SUM(B2:B1379)</f>
      </c>
      <c r="C1381" s="16" t="s">
        <v>334</v>
      </c>
      <c r="D1381" s="16"/>
      <c r="E1381" s="16"/>
      <c r="F1381" s="7"/>
      <c r="G1381" s="14" t="s">
        <v>335</v>
      </c>
      <c r="H1381" s="9" t="s">
        <f>=B1381/H1380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G27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17</v>
      </c>
      <c r="C1" s="0"/>
      <c r="D1" s="0"/>
      <c r="E1" s="4" t="s">
        <v>23</v>
      </c>
      <c r="F1" s="0"/>
      <c r="G1" s="0"/>
      <c r="H1" s="4" t="s">
        <v>27</v>
      </c>
      <c r="I1" s="0"/>
      <c r="J1" s="0"/>
      <c r="K1" s="4" t="s">
        <v>31</v>
      </c>
      <c r="L1" s="0"/>
      <c r="M1" s="0"/>
      <c r="N1" s="4" t="s">
        <v>35</v>
      </c>
      <c r="O1" s="0"/>
      <c r="P1" s="0"/>
      <c r="Q1" s="4" t="s">
        <v>38</v>
      </c>
      <c r="R1" s="0"/>
      <c r="S1" s="0"/>
      <c r="T1" s="4" t="s">
        <v>42</v>
      </c>
      <c r="U1" s="0"/>
      <c r="V1" s="0"/>
      <c r="W1" s="4" t="s">
        <v>46</v>
      </c>
      <c r="X1" s="0"/>
      <c r="Y1" s="0"/>
      <c r="Z1" s="4" t="s">
        <v>49</v>
      </c>
      <c r="AA1" s="0"/>
      <c r="AB1" s="0"/>
      <c r="AC1" s="4" t="s">
        <v>53</v>
      </c>
      <c r="AD1" s="0"/>
      <c r="AE1" s="0"/>
      <c r="AF1" s="4" t="s">
        <v>56</v>
      </c>
      <c r="AG1" s="0"/>
      <c r="AH1" s="0"/>
      <c r="AI1" s="4" t="s">
        <v>60</v>
      </c>
      <c r="AJ1" s="0"/>
      <c r="AK1" s="0"/>
      <c r="AL1" s="4" t="s">
        <v>63</v>
      </c>
      <c r="AM1" s="0"/>
      <c r="AN1" s="0"/>
      <c r="AO1" s="4" t="s">
        <v>67</v>
      </c>
      <c r="AP1" s="0"/>
      <c r="AQ1" s="0"/>
      <c r="AR1" s="4" t="s">
        <v>71</v>
      </c>
      <c r="AS1" s="0"/>
      <c r="AT1" s="0"/>
      <c r="AU1" s="4" t="s">
        <v>74</v>
      </c>
      <c r="AV1" s="0"/>
      <c r="AW1" s="0"/>
      <c r="AX1" s="4" t="s">
        <v>78</v>
      </c>
      <c r="AY1" s="0"/>
      <c r="AZ1" s="0"/>
      <c r="BA1" s="4" t="s">
        <v>81</v>
      </c>
      <c r="BB1" s="0"/>
      <c r="BC1" s="0"/>
      <c r="BD1" s="4" t="s">
        <v>84</v>
      </c>
      <c r="BE1" s="0"/>
      <c r="BF1" s="0"/>
      <c r="BG1" s="4" t="s">
        <v>86</v>
      </c>
      <c r="BH1" s="0"/>
      <c r="BI1" s="0"/>
      <c r="BJ1" s="4" t="s">
        <v>89</v>
      </c>
      <c r="BK1" s="0"/>
      <c r="BL1" s="0"/>
      <c r="BM1" s="4" t="s">
        <v>92</v>
      </c>
      <c r="BN1" s="0"/>
      <c r="BO1" s="0"/>
      <c r="BP1" s="4" t="s">
        <v>95</v>
      </c>
      <c r="BQ1" s="0"/>
      <c r="BR1" s="0"/>
      <c r="BS1" s="4" t="s">
        <v>98</v>
      </c>
      <c r="BT1" s="0"/>
      <c r="BU1" s="0"/>
      <c r="BV1" s="4" t="s">
        <v>100</v>
      </c>
      <c r="BW1" s="0"/>
      <c r="BX1" s="0"/>
      <c r="BY1" s="4" t="s">
        <v>103</v>
      </c>
      <c r="BZ1" s="0"/>
      <c r="CA1" s="0"/>
      <c r="CB1" s="4" t="s">
        <v>105</v>
      </c>
      <c r="CC1" s="0"/>
      <c r="CD1" s="0"/>
      <c r="CE1" s="4" t="s">
        <v>108</v>
      </c>
      <c r="CF1" s="0"/>
      <c r="CG1" s="0"/>
      <c r="CH1" s="4" t="s">
        <v>110</v>
      </c>
      <c r="CI1" s="0"/>
      <c r="CJ1" s="0"/>
      <c r="CK1" s="4" t="s">
        <v>112</v>
      </c>
      <c r="CL1" s="0"/>
      <c r="CM1" s="0"/>
      <c r="CN1" s="4" t="s">
        <v>115</v>
      </c>
      <c r="CO1" s="0"/>
      <c r="CP1" s="0"/>
      <c r="CQ1" s="4" t="s">
        <v>118</v>
      </c>
      <c r="CR1" s="0"/>
      <c r="CS1" s="0"/>
      <c r="CT1" s="4" t="s">
        <v>121</v>
      </c>
      <c r="CU1" s="0"/>
      <c r="CV1" s="0"/>
      <c r="CW1" s="4" t="s">
        <v>124</v>
      </c>
      <c r="CX1" s="0"/>
      <c r="CY1" s="0"/>
      <c r="CZ1" s="4" t="s">
        <v>127</v>
      </c>
      <c r="DA1" s="0"/>
      <c r="DB1" s="0"/>
      <c r="DC1" s="4" t="s">
        <v>131</v>
      </c>
      <c r="DD1" s="0"/>
      <c r="DE1" s="0"/>
      <c r="DF1" s="4" t="s">
        <v>135</v>
      </c>
      <c r="DG1" s="0"/>
      <c r="DH1" s="0"/>
      <c r="DI1" s="4" t="s">
        <v>138</v>
      </c>
      <c r="DJ1" s="0"/>
      <c r="DK1" s="0"/>
      <c r="DL1" s="4" t="s">
        <v>141</v>
      </c>
      <c r="DM1" s="0"/>
      <c r="DN1" s="0"/>
      <c r="DO1" s="4" t="s">
        <v>145</v>
      </c>
      <c r="DP1" s="0"/>
      <c r="DQ1" s="0"/>
      <c r="DR1" s="4" t="s">
        <v>150</v>
      </c>
      <c r="DS1" s="0"/>
      <c r="DT1" s="0"/>
      <c r="DU1" s="4" t="s">
        <v>153</v>
      </c>
      <c r="DV1" s="0"/>
      <c r="DW1" s="0"/>
      <c r="DX1" s="4" t="s">
        <v>157</v>
      </c>
      <c r="DY1" s="0"/>
      <c r="DZ1" s="0"/>
      <c r="EA1" s="4" t="s">
        <v>160</v>
      </c>
      <c r="EB1" s="0"/>
      <c r="EC1" s="0"/>
      <c r="ED1" s="4" t="s">
        <v>164</v>
      </c>
      <c r="EE1" s="0"/>
      <c r="EF1" s="0"/>
      <c r="EG1" s="4" t="s">
        <v>167</v>
      </c>
      <c r="EH1" s="0"/>
      <c r="EI1" s="0"/>
      <c r="EJ1" s="4" t="s">
        <v>170</v>
      </c>
      <c r="EK1" s="0"/>
      <c r="EL1" s="0"/>
      <c r="EM1" s="4" t="s">
        <v>173</v>
      </c>
      <c r="EN1" s="0"/>
      <c r="EO1" s="0"/>
      <c r="EP1" s="4" t="s">
        <v>176</v>
      </c>
      <c r="EQ1" s="0"/>
      <c r="ER1" s="0"/>
      <c r="ES1" s="4" t="s">
        <v>179</v>
      </c>
      <c r="ET1" s="0"/>
      <c r="EU1" s="0"/>
      <c r="EV1" s="4" t="s">
        <v>182</v>
      </c>
      <c r="EW1" s="0"/>
      <c r="EX1" s="0"/>
      <c r="EY1" s="4" t="s">
        <v>186</v>
      </c>
      <c r="EZ1" s="0"/>
      <c r="FA1" s="0"/>
      <c r="FB1" s="4" t="s">
        <v>189</v>
      </c>
      <c r="FC1" s="0"/>
      <c r="FD1" s="0"/>
      <c r="FE1" s="4" t="s">
        <v>192</v>
      </c>
      <c r="FF1" s="0"/>
      <c r="FG1" s="0"/>
      <c r="FH1" s="4" t="s">
        <v>195</v>
      </c>
      <c r="FI1" s="0"/>
      <c r="FJ1" s="0"/>
      <c r="FK1" s="4" t="s">
        <v>198</v>
      </c>
      <c r="FL1" s="0"/>
      <c r="FM1" s="0"/>
      <c r="FN1" s="4" t="s">
        <v>201</v>
      </c>
      <c r="FO1" s="0"/>
      <c r="FP1" s="0"/>
      <c r="FQ1" s="4" t="s">
        <v>204</v>
      </c>
      <c r="FR1" s="0"/>
      <c r="FS1" s="0"/>
      <c r="FT1" s="4" t="s">
        <v>207</v>
      </c>
      <c r="FU1" s="0"/>
      <c r="FV1" s="0"/>
      <c r="FW1" s="4" t="s">
        <v>210</v>
      </c>
      <c r="FX1" s="0"/>
      <c r="FY1" s="0"/>
      <c r="FZ1" s="4" t="s">
        <v>213</v>
      </c>
      <c r="GA1" s="0"/>
      <c r="GB1" s="0"/>
      <c r="GC1" s="4" t="s">
        <v>216</v>
      </c>
      <c r="GD1" s="0"/>
      <c r="GE1" s="0"/>
      <c r="GF1" s="4" t="s">
        <v>219</v>
      </c>
      <c r="GG1" s="0"/>
    </row>
    <row collapsed="false" customFormat="false" customHeight="false" hidden="false" ht="12.1" outlineLevel="0" r="2">
      <c r="A2" s="11" t="n">
        <v>45117</v>
      </c>
      <c r="B2" s="6" t="n">
        <v>2995.96</v>
      </c>
      <c r="C2" s="0" t="s">
        <v>336</v>
      </c>
      <c r="D2" s="11" t="n">
        <v>45790</v>
      </c>
      <c r="E2" s="6" t="n">
        <v>3078.21</v>
      </c>
      <c r="F2" s="0" t="s">
        <v>336</v>
      </c>
      <c r="G2" s="11" t="n">
        <v>45141</v>
      </c>
      <c r="H2" s="6" t="n">
        <v>747.24</v>
      </c>
      <c r="I2" s="0" t="s">
        <v>336</v>
      </c>
      <c r="J2" s="11" t="n">
        <v>45211</v>
      </c>
      <c r="K2" s="6" t="n">
        <v>1844.090001</v>
      </c>
      <c r="L2" s="0" t="s">
        <v>336</v>
      </c>
      <c r="M2" s="11" t="n">
        <v>45351</v>
      </c>
      <c r="N2" s="6" t="n">
        <v>1998.48</v>
      </c>
      <c r="O2" s="0" t="s">
        <v>336</v>
      </c>
      <c r="P2" s="11" t="n">
        <v>45897</v>
      </c>
      <c r="Q2" s="6" t="n">
        <v>1763.27</v>
      </c>
      <c r="R2" s="0" t="s">
        <v>336</v>
      </c>
      <c r="S2" s="11" t="n">
        <v>45343</v>
      </c>
      <c r="T2" s="6" t="n">
        <v>1627.37</v>
      </c>
      <c r="U2" s="0" t="s">
        <v>336</v>
      </c>
      <c r="V2" s="11" t="n">
        <v>45114</v>
      </c>
      <c r="W2" s="6" t="n">
        <v>1397.18</v>
      </c>
      <c r="X2" s="0" t="s">
        <v>336</v>
      </c>
      <c r="Y2" s="11" t="n">
        <v>45670</v>
      </c>
      <c r="Z2" s="6" t="n">
        <v>2892</v>
      </c>
      <c r="AA2" s="0" t="s">
        <v>336</v>
      </c>
      <c r="AB2" s="11" t="n">
        <v>45181</v>
      </c>
      <c r="AC2" s="6" t="n">
        <v>2611.31</v>
      </c>
      <c r="AD2" s="0" t="s">
        <v>336</v>
      </c>
      <c r="AE2" s="11" t="n">
        <v>45119</v>
      </c>
      <c r="AF2" s="6" t="n">
        <v>1929.77</v>
      </c>
      <c r="AG2" s="0" t="s">
        <v>336</v>
      </c>
      <c r="AH2" s="11" t="n">
        <v>46037</v>
      </c>
      <c r="AI2" s="6" t="n">
        <v>6333.95</v>
      </c>
      <c r="AJ2" s="0" t="s">
        <v>336</v>
      </c>
      <c r="AK2" s="11" t="n">
        <v>45334</v>
      </c>
      <c r="AL2" s="6" t="n">
        <v>2989.94</v>
      </c>
      <c r="AM2" s="0" t="s">
        <v>336</v>
      </c>
      <c r="AN2" s="11" t="n">
        <v>45229</v>
      </c>
      <c r="AO2" s="6" t="n">
        <v>536.91</v>
      </c>
      <c r="AP2" s="0" t="s">
        <v>336</v>
      </c>
      <c r="AQ2" s="11" t="n">
        <v>45758</v>
      </c>
      <c r="AR2" s="6" t="n">
        <v>3904.6</v>
      </c>
      <c r="AS2" s="0" t="s">
        <v>336</v>
      </c>
      <c r="AT2" s="11" t="n">
        <v>45926</v>
      </c>
      <c r="AU2" s="6" t="n">
        <v>2316.43</v>
      </c>
      <c r="AV2" s="0" t="s">
        <v>336</v>
      </c>
      <c r="AW2" s="11" t="n">
        <v>45926</v>
      </c>
      <c r="AX2" s="6" t="n">
        <v>2405.9</v>
      </c>
      <c r="AY2" s="0" t="s">
        <v>336</v>
      </c>
      <c r="AZ2" s="11" t="n">
        <v>45114</v>
      </c>
      <c r="BA2" s="6" t="n">
        <v>3688.73</v>
      </c>
      <c r="BB2" s="0" t="s">
        <v>336</v>
      </c>
      <c r="BC2" s="11" t="n">
        <v>45670</v>
      </c>
      <c r="BD2" s="6" t="n">
        <v>7026.02</v>
      </c>
      <c r="BE2" s="0" t="s">
        <v>336</v>
      </c>
      <c r="BF2" s="11" t="n">
        <v>45926</v>
      </c>
      <c r="BG2" s="6" t="n">
        <v>3030.06</v>
      </c>
      <c r="BH2" s="0" t="s">
        <v>336</v>
      </c>
      <c r="BI2" s="11" t="n">
        <v>45149</v>
      </c>
      <c r="BJ2" s="6" t="n">
        <v>2054.14</v>
      </c>
      <c r="BK2" s="0" t="s">
        <v>336</v>
      </c>
      <c r="BL2" s="11" t="n">
        <v>45805</v>
      </c>
      <c r="BM2" s="6" t="n">
        <v>1890.25</v>
      </c>
      <c r="BN2" s="0" t="s">
        <v>336</v>
      </c>
      <c r="BO2" s="11" t="n">
        <v>45334</v>
      </c>
      <c r="BP2" s="6" t="n">
        <v>565.39</v>
      </c>
      <c r="BQ2" s="0" t="s">
        <v>336</v>
      </c>
      <c r="BR2" s="11" t="n">
        <v>45188</v>
      </c>
      <c r="BS2" s="6" t="n">
        <v>1293.87</v>
      </c>
      <c r="BT2" s="0" t="s">
        <v>336</v>
      </c>
      <c r="BU2" s="11" t="n">
        <v>45324</v>
      </c>
      <c r="BV2" s="6" t="n">
        <v>773.51</v>
      </c>
      <c r="BW2" s="0" t="s">
        <v>336</v>
      </c>
      <c r="BX2" s="11" t="n">
        <v>45497</v>
      </c>
      <c r="BY2" s="6" t="n">
        <v>4114.5</v>
      </c>
      <c r="BZ2" s="0" t="s">
        <v>336</v>
      </c>
      <c r="CA2" s="11" t="n">
        <v>45384</v>
      </c>
      <c r="CB2" s="6" t="n">
        <v>1708.11</v>
      </c>
      <c r="CC2" s="0" t="s">
        <v>336</v>
      </c>
      <c r="CD2" s="11" t="n">
        <v>45909</v>
      </c>
      <c r="CE2" s="6" t="n">
        <v>1297.88</v>
      </c>
      <c r="CF2" s="0" t="s">
        <v>336</v>
      </c>
      <c r="CG2" s="11" t="n">
        <v>45625</v>
      </c>
      <c r="CH2" s="6" t="n">
        <v>4513.5</v>
      </c>
      <c r="CI2" s="0" t="s">
        <v>336</v>
      </c>
      <c r="CJ2" s="11" t="n">
        <v>45363</v>
      </c>
      <c r="CK2" s="6" t="n">
        <v>3556.64</v>
      </c>
      <c r="CL2" s="0" t="s">
        <v>336</v>
      </c>
      <c r="CM2" s="11" t="n">
        <v>45348</v>
      </c>
      <c r="CN2" s="6" t="n">
        <v>1785.69</v>
      </c>
      <c r="CO2" s="0" t="s">
        <v>336</v>
      </c>
      <c r="CP2" s="11" t="n">
        <v>45134</v>
      </c>
      <c r="CQ2" s="6" t="n">
        <v>858.37</v>
      </c>
      <c r="CR2" s="0" t="s">
        <v>336</v>
      </c>
      <c r="CS2" s="11" t="n">
        <v>45337</v>
      </c>
      <c r="CT2" s="6" t="n">
        <v>890.66</v>
      </c>
      <c r="CU2" s="0" t="s">
        <v>336</v>
      </c>
      <c r="CV2" s="11" t="n">
        <v>45334</v>
      </c>
      <c r="CW2" s="6" t="n">
        <v>401</v>
      </c>
      <c r="CX2" s="0" t="s">
        <v>336</v>
      </c>
      <c r="CY2" s="11" t="n">
        <v>45505</v>
      </c>
      <c r="CZ2" s="6" t="n">
        <v>279.69</v>
      </c>
      <c r="DA2" s="0" t="s">
        <v>336</v>
      </c>
      <c r="DB2" s="11" t="n">
        <v>45882</v>
      </c>
      <c r="DC2" s="6" t="n">
        <v>3738.11</v>
      </c>
      <c r="DD2" s="0" t="s">
        <v>336</v>
      </c>
      <c r="DE2" s="11" t="n">
        <v>45506</v>
      </c>
      <c r="DF2" s="6" t="n">
        <v>115.97</v>
      </c>
      <c r="DG2" s="0" t="s">
        <v>336</v>
      </c>
      <c r="DH2" s="11" t="n">
        <v>45106</v>
      </c>
      <c r="DI2" s="6" t="n">
        <v>999.12</v>
      </c>
      <c r="DJ2" s="0" t="s">
        <v>336</v>
      </c>
      <c r="DK2" s="11" t="n">
        <v>45119</v>
      </c>
      <c r="DL2" s="6" t="n">
        <v>1422.85</v>
      </c>
      <c r="DM2" s="0" t="s">
        <v>336</v>
      </c>
      <c r="DN2" s="11" t="n">
        <v>45314</v>
      </c>
      <c r="DO2" s="6" t="s">
        <f>=843.32</f>
      </c>
      <c r="DP2" s="0" t="s">
        <v>336</v>
      </c>
      <c r="DQ2" s="11" t="n">
        <v>45306</v>
      </c>
      <c r="DR2" s="6" t="s">
        <f>=1779.63</f>
      </c>
      <c r="DS2" s="0" t="s">
        <v>336</v>
      </c>
      <c r="DT2" s="11" t="n">
        <v>45597</v>
      </c>
      <c r="DU2" s="6" t="s">
        <f>=2653.99</f>
      </c>
      <c r="DV2" s="0" t="s">
        <v>336</v>
      </c>
      <c r="DW2" s="11" t="n">
        <v>45975</v>
      </c>
      <c r="DX2" s="6" t="s">
        <f>=2785.35</f>
      </c>
      <c r="DY2" s="0" t="s">
        <v>336</v>
      </c>
      <c r="DZ2" s="11" t="n">
        <v>45597</v>
      </c>
      <c r="EA2" s="6" t="s">
        <f>=2585.95</f>
      </c>
      <c r="EB2" s="0" t="s">
        <v>336</v>
      </c>
      <c r="EC2" s="11" t="n">
        <v>45975</v>
      </c>
      <c r="ED2" s="6" t="s">
        <f>=3199.24</f>
      </c>
      <c r="EE2" s="0" t="s">
        <v>336</v>
      </c>
      <c r="EF2" s="11" t="n">
        <v>45943</v>
      </c>
      <c r="EG2" s="6" t="s">
        <f>=3021.14</f>
      </c>
      <c r="EH2" s="0" t="s">
        <v>336</v>
      </c>
      <c r="EI2" s="11" t="n">
        <v>46066</v>
      </c>
      <c r="EJ2" s="6" t="s">
        <f>=5528.3</f>
      </c>
      <c r="EK2" s="0" t="s">
        <v>336</v>
      </c>
      <c r="EL2" s="11" t="n">
        <v>46127</v>
      </c>
      <c r="EM2" s="6" t="s">
        <f>=4894.01</f>
      </c>
      <c r="EN2" s="0" t="s">
        <v>336</v>
      </c>
      <c r="EO2" s="11" t="n">
        <v>45356</v>
      </c>
      <c r="EP2" s="6" t="s">
        <f>=990.66</f>
      </c>
      <c r="EQ2" s="0" t="s">
        <v>336</v>
      </c>
      <c r="ER2" s="11" t="n">
        <v>46142</v>
      </c>
      <c r="ES2" s="6" t="s">
        <f>=2008.09</f>
      </c>
      <c r="ET2" s="0" t="s">
        <v>336</v>
      </c>
      <c r="EU2" s="11" t="n">
        <v>45975</v>
      </c>
      <c r="EV2" s="6" t="s">
        <f>=3656.99</f>
      </c>
      <c r="EW2" s="0" t="s">
        <v>336</v>
      </c>
      <c r="EX2" s="11" t="n">
        <v>45975</v>
      </c>
      <c r="EY2" s="6" t="s">
        <f>=2989.84</f>
      </c>
      <c r="EZ2" s="0" t="s">
        <v>336</v>
      </c>
      <c r="FA2" s="11" t="n">
        <v>46127</v>
      </c>
      <c r="FB2" s="6" t="s">
        <f>=2111.07</f>
      </c>
      <c r="FC2" s="0" t="s">
        <v>336</v>
      </c>
      <c r="FD2" s="11" t="n">
        <v>45705</v>
      </c>
      <c r="FE2" s="6" t="s">
        <f>=2009.76</f>
      </c>
      <c r="FF2" s="0" t="s">
        <v>336</v>
      </c>
      <c r="FG2" s="11" t="n">
        <v>46127</v>
      </c>
      <c r="FH2" s="6" t="s">
        <f>=2020.97</f>
      </c>
      <c r="FI2" s="0" t="s">
        <v>336</v>
      </c>
      <c r="FJ2" s="11" t="n">
        <v>45803</v>
      </c>
      <c r="FK2" s="6" t="s">
        <f>=4049.69</f>
      </c>
      <c r="FL2" s="0" t="s">
        <v>336</v>
      </c>
      <c r="FM2" s="11" t="n">
        <v>45652</v>
      </c>
      <c r="FN2" s="6" t="s">
        <f>=887.69</f>
      </c>
      <c r="FO2" s="0" t="s">
        <v>336</v>
      </c>
      <c r="FP2" s="11" t="n">
        <v>45624</v>
      </c>
      <c r="FQ2" s="6" t="s">
        <f>=2421.33</f>
      </c>
      <c r="FR2" s="0" t="s">
        <v>336</v>
      </c>
      <c r="FS2" s="11" t="n">
        <v>45834</v>
      </c>
      <c r="FT2" s="6" t="s">
        <f>=2019.75</f>
      </c>
      <c r="FU2" s="0" t="s">
        <v>336</v>
      </c>
      <c r="FV2" s="11" t="n">
        <v>45294</v>
      </c>
      <c r="FW2" s="6" t="s">
        <f>=2697.8</f>
      </c>
      <c r="FX2" s="0" t="s">
        <v>336</v>
      </c>
      <c r="FY2" s="11" t="n">
        <v>45663</v>
      </c>
      <c r="FZ2" s="6" t="s">
        <f>=1749.35</f>
      </c>
      <c r="GA2" s="0" t="s">
        <v>336</v>
      </c>
      <c r="GB2" s="11" t="n">
        <v>45709</v>
      </c>
      <c r="GC2" s="6" t="s">
        <f>=2276.53</f>
      </c>
      <c r="GD2" s="0" t="s">
        <v>336</v>
      </c>
      <c r="GE2" s="11" t="n">
        <v>45755</v>
      </c>
      <c r="GF2" s="6" t="s">
        <f>=538.37</f>
      </c>
      <c r="GG2" s="0" t="s">
        <v>336</v>
      </c>
    </row>
    <row collapsed="false" customFormat="false" customHeight="false" hidden="false" ht="12.1" outlineLevel="0" r="3">
      <c r="A3" s="11" t="n">
        <v>45254</v>
      </c>
      <c r="B3" s="6" t="n">
        <v>2634.88</v>
      </c>
      <c r="C3" s="0" t="s">
        <v>336</v>
      </c>
      <c r="D3" s="11" t="n">
        <v>45810</v>
      </c>
      <c r="E3" s="6" t="n">
        <v>-370</v>
      </c>
      <c r="F3" s="0" t="s">
        <v>337</v>
      </c>
      <c r="G3" s="11" t="n">
        <v>45198</v>
      </c>
      <c r="H3" s="6" t="n">
        <v>687.06</v>
      </c>
      <c r="I3" s="0" t="s">
        <v>336</v>
      </c>
      <c r="J3" s="11" t="n">
        <v>45230</v>
      </c>
      <c r="K3" s="6" t="n">
        <v>609.82</v>
      </c>
      <c r="L3" s="0" t="s">
        <v>336</v>
      </c>
      <c r="M3" s="11" t="n">
        <v>45475</v>
      </c>
      <c r="N3" s="6" t="n">
        <v>-222.453</v>
      </c>
      <c r="O3" s="0" t="s">
        <v>338</v>
      </c>
      <c r="P3" s="11" t="n">
        <v>45909</v>
      </c>
      <c r="Q3" s="6" t="n">
        <v>1369.7</v>
      </c>
      <c r="R3" s="0" t="s">
        <v>336</v>
      </c>
      <c r="S3" s="11" t="n">
        <v>45356</v>
      </c>
      <c r="T3" s="6" t="n">
        <v>1590.76</v>
      </c>
      <c r="U3" s="0" t="s">
        <v>336</v>
      </c>
      <c r="V3" s="11" t="n">
        <v>45209</v>
      </c>
      <c r="W3" s="6" t="n">
        <v>-34.5</v>
      </c>
      <c r="X3" s="0" t="s">
        <v>339</v>
      </c>
      <c r="Y3" s="11" t="n">
        <v>45847</v>
      </c>
      <c r="Z3" s="6" t="n">
        <v>-648</v>
      </c>
      <c r="AA3" s="0" t="s">
        <v>340</v>
      </c>
      <c r="AB3" s="11" t="n">
        <v>45484</v>
      </c>
      <c r="AC3" s="6" t="n">
        <v>-333</v>
      </c>
      <c r="AD3" s="0" t="s">
        <v>341</v>
      </c>
      <c r="AE3" s="11" t="n">
        <v>45230</v>
      </c>
      <c r="AF3" s="6" t="n">
        <v>580.24</v>
      </c>
      <c r="AG3" s="0" t="s">
        <v>336</v>
      </c>
      <c r="AH3" s="11" t="n">
        <v>46402</v>
      </c>
      <c r="AI3" s="8" t="s">
        <f>=-Портфель!K13</f>
      </c>
      <c r="AJ3" s="0" t="s">
        <v>342</v>
      </c>
      <c r="AK3" s="11" t="n">
        <v>45972</v>
      </c>
      <c r="AL3" s="6" t="n">
        <v>3961.85</v>
      </c>
      <c r="AM3" s="0" t="s">
        <v>336</v>
      </c>
      <c r="AN3" s="11" t="n">
        <v>45244</v>
      </c>
      <c r="AO3" s="6" t="n">
        <v>1034.69</v>
      </c>
      <c r="AP3" s="0" t="s">
        <v>336</v>
      </c>
      <c r="AQ3" s="11" t="n">
        <v>45782</v>
      </c>
      <c r="AR3" s="6" t="n">
        <v>-297.2</v>
      </c>
      <c r="AS3" s="0" t="s">
        <v>343</v>
      </c>
      <c r="AT3" s="11" t="n">
        <v>46006</v>
      </c>
      <c r="AU3" s="6" t="n">
        <v>1842.01</v>
      </c>
      <c r="AV3" s="0" t="s">
        <v>336</v>
      </c>
      <c r="AW3" s="11" t="n">
        <v>46006</v>
      </c>
      <c r="AX3" s="6" t="n">
        <v>2131.5</v>
      </c>
      <c r="AY3" s="0" t="s">
        <v>336</v>
      </c>
      <c r="AZ3" s="11" t="n">
        <v>45457</v>
      </c>
      <c r="BA3" s="6" t="n">
        <v>-520.5</v>
      </c>
      <c r="BB3" s="0" t="s">
        <v>344</v>
      </c>
      <c r="BC3" s="11" t="n">
        <v>45811</v>
      </c>
      <c r="BD3" s="6" t="n">
        <v>-541</v>
      </c>
      <c r="BE3" s="0" t="s">
        <v>345</v>
      </c>
      <c r="BF3" s="11" t="n">
        <v>46006</v>
      </c>
      <c r="BG3" s="6" t="n">
        <v>1599.99</v>
      </c>
      <c r="BH3" s="0" t="s">
        <v>336</v>
      </c>
      <c r="BI3" s="11" t="n">
        <v>45240</v>
      </c>
      <c r="BJ3" s="6" t="n">
        <v>1949.79</v>
      </c>
      <c r="BK3" s="0" t="s">
        <v>336</v>
      </c>
      <c r="BL3" s="11" t="n">
        <v>45806</v>
      </c>
      <c r="BM3" s="6" t="n">
        <v>638.31</v>
      </c>
      <c r="BN3" s="0" t="s">
        <v>336</v>
      </c>
      <c r="BO3" s="11" t="n">
        <v>45363</v>
      </c>
      <c r="BP3" s="6" t="n">
        <v>1140.11</v>
      </c>
      <c r="BQ3" s="0" t="s">
        <v>336</v>
      </c>
      <c r="BR3" s="11" t="n">
        <v>45274</v>
      </c>
      <c r="BS3" s="6" t="n">
        <v>1233.69</v>
      </c>
      <c r="BT3" s="0" t="s">
        <v>336</v>
      </c>
      <c r="BU3" s="11" t="n">
        <v>45334</v>
      </c>
      <c r="BV3" s="6" t="n">
        <v>760.49</v>
      </c>
      <c r="BW3" s="0" t="s">
        <v>336</v>
      </c>
      <c r="BX3" s="11" t="n">
        <v>45555</v>
      </c>
      <c r="BY3" s="6" t="n">
        <v>-80</v>
      </c>
      <c r="BZ3" s="0" t="s">
        <v>346</v>
      </c>
      <c r="CA3" s="11" t="n">
        <v>45446</v>
      </c>
      <c r="CB3" s="6" t="n">
        <v>-130.3997054432</v>
      </c>
      <c r="CC3" s="0" t="s">
        <v>347</v>
      </c>
      <c r="CD3" s="11" t="n">
        <v>45909</v>
      </c>
      <c r="CE3" s="6" t="n">
        <v>1297.88</v>
      </c>
      <c r="CF3" s="0" t="s">
        <v>336</v>
      </c>
      <c r="CG3" s="11" t="n">
        <v>45924</v>
      </c>
      <c r="CH3" s="6" t="n">
        <v>3344.5</v>
      </c>
      <c r="CI3" s="0" t="s">
        <v>336</v>
      </c>
      <c r="CJ3" s="11" t="n">
        <v>45482</v>
      </c>
      <c r="CK3" s="6" t="n">
        <v>-160.38</v>
      </c>
      <c r="CL3" s="0" t="s">
        <v>348</v>
      </c>
      <c r="CM3" s="11" t="n">
        <v>45490</v>
      </c>
      <c r="CN3" s="6" t="n">
        <v>-52</v>
      </c>
      <c r="CO3" s="0" t="s">
        <v>349</v>
      </c>
      <c r="CP3" s="11" t="n">
        <v>45168</v>
      </c>
      <c r="CQ3" s="6" t="n">
        <v>817.04</v>
      </c>
      <c r="CR3" s="0" t="s">
        <v>336</v>
      </c>
      <c r="CS3" s="11" t="n">
        <v>45380</v>
      </c>
      <c r="CT3" s="6" t="n">
        <v>912.99</v>
      </c>
      <c r="CU3" s="0" t="s">
        <v>336</v>
      </c>
      <c r="CV3" s="11" t="n">
        <v>45338</v>
      </c>
      <c r="CW3" s="6" t="n">
        <v>392.77</v>
      </c>
      <c r="CX3" s="0" t="s">
        <v>336</v>
      </c>
      <c r="CY3" s="11" t="n">
        <v>45506</v>
      </c>
      <c r="CZ3" s="6" t="n">
        <v>548.14</v>
      </c>
      <c r="DA3" s="0" t="s">
        <v>336</v>
      </c>
      <c r="DB3" s="11" t="n">
        <v>45898</v>
      </c>
      <c r="DC3" s="6" t="n">
        <v>-52.91</v>
      </c>
      <c r="DD3" s="0" t="s">
        <v>350</v>
      </c>
      <c r="DE3" s="11" t="n">
        <v>45509</v>
      </c>
      <c r="DF3" s="6" t="n">
        <v>348.39</v>
      </c>
      <c r="DG3" s="0" t="s">
        <v>336</v>
      </c>
      <c r="DH3" s="11" t="n">
        <v>45264</v>
      </c>
      <c r="DI3" s="6" t="n">
        <v>186</v>
      </c>
      <c r="DJ3" s="0" t="s">
        <v>336</v>
      </c>
      <c r="DK3" s="11" t="n">
        <v>45149</v>
      </c>
      <c r="DL3" s="6" t="n">
        <v>2337</v>
      </c>
      <c r="DM3" s="0" t="s">
        <v>336</v>
      </c>
      <c r="DN3" s="11" t="n">
        <v>45363</v>
      </c>
      <c r="DO3" s="6" t="s">
        <f>=1654.1</f>
      </c>
      <c r="DP3" s="0" t="s">
        <v>336</v>
      </c>
      <c r="DQ3" s="11" t="n">
        <v>45334</v>
      </c>
      <c r="DR3" s="6" t="s">
        <f>=899.55</f>
      </c>
      <c r="DS3" s="0" t="s">
        <v>336</v>
      </c>
      <c r="DT3" s="11" t="n">
        <v>45624</v>
      </c>
      <c r="DU3" s="6" t="s">
        <f>=1096.95</f>
      </c>
      <c r="DV3" s="0" t="s">
        <v>336</v>
      </c>
      <c r="DW3" s="11" t="n">
        <v>45995</v>
      </c>
      <c r="DX3" s="6" t="s">
        <f>=932.71</f>
      </c>
      <c r="DY3" s="0" t="s">
        <v>336</v>
      </c>
      <c r="DZ3" s="11" t="n">
        <v>45624</v>
      </c>
      <c r="EA3" s="6" t="s">
        <f>=1077.4</f>
      </c>
      <c r="EB3" s="0" t="s">
        <v>336</v>
      </c>
      <c r="EC3" s="11" t="n">
        <v>45989</v>
      </c>
      <c r="ED3" s="6" t="s">
        <f>=2542.43</f>
      </c>
      <c r="EE3" s="0" t="s">
        <v>336</v>
      </c>
      <c r="EF3" s="11" t="n">
        <v>45958</v>
      </c>
      <c r="EG3" s="6" t="s">
        <f>=-48.69</f>
      </c>
      <c r="EH3" s="0" t="s">
        <v>351</v>
      </c>
      <c r="EI3" s="11" t="n">
        <v>46086</v>
      </c>
      <c r="EJ3" s="6" t="s">
        <f>=-104.8</f>
      </c>
      <c r="EK3" s="0" t="s">
        <v>352</v>
      </c>
      <c r="EL3" s="11" t="n">
        <v>46149</v>
      </c>
      <c r="EM3" s="6" t="s">
        <f>=-83.2</f>
      </c>
      <c r="EN3" s="0" t="s">
        <v>353</v>
      </c>
      <c r="EO3" s="11" t="n">
        <v>45387</v>
      </c>
      <c r="EP3" s="6" t="s">
        <f>=-11.26</f>
      </c>
      <c r="EQ3" s="0" t="s">
        <v>354</v>
      </c>
      <c r="ER3" s="11" t="n">
        <v>46148</v>
      </c>
      <c r="ES3" s="6" t="s">
        <f>=1003</f>
      </c>
      <c r="ET3" s="0" t="s">
        <v>336</v>
      </c>
      <c r="EU3" s="11" t="n">
        <v>46037</v>
      </c>
      <c r="EV3" s="6" t="s">
        <f>=616.67</f>
      </c>
      <c r="EW3" s="0" t="s">
        <v>336</v>
      </c>
      <c r="EX3" s="11" t="n">
        <v>46050</v>
      </c>
      <c r="EY3" s="6" t="s">
        <f>=-137.64</f>
      </c>
      <c r="EZ3" s="0" t="s">
        <v>355</v>
      </c>
      <c r="FA3" s="11" t="n">
        <v>46140</v>
      </c>
      <c r="FB3" s="6" t="s">
        <f>=-33.7</f>
      </c>
      <c r="FC3" s="0" t="s">
        <v>356</v>
      </c>
      <c r="FD3" s="11" t="n">
        <v>45732</v>
      </c>
      <c r="FE3" s="6" t="s">
        <f>=-35.76</f>
      </c>
      <c r="FF3" s="0" t="s">
        <v>357</v>
      </c>
      <c r="FG3" s="11" t="n">
        <v>46147</v>
      </c>
      <c r="FH3" s="6" t="s">
        <f>=-35.34</f>
      </c>
      <c r="FI3" s="0" t="s">
        <v>358</v>
      </c>
      <c r="FJ3" s="11" t="n">
        <v>45833</v>
      </c>
      <c r="FK3" s="6" t="s">
        <f>=-222.96</f>
      </c>
      <c r="FL3" s="0" t="s">
        <v>275</v>
      </c>
      <c r="FM3" s="11" t="n">
        <v>45663</v>
      </c>
      <c r="FN3" s="6" t="s">
        <f>=922.84</f>
      </c>
      <c r="FO3" s="0" t="s">
        <v>336</v>
      </c>
      <c r="FP3" s="11" t="n">
        <v>45635</v>
      </c>
      <c r="FQ3" s="6" t="s">
        <f>=-36.99</f>
      </c>
      <c r="FR3" s="0" t="s">
        <v>359</v>
      </c>
      <c r="FS3" s="11" t="n">
        <v>45840</v>
      </c>
      <c r="FT3" s="6" t="s">
        <f>=-108.96</f>
      </c>
      <c r="FU3" s="0" t="s">
        <v>281</v>
      </c>
      <c r="FV3" s="11" t="n">
        <v>45370</v>
      </c>
      <c r="FW3" s="6" t="s">
        <f>=-68.07</f>
      </c>
      <c r="FX3" s="0" t="s">
        <v>360</v>
      </c>
      <c r="FY3" s="11" t="n">
        <v>45688</v>
      </c>
      <c r="FZ3" s="6" t="s">
        <f>=-127.71</f>
      </c>
      <c r="GA3" s="0" t="s">
        <v>265</v>
      </c>
      <c r="GB3" s="11" t="n">
        <v>45730</v>
      </c>
      <c r="GC3" s="6" t="s">
        <f>=-41.91</f>
      </c>
      <c r="GD3" s="0" t="s">
        <v>361</v>
      </c>
      <c r="GE3" s="11" t="n">
        <v>45781</v>
      </c>
      <c r="GF3" s="6" t="s">
        <f>=-30</f>
      </c>
      <c r="GG3" s="0" t="s">
        <v>270</v>
      </c>
    </row>
    <row collapsed="false" customFormat="false" customHeight="false" hidden="false" ht="12.1" outlineLevel="0" r="4">
      <c r="A4" s="11" t="n">
        <v>45489</v>
      </c>
      <c r="B4" s="6" t="n">
        <v>-700</v>
      </c>
      <c r="C4" s="0" t="s">
        <v>362</v>
      </c>
      <c r="D4" s="11" t="n">
        <v>45824</v>
      </c>
      <c r="E4" s="6" t="n">
        <v>2485.43</v>
      </c>
      <c r="F4" s="0" t="s">
        <v>336</v>
      </c>
      <c r="G4" s="11" t="n">
        <v>45212</v>
      </c>
      <c r="H4" s="6" t="n">
        <v>662.98</v>
      </c>
      <c r="I4" s="0" t="s">
        <v>336</v>
      </c>
      <c r="J4" s="11" t="n">
        <v>45233</v>
      </c>
      <c r="K4" s="6" t="n">
        <v>590.77</v>
      </c>
      <c r="L4" s="0" t="s">
        <v>336</v>
      </c>
      <c r="M4" s="11" t="n">
        <v>45841</v>
      </c>
      <c r="N4" s="6" t="n">
        <v>-259.523</v>
      </c>
      <c r="O4" s="0" t="s">
        <v>363</v>
      </c>
      <c r="P4" s="11" t="n">
        <v>45917</v>
      </c>
      <c r="Q4" s="6" t="n">
        <v>438.86</v>
      </c>
      <c r="R4" s="0" t="s">
        <v>336</v>
      </c>
      <c r="S4" s="11" t="n">
        <v>45448</v>
      </c>
      <c r="T4" s="6" t="n">
        <v>1610.32</v>
      </c>
      <c r="U4" s="0" t="s">
        <v>336</v>
      </c>
      <c r="V4" s="11" t="n">
        <v>45287</v>
      </c>
      <c r="W4" s="6" t="n">
        <v>1454.35</v>
      </c>
      <c r="X4" s="0" t="s">
        <v>336</v>
      </c>
      <c r="Y4" s="11" t="n">
        <v>45848</v>
      </c>
      <c r="Z4" s="6" t="n">
        <v>2904.19</v>
      </c>
      <c r="AA4" s="0" t="s">
        <v>336</v>
      </c>
      <c r="AB4" s="11" t="n">
        <v>45594</v>
      </c>
      <c r="AC4" s="6" t="n">
        <v>2436.89</v>
      </c>
      <c r="AD4" s="0" t="s">
        <v>336</v>
      </c>
      <c r="AE4" s="11" t="n">
        <v>45302</v>
      </c>
      <c r="AF4" s="6" t="n">
        <v>-153.85</v>
      </c>
      <c r="AG4" s="0" t="s">
        <v>364</v>
      </c>
      <c r="AH4" s="0"/>
      <c r="AI4" s="10" t="s">
        <f>=XIRR(AI2:AI3,AH2:AH3)</f>
      </c>
      <c r="AJ4" s="0"/>
      <c r="AK4" s="11" t="n">
        <v>46013</v>
      </c>
      <c r="AL4" s="6" t="n">
        <v>-287.1</v>
      </c>
      <c r="AM4" s="0" t="s">
        <v>365</v>
      </c>
      <c r="AN4" s="11" t="n">
        <v>45397</v>
      </c>
      <c r="AO4" s="6" t="n">
        <v>582.54</v>
      </c>
      <c r="AP4" s="0" t="s">
        <v>336</v>
      </c>
      <c r="AQ4" s="11" t="n">
        <v>45824</v>
      </c>
      <c r="AR4" s="6" t="n">
        <v>3535.9</v>
      </c>
      <c r="AS4" s="0" t="s">
        <v>336</v>
      </c>
      <c r="AT4" s="11" t="n">
        <v>46013</v>
      </c>
      <c r="AU4" s="6" t="n">
        <v>-36</v>
      </c>
      <c r="AV4" s="0" t="s">
        <v>366</v>
      </c>
      <c r="AW4" s="11" t="n">
        <v>46127</v>
      </c>
      <c r="AX4" s="6" t="n">
        <v>1068.6</v>
      </c>
      <c r="AY4" s="0" t="s">
        <v>336</v>
      </c>
      <c r="AZ4" s="11" t="n">
        <v>45848</v>
      </c>
      <c r="BA4" s="6" t="n">
        <v>-783.3</v>
      </c>
      <c r="BB4" s="0" t="s">
        <v>367</v>
      </c>
      <c r="BC4" s="11" t="n">
        <v>46034</v>
      </c>
      <c r="BD4" s="6" t="n">
        <v>-397</v>
      </c>
      <c r="BE4" s="0" t="s">
        <v>368</v>
      </c>
      <c r="BF4" s="11" t="n">
        <v>46006</v>
      </c>
      <c r="BG4" s="6" t="n">
        <v>799.79</v>
      </c>
      <c r="BH4" s="0" t="s">
        <v>336</v>
      </c>
      <c r="BI4" s="11" t="n">
        <v>45439</v>
      </c>
      <c r="BJ4" s="6" t="n">
        <v>-508.6</v>
      </c>
      <c r="BK4" s="0" t="s">
        <v>369</v>
      </c>
      <c r="BL4" s="11" t="n">
        <v>45833</v>
      </c>
      <c r="BM4" s="6" t="n">
        <v>-270.552</v>
      </c>
      <c r="BN4" s="0" t="s">
        <v>370</v>
      </c>
      <c r="BO4" s="11" t="n">
        <v>45397</v>
      </c>
      <c r="BP4" s="6" t="n">
        <v>614.19</v>
      </c>
      <c r="BQ4" s="0" t="s">
        <v>336</v>
      </c>
      <c r="BR4" s="11" t="n">
        <v>45461</v>
      </c>
      <c r="BS4" s="6" t="n">
        <v>-76.6</v>
      </c>
      <c r="BT4" s="0" t="s">
        <v>371</v>
      </c>
      <c r="BU4" s="11" t="n">
        <v>45428</v>
      </c>
      <c r="BV4" s="6" t="n">
        <v>735.39</v>
      </c>
      <c r="BW4" s="0" t="s">
        <v>336</v>
      </c>
      <c r="BX4" s="11" t="n">
        <v>45775</v>
      </c>
      <c r="BY4" s="6" t="n">
        <v>-80</v>
      </c>
      <c r="BZ4" s="0" t="s">
        <v>346</v>
      </c>
      <c r="CA4" s="11" t="n">
        <v>45456</v>
      </c>
      <c r="CB4" s="6" t="n">
        <v>769.9</v>
      </c>
      <c r="CC4" s="0" t="s">
        <v>336</v>
      </c>
      <c r="CD4" s="11" t="n">
        <v>45924</v>
      </c>
      <c r="CE4" s="6" t="n">
        <v>1207.61</v>
      </c>
      <c r="CF4" s="0" t="s">
        <v>336</v>
      </c>
      <c r="CG4" s="11" t="n">
        <v>46258</v>
      </c>
      <c r="CH4" s="8" t="s">
        <f>=-Портфель!K30</f>
      </c>
      <c r="CI4" s="0" t="s">
        <v>342</v>
      </c>
      <c r="CJ4" s="11" t="n">
        <v>45549</v>
      </c>
      <c r="CK4" s="6" t="n">
        <v>2218.5</v>
      </c>
      <c r="CL4" s="0" t="s">
        <v>336</v>
      </c>
      <c r="CM4" s="11" t="n">
        <v>45506</v>
      </c>
      <c r="CN4" s="6" t="n">
        <v>2079.22</v>
      </c>
      <c r="CO4" s="0" t="s">
        <v>336</v>
      </c>
      <c r="CP4" s="11" t="n">
        <v>45182</v>
      </c>
      <c r="CQ4" s="6" t="n">
        <v>799.19</v>
      </c>
      <c r="CR4" s="0" t="s">
        <v>336</v>
      </c>
      <c r="CS4" s="11" t="n">
        <v>45481</v>
      </c>
      <c r="CT4" s="6" t="n">
        <v>-20</v>
      </c>
      <c r="CU4" s="0" t="s">
        <v>372</v>
      </c>
      <c r="CV4" s="11" t="n">
        <v>45349</v>
      </c>
      <c r="CW4" s="6" t="n">
        <v>380.14</v>
      </c>
      <c r="CX4" s="0" t="s">
        <v>336</v>
      </c>
      <c r="CY4" s="11" t="n">
        <v>45509</v>
      </c>
      <c r="CZ4" s="6" t="n">
        <v>270.15</v>
      </c>
      <c r="DA4" s="0" t="s">
        <v>336</v>
      </c>
      <c r="DB4" s="11" t="n">
        <v>45898</v>
      </c>
      <c r="DC4" s="6" t="n">
        <v>1104.51</v>
      </c>
      <c r="DD4" s="0" t="s">
        <v>336</v>
      </c>
      <c r="DE4" s="11" t="n">
        <v>45509</v>
      </c>
      <c r="DF4" s="6" t="n">
        <v>116.13</v>
      </c>
      <c r="DG4" s="0" t="s">
        <v>336</v>
      </c>
      <c r="DH4" s="11" t="n">
        <v>45314</v>
      </c>
      <c r="DI4" s="6" t="n">
        <v>779.24</v>
      </c>
      <c r="DJ4" s="0" t="s">
        <v>336</v>
      </c>
      <c r="DK4" s="11" t="n">
        <v>45152</v>
      </c>
      <c r="DL4" s="6" t="n">
        <v>503.37</v>
      </c>
      <c r="DM4" s="0" t="s">
        <v>336</v>
      </c>
      <c r="DN4" s="11" t="n">
        <v>45371</v>
      </c>
      <c r="DO4" s="6" t="s">
        <f>=-100.23</f>
      </c>
      <c r="DP4" s="0" t="s">
        <v>373</v>
      </c>
      <c r="DQ4" s="11" t="n">
        <v>45397</v>
      </c>
      <c r="DR4" s="6" t="s">
        <f>=851.18</f>
      </c>
      <c r="DS4" s="0" t="s">
        <v>336</v>
      </c>
      <c r="DT4" s="11" t="n">
        <v>45646</v>
      </c>
      <c r="DU4" s="6" t="s">
        <f>=2364.06</f>
      </c>
      <c r="DV4" s="0" t="s">
        <v>336</v>
      </c>
      <c r="DW4" s="11" t="n">
        <v>46037</v>
      </c>
      <c r="DX4" s="6" t="s">
        <f>=1877.14</f>
      </c>
      <c r="DY4" s="0" t="s">
        <v>336</v>
      </c>
      <c r="DZ4" s="11" t="n">
        <v>45630</v>
      </c>
      <c r="EA4" s="6" t="s">
        <f>=-247.8</f>
      </c>
      <c r="EB4" s="0" t="s">
        <v>374</v>
      </c>
      <c r="EC4" s="11" t="n">
        <v>46064</v>
      </c>
      <c r="ED4" s="6" t="s">
        <f>=-314.1</f>
      </c>
      <c r="EE4" s="0" t="s">
        <v>375</v>
      </c>
      <c r="EF4" s="11" t="n">
        <v>45988</v>
      </c>
      <c r="EG4" s="6" t="s">
        <f>=-48.69</f>
      </c>
      <c r="EH4" s="0" t="s">
        <v>351</v>
      </c>
      <c r="EI4" s="11" t="n">
        <v>46116</v>
      </c>
      <c r="EJ4" s="6" t="s">
        <f>=-104.8</f>
      </c>
      <c r="EK4" s="0" t="s">
        <v>352</v>
      </c>
      <c r="EL4" s="11" t="n">
        <v>46179</v>
      </c>
      <c r="EM4" s="6" t="s">
        <f>=-83.2</f>
      </c>
      <c r="EN4" s="0" t="s">
        <v>353</v>
      </c>
      <c r="EO4" s="11" t="n">
        <v>45397</v>
      </c>
      <c r="EP4" s="6" t="s">
        <f>=975.94</f>
      </c>
      <c r="EQ4" s="0" t="s">
        <v>336</v>
      </c>
      <c r="ER4" s="11" t="n">
        <v>46153</v>
      </c>
      <c r="ES4" s="6" t="s">
        <f>=1011.13</f>
      </c>
      <c r="ET4" s="0" t="s">
        <v>336</v>
      </c>
      <c r="EU4" s="11" t="n">
        <v>46050</v>
      </c>
      <c r="EV4" s="6" t="s">
        <f>=-212.94</f>
      </c>
      <c r="EW4" s="0" t="s">
        <v>376</v>
      </c>
      <c r="EX4" s="11" t="n">
        <v>46066</v>
      </c>
      <c r="EY4" s="6" t="s">
        <f>=741.58</f>
      </c>
      <c r="EZ4" s="0" t="s">
        <v>336</v>
      </c>
      <c r="FA4" s="11" t="n">
        <v>46170</v>
      </c>
      <c r="FB4" s="6" t="s">
        <f>=-33.7</f>
      </c>
      <c r="FC4" s="0" t="s">
        <v>356</v>
      </c>
      <c r="FD4" s="11" t="n">
        <v>45762</v>
      </c>
      <c r="FE4" s="6" t="s">
        <f>=-35.76</f>
      </c>
      <c r="FF4" s="0" t="s">
        <v>357</v>
      </c>
      <c r="FG4" s="11" t="n">
        <v>46177</v>
      </c>
      <c r="FH4" s="6" t="s">
        <f>=-35.34</f>
      </c>
      <c r="FI4" s="0" t="s">
        <v>358</v>
      </c>
      <c r="FJ4" s="11" t="n">
        <v>45834</v>
      </c>
      <c r="FK4" s="6" t="s">
        <f>=-68.52</f>
      </c>
      <c r="FL4" s="0" t="s">
        <v>377</v>
      </c>
      <c r="FM4" s="11" t="n">
        <v>45716</v>
      </c>
      <c r="FN4" s="6" t="s">
        <f>=-79.78</f>
      </c>
      <c r="FO4" s="0" t="s">
        <v>378</v>
      </c>
      <c r="FP4" s="11" t="n">
        <v>45665</v>
      </c>
      <c r="FQ4" s="6" t="s">
        <f>=-36.99</f>
      </c>
      <c r="FR4" s="0" t="s">
        <v>359</v>
      </c>
      <c r="FS4" s="11" t="n">
        <v>45841</v>
      </c>
      <c r="FT4" s="6" t="s">
        <f>=-23.97</f>
      </c>
      <c r="FU4" s="0" t="s">
        <v>379</v>
      </c>
      <c r="FV4" s="11" t="n">
        <v>45461</v>
      </c>
      <c r="FW4" s="6" t="s">
        <f>=-68.07</f>
      </c>
      <c r="FX4" s="0" t="s">
        <v>360</v>
      </c>
      <c r="FY4" s="11" t="n">
        <v>45689</v>
      </c>
      <c r="FZ4" s="6" t="s">
        <f>=-13.23</f>
      </c>
      <c r="GA4" s="0" t="s">
        <v>380</v>
      </c>
      <c r="GB4" s="11" t="n">
        <v>45760</v>
      </c>
      <c r="GC4" s="6" t="s">
        <f>=-40.68</f>
      </c>
      <c r="GD4" s="0" t="s">
        <v>381</v>
      </c>
      <c r="GE4" s="11" t="n">
        <v>45782</v>
      </c>
      <c r="GF4" s="6" t="s">
        <f>=-7.73</f>
      </c>
      <c r="GG4" s="0" t="s">
        <v>382</v>
      </c>
    </row>
    <row collapsed="false" customFormat="false" customHeight="false" hidden="false" ht="12.1" outlineLevel="0" r="5">
      <c r="A5" s="11" t="n">
        <v>45549</v>
      </c>
      <c r="B5" s="6" t="n">
        <v>1963.5</v>
      </c>
      <c r="C5" s="0" t="s">
        <v>336</v>
      </c>
      <c r="D5" s="11" t="n">
        <v>46012</v>
      </c>
      <c r="E5" s="6" t="n">
        <v>-520</v>
      </c>
      <c r="F5" s="0" t="s">
        <v>383</v>
      </c>
      <c r="G5" s="11" t="n">
        <v>45217</v>
      </c>
      <c r="H5" s="6" t="n">
        <v>716.64</v>
      </c>
      <c r="I5" s="0" t="s">
        <v>336</v>
      </c>
      <c r="J5" s="11" t="n">
        <v>45300</v>
      </c>
      <c r="K5" s="6" t="n">
        <v>-175.85</v>
      </c>
      <c r="L5" s="0" t="s">
        <v>384</v>
      </c>
      <c r="M5" s="11" t="n">
        <v>45846</v>
      </c>
      <c r="N5" s="6" t="n">
        <v>2151.44</v>
      </c>
      <c r="O5" s="0" t="s">
        <v>336</v>
      </c>
      <c r="P5" s="11" t="n">
        <v>45926</v>
      </c>
      <c r="Q5" s="6" t="n">
        <v>410.08</v>
      </c>
      <c r="R5" s="0" t="s">
        <v>336</v>
      </c>
      <c r="S5" s="11" t="n">
        <v>45491</v>
      </c>
      <c r="T5" s="6" t="n">
        <v>-531.6</v>
      </c>
      <c r="U5" s="0" t="s">
        <v>385</v>
      </c>
      <c r="V5" s="11" t="n">
        <v>45377</v>
      </c>
      <c r="W5" s="6" t="n">
        <v>-88.18</v>
      </c>
      <c r="X5" s="0" t="s">
        <v>386</v>
      </c>
      <c r="Y5" s="11" t="n">
        <v>46028</v>
      </c>
      <c r="Z5" s="6" t="n">
        <v>-736</v>
      </c>
      <c r="AA5" s="0" t="s">
        <v>387</v>
      </c>
      <c r="AB5" s="11" t="n">
        <v>45856</v>
      </c>
      <c r="AC5" s="6" t="n">
        <v>-696.8</v>
      </c>
      <c r="AD5" s="0" t="s">
        <v>388</v>
      </c>
      <c r="AE5" s="11" t="n">
        <v>45307</v>
      </c>
      <c r="AF5" s="6" t="n">
        <v>581.74</v>
      </c>
      <c r="AG5" s="0" t="s">
        <v>336</v>
      </c>
      <c r="AH5" s="0"/>
      <c r="AI5" s="8" t="s">
        <f>=-SUM(AI2:AI3)</f>
      </c>
      <c r="AJ5" s="0" t="s">
        <v>389</v>
      </c>
      <c r="AK5" s="11" t="n">
        <v>46168</v>
      </c>
      <c r="AL5" s="6" t="n">
        <v>-140</v>
      </c>
      <c r="AM5" s="0" t="s">
        <v>390</v>
      </c>
      <c r="AN5" s="11" t="n">
        <v>45453</v>
      </c>
      <c r="AO5" s="6" t="n">
        <v>-110.08</v>
      </c>
      <c r="AP5" s="0" t="s">
        <v>391</v>
      </c>
      <c r="AQ5" s="11" t="n">
        <v>45936</v>
      </c>
      <c r="AR5" s="6" t="n">
        <v>-332.2</v>
      </c>
      <c r="AS5" s="0" t="s">
        <v>392</v>
      </c>
      <c r="AT5" s="11" t="n">
        <v>46104</v>
      </c>
      <c r="AU5" s="6" t="n">
        <v>-204</v>
      </c>
      <c r="AV5" s="0" t="s">
        <v>393</v>
      </c>
      <c r="AW5" s="11" t="n">
        <v>46159</v>
      </c>
      <c r="AX5" s="6" t="n">
        <v>-140.4</v>
      </c>
      <c r="AY5" s="0" t="s">
        <v>394</v>
      </c>
      <c r="AZ5" s="11" t="n">
        <v>46212</v>
      </c>
      <c r="BA5" s="6" t="n">
        <v>-587.1</v>
      </c>
      <c r="BB5" s="0" t="s">
        <v>395</v>
      </c>
      <c r="BC5" s="11" t="n">
        <v>46146</v>
      </c>
      <c r="BD5" s="6" t="n">
        <v>-278</v>
      </c>
      <c r="BE5" s="0" t="s">
        <v>396</v>
      </c>
      <c r="BF5" s="11" t="n">
        <v>46127</v>
      </c>
      <c r="BG5" s="6" t="n">
        <v>719.75</v>
      </c>
      <c r="BH5" s="0" t="s">
        <v>336</v>
      </c>
      <c r="BI5" s="11" t="n">
        <v>45461</v>
      </c>
      <c r="BJ5" s="6" t="n">
        <v>1842.31</v>
      </c>
      <c r="BK5" s="0" t="s">
        <v>336</v>
      </c>
      <c r="BL5" s="11" t="n">
        <v>45838</v>
      </c>
      <c r="BM5" s="6" t="n">
        <v>1201.59</v>
      </c>
      <c r="BN5" s="0" t="s">
        <v>336</v>
      </c>
      <c r="BO5" s="11" t="n">
        <v>45482</v>
      </c>
      <c r="BP5" s="6" t="n">
        <v>-31.56</v>
      </c>
      <c r="BQ5" s="0" t="s">
        <v>397</v>
      </c>
      <c r="BR5" s="11" t="n">
        <v>45461</v>
      </c>
      <c r="BS5" s="6" t="n">
        <v>-383.02</v>
      </c>
      <c r="BT5" s="0" t="s">
        <v>398</v>
      </c>
      <c r="BU5" s="11" t="n">
        <v>45504</v>
      </c>
      <c r="BV5" s="6" t="n">
        <v>596.99</v>
      </c>
      <c r="BW5" s="0" t="s">
        <v>336</v>
      </c>
      <c r="BX5" s="11" t="n">
        <v>45929</v>
      </c>
      <c r="BY5" s="6" t="n">
        <v>-80</v>
      </c>
      <c r="BZ5" s="0" t="s">
        <v>346</v>
      </c>
      <c r="CA5" s="11" t="n">
        <v>45489</v>
      </c>
      <c r="CB5" s="6" t="n">
        <v>746.63</v>
      </c>
      <c r="CC5" s="0" t="s">
        <v>336</v>
      </c>
      <c r="CD5" s="11" t="n">
        <v>46147</v>
      </c>
      <c r="CE5" s="6" t="n">
        <v>-343.5</v>
      </c>
      <c r="CF5" s="0" t="s">
        <v>399</v>
      </c>
      <c r="CG5" s="0"/>
      <c r="CH5" s="10" t="s">
        <f>=XIRR(CH2:CH4,CG2:CG4)</f>
      </c>
      <c r="CI5" s="0"/>
      <c r="CJ5" s="11" t="n">
        <v>46084</v>
      </c>
      <c r="CK5" s="6" t="n">
        <v>-452.1274723</v>
      </c>
      <c r="CL5" s="0" t="s">
        <v>400</v>
      </c>
      <c r="CM5" s="11" t="n">
        <v>45594</v>
      </c>
      <c r="CN5" s="6" t="n">
        <v>1298.68</v>
      </c>
      <c r="CO5" s="0" t="s">
        <v>336</v>
      </c>
      <c r="CP5" s="11" t="n">
        <v>45217</v>
      </c>
      <c r="CQ5" s="6" t="n">
        <v>-113.1</v>
      </c>
      <c r="CR5" s="0" t="s">
        <v>401</v>
      </c>
      <c r="CS5" s="11" t="n">
        <v>45481</v>
      </c>
      <c r="CT5" s="6" t="n">
        <v>-20</v>
      </c>
      <c r="CU5" s="0" t="s">
        <v>372</v>
      </c>
      <c r="CV5" s="11" t="n">
        <v>45500</v>
      </c>
      <c r="CW5" s="6" t="n">
        <v>555.8</v>
      </c>
      <c r="CX5" s="0" t="s">
        <v>336</v>
      </c>
      <c r="CY5" s="11" t="n">
        <v>45530</v>
      </c>
      <c r="CZ5" s="6" t="n">
        <v>726.07</v>
      </c>
      <c r="DA5" s="0" t="s">
        <v>336</v>
      </c>
      <c r="DB5" s="11" t="n">
        <v>45898</v>
      </c>
      <c r="DC5" s="6" t="n">
        <v>5223.4</v>
      </c>
      <c r="DD5" s="0" t="s">
        <v>336</v>
      </c>
      <c r="DE5" s="11" t="n">
        <v>45512</v>
      </c>
      <c r="DF5" s="6" t="n">
        <v>116.28</v>
      </c>
      <c r="DG5" s="0" t="s">
        <v>336</v>
      </c>
      <c r="DH5" s="11" t="n">
        <v>45342</v>
      </c>
      <c r="DI5" s="6" t="n">
        <v>32.3</v>
      </c>
      <c r="DJ5" s="0" t="s">
        <v>336</v>
      </c>
      <c r="DK5" s="11" t="n">
        <v>45180</v>
      </c>
      <c r="DL5" s="6" t="n">
        <v>152.4</v>
      </c>
      <c r="DM5" s="0" t="s">
        <v>336</v>
      </c>
      <c r="DN5" s="11" t="n">
        <v>45397</v>
      </c>
      <c r="DO5" s="6" t="s">
        <f>=782.99</f>
      </c>
      <c r="DP5" s="0" t="s">
        <v>336</v>
      </c>
      <c r="DQ5" s="11" t="n">
        <v>45420</v>
      </c>
      <c r="DR5" s="6" t="s">
        <f>=854.73</f>
      </c>
      <c r="DS5" s="0" t="s">
        <v>336</v>
      </c>
      <c r="DT5" s="11" t="n">
        <v>45749</v>
      </c>
      <c r="DU5" s="6" t="s">
        <f>=-422.29</f>
      </c>
      <c r="DV5" s="0" t="s">
        <v>402</v>
      </c>
      <c r="DW5" s="11" t="n">
        <v>46066</v>
      </c>
      <c r="DX5" s="6" t="s">
        <f>=1922.35</f>
      </c>
      <c r="DY5" s="0" t="s">
        <v>336</v>
      </c>
      <c r="DZ5" s="11" t="n">
        <v>45646</v>
      </c>
      <c r="EA5" s="6" t="s">
        <f>=2186.82</f>
      </c>
      <c r="EB5" s="0" t="s">
        <v>336</v>
      </c>
      <c r="EC5" s="11" t="n">
        <v>46066</v>
      </c>
      <c r="ED5" s="6" t="s">
        <f>=1895.54</f>
      </c>
      <c r="EE5" s="0" t="s">
        <v>336</v>
      </c>
      <c r="EF5" s="11" t="n">
        <v>46018</v>
      </c>
      <c r="EG5" s="6" t="s">
        <f>=-48.69</f>
      </c>
      <c r="EH5" s="0" t="s">
        <v>351</v>
      </c>
      <c r="EI5" s="11" t="n">
        <v>46146</v>
      </c>
      <c r="EJ5" s="6" t="s">
        <f>=-104.8</f>
      </c>
      <c r="EK5" s="0" t="s">
        <v>352</v>
      </c>
      <c r="EL5" s="11" t="n">
        <v>46209</v>
      </c>
      <c r="EM5" s="6" t="s">
        <f>=-83.2</f>
      </c>
      <c r="EN5" s="0" t="s">
        <v>353</v>
      </c>
      <c r="EO5" s="11" t="n">
        <v>45417</v>
      </c>
      <c r="EP5" s="6" t="s">
        <f>=-22.52</f>
      </c>
      <c r="EQ5" s="0" t="s">
        <v>403</v>
      </c>
      <c r="ER5" s="11" t="n">
        <v>46167</v>
      </c>
      <c r="ES5" s="6" t="s">
        <f>=-82.2</f>
      </c>
      <c r="ET5" s="0" t="s">
        <v>404</v>
      </c>
      <c r="EU5" s="11" t="n">
        <v>46232</v>
      </c>
      <c r="EV5" s="6" t="s">
        <f>=-212.94</f>
      </c>
      <c r="EW5" s="0" t="s">
        <v>376</v>
      </c>
      <c r="EX5" s="11" t="n">
        <v>46232</v>
      </c>
      <c r="EY5" s="6" t="s">
        <f>=-172.05</f>
      </c>
      <c r="EZ5" s="0" t="s">
        <v>405</v>
      </c>
      <c r="FA5" s="11" t="n">
        <v>46200</v>
      </c>
      <c r="FB5" s="6" t="s">
        <f>=-33.7</f>
      </c>
      <c r="FC5" s="0" t="s">
        <v>356</v>
      </c>
      <c r="FD5" s="11" t="n">
        <v>45792</v>
      </c>
      <c r="FE5" s="6" t="s">
        <f>=-35.76</f>
      </c>
      <c r="FF5" s="0" t="s">
        <v>357</v>
      </c>
      <c r="FG5" s="11" t="n">
        <v>46207</v>
      </c>
      <c r="FH5" s="6" t="s">
        <f>=-35.34</f>
      </c>
      <c r="FI5" s="0" t="s">
        <v>358</v>
      </c>
      <c r="FJ5" s="11" t="n">
        <v>45863</v>
      </c>
      <c r="FK5" s="6" t="s">
        <f>=-224.22</f>
      </c>
      <c r="FL5" s="0" t="s">
        <v>285</v>
      </c>
      <c r="FM5" s="11" t="n">
        <v>45807</v>
      </c>
      <c r="FN5" s="6" t="s">
        <f>=-79.78</f>
      </c>
      <c r="FO5" s="0" t="s">
        <v>378</v>
      </c>
      <c r="FP5" s="11" t="n">
        <v>45695</v>
      </c>
      <c r="FQ5" s="6" t="s">
        <f>=-34.53</f>
      </c>
      <c r="FR5" s="0" t="s">
        <v>406</v>
      </c>
      <c r="FS5" s="11" t="n">
        <v>45871</v>
      </c>
      <c r="FT5" s="6" t="s">
        <f>=-107.01</f>
      </c>
      <c r="FU5" s="0" t="s">
        <v>287</v>
      </c>
      <c r="FV5" s="11" t="n">
        <v>45551</v>
      </c>
      <c r="FW5" s="6" t="s">
        <f>=-330</f>
      </c>
      <c r="FX5" s="0" t="s">
        <v>254</v>
      </c>
      <c r="FY5" s="11" t="n">
        <v>45716</v>
      </c>
      <c r="FZ5" s="6" t="s">
        <f>=-117.21</f>
      </c>
      <c r="GA5" s="0" t="s">
        <v>267</v>
      </c>
      <c r="GB5" s="11" t="n">
        <v>45790</v>
      </c>
      <c r="GC5" s="6" t="s">
        <f>=-40.68</f>
      </c>
      <c r="GD5" s="0" t="s">
        <v>381</v>
      </c>
      <c r="GE5" s="11" t="n">
        <v>45812</v>
      </c>
      <c r="GF5" s="6" t="s">
        <f>=-30</f>
      </c>
      <c r="GG5" s="0" t="s">
        <v>270</v>
      </c>
    </row>
    <row collapsed="false" customFormat="false" customHeight="false" hidden="false" ht="12.1" outlineLevel="0" r="6">
      <c r="A6" s="11" t="n">
        <v>45729</v>
      </c>
      <c r="B6" s="6" t="n">
        <v>-2463.59</v>
      </c>
      <c r="C6" s="0" t="s">
        <v>407</v>
      </c>
      <c r="D6" s="11" t="n">
        <v>46147</v>
      </c>
      <c r="E6" s="6" t="n">
        <v>-640</v>
      </c>
      <c r="F6" s="0" t="s">
        <v>408</v>
      </c>
      <c r="G6" s="11" t="n">
        <v>45261</v>
      </c>
      <c r="H6" s="6" t="n">
        <v>-217.86</v>
      </c>
      <c r="I6" s="0" t="s">
        <v>409</v>
      </c>
      <c r="J6" s="11" t="n">
        <v>45482</v>
      </c>
      <c r="K6" s="6" t="n">
        <v>-125.85</v>
      </c>
      <c r="L6" s="0" t="s">
        <v>410</v>
      </c>
      <c r="M6" s="11" t="n">
        <v>46190</v>
      </c>
      <c r="N6" s="6" t="n">
        <v>-734.494</v>
      </c>
      <c r="O6" s="0" t="s">
        <v>411</v>
      </c>
      <c r="P6" s="11" t="n">
        <v>45926</v>
      </c>
      <c r="Q6" s="6" t="n">
        <v>819.95</v>
      </c>
      <c r="R6" s="0" t="s">
        <v>336</v>
      </c>
      <c r="S6" s="11" t="n">
        <v>45631</v>
      </c>
      <c r="T6" s="6" t="n">
        <v>917.75</v>
      </c>
      <c r="U6" s="0" t="s">
        <v>336</v>
      </c>
      <c r="V6" s="11" t="n">
        <v>45425</v>
      </c>
      <c r="W6" s="6" t="n">
        <v>1233.69</v>
      </c>
      <c r="X6" s="0" t="s">
        <v>336</v>
      </c>
      <c r="Y6" s="11" t="n">
        <v>46127</v>
      </c>
      <c r="Z6" s="6" t="n">
        <v>2446.82</v>
      </c>
      <c r="AA6" s="0" t="s">
        <v>336</v>
      </c>
      <c r="AB6" s="11" t="n">
        <v>46223</v>
      </c>
      <c r="AC6" s="6" t="n">
        <v>-752.8</v>
      </c>
      <c r="AD6" s="0" t="s">
        <v>412</v>
      </c>
      <c r="AE6" s="11" t="n">
        <v>45482</v>
      </c>
      <c r="AF6" s="6" t="n">
        <v>-174.06</v>
      </c>
      <c r="AG6" s="0" t="s">
        <v>413</v>
      </c>
      <c r="AH6" s="0"/>
      <c r="AI6" s="0"/>
      <c r="AJ6" s="0"/>
      <c r="AK6" s="11" t="n">
        <v>46258</v>
      </c>
      <c r="AL6" s="8" t="s">
        <f>=-Портфель!K14</f>
      </c>
      <c r="AM6" s="0" t="s">
        <v>342</v>
      </c>
      <c r="AN6" s="11" t="n">
        <v>45474</v>
      </c>
      <c r="AO6" s="6" t="n">
        <v>556.01</v>
      </c>
      <c r="AP6" s="0" t="s">
        <v>336</v>
      </c>
      <c r="AQ6" s="11" t="n">
        <v>46154</v>
      </c>
      <c r="AR6" s="6" t="n">
        <v>-524.6</v>
      </c>
      <c r="AS6" s="0" t="s">
        <v>414</v>
      </c>
      <c r="AT6" s="11" t="n">
        <v>46127</v>
      </c>
      <c r="AU6" s="6" t="n">
        <v>3004.99</v>
      </c>
      <c r="AV6" s="0" t="s">
        <v>336</v>
      </c>
      <c r="AW6" s="11" t="n">
        <v>46291</v>
      </c>
      <c r="AX6" s="8" t="s">
        <f>=-Портфель!K18</f>
      </c>
      <c r="AY6" s="0" t="s">
        <v>342</v>
      </c>
      <c r="AZ6" s="11" t="n">
        <v>46258</v>
      </c>
      <c r="BA6" s="8" t="s">
        <f>=-Портфель!K19</f>
      </c>
      <c r="BB6" s="0" t="s">
        <v>342</v>
      </c>
      <c r="BC6" s="11" t="n">
        <v>46258</v>
      </c>
      <c r="BD6" s="8" t="s">
        <f>=-Портфель!K20</f>
      </c>
      <c r="BE6" s="0" t="s">
        <v>342</v>
      </c>
      <c r="BF6" s="11" t="n">
        <v>46127</v>
      </c>
      <c r="BG6" s="6" t="n">
        <v>719.95</v>
      </c>
      <c r="BH6" s="0" t="s">
        <v>336</v>
      </c>
      <c r="BI6" s="11" t="n">
        <v>45758</v>
      </c>
      <c r="BJ6" s="6" t="n">
        <v>1336.6</v>
      </c>
      <c r="BK6" s="0" t="s">
        <v>336</v>
      </c>
      <c r="BL6" s="11" t="n">
        <v>46205</v>
      </c>
      <c r="BM6" s="6" t="n">
        <v>-231</v>
      </c>
      <c r="BN6" s="0" t="s">
        <v>415</v>
      </c>
      <c r="BO6" s="11" t="n">
        <v>45489</v>
      </c>
      <c r="BP6" s="6" t="n">
        <v>528.43</v>
      </c>
      <c r="BQ6" s="0" t="s">
        <v>336</v>
      </c>
      <c r="BR6" s="11" t="n">
        <v>45545</v>
      </c>
      <c r="BS6" s="6" t="n">
        <v>-62.12</v>
      </c>
      <c r="BT6" s="0" t="s">
        <v>416</v>
      </c>
      <c r="BU6" s="11" t="n">
        <v>45506</v>
      </c>
      <c r="BV6" s="6" t="n">
        <v>604.51</v>
      </c>
      <c r="BW6" s="0" t="s">
        <v>336</v>
      </c>
      <c r="BX6" s="11" t="n">
        <v>46139</v>
      </c>
      <c r="BY6" s="6" t="n">
        <v>-110</v>
      </c>
      <c r="BZ6" s="0" t="s">
        <v>417</v>
      </c>
      <c r="CA6" s="11" t="n">
        <v>45792</v>
      </c>
      <c r="CB6" s="6" t="n">
        <v>1408.81</v>
      </c>
      <c r="CC6" s="0" t="s">
        <v>336</v>
      </c>
      <c r="CD6" s="11" t="n">
        <v>46274</v>
      </c>
      <c r="CE6" s="8" t="s">
        <f>=-Портфель!K29</f>
      </c>
      <c r="CF6" s="0" t="s">
        <v>342</v>
      </c>
      <c r="CG6" s="0"/>
      <c r="CH6" s="8" t="s">
        <f>=-SUM(CH2:CH4)</f>
      </c>
      <c r="CI6" s="0" t="s">
        <v>389</v>
      </c>
      <c r="CJ6" s="11" t="n">
        <v>46217</v>
      </c>
      <c r="CK6" s="6" t="n">
        <v>-543.40558362</v>
      </c>
      <c r="CL6" s="0" t="s">
        <v>418</v>
      </c>
      <c r="CM6" s="11" t="n">
        <v>46006</v>
      </c>
      <c r="CN6" s="6" t="n">
        <v>1426.17</v>
      </c>
      <c r="CO6" s="0" t="s">
        <v>336</v>
      </c>
      <c r="CP6" s="11" t="n">
        <v>45303</v>
      </c>
      <c r="CQ6" s="6" t="n">
        <v>735.4</v>
      </c>
      <c r="CR6" s="0" t="s">
        <v>336</v>
      </c>
      <c r="CS6" s="11" t="n">
        <v>45489</v>
      </c>
      <c r="CT6" s="6" t="n">
        <v>759.77</v>
      </c>
      <c r="CU6" s="0" t="s">
        <v>336</v>
      </c>
      <c r="CV6" s="11" t="n">
        <v>45594</v>
      </c>
      <c r="CW6" s="6" t="n">
        <v>560.28</v>
      </c>
      <c r="CX6" s="0" t="s">
        <v>336</v>
      </c>
      <c r="CY6" s="11" t="n">
        <v>45530</v>
      </c>
      <c r="CZ6" s="6" t="n">
        <v>725.92</v>
      </c>
      <c r="DA6" s="0" t="s">
        <v>336</v>
      </c>
      <c r="DB6" s="11" t="n">
        <v>45929</v>
      </c>
      <c r="DC6" s="6" t="n">
        <v>-158</v>
      </c>
      <c r="DD6" s="0" t="s">
        <v>419</v>
      </c>
      <c r="DE6" s="11" t="n">
        <v>45520</v>
      </c>
      <c r="DF6" s="6" t="n">
        <v>116.71</v>
      </c>
      <c r="DG6" s="0" t="s">
        <v>336</v>
      </c>
      <c r="DH6" s="11" t="n">
        <v>45349</v>
      </c>
      <c r="DI6" s="6" t="n">
        <v>437.51</v>
      </c>
      <c r="DJ6" s="0" t="s">
        <v>336</v>
      </c>
      <c r="DK6" s="11" t="n">
        <v>45182</v>
      </c>
      <c r="DL6" s="6" t="n">
        <v>751</v>
      </c>
      <c r="DM6" s="0" t="s">
        <v>336</v>
      </c>
      <c r="DN6" s="11" t="n">
        <v>45420</v>
      </c>
      <c r="DO6" s="6" t="s">
        <f>=780.1</f>
      </c>
      <c r="DP6" s="0" t="s">
        <v>336</v>
      </c>
      <c r="DQ6" s="11" t="n">
        <v>45441</v>
      </c>
      <c r="DR6" s="6" t="s">
        <f>=-236.85</f>
      </c>
      <c r="DS6" s="0" t="s">
        <v>420</v>
      </c>
      <c r="DT6" s="11" t="n">
        <v>45805</v>
      </c>
      <c r="DU6" s="6" t="s">
        <f>=590.89</f>
      </c>
      <c r="DV6" s="0" t="s">
        <v>336</v>
      </c>
      <c r="DW6" s="11" t="n">
        <v>46134</v>
      </c>
      <c r="DX6" s="6" t="s">
        <f>=-498.64</f>
      </c>
      <c r="DY6" s="0" t="s">
        <v>421</v>
      </c>
      <c r="DZ6" s="11" t="n">
        <v>45646</v>
      </c>
      <c r="EA6" s="6" t="s">
        <f>=546.65</f>
      </c>
      <c r="EB6" s="0" t="s">
        <v>336</v>
      </c>
      <c r="EC6" s="11" t="n">
        <v>46246</v>
      </c>
      <c r="ED6" s="6" t="s">
        <f>=-418.8</f>
      </c>
      <c r="EE6" s="0" t="s">
        <v>422</v>
      </c>
      <c r="EF6" s="11" t="n">
        <v>46048</v>
      </c>
      <c r="EG6" s="6" t="s">
        <f>=-48.69</f>
      </c>
      <c r="EH6" s="0" t="s">
        <v>351</v>
      </c>
      <c r="EI6" s="11" t="n">
        <v>46176</v>
      </c>
      <c r="EJ6" s="6" t="s">
        <f>=-104.8</f>
      </c>
      <c r="EK6" s="0" t="s">
        <v>352</v>
      </c>
      <c r="EL6" s="11" t="n">
        <v>46239</v>
      </c>
      <c r="EM6" s="6" t="s">
        <f>=-83.2</f>
      </c>
      <c r="EN6" s="0" t="s">
        <v>353</v>
      </c>
      <c r="EO6" s="11" t="n">
        <v>45428</v>
      </c>
      <c r="EP6" s="6" t="s">
        <f>=964.67</f>
      </c>
      <c r="EQ6" s="0" t="s">
        <v>336</v>
      </c>
      <c r="ER6" s="11" t="n">
        <v>46197</v>
      </c>
      <c r="ES6" s="6" t="s">
        <f>=-82.2</f>
      </c>
      <c r="ET6" s="0" t="s">
        <v>404</v>
      </c>
      <c r="EU6" s="11" t="n">
        <v>46340</v>
      </c>
      <c r="EV6" s="8" t="s">
        <f>=-Портфель!K54</f>
      </c>
      <c r="EW6" s="0" t="s">
        <v>342</v>
      </c>
      <c r="EX6" s="11" t="n">
        <v>46340</v>
      </c>
      <c r="EY6" s="8" t="s">
        <f>=-Портфель!K55</f>
      </c>
      <c r="EZ6" s="0" t="s">
        <v>342</v>
      </c>
      <c r="FA6" s="11" t="n">
        <v>46230</v>
      </c>
      <c r="FB6" s="6" t="s">
        <f>=-33.7</f>
      </c>
      <c r="FC6" s="0" t="s">
        <v>356</v>
      </c>
      <c r="FD6" s="11" t="n">
        <v>45822</v>
      </c>
      <c r="FE6" s="6" t="s">
        <f>=-35.76</f>
      </c>
      <c r="FF6" s="0" t="s">
        <v>357</v>
      </c>
      <c r="FG6" s="11" t="n">
        <v>46237</v>
      </c>
      <c r="FH6" s="6" t="s">
        <f>=-35.34</f>
      </c>
      <c r="FI6" s="0" t="s">
        <v>358</v>
      </c>
      <c r="FJ6" s="11" t="n">
        <v>45864</v>
      </c>
      <c r="FK6" s="6" t="s">
        <f>=-62.64</f>
      </c>
      <c r="FL6" s="0" t="s">
        <v>423</v>
      </c>
      <c r="FM6" s="11" t="n">
        <v>45898</v>
      </c>
      <c r="FN6" s="6" t="s">
        <f>=-79.78</f>
      </c>
      <c r="FO6" s="0" t="s">
        <v>378</v>
      </c>
      <c r="FP6" s="11" t="n">
        <v>45701</v>
      </c>
      <c r="FQ6" s="6" t="s">
        <f>=1784.08</f>
      </c>
      <c r="FR6" s="0" t="s">
        <v>336</v>
      </c>
      <c r="FS6" s="11" t="n">
        <v>45872</v>
      </c>
      <c r="FT6" s="6" t="s">
        <f>=-23.52</f>
      </c>
      <c r="FU6" s="0" t="s">
        <v>424</v>
      </c>
      <c r="FV6" s="11" t="n">
        <v>45552</v>
      </c>
      <c r="FW6" s="6" t="s">
        <f>=-68.07</f>
      </c>
      <c r="FX6" s="0" t="s">
        <v>360</v>
      </c>
      <c r="FY6" s="11" t="n">
        <v>45717</v>
      </c>
      <c r="FZ6" s="6" t="s">
        <f>=-11.16</f>
      </c>
      <c r="GA6" s="0" t="s">
        <v>425</v>
      </c>
      <c r="GB6" s="11" t="n">
        <v>45820</v>
      </c>
      <c r="GC6" s="6" t="s">
        <f>=-40.68</f>
      </c>
      <c r="GD6" s="0" t="s">
        <v>381</v>
      </c>
      <c r="GE6" s="11" t="n">
        <v>45813</v>
      </c>
      <c r="GF6" s="6" t="s">
        <f>=-7.33</f>
      </c>
      <c r="GG6" s="0" t="s">
        <v>426</v>
      </c>
    </row>
    <row collapsed="false" customFormat="false" customHeight="false" hidden="false" ht="12.1" outlineLevel="0" r="7">
      <c r="A7" s="11" t="n">
        <v>45729</v>
      </c>
      <c r="B7" s="6" t="n">
        <v>4952.81</v>
      </c>
      <c r="C7" s="0" t="s">
        <v>336</v>
      </c>
      <c r="D7" s="11" t="n">
        <v>46258</v>
      </c>
      <c r="E7" s="8" t="s">
        <f>=-Портфель!K3</f>
      </c>
      <c r="F7" s="0" t="s">
        <v>342</v>
      </c>
      <c r="G7" s="11" t="n">
        <v>45289</v>
      </c>
      <c r="H7" s="6" t="n">
        <v>1894.17</v>
      </c>
      <c r="I7" s="0" t="s">
        <v>336</v>
      </c>
      <c r="J7" s="11" t="n">
        <v>45504</v>
      </c>
      <c r="K7" s="6" t="n">
        <v>1891.76</v>
      </c>
      <c r="L7" s="0" t="s">
        <v>336</v>
      </c>
      <c r="M7" s="11" t="n">
        <v>46258</v>
      </c>
      <c r="N7" s="8" t="s">
        <f>=-Портфель!K6</f>
      </c>
      <c r="O7" s="0" t="s">
        <v>342</v>
      </c>
      <c r="P7" s="11" t="n">
        <v>46006</v>
      </c>
      <c r="Q7" s="6" t="n">
        <v>1190.9</v>
      </c>
      <c r="R7" s="0" t="s">
        <v>336</v>
      </c>
      <c r="S7" s="11" t="n">
        <v>45646</v>
      </c>
      <c r="T7" s="6" t="n">
        <v>1002.4</v>
      </c>
      <c r="U7" s="0" t="s">
        <v>336</v>
      </c>
      <c r="V7" s="11" t="n">
        <v>45435</v>
      </c>
      <c r="W7" s="6" t="n">
        <v>1167.69</v>
      </c>
      <c r="X7" s="0" t="s">
        <v>336</v>
      </c>
      <c r="Y7" s="11" t="n">
        <v>46210</v>
      </c>
      <c r="Z7" s="6" t="n">
        <v>-735</v>
      </c>
      <c r="AA7" s="0" t="s">
        <v>427</v>
      </c>
      <c r="AB7" s="11" t="n">
        <v>46258</v>
      </c>
      <c r="AC7" s="8" t="s">
        <f>=-Портфель!K11</f>
      </c>
      <c r="AD7" s="0" t="s">
        <v>342</v>
      </c>
      <c r="AE7" s="11" t="n">
        <v>45489</v>
      </c>
      <c r="AF7" s="6" t="n">
        <v>510.83</v>
      </c>
      <c r="AG7" s="0" t="s">
        <v>336</v>
      </c>
      <c r="AH7" s="0"/>
      <c r="AI7" s="0"/>
      <c r="AJ7" s="0"/>
      <c r="AK7" s="0"/>
      <c r="AL7" s="10" t="s">
        <f>=XIRR(AL2:AL6,AK2:AK6)</f>
      </c>
      <c r="AM7" s="0"/>
      <c r="AN7" s="11" t="n">
        <v>45504</v>
      </c>
      <c r="AO7" s="6" t="n">
        <v>515.84</v>
      </c>
      <c r="AP7" s="0" t="s">
        <v>336</v>
      </c>
      <c r="AQ7" s="11" t="n">
        <v>46258</v>
      </c>
      <c r="AR7" s="8" t="s">
        <f>=-Портфель!K16</f>
      </c>
      <c r="AS7" s="0" t="s">
        <v>342</v>
      </c>
      <c r="AT7" s="11" t="n">
        <v>46291</v>
      </c>
      <c r="AU7" s="8" t="s">
        <f>=-Портфель!K17</f>
      </c>
      <c r="AV7" s="0" t="s">
        <v>342</v>
      </c>
      <c r="AW7" s="0"/>
      <c r="AX7" s="10" t="s">
        <f>=XIRR(AX2:AX6,AW2:AW6)</f>
      </c>
      <c r="AY7" s="0"/>
      <c r="AZ7" s="0"/>
      <c r="BA7" s="10" t="s">
        <f>=XIRR(BA2:BA6,AZ2:AZ6)</f>
      </c>
      <c r="BB7" s="0"/>
      <c r="BC7" s="0"/>
      <c r="BD7" s="10" t="s">
        <f>=XIRR(BD2:BD6,BC2:BC6)</f>
      </c>
      <c r="BE7" s="0"/>
      <c r="BF7" s="11" t="n">
        <v>46291</v>
      </c>
      <c r="BG7" s="8" t="s">
        <f>=-Портфель!K21</f>
      </c>
      <c r="BH7" s="0" t="s">
        <v>342</v>
      </c>
      <c r="BI7" s="11" t="n">
        <v>45805</v>
      </c>
      <c r="BJ7" s="6" t="n">
        <v>1173.9</v>
      </c>
      <c r="BK7" s="0" t="s">
        <v>336</v>
      </c>
      <c r="BL7" s="11" t="n">
        <v>46258</v>
      </c>
      <c r="BM7" s="8" t="s">
        <f>=-Портфель!K23</f>
      </c>
      <c r="BN7" s="0" t="s">
        <v>342</v>
      </c>
      <c r="BO7" s="11" t="n">
        <v>45503</v>
      </c>
      <c r="BP7" s="6" t="n">
        <v>547.24</v>
      </c>
      <c r="BQ7" s="0" t="s">
        <v>336</v>
      </c>
      <c r="BR7" s="11" t="n">
        <v>45643</v>
      </c>
      <c r="BS7" s="6" t="n">
        <v>-98.12</v>
      </c>
      <c r="BT7" s="0" t="s">
        <v>428</v>
      </c>
      <c r="BU7" s="11" t="n">
        <v>45711</v>
      </c>
      <c r="BV7" s="6" t="n">
        <v>1110.4</v>
      </c>
      <c r="BW7" s="0" t="s">
        <v>336</v>
      </c>
      <c r="BX7" s="11" t="n">
        <v>46258</v>
      </c>
      <c r="BY7" s="8" t="s">
        <f>=-Портфель!K27</f>
      </c>
      <c r="BZ7" s="0" t="s">
        <v>342</v>
      </c>
      <c r="CA7" s="11" t="n">
        <v>45817</v>
      </c>
      <c r="CB7" s="6" t="n">
        <v>-424.5078202668</v>
      </c>
      <c r="CC7" s="0" t="s">
        <v>429</v>
      </c>
      <c r="CD7" s="0"/>
      <c r="CE7" s="10" t="s">
        <f>=XIRR(CE2:CE6,CD2:CD6)</f>
      </c>
      <c r="CF7" s="0"/>
      <c r="CG7" s="0"/>
      <c r="CH7" s="0"/>
      <c r="CI7" s="0"/>
      <c r="CJ7" s="11" t="n">
        <v>46258</v>
      </c>
      <c r="CK7" s="8" t="s">
        <f>=-Портфель!K31</f>
      </c>
      <c r="CL7" s="0" t="s">
        <v>342</v>
      </c>
      <c r="CM7" s="11" t="n">
        <v>46258</v>
      </c>
      <c r="CN7" s="8" t="s">
        <f>=-Портфель!K32</f>
      </c>
      <c r="CO7" s="0" t="s">
        <v>342</v>
      </c>
      <c r="CP7" s="11" t="n">
        <v>45443</v>
      </c>
      <c r="CQ7" s="6" t="n">
        <v>-80.8</v>
      </c>
      <c r="CR7" s="0" t="s">
        <v>430</v>
      </c>
      <c r="CS7" s="11" t="n">
        <v>45506</v>
      </c>
      <c r="CT7" s="6" t="n">
        <v>779.33</v>
      </c>
      <c r="CU7" s="0" t="s">
        <v>336</v>
      </c>
      <c r="CV7" s="11" t="n">
        <v>45856</v>
      </c>
      <c r="CW7" s="6" t="n">
        <v>-263.5</v>
      </c>
      <c r="CX7" s="0" t="s">
        <v>431</v>
      </c>
      <c r="CY7" s="11" t="n">
        <v>45567</v>
      </c>
      <c r="CZ7" s="6" t="n">
        <v>1122.86</v>
      </c>
      <c r="DA7" s="0" t="s">
        <v>336</v>
      </c>
      <c r="DB7" s="11" t="n">
        <v>45960</v>
      </c>
      <c r="DC7" s="6" t="n">
        <v>-137</v>
      </c>
      <c r="DD7" s="0" t="s">
        <v>432</v>
      </c>
      <c r="DE7" s="11" t="n">
        <v>45526</v>
      </c>
      <c r="DF7" s="6" t="n">
        <v>117.03</v>
      </c>
      <c r="DG7" s="0" t="s">
        <v>336</v>
      </c>
      <c r="DH7" s="11" t="n">
        <v>45435</v>
      </c>
      <c r="DI7" s="6" t="n">
        <v>703</v>
      </c>
      <c r="DJ7" s="0" t="s">
        <v>336</v>
      </c>
      <c r="DK7" s="11" t="n">
        <v>45243</v>
      </c>
      <c r="DL7" s="6" t="n">
        <v>108.6</v>
      </c>
      <c r="DM7" s="0" t="s">
        <v>336</v>
      </c>
      <c r="DN7" s="11" t="n">
        <v>45456</v>
      </c>
      <c r="DO7" s="6" t="s">
        <f>=749.73</f>
      </c>
      <c r="DP7" s="0" t="s">
        <v>336</v>
      </c>
      <c r="DQ7" s="11" t="n">
        <v>45456</v>
      </c>
      <c r="DR7" s="6" t="s">
        <f>=761.72</f>
      </c>
      <c r="DS7" s="0" t="s">
        <v>336</v>
      </c>
      <c r="DT7" s="11" t="n">
        <v>45931</v>
      </c>
      <c r="DU7" s="6" t="s">
        <f>=-460.68</f>
      </c>
      <c r="DV7" s="0" t="s">
        <v>433</v>
      </c>
      <c r="DW7" s="11" t="n">
        <v>46340</v>
      </c>
      <c r="DX7" s="8" t="s">
        <f>=-Портфель!K46</f>
      </c>
      <c r="DY7" s="0" t="s">
        <v>342</v>
      </c>
      <c r="DZ7" s="11" t="n">
        <v>45805</v>
      </c>
      <c r="EA7" s="6" t="s">
        <f>=560.01</f>
      </c>
      <c r="EB7" s="0" t="s">
        <v>336</v>
      </c>
      <c r="EC7" s="11" t="n">
        <v>46340</v>
      </c>
      <c r="ED7" s="8" t="s">
        <f>=-Портфель!K48</f>
      </c>
      <c r="EE7" s="0" t="s">
        <v>342</v>
      </c>
      <c r="EF7" s="11" t="n">
        <v>46066</v>
      </c>
      <c r="EG7" s="6" t="s">
        <f>=2907.07</f>
      </c>
      <c r="EH7" s="0" t="s">
        <v>336</v>
      </c>
      <c r="EI7" s="11" t="n">
        <v>46206</v>
      </c>
      <c r="EJ7" s="6" t="s">
        <f>=-104.8</f>
      </c>
      <c r="EK7" s="0" t="s">
        <v>352</v>
      </c>
      <c r="EL7" s="11" t="n">
        <v>46492</v>
      </c>
      <c r="EM7" s="8" t="s">
        <f>=-Портфель!K51</f>
      </c>
      <c r="EN7" s="0" t="s">
        <v>342</v>
      </c>
      <c r="EO7" s="11" t="n">
        <v>45447</v>
      </c>
      <c r="EP7" s="6" t="s">
        <f>=-33.78</f>
      </c>
      <c r="EQ7" s="0" t="s">
        <v>434</v>
      </c>
      <c r="ER7" s="11" t="n">
        <v>46227</v>
      </c>
      <c r="ES7" s="6" t="s">
        <f>=-82.2</f>
      </c>
      <c r="ET7" s="0" t="s">
        <v>404</v>
      </c>
      <c r="EU7" s="0"/>
      <c r="EV7" s="10" t="s">
        <f>=XIRR(EV2:EV6,EU2:EU6)</f>
      </c>
      <c r="EW7" s="0"/>
      <c r="EX7" s="0"/>
      <c r="EY7" s="10" t="s">
        <f>=XIRR(EY2:EY6,EX2:EX6)</f>
      </c>
      <c r="EZ7" s="0"/>
      <c r="FA7" s="11" t="n">
        <v>46492</v>
      </c>
      <c r="FB7" s="8" t="s">
        <f>=-Портфель!K56</f>
      </c>
      <c r="FC7" s="0" t="s">
        <v>342</v>
      </c>
      <c r="FD7" s="11" t="n">
        <v>45852</v>
      </c>
      <c r="FE7" s="6" t="s">
        <f>=-35.76</f>
      </c>
      <c r="FF7" s="0" t="s">
        <v>357</v>
      </c>
      <c r="FG7" s="11" t="n">
        <v>46492</v>
      </c>
      <c r="FH7" s="8" t="s">
        <f>=-Портфель!K58</f>
      </c>
      <c r="FI7" s="0" t="s">
        <v>342</v>
      </c>
      <c r="FJ7" s="11" t="n">
        <v>45894</v>
      </c>
      <c r="FK7" s="6" t="s">
        <f>=-230.4</f>
      </c>
      <c r="FL7" s="0" t="s">
        <v>288</v>
      </c>
      <c r="FM7" s="11" t="n">
        <v>45989</v>
      </c>
      <c r="FN7" s="6" t="s">
        <f>=-79.78</f>
      </c>
      <c r="FO7" s="0" t="s">
        <v>378</v>
      </c>
      <c r="FP7" s="11" t="n">
        <v>45725</v>
      </c>
      <c r="FQ7" s="6" t="s">
        <f>=-57.55</f>
      </c>
      <c r="FR7" s="0" t="s">
        <v>435</v>
      </c>
      <c r="FS7" s="11" t="n">
        <v>45902</v>
      </c>
      <c r="FT7" s="6" t="s">
        <f>=-105.87</f>
      </c>
      <c r="FU7" s="0" t="s">
        <v>291</v>
      </c>
      <c r="FV7" s="11" t="n">
        <v>45642</v>
      </c>
      <c r="FW7" s="6" t="s">
        <f>=-330</f>
      </c>
      <c r="FX7" s="0" t="s">
        <v>254</v>
      </c>
      <c r="FY7" s="11" t="n">
        <v>45747</v>
      </c>
      <c r="FZ7" s="6" t="s">
        <f>=-109.68</f>
      </c>
      <c r="GA7" s="0" t="s">
        <v>268</v>
      </c>
      <c r="GB7" s="11" t="n">
        <v>45850</v>
      </c>
      <c r="GC7" s="6" t="s">
        <f>=-40.68</f>
      </c>
      <c r="GD7" s="0" t="s">
        <v>381</v>
      </c>
      <c r="GE7" s="11" t="n">
        <v>45843</v>
      </c>
      <c r="GF7" s="6" t="s">
        <f>=-30</f>
      </c>
      <c r="GG7" s="0" t="s">
        <v>270</v>
      </c>
    </row>
    <row collapsed="false" customFormat="false" customHeight="false" hidden="false" ht="12.1" outlineLevel="0" r="8">
      <c r="A8" s="11" t="n">
        <v>45845</v>
      </c>
      <c r="B8" s="6" t="n">
        <v>-1400</v>
      </c>
      <c r="C8" s="0" t="s">
        <v>436</v>
      </c>
      <c r="D8" s="0"/>
      <c r="E8" s="10" t="s">
        <f>=XIRR(E2:E7,D2:D7)</f>
      </c>
      <c r="F8" s="0"/>
      <c r="G8" s="11" t="n">
        <v>45562</v>
      </c>
      <c r="H8" s="6" t="n">
        <v>-424.2</v>
      </c>
      <c r="I8" s="0" t="s">
        <v>437</v>
      </c>
      <c r="J8" s="11" t="n">
        <v>45573</v>
      </c>
      <c r="K8" s="6" t="n">
        <v>-305.6</v>
      </c>
      <c r="L8" s="0" t="s">
        <v>438</v>
      </c>
      <c r="M8" s="0"/>
      <c r="N8" s="10" t="s">
        <f>=XIRR(N2:N7,M2:M7)</f>
      </c>
      <c r="O8" s="0"/>
      <c r="P8" s="11" t="n">
        <v>46006</v>
      </c>
      <c r="Q8" s="6" t="n">
        <v>793.9</v>
      </c>
      <c r="R8" s="0" t="s">
        <v>336</v>
      </c>
      <c r="S8" s="11" t="n">
        <v>45729</v>
      </c>
      <c r="T8" s="6" t="n">
        <v>1160.7</v>
      </c>
      <c r="U8" s="0" t="s">
        <v>336</v>
      </c>
      <c r="V8" s="11" t="n">
        <v>45576</v>
      </c>
      <c r="W8" s="6" t="n">
        <v>-142</v>
      </c>
      <c r="X8" s="0" t="s">
        <v>439</v>
      </c>
      <c r="Y8" s="11" t="n">
        <v>46258</v>
      </c>
      <c r="Z8" s="8" t="s">
        <f>=-Портфель!K10</f>
      </c>
      <c r="AA8" s="0" t="s">
        <v>342</v>
      </c>
      <c r="AB8" s="0"/>
      <c r="AC8" s="10" t="s">
        <f>=XIRR(AC2:AC7,AB2:AB7)</f>
      </c>
      <c r="AD8" s="0"/>
      <c r="AE8" s="11" t="n">
        <v>45502</v>
      </c>
      <c r="AF8" s="6" t="n">
        <v>504.66</v>
      </c>
      <c r="AG8" s="0" t="s">
        <v>336</v>
      </c>
      <c r="AH8" s="0"/>
      <c r="AI8" s="0"/>
      <c r="AJ8" s="0"/>
      <c r="AK8" s="0"/>
      <c r="AL8" s="8" t="s">
        <f>=-SUM(AL2:AL6)</f>
      </c>
      <c r="AM8" s="0" t="s">
        <v>389</v>
      </c>
      <c r="AN8" s="11" t="n">
        <v>45582</v>
      </c>
      <c r="AO8" s="6" t="n">
        <v>-149.64</v>
      </c>
      <c r="AP8" s="0" t="s">
        <v>440</v>
      </c>
      <c r="AQ8" s="0"/>
      <c r="AR8" s="10" t="s">
        <f>=XIRR(AR2:AR7,AQ2:AQ7)</f>
      </c>
      <c r="AS8" s="0"/>
      <c r="AT8" s="0"/>
      <c r="AU8" s="10" t="s">
        <f>=XIRR(AU2:AU7,AT2:AT7)</f>
      </c>
      <c r="AV8" s="0"/>
      <c r="AW8" s="0"/>
      <c r="AX8" s="8" t="s">
        <f>=-SUM(AX2:AX6)</f>
      </c>
      <c r="AY8" s="0" t="s">
        <v>389</v>
      </c>
      <c r="AZ8" s="0"/>
      <c r="BA8" s="8" t="s">
        <f>=-SUM(BA2:BA6)</f>
      </c>
      <c r="BB8" s="0" t="s">
        <v>389</v>
      </c>
      <c r="BC8" s="0"/>
      <c r="BD8" s="8" t="s">
        <f>=-SUM(BD2:BD6)</f>
      </c>
      <c r="BE8" s="0" t="s">
        <v>389</v>
      </c>
      <c r="BF8" s="0"/>
      <c r="BG8" s="10" t="s">
        <f>=XIRR(BG2:BG7,BF2:BF7)</f>
      </c>
      <c r="BH8" s="0"/>
      <c r="BI8" s="11" t="n">
        <v>45854</v>
      </c>
      <c r="BJ8" s="6" t="n">
        <v>1115.1</v>
      </c>
      <c r="BK8" s="0" t="s">
        <v>336</v>
      </c>
      <c r="BL8" s="0"/>
      <c r="BM8" s="10" t="s">
        <f>=XIRR(BM2:BM7,BL2:BL7)</f>
      </c>
      <c r="BN8" s="0"/>
      <c r="BO8" s="11" t="n">
        <v>45504</v>
      </c>
      <c r="BP8" s="6" t="n">
        <v>551.95</v>
      </c>
      <c r="BQ8" s="0" t="s">
        <v>336</v>
      </c>
      <c r="BR8" s="11" t="n">
        <v>45729</v>
      </c>
      <c r="BS8" s="6" t="n">
        <v>2656.35</v>
      </c>
      <c r="BT8" s="0" t="s">
        <v>336</v>
      </c>
      <c r="BU8" s="11" t="n">
        <v>45729</v>
      </c>
      <c r="BV8" s="6" t="n">
        <v>1558.66</v>
      </c>
      <c r="BW8" s="0" t="s">
        <v>336</v>
      </c>
      <c r="BX8" s="0"/>
      <c r="BY8" s="10" t="s">
        <f>=XIRR(BY2:BY7,BX2:BX7)</f>
      </c>
      <c r="BZ8" s="0"/>
      <c r="CA8" s="11" t="n">
        <v>45909</v>
      </c>
      <c r="CB8" s="6" t="n">
        <v>325.22</v>
      </c>
      <c r="CC8" s="0" t="s">
        <v>336</v>
      </c>
      <c r="CD8" s="0"/>
      <c r="CE8" s="8" t="s">
        <f>=-SUM(CE2:CE6)</f>
      </c>
      <c r="CF8" s="0" t="s">
        <v>389</v>
      </c>
      <c r="CG8" s="0"/>
      <c r="CH8" s="0"/>
      <c r="CI8" s="0"/>
      <c r="CJ8" s="0"/>
      <c r="CK8" s="10" t="s">
        <f>=XIRR(CK2:CK7,CJ2:CJ7)</f>
      </c>
      <c r="CL8" s="0"/>
      <c r="CM8" s="0"/>
      <c r="CN8" s="10" t="s">
        <f>=XIRR(CN2:CN7,CM2:CM7)</f>
      </c>
      <c r="CO8" s="0"/>
      <c r="CP8" s="11" t="n">
        <v>45502</v>
      </c>
      <c r="CQ8" s="6" t="n">
        <v>601.1</v>
      </c>
      <c r="CR8" s="0" t="s">
        <v>336</v>
      </c>
      <c r="CS8" s="11" t="n">
        <v>45506</v>
      </c>
      <c r="CT8" s="6" t="n">
        <v>777.83</v>
      </c>
      <c r="CU8" s="0" t="s">
        <v>336</v>
      </c>
      <c r="CV8" s="11" t="n">
        <v>45856</v>
      </c>
      <c r="CW8" s="6" t="n">
        <v>1162.68</v>
      </c>
      <c r="CX8" s="0" t="s">
        <v>336</v>
      </c>
      <c r="CY8" s="11" t="n">
        <v>45594</v>
      </c>
      <c r="CZ8" s="6" t="n">
        <v>600</v>
      </c>
      <c r="DA8" s="0" t="s">
        <v>336</v>
      </c>
      <c r="DB8" s="11" t="n">
        <v>45988</v>
      </c>
      <c r="DC8" s="6" t="n">
        <v>-137</v>
      </c>
      <c r="DD8" s="0" t="s">
        <v>432</v>
      </c>
      <c r="DE8" s="11" t="n">
        <v>45528</v>
      </c>
      <c r="DF8" s="6" t="n">
        <v>117.14</v>
      </c>
      <c r="DG8" s="0" t="s">
        <v>336</v>
      </c>
      <c r="DH8" s="11" t="n">
        <v>45468</v>
      </c>
      <c r="DI8" s="6" t="n">
        <v>320.5</v>
      </c>
      <c r="DJ8" s="0" t="s">
        <v>336</v>
      </c>
      <c r="DK8" s="11" t="n">
        <v>45503</v>
      </c>
      <c r="DL8" s="6" t="n">
        <v>76.68</v>
      </c>
      <c r="DM8" s="0" t="s">
        <v>336</v>
      </c>
      <c r="DN8" s="11" t="n">
        <v>45469</v>
      </c>
      <c r="DO8" s="6" t="s">
        <f>=749.19</f>
      </c>
      <c r="DP8" s="0" t="s">
        <v>336</v>
      </c>
      <c r="DQ8" s="11" t="n">
        <v>45469</v>
      </c>
      <c r="DR8" s="6" t="s">
        <f>=765.72</f>
      </c>
      <c r="DS8" s="0" t="s">
        <v>336</v>
      </c>
      <c r="DT8" s="11" t="n">
        <v>46113</v>
      </c>
      <c r="DU8" s="6" t="s">
        <f>=-460.68</f>
      </c>
      <c r="DV8" s="0" t="s">
        <v>433</v>
      </c>
      <c r="DW8" s="0"/>
      <c r="DX8" s="10" t="s">
        <f>=XIRR(DX2:DX7,DW2:DW7)</f>
      </c>
      <c r="DY8" s="0"/>
      <c r="DZ8" s="11" t="n">
        <v>45812</v>
      </c>
      <c r="EA8" s="6" t="s">
        <f>=-460.2</f>
      </c>
      <c r="EB8" s="0" t="s">
        <v>441</v>
      </c>
      <c r="EC8" s="0"/>
      <c r="ED8" s="10" t="s">
        <f>=XIRR(ED2:ED7,EC2:EC7)</f>
      </c>
      <c r="EE8" s="0"/>
      <c r="EF8" s="11" t="n">
        <v>46078</v>
      </c>
      <c r="EG8" s="6" t="s">
        <f>=-97.38</f>
      </c>
      <c r="EH8" s="0" t="s">
        <v>442</v>
      </c>
      <c r="EI8" s="11" t="n">
        <v>46236</v>
      </c>
      <c r="EJ8" s="6" t="s">
        <f>=-104.8</f>
      </c>
      <c r="EK8" s="0" t="s">
        <v>352</v>
      </c>
      <c r="EL8" s="0"/>
      <c r="EM8" s="10" t="s">
        <f>=XIRR(EM2:EM7,EL2:EL7)</f>
      </c>
      <c r="EN8" s="0"/>
      <c r="EO8" s="11" t="n">
        <v>45477</v>
      </c>
      <c r="EP8" s="6" t="s">
        <f>=-33.78</f>
      </c>
      <c r="EQ8" s="0" t="s">
        <v>434</v>
      </c>
      <c r="ER8" s="11" t="n">
        <v>46257</v>
      </c>
      <c r="ES8" s="6" t="s">
        <f>=-82.2</f>
      </c>
      <c r="ET8" s="0" t="s">
        <v>404</v>
      </c>
      <c r="EU8" s="0"/>
      <c r="EV8" s="8" t="s">
        <f>=-SUM(EV2:EV6)</f>
      </c>
      <c r="EW8" s="0" t="s">
        <v>389</v>
      </c>
      <c r="EX8" s="0"/>
      <c r="EY8" s="8" t="s">
        <f>=-SUM(EY2:EY6)</f>
      </c>
      <c r="EZ8" s="0" t="s">
        <v>389</v>
      </c>
      <c r="FA8" s="0"/>
      <c r="FB8" s="10" t="s">
        <f>=XIRR(FB2:FB7,FA2:FA7)</f>
      </c>
      <c r="FC8" s="0"/>
      <c r="FD8" s="11" t="n">
        <v>45882</v>
      </c>
      <c r="FE8" s="6" t="s">
        <f>=-35.76</f>
      </c>
      <c r="FF8" s="0" t="s">
        <v>357</v>
      </c>
      <c r="FG8" s="0"/>
      <c r="FH8" s="10" t="s">
        <f>=XIRR(FH2:FH7,FG2:FG7)</f>
      </c>
      <c r="FI8" s="0"/>
      <c r="FJ8" s="11" t="n">
        <v>45895</v>
      </c>
      <c r="FK8" s="6" t="s">
        <f>=-60.96</f>
      </c>
      <c r="FL8" s="0" t="s">
        <v>443</v>
      </c>
      <c r="FM8" s="11" t="n">
        <v>46079</v>
      </c>
      <c r="FN8" s="6" t="s">
        <f>=-500</f>
      </c>
      <c r="FO8" s="0" t="s">
        <v>308</v>
      </c>
      <c r="FP8" s="11" t="n">
        <v>45755</v>
      </c>
      <c r="FQ8" s="6" t="s">
        <f>=-57.55</f>
      </c>
      <c r="FR8" s="0" t="s">
        <v>435</v>
      </c>
      <c r="FS8" s="11" t="n">
        <v>45903</v>
      </c>
      <c r="FT8" s="6" t="s">
        <f>=-22.29</f>
      </c>
      <c r="FU8" s="0" t="s">
        <v>444</v>
      </c>
      <c r="FV8" s="11" t="n">
        <v>45643</v>
      </c>
      <c r="FW8" s="6" t="s">
        <f>=-60.57</f>
      </c>
      <c r="FX8" s="0" t="s">
        <v>445</v>
      </c>
      <c r="FY8" s="11" t="n">
        <v>45748</v>
      </c>
      <c r="FZ8" s="6" t="s">
        <f>=-11.55</f>
      </c>
      <c r="GA8" s="0" t="s">
        <v>446</v>
      </c>
      <c r="GB8" s="11" t="n">
        <v>45880</v>
      </c>
      <c r="GC8" s="6" t="s">
        <f>=-40.68</f>
      </c>
      <c r="GD8" s="0" t="s">
        <v>381</v>
      </c>
      <c r="GE8" s="11" t="n">
        <v>45844</v>
      </c>
      <c r="GF8" s="6" t="s">
        <f>=-6.93</f>
      </c>
      <c r="GG8" s="0" t="s">
        <v>447</v>
      </c>
    </row>
    <row collapsed="false" customFormat="false" customHeight="false" hidden="false" ht="12.1" outlineLevel="0" r="9">
      <c r="A9" s="11" t="n">
        <v>45854</v>
      </c>
      <c r="B9" s="6" t="n">
        <v>2040.6</v>
      </c>
      <c r="C9" s="0" t="s">
        <v>336</v>
      </c>
      <c r="D9" s="0"/>
      <c r="E9" s="8" t="s">
        <f>=-SUM(E2:E7)</f>
      </c>
      <c r="F9" s="0" t="s">
        <v>389</v>
      </c>
      <c r="G9" s="11" t="n">
        <v>45594</v>
      </c>
      <c r="H9" s="6" t="n">
        <v>1172.51</v>
      </c>
      <c r="I9" s="0" t="s">
        <v>336</v>
      </c>
      <c r="J9" s="11" t="n">
        <v>45665</v>
      </c>
      <c r="K9" s="6" t="n">
        <v>-139.12</v>
      </c>
      <c r="L9" s="0" t="s">
        <v>448</v>
      </c>
      <c r="M9" s="0"/>
      <c r="N9" s="8" t="s">
        <f>=-SUM(N2:N7)</f>
      </c>
      <c r="O9" s="0" t="s">
        <v>389</v>
      </c>
      <c r="P9" s="11" t="n">
        <v>46219</v>
      </c>
      <c r="Q9" s="6" t="n">
        <v>-136</v>
      </c>
      <c r="R9" s="0" t="s">
        <v>449</v>
      </c>
      <c r="S9" s="11" t="n">
        <v>45855</v>
      </c>
      <c r="T9" s="6" t="n">
        <v>-1189.5</v>
      </c>
      <c r="U9" s="0" t="s">
        <v>450</v>
      </c>
      <c r="V9" s="11" t="n">
        <v>45646</v>
      </c>
      <c r="W9" s="6" t="n">
        <v>894.07</v>
      </c>
      <c r="X9" s="0" t="s">
        <v>336</v>
      </c>
      <c r="Y9" s="0"/>
      <c r="Z9" s="10" t="s">
        <f>=XIRR(Z2:Z8,Y2:Y8)</f>
      </c>
      <c r="AA9" s="0"/>
      <c r="AB9" s="0"/>
      <c r="AC9" s="8" t="s">
        <f>=-SUM(AC2:AC7)</f>
      </c>
      <c r="AD9" s="0" t="s">
        <v>389</v>
      </c>
      <c r="AE9" s="11" t="n">
        <v>45504</v>
      </c>
      <c r="AF9" s="6" t="n">
        <v>1026.27</v>
      </c>
      <c r="AG9" s="0" t="s">
        <v>336</v>
      </c>
      <c r="AH9" s="0"/>
      <c r="AI9" s="0"/>
      <c r="AJ9" s="0"/>
      <c r="AK9" s="0"/>
      <c r="AL9" s="0"/>
      <c r="AM9" s="0"/>
      <c r="AN9" s="11" t="n">
        <v>45594</v>
      </c>
      <c r="AO9" s="6" t="n">
        <v>740.31</v>
      </c>
      <c r="AP9" s="0" t="s">
        <v>336</v>
      </c>
      <c r="AQ9" s="0"/>
      <c r="AR9" s="8" t="s">
        <f>=-SUM(AR2:AR7)</f>
      </c>
      <c r="AS9" s="0" t="s">
        <v>389</v>
      </c>
      <c r="AT9" s="0"/>
      <c r="AU9" s="8" t="s">
        <f>=-SUM(AU2:AU7)</f>
      </c>
      <c r="AV9" s="0" t="s">
        <v>389</v>
      </c>
      <c r="AW9" s="0"/>
      <c r="AX9" s="0"/>
      <c r="AY9" s="0"/>
      <c r="AZ9" s="0"/>
      <c r="BA9" s="0"/>
      <c r="BB9" s="0"/>
      <c r="BC9" s="0"/>
      <c r="BD9" s="0"/>
      <c r="BE9" s="0"/>
      <c r="BF9" s="0"/>
      <c r="BG9" s="8" t="s">
        <f>=-SUM(BG2:BG7)</f>
      </c>
      <c r="BH9" s="0" t="s">
        <v>389</v>
      </c>
      <c r="BI9" s="11" t="n">
        <v>46258</v>
      </c>
      <c r="BJ9" s="8" t="s">
        <f>=-Портфель!K22</f>
      </c>
      <c r="BK9" s="0" t="s">
        <v>342</v>
      </c>
      <c r="BL9" s="0"/>
      <c r="BM9" s="8" t="s">
        <f>=-SUM(BM2:BM7)</f>
      </c>
      <c r="BN9" s="0" t="s">
        <v>389</v>
      </c>
      <c r="BO9" s="11" t="n">
        <v>45673</v>
      </c>
      <c r="BP9" s="6" t="n">
        <v>-18.512683</v>
      </c>
      <c r="BQ9" s="0" t="s">
        <v>451</v>
      </c>
      <c r="BR9" s="11" t="n">
        <v>45758</v>
      </c>
      <c r="BS9" s="6" t="n">
        <v>1045.7</v>
      </c>
      <c r="BT9" s="0" t="s">
        <v>336</v>
      </c>
      <c r="BU9" s="11" t="n">
        <v>45758</v>
      </c>
      <c r="BV9" s="6" t="n">
        <v>924.97</v>
      </c>
      <c r="BW9" s="0" t="s">
        <v>336</v>
      </c>
      <c r="BX9" s="0"/>
      <c r="BY9" s="8" t="s">
        <f>=-SUM(BY2:BY7)</f>
      </c>
      <c r="BZ9" s="0" t="s">
        <v>389</v>
      </c>
      <c r="CA9" s="11" t="n">
        <v>46127</v>
      </c>
      <c r="CB9" s="6" t="n">
        <v>655.16</v>
      </c>
      <c r="CC9" s="0" t="s">
        <v>336</v>
      </c>
      <c r="CD9" s="0"/>
      <c r="CE9" s="0"/>
      <c r="CF9" s="0"/>
      <c r="CG9" s="0"/>
      <c r="CH9" s="0"/>
      <c r="CI9" s="0"/>
      <c r="CJ9" s="0"/>
      <c r="CK9" s="8" t="s">
        <f>=-SUM(CK2:CK7)</f>
      </c>
      <c r="CL9" s="0" t="s">
        <v>389</v>
      </c>
      <c r="CM9" s="0"/>
      <c r="CN9" s="8" t="s">
        <f>=-SUM(CN2:CN7)</f>
      </c>
      <c r="CO9" s="0" t="s">
        <v>389</v>
      </c>
      <c r="CP9" s="11" t="n">
        <v>45584</v>
      </c>
      <c r="CQ9" s="6" t="n">
        <v>-124.5</v>
      </c>
      <c r="CR9" s="0" t="s">
        <v>452</v>
      </c>
      <c r="CS9" s="11" t="n">
        <v>45571</v>
      </c>
      <c r="CT9" s="6" t="n">
        <v>-50</v>
      </c>
      <c r="CU9" s="0" t="s">
        <v>453</v>
      </c>
      <c r="CV9" s="11" t="n">
        <v>46220</v>
      </c>
      <c r="CW9" s="6" t="n">
        <v>-370.3</v>
      </c>
      <c r="CX9" s="0" t="s">
        <v>454</v>
      </c>
      <c r="CY9" s="11" t="n">
        <v>45758</v>
      </c>
      <c r="CZ9" s="6" t="n">
        <v>1037</v>
      </c>
      <c r="DA9" s="0" t="s">
        <v>336</v>
      </c>
      <c r="DB9" s="11" t="n">
        <v>46020</v>
      </c>
      <c r="DC9" s="6" t="n">
        <v>-160</v>
      </c>
      <c r="DD9" s="0" t="s">
        <v>455</v>
      </c>
      <c r="DE9" s="11" t="n">
        <v>45529</v>
      </c>
      <c r="DF9" s="6" t="n">
        <v>117.2</v>
      </c>
      <c r="DG9" s="0" t="s">
        <v>336</v>
      </c>
      <c r="DH9" s="11" t="n">
        <v>45509</v>
      </c>
      <c r="DI9" s="6" t="n">
        <v>690.84</v>
      </c>
      <c r="DJ9" s="0" t="s">
        <v>336</v>
      </c>
      <c r="DK9" s="11" t="n">
        <v>45687</v>
      </c>
      <c r="DL9" s="6" t="n">
        <v>397.08</v>
      </c>
      <c r="DM9" s="0" t="s">
        <v>336</v>
      </c>
      <c r="DN9" s="11" t="n">
        <v>45490</v>
      </c>
      <c r="DO9" s="6" t="s">
        <f>=720.62</f>
      </c>
      <c r="DP9" s="0" t="s">
        <v>336</v>
      </c>
      <c r="DQ9" s="11" t="n">
        <v>45490</v>
      </c>
      <c r="DR9" s="6" t="s">
        <f>=731.14</f>
      </c>
      <c r="DS9" s="0" t="s">
        <v>336</v>
      </c>
      <c r="DT9" s="11" t="n">
        <v>46258</v>
      </c>
      <c r="DU9" s="8" t="s">
        <f>=-Портфель!K45</f>
      </c>
      <c r="DV9" s="0" t="s">
        <v>342</v>
      </c>
      <c r="DW9" s="0"/>
      <c r="DX9" s="8" t="s">
        <f>=-SUM(DX2:DX7)</f>
      </c>
      <c r="DY9" s="0" t="s">
        <v>389</v>
      </c>
      <c r="DZ9" s="11" t="n">
        <v>45994</v>
      </c>
      <c r="EA9" s="6" t="s">
        <f>=-460.2</f>
      </c>
      <c r="EB9" s="0" t="s">
        <v>441</v>
      </c>
      <c r="EC9" s="0"/>
      <c r="ED9" s="8" t="s">
        <f>=-SUM(ED2:ED7)</f>
      </c>
      <c r="EE9" s="0" t="s">
        <v>389</v>
      </c>
      <c r="EF9" s="11" t="n">
        <v>46108</v>
      </c>
      <c r="EG9" s="6" t="s">
        <f>=-97.38</f>
      </c>
      <c r="EH9" s="0" t="s">
        <v>442</v>
      </c>
      <c r="EI9" s="11" t="n">
        <v>46431</v>
      </c>
      <c r="EJ9" s="8" t="s">
        <f>=-Портфель!K50</f>
      </c>
      <c r="EK9" s="0" t="s">
        <v>342</v>
      </c>
      <c r="EL9" s="0"/>
      <c r="EM9" s="8" t="s">
        <f>=-SUM(EM2:EM7)</f>
      </c>
      <c r="EN9" s="0" t="s">
        <v>389</v>
      </c>
      <c r="EO9" s="11" t="n">
        <v>45507</v>
      </c>
      <c r="EP9" s="6" t="s">
        <f>=-33.78</f>
      </c>
      <c r="EQ9" s="0" t="s">
        <v>434</v>
      </c>
      <c r="ER9" s="11" t="n">
        <v>46507</v>
      </c>
      <c r="ES9" s="8" t="s">
        <f>=-Портфель!K53</f>
      </c>
      <c r="ET9" s="0" t="s">
        <v>342</v>
      </c>
      <c r="EU9" s="0"/>
      <c r="EV9" s="0"/>
      <c r="EW9" s="0"/>
      <c r="EX9" s="0"/>
      <c r="EY9" s="0"/>
      <c r="EZ9" s="0"/>
      <c r="FA9" s="0"/>
      <c r="FB9" s="8" t="s">
        <f>=-SUM(FB2:FB7)</f>
      </c>
      <c r="FC9" s="0" t="s">
        <v>389</v>
      </c>
      <c r="FD9" s="11" t="n">
        <v>45912</v>
      </c>
      <c r="FE9" s="6" t="s">
        <f>=-35.76</f>
      </c>
      <c r="FF9" s="0" t="s">
        <v>357</v>
      </c>
      <c r="FG9" s="0"/>
      <c r="FH9" s="8" t="s">
        <f>=-SUM(FH2:FH7)</f>
      </c>
      <c r="FI9" s="0" t="s">
        <v>389</v>
      </c>
      <c r="FJ9" s="11" t="n">
        <v>45925</v>
      </c>
      <c r="FK9" s="6" t="s">
        <f>=-229.62</f>
      </c>
      <c r="FL9" s="0" t="s">
        <v>292</v>
      </c>
      <c r="FM9" s="11" t="n">
        <v>46080</v>
      </c>
      <c r="FN9" s="6" t="s">
        <f>=-79.78</f>
      </c>
      <c r="FO9" s="0" t="s">
        <v>378</v>
      </c>
      <c r="FP9" s="11" t="n">
        <v>45785</v>
      </c>
      <c r="FQ9" s="6" t="s">
        <f>=-57.55</f>
      </c>
      <c r="FR9" s="0" t="s">
        <v>435</v>
      </c>
      <c r="FS9" s="11" t="n">
        <v>45932</v>
      </c>
      <c r="FT9" s="6" t="s">
        <f>=-103.53</f>
      </c>
      <c r="FU9" s="0" t="s">
        <v>294</v>
      </c>
      <c r="FV9" s="11" t="n">
        <v>45733</v>
      </c>
      <c r="FW9" s="6" t="s">
        <f>=-330</f>
      </c>
      <c r="FX9" s="0" t="s">
        <v>254</v>
      </c>
      <c r="FY9" s="11" t="n">
        <v>45777</v>
      </c>
      <c r="FZ9" s="6" t="s">
        <f>=-108.78</f>
      </c>
      <c r="GA9" s="0" t="s">
        <v>269</v>
      </c>
      <c r="GB9" s="11" t="n">
        <v>45910</v>
      </c>
      <c r="GC9" s="6" t="s">
        <f>=-40.68</f>
      </c>
      <c r="GD9" s="0" t="s">
        <v>381</v>
      </c>
      <c r="GE9" s="11" t="n">
        <v>45874</v>
      </c>
      <c r="GF9" s="6" t="s">
        <f>=-30</f>
      </c>
      <c r="GG9" s="0" t="s">
        <v>270</v>
      </c>
    </row>
    <row collapsed="false" customFormat="false" customHeight="false" hidden="false" ht="12.1" outlineLevel="0" r="10">
      <c r="A10" s="11" t="n">
        <v>46212</v>
      </c>
      <c r="B10" s="6" t="n">
        <v>-1750</v>
      </c>
      <c r="C10" s="0" t="s">
        <v>456</v>
      </c>
      <c r="D10" s="0"/>
      <c r="E10" s="0"/>
      <c r="F10" s="0"/>
      <c r="G10" s="11" t="n">
        <v>45729</v>
      </c>
      <c r="H10" s="6" t="n">
        <v>4799.9</v>
      </c>
      <c r="I10" s="0" t="s">
        <v>336</v>
      </c>
      <c r="J10" s="11" t="n">
        <v>45729</v>
      </c>
      <c r="K10" s="6" t="n">
        <v>1329.58</v>
      </c>
      <c r="L10" s="0" t="s">
        <v>336</v>
      </c>
      <c r="M10" s="0"/>
      <c r="N10" s="0"/>
      <c r="O10" s="0"/>
      <c r="P10" s="11" t="n">
        <v>46262</v>
      </c>
      <c r="Q10" s="8" t="s">
        <f>=-Портфель!K7</f>
      </c>
      <c r="R10" s="0" t="s">
        <v>342</v>
      </c>
      <c r="S10" s="11" t="n">
        <v>46223</v>
      </c>
      <c r="T10" s="6" t="n">
        <v>-1225.02</v>
      </c>
      <c r="U10" s="0" t="s">
        <v>457</v>
      </c>
      <c r="V10" s="11" t="n">
        <v>45775</v>
      </c>
      <c r="W10" s="6" t="n">
        <v>-233.25</v>
      </c>
      <c r="X10" s="0" t="s">
        <v>458</v>
      </c>
      <c r="Y10" s="0"/>
      <c r="Z10" s="8" t="s">
        <f>=-SUM(Z2:Z8)</f>
      </c>
      <c r="AA10" s="0" t="s">
        <v>389</v>
      </c>
      <c r="AB10" s="0"/>
      <c r="AC10" s="0"/>
      <c r="AD10" s="0"/>
      <c r="AE10" s="11" t="n">
        <v>45667</v>
      </c>
      <c r="AF10" s="6" t="n">
        <v>-364.7</v>
      </c>
      <c r="AG10" s="0" t="s">
        <v>459</v>
      </c>
      <c r="AH10" s="0"/>
      <c r="AI10" s="0"/>
      <c r="AJ10" s="0"/>
      <c r="AK10" s="0"/>
      <c r="AL10" s="0"/>
      <c r="AM10" s="0"/>
      <c r="AN10" s="11" t="n">
        <v>45646</v>
      </c>
      <c r="AO10" s="6" t="n">
        <v>690.16</v>
      </c>
      <c r="AP10" s="0" t="s">
        <v>336</v>
      </c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10" t="s">
        <f>=XIRR(BJ2:BJ9,BI2:BI9)</f>
      </c>
      <c r="BK10" s="0"/>
      <c r="BL10" s="0"/>
      <c r="BM10" s="0"/>
      <c r="BN10" s="0"/>
      <c r="BO10" s="11" t="n">
        <v>45711</v>
      </c>
      <c r="BP10" s="6" t="n">
        <v>904.7</v>
      </c>
      <c r="BQ10" s="0" t="s">
        <v>336</v>
      </c>
      <c r="BR10" s="11" t="n">
        <v>45924</v>
      </c>
      <c r="BS10" s="6" t="n">
        <v>969.9</v>
      </c>
      <c r="BT10" s="0" t="s">
        <v>336</v>
      </c>
      <c r="BU10" s="11" t="n">
        <v>45805</v>
      </c>
      <c r="BV10" s="6" t="n">
        <v>-2263.69</v>
      </c>
      <c r="BW10" s="0" t="s">
        <v>407</v>
      </c>
      <c r="BX10" s="0"/>
      <c r="BY10" s="0"/>
      <c r="BZ10" s="0"/>
      <c r="CA10" s="11" t="n">
        <v>46182</v>
      </c>
      <c r="CB10" s="6" t="n">
        <v>-482.1379586775</v>
      </c>
      <c r="CC10" s="0" t="s">
        <v>460</v>
      </c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11" t="n">
        <v>45594</v>
      </c>
      <c r="CQ10" s="6" t="n">
        <v>476.09</v>
      </c>
      <c r="CR10" s="0" t="s">
        <v>336</v>
      </c>
      <c r="CS10" s="11" t="n">
        <v>45628</v>
      </c>
      <c r="CT10" s="6" t="n">
        <v>-100</v>
      </c>
      <c r="CU10" s="0" t="s">
        <v>461</v>
      </c>
      <c r="CV10" s="11" t="n">
        <v>46258</v>
      </c>
      <c r="CW10" s="8" t="s">
        <f>=-Портфель!K35</f>
      </c>
      <c r="CX10" s="0" t="s">
        <v>342</v>
      </c>
      <c r="CY10" s="11" t="n">
        <v>45792</v>
      </c>
      <c r="CZ10" s="6" t="n">
        <v>160.73</v>
      </c>
      <c r="DA10" s="0" t="s">
        <v>336</v>
      </c>
      <c r="DB10" s="11" t="n">
        <v>46051</v>
      </c>
      <c r="DC10" s="6" t="n">
        <v>-132</v>
      </c>
      <c r="DD10" s="0" t="s">
        <v>462</v>
      </c>
      <c r="DE10" s="11" t="n">
        <v>45531</v>
      </c>
      <c r="DF10" s="6" t="n">
        <v>117.31</v>
      </c>
      <c r="DG10" s="0" t="s">
        <v>336</v>
      </c>
      <c r="DH10" s="11" t="n">
        <v>45510</v>
      </c>
      <c r="DI10" s="6" t="n">
        <v>36.3</v>
      </c>
      <c r="DJ10" s="0" t="s">
        <v>336</v>
      </c>
      <c r="DK10" s="11" t="n">
        <v>45901</v>
      </c>
      <c r="DL10" s="6" t="n">
        <v>122.21</v>
      </c>
      <c r="DM10" s="0" t="s">
        <v>336</v>
      </c>
      <c r="DN10" s="11" t="n">
        <v>45553</v>
      </c>
      <c r="DO10" s="6" t="s">
        <f>=-267.28</f>
      </c>
      <c r="DP10" s="0" t="s">
        <v>463</v>
      </c>
      <c r="DQ10" s="11" t="n">
        <v>45558</v>
      </c>
      <c r="DR10" s="6" t="s">
        <f>=735.78</f>
      </c>
      <c r="DS10" s="0" t="s">
        <v>336</v>
      </c>
      <c r="DT10" s="0"/>
      <c r="DU10" s="10" t="s">
        <f>=XIRR(DU2:DU9,DT2:DT9)</f>
      </c>
      <c r="DV10" s="0"/>
      <c r="DW10" s="0"/>
      <c r="DX10" s="0"/>
      <c r="DY10" s="0"/>
      <c r="DZ10" s="11" t="n">
        <v>46176</v>
      </c>
      <c r="EA10" s="6" t="s">
        <f>=-460.2</f>
      </c>
      <c r="EB10" s="0" t="s">
        <v>441</v>
      </c>
      <c r="EC10" s="0"/>
      <c r="ED10" s="0"/>
      <c r="EE10" s="0"/>
      <c r="EF10" s="11" t="n">
        <v>46138</v>
      </c>
      <c r="EG10" s="6" t="s">
        <f>=-97.38</f>
      </c>
      <c r="EH10" s="0" t="s">
        <v>442</v>
      </c>
      <c r="EI10" s="0"/>
      <c r="EJ10" s="10" t="s">
        <f>=XIRR(EJ2:EJ9,EI2:EI9)</f>
      </c>
      <c r="EK10" s="0"/>
      <c r="EL10" s="0"/>
      <c r="EM10" s="0"/>
      <c r="EN10" s="0"/>
      <c r="EO10" s="11" t="n">
        <v>45537</v>
      </c>
      <c r="EP10" s="6" t="s">
        <f>=-33.78</f>
      </c>
      <c r="EQ10" s="0" t="s">
        <v>434</v>
      </c>
      <c r="ER10" s="0"/>
      <c r="ES10" s="10" t="s">
        <f>=XIRR(ES2:ES9,ER2:ER9)</f>
      </c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11" t="n">
        <v>45942</v>
      </c>
      <c r="FE10" s="6" t="s">
        <f>=-35.76</f>
      </c>
      <c r="FF10" s="0" t="s">
        <v>357</v>
      </c>
      <c r="FG10" s="0"/>
      <c r="FH10" s="0"/>
      <c r="FI10" s="0"/>
      <c r="FJ10" s="11" t="n">
        <v>45926</v>
      </c>
      <c r="FK10" s="6" t="s">
        <f>=-57.06</f>
      </c>
      <c r="FL10" s="0" t="s">
        <v>464</v>
      </c>
      <c r="FM10" s="11" t="n">
        <v>46170</v>
      </c>
      <c r="FN10" s="6" t="s">
        <f>=-500</f>
      </c>
      <c r="FO10" s="0" t="s">
        <v>308</v>
      </c>
      <c r="FP10" s="11" t="n">
        <v>45815</v>
      </c>
      <c r="FQ10" s="6" t="s">
        <f>=-55.5</f>
      </c>
      <c r="FR10" s="0" t="s">
        <v>465</v>
      </c>
      <c r="FS10" s="11" t="n">
        <v>45933</v>
      </c>
      <c r="FT10" s="6" t="s">
        <f>=-20.4</f>
      </c>
      <c r="FU10" s="0" t="s">
        <v>466</v>
      </c>
      <c r="FV10" s="11" t="n">
        <v>45734</v>
      </c>
      <c r="FW10" s="6" t="s">
        <f>=-53.1</f>
      </c>
      <c r="FX10" s="0" t="s">
        <v>467</v>
      </c>
      <c r="FY10" s="11" t="n">
        <v>45778</v>
      </c>
      <c r="FZ10" s="6" t="s">
        <f>=-10.47</f>
      </c>
      <c r="GA10" s="0" t="s">
        <v>468</v>
      </c>
      <c r="GB10" s="11" t="n">
        <v>45940</v>
      </c>
      <c r="GC10" s="6" t="s">
        <f>=-39.45</f>
      </c>
      <c r="GD10" s="0" t="s">
        <v>469</v>
      </c>
      <c r="GE10" s="11" t="n">
        <v>45875</v>
      </c>
      <c r="GF10" s="6" t="s">
        <f>=-6.53</f>
      </c>
      <c r="GG10" s="0" t="s">
        <v>470</v>
      </c>
    </row>
    <row collapsed="false" customFormat="false" customHeight="false" hidden="false" ht="12.1" outlineLevel="0" r="11">
      <c r="A11" s="11" t="n">
        <v>46258</v>
      </c>
      <c r="B11" s="8" t="s">
        <f>=-Портфель!K2</f>
      </c>
      <c r="C11" s="0" t="s">
        <v>342</v>
      </c>
      <c r="D11" s="0"/>
      <c r="E11" s="0"/>
      <c r="F11" s="0"/>
      <c r="G11" s="11" t="n">
        <v>45805</v>
      </c>
      <c r="H11" s="6" t="n">
        <v>547.14</v>
      </c>
      <c r="I11" s="0" t="s">
        <v>336</v>
      </c>
      <c r="J11" s="11" t="n">
        <v>45810</v>
      </c>
      <c r="K11" s="6" t="n">
        <v>-431.1</v>
      </c>
      <c r="L11" s="0" t="s">
        <v>471</v>
      </c>
      <c r="M11" s="0"/>
      <c r="N11" s="0"/>
      <c r="O11" s="0"/>
      <c r="P11" s="0"/>
      <c r="Q11" s="10" t="s">
        <f>=XIRR(Q2:Q10,P2:P10)</f>
      </c>
      <c r="R11" s="0"/>
      <c r="S11" s="11" t="n">
        <v>46258</v>
      </c>
      <c r="T11" s="8" t="s">
        <f>=-Портфель!K8</f>
      </c>
      <c r="U11" s="0" t="s">
        <v>342</v>
      </c>
      <c r="V11" s="11" t="n">
        <v>45805</v>
      </c>
      <c r="W11" s="6" t="n">
        <v>1056.3</v>
      </c>
      <c r="X11" s="0" t="s">
        <v>336</v>
      </c>
      <c r="Y11" s="0"/>
      <c r="Z11" s="0"/>
      <c r="AA11" s="0"/>
      <c r="AB11" s="0"/>
      <c r="AC11" s="0"/>
      <c r="AD11" s="0"/>
      <c r="AE11" s="11" t="n">
        <v>45729</v>
      </c>
      <c r="AF11" s="6" t="n">
        <v>1590.5</v>
      </c>
      <c r="AG11" s="0" t="s">
        <v>336</v>
      </c>
      <c r="AH11" s="0"/>
      <c r="AI11" s="0"/>
      <c r="AJ11" s="0"/>
      <c r="AK11" s="0"/>
      <c r="AL11" s="0"/>
      <c r="AM11" s="0"/>
      <c r="AN11" s="11" t="n">
        <v>45686</v>
      </c>
      <c r="AO11" s="6" t="n">
        <v>364.09</v>
      </c>
      <c r="AP11" s="0" t="s">
        <v>336</v>
      </c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8" t="s">
        <f>=-SUM(BJ2:BJ9)</f>
      </c>
      <c r="BK11" s="0" t="s">
        <v>389</v>
      </c>
      <c r="BL11" s="0"/>
      <c r="BM11" s="0"/>
      <c r="BN11" s="0"/>
      <c r="BO11" s="11" t="n">
        <v>45758</v>
      </c>
      <c r="BP11" s="6" t="n">
        <v>419.84</v>
      </c>
      <c r="BQ11" s="0" t="s">
        <v>336</v>
      </c>
      <c r="BR11" s="11" t="n">
        <v>46258</v>
      </c>
      <c r="BS11" s="8" t="s">
        <f>=-Портфель!K25</f>
      </c>
      <c r="BT11" s="0" t="s">
        <v>342</v>
      </c>
      <c r="BU11" s="11" t="n">
        <v>45924</v>
      </c>
      <c r="BV11" s="6" t="n">
        <v>856.16</v>
      </c>
      <c r="BW11" s="0" t="s">
        <v>336</v>
      </c>
      <c r="BX11" s="0"/>
      <c r="BY11" s="0"/>
      <c r="BZ11" s="0"/>
      <c r="CA11" s="11" t="n">
        <v>46258</v>
      </c>
      <c r="CB11" s="8" t="s">
        <f>=-Портфель!K28</f>
      </c>
      <c r="CC11" s="0" t="s">
        <v>342</v>
      </c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11" t="n">
        <v>45646</v>
      </c>
      <c r="CQ11" s="6" t="n">
        <v>506.31</v>
      </c>
      <c r="CR11" s="0" t="s">
        <v>336</v>
      </c>
      <c r="CS11" s="11" t="n">
        <v>45646</v>
      </c>
      <c r="CT11" s="6" t="n">
        <v>576.73</v>
      </c>
      <c r="CU11" s="0" t="s">
        <v>336</v>
      </c>
      <c r="CV11" s="0"/>
      <c r="CW11" s="10" t="s">
        <f>=XIRR(CW2:CW10,CV2:CV10)</f>
      </c>
      <c r="CX11" s="0"/>
      <c r="CY11" s="11" t="n">
        <v>45909</v>
      </c>
      <c r="CZ11" s="6" t="n">
        <v>1378.62</v>
      </c>
      <c r="DA11" s="0" t="s">
        <v>336</v>
      </c>
      <c r="DB11" s="11" t="n">
        <v>46080</v>
      </c>
      <c r="DC11" s="6" t="n">
        <v>-109</v>
      </c>
      <c r="DD11" s="0" t="s">
        <v>472</v>
      </c>
      <c r="DE11" s="11" t="n">
        <v>45533</v>
      </c>
      <c r="DF11" s="6" t="n">
        <v>117.42</v>
      </c>
      <c r="DG11" s="0" t="s">
        <v>336</v>
      </c>
      <c r="DH11" s="11" t="n">
        <v>45512</v>
      </c>
      <c r="DI11" s="6" t="n">
        <v>610</v>
      </c>
      <c r="DJ11" s="0" t="s">
        <v>336</v>
      </c>
      <c r="DK11" s="11" t="n">
        <v>46258</v>
      </c>
      <c r="DL11" s="8" t="s">
        <f>=-Портфель!K41</f>
      </c>
      <c r="DM11" s="0" t="s">
        <v>342</v>
      </c>
      <c r="DN11" s="11" t="n">
        <v>45558</v>
      </c>
      <c r="DO11" s="6" t="s">
        <f>=697.87</f>
      </c>
      <c r="DP11" s="0" t="s">
        <v>336</v>
      </c>
      <c r="DQ11" s="11" t="n">
        <v>45623</v>
      </c>
      <c r="DR11" s="6" t="s">
        <f>=-426.33</f>
      </c>
      <c r="DS11" s="0" t="s">
        <v>473</v>
      </c>
      <c r="DT11" s="0"/>
      <c r="DU11" s="8" t="s">
        <f>=-SUM(DU2:DU9)</f>
      </c>
      <c r="DV11" s="0" t="s">
        <v>389</v>
      </c>
      <c r="DW11" s="0"/>
      <c r="DX11" s="0"/>
      <c r="DY11" s="0"/>
      <c r="DZ11" s="11" t="n">
        <v>46258</v>
      </c>
      <c r="EA11" s="8" t="s">
        <f>=-Портфель!K47</f>
      </c>
      <c r="EB11" s="0" t="s">
        <v>342</v>
      </c>
      <c r="EC11" s="0"/>
      <c r="ED11" s="0"/>
      <c r="EE11" s="0"/>
      <c r="EF11" s="11" t="n">
        <v>46168</v>
      </c>
      <c r="EG11" s="6" t="s">
        <f>=-97.38</f>
      </c>
      <c r="EH11" s="0" t="s">
        <v>442</v>
      </c>
      <c r="EI11" s="0"/>
      <c r="EJ11" s="8" t="s">
        <f>=-SUM(EJ2:EJ9)</f>
      </c>
      <c r="EK11" s="0" t="s">
        <v>389</v>
      </c>
      <c r="EL11" s="0"/>
      <c r="EM11" s="0"/>
      <c r="EN11" s="0"/>
      <c r="EO11" s="11" t="n">
        <v>45567</v>
      </c>
      <c r="EP11" s="6" t="s">
        <f>=-33.78</f>
      </c>
      <c r="EQ11" s="0" t="s">
        <v>434</v>
      </c>
      <c r="ER11" s="0"/>
      <c r="ES11" s="8" t="s">
        <f>=-SUM(ES2:ES9)</f>
      </c>
      <c r="ET11" s="0" t="s">
        <v>389</v>
      </c>
      <c r="EU11" s="0"/>
      <c r="EV11" s="0"/>
      <c r="EW11" s="0"/>
      <c r="EX11" s="0"/>
      <c r="EY11" s="0"/>
      <c r="EZ11" s="0"/>
      <c r="FA11" s="0"/>
      <c r="FB11" s="0"/>
      <c r="FC11" s="0"/>
      <c r="FD11" s="11" t="n">
        <v>45972</v>
      </c>
      <c r="FE11" s="6" t="s">
        <f>=-35.76</f>
      </c>
      <c r="FF11" s="0" t="s">
        <v>357</v>
      </c>
      <c r="FG11" s="0"/>
      <c r="FH11" s="0"/>
      <c r="FI11" s="0"/>
      <c r="FJ11" s="11" t="n">
        <v>45955</v>
      </c>
      <c r="FK11" s="6" t="s">
        <f>=-203.34</f>
      </c>
      <c r="FL11" s="0" t="s">
        <v>295</v>
      </c>
      <c r="FM11" s="11" t="n">
        <v>46171</v>
      </c>
      <c r="FN11" s="6" t="s">
        <f>=-59.84</f>
      </c>
      <c r="FO11" s="0" t="s">
        <v>474</v>
      </c>
      <c r="FP11" s="11" t="n">
        <v>45844</v>
      </c>
      <c r="FQ11" s="6" t="s">
        <f>=-825</f>
      </c>
      <c r="FR11" s="0" t="s">
        <v>283</v>
      </c>
      <c r="FS11" s="11" t="n">
        <v>45963</v>
      </c>
      <c r="FT11" s="6" t="s">
        <f>=-107.88</f>
      </c>
      <c r="FU11" s="0" t="s">
        <v>297</v>
      </c>
      <c r="FV11" s="11" t="n">
        <v>45824</v>
      </c>
      <c r="FW11" s="6" t="s">
        <f>=-330</f>
      </c>
      <c r="FX11" s="0" t="s">
        <v>254</v>
      </c>
      <c r="FY11" s="11" t="n">
        <v>45792</v>
      </c>
      <c r="FZ11" s="6" t="s">
        <f>=444.16</f>
      </c>
      <c r="GA11" s="0" t="s">
        <v>336</v>
      </c>
      <c r="GB11" s="11" t="n">
        <v>45970</v>
      </c>
      <c r="GC11" s="6" t="s">
        <f>=-39.45</f>
      </c>
      <c r="GD11" s="0" t="s">
        <v>469</v>
      </c>
      <c r="GE11" s="11" t="n">
        <v>45905</v>
      </c>
      <c r="GF11" s="6" t="s">
        <f>=-30</f>
      </c>
      <c r="GG11" s="0" t="s">
        <v>270</v>
      </c>
    </row>
    <row collapsed="false" customFormat="false" customHeight="false" hidden="false" ht="12.1" outlineLevel="0" r="12">
      <c r="A12" s="0"/>
      <c r="B12" s="10" t="s">
        <f>=XIRR(B2:B11,A2:A11)</f>
      </c>
      <c r="C12" s="0"/>
      <c r="D12" s="0"/>
      <c r="E12" s="0"/>
      <c r="F12" s="0"/>
      <c r="G12" s="11" t="n">
        <v>45882</v>
      </c>
      <c r="H12" s="6" t="n">
        <v>-1125</v>
      </c>
      <c r="I12" s="0" t="s">
        <v>475</v>
      </c>
      <c r="J12" s="11" t="n">
        <v>45926</v>
      </c>
      <c r="K12" s="6" t="n">
        <v>598.79</v>
      </c>
      <c r="L12" s="0" t="s">
        <v>336</v>
      </c>
      <c r="M12" s="0"/>
      <c r="N12" s="0"/>
      <c r="O12" s="0"/>
      <c r="P12" s="0"/>
      <c r="Q12" s="8" t="s">
        <f>=-SUM(Q2:Q10)</f>
      </c>
      <c r="R12" s="0" t="s">
        <v>389</v>
      </c>
      <c r="S12" s="0"/>
      <c r="T12" s="10" t="s">
        <f>=XIRR(T2:T11,S2:S11)</f>
      </c>
      <c r="U12" s="0"/>
      <c r="V12" s="11" t="n">
        <v>45936</v>
      </c>
      <c r="W12" s="6" t="n">
        <v>-213</v>
      </c>
      <c r="X12" s="0" t="s">
        <v>476</v>
      </c>
      <c r="Y12" s="0"/>
      <c r="Z12" s="0"/>
      <c r="AA12" s="0"/>
      <c r="AB12" s="0"/>
      <c r="AC12" s="0"/>
      <c r="AD12" s="0"/>
      <c r="AE12" s="11" t="n">
        <v>45792</v>
      </c>
      <c r="AF12" s="6" t="n">
        <v>441.59</v>
      </c>
      <c r="AG12" s="0" t="s">
        <v>336</v>
      </c>
      <c r="AH12" s="0"/>
      <c r="AI12" s="0"/>
      <c r="AJ12" s="0"/>
      <c r="AK12" s="0"/>
      <c r="AL12" s="0"/>
      <c r="AM12" s="0"/>
      <c r="AN12" s="11" t="n">
        <v>45748</v>
      </c>
      <c r="AO12" s="6" t="n">
        <v>693.1</v>
      </c>
      <c r="AP12" s="0" t="s">
        <v>336</v>
      </c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11" t="n">
        <v>45790</v>
      </c>
      <c r="BP12" s="6" t="n">
        <v>1212.78</v>
      </c>
      <c r="BQ12" s="0" t="s">
        <v>336</v>
      </c>
      <c r="BR12" s="0"/>
      <c r="BS12" s="10" t="s">
        <f>=XIRR(BS2:BS11,BR2:BR11)</f>
      </c>
      <c r="BT12" s="0"/>
      <c r="BU12" s="11" t="n">
        <v>46006</v>
      </c>
      <c r="BV12" s="6" t="n">
        <v>399.19</v>
      </c>
      <c r="BW12" s="0" t="s">
        <v>336</v>
      </c>
      <c r="BX12" s="0"/>
      <c r="BY12" s="0"/>
      <c r="BZ12" s="0"/>
      <c r="CA12" s="0"/>
      <c r="CB12" s="10" t="s">
        <f>=XIRR(CB2:CB11,CA2:CA11)</f>
      </c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11" t="n">
        <v>45729</v>
      </c>
      <c r="CQ12" s="6" t="n">
        <v>1210.22</v>
      </c>
      <c r="CR12" s="0" t="s">
        <v>336</v>
      </c>
      <c r="CS12" s="11" t="n">
        <v>45805</v>
      </c>
      <c r="CT12" s="6" t="n">
        <v>616.4</v>
      </c>
      <c r="CU12" s="0" t="s">
        <v>336</v>
      </c>
      <c r="CV12" s="0"/>
      <c r="CW12" s="8" t="s">
        <f>=-SUM(CW2:CW10)</f>
      </c>
      <c r="CX12" s="0" t="s">
        <v>389</v>
      </c>
      <c r="CY12" s="11" t="n">
        <v>46127</v>
      </c>
      <c r="CZ12" s="6" t="n">
        <v>438.56</v>
      </c>
      <c r="DA12" s="0" t="s">
        <v>336</v>
      </c>
      <c r="DB12" s="11" t="n">
        <v>46112</v>
      </c>
      <c r="DC12" s="6" t="n">
        <v>-115</v>
      </c>
      <c r="DD12" s="0" t="s">
        <v>477</v>
      </c>
      <c r="DE12" s="11" t="n">
        <v>45535</v>
      </c>
      <c r="DF12" s="6" t="n">
        <v>117.53</v>
      </c>
      <c r="DG12" s="0" t="s">
        <v>336</v>
      </c>
      <c r="DH12" s="11" t="n">
        <v>45520</v>
      </c>
      <c r="DI12" s="6" t="n">
        <v>410.72</v>
      </c>
      <c r="DJ12" s="0" t="s">
        <v>336</v>
      </c>
      <c r="DK12" s="0"/>
      <c r="DL12" s="10" t="s">
        <f>=XIRR(DL2:DL11,DK2:DK11)</f>
      </c>
      <c r="DM12" s="0"/>
      <c r="DN12" s="11" t="n">
        <v>45727</v>
      </c>
      <c r="DO12" s="6" t="s">
        <f>=1575.78</f>
      </c>
      <c r="DP12" s="0" t="s">
        <v>336</v>
      </c>
      <c r="DQ12" s="11" t="n">
        <v>45727</v>
      </c>
      <c r="DR12" s="6" t="s">
        <f>=1580.22</f>
      </c>
      <c r="DS12" s="0" t="s">
        <v>336</v>
      </c>
      <c r="DT12" s="0"/>
      <c r="DU12" s="0"/>
      <c r="DV12" s="0"/>
      <c r="DW12" s="0"/>
      <c r="DX12" s="0"/>
      <c r="DY12" s="0"/>
      <c r="DZ12" s="0"/>
      <c r="EA12" s="10" t="s">
        <f>=XIRR(EA2:EA11,DZ2:DZ11)</f>
      </c>
      <c r="EB12" s="0"/>
      <c r="EC12" s="0"/>
      <c r="ED12" s="0"/>
      <c r="EE12" s="0"/>
      <c r="EF12" s="11" t="n">
        <v>46198</v>
      </c>
      <c r="EG12" s="6" t="s">
        <f>=-97.38</f>
      </c>
      <c r="EH12" s="0" t="s">
        <v>442</v>
      </c>
      <c r="EI12" s="0"/>
      <c r="EJ12" s="0"/>
      <c r="EK12" s="0"/>
      <c r="EL12" s="0"/>
      <c r="EM12" s="0"/>
      <c r="EN12" s="0"/>
      <c r="EO12" s="11" t="n">
        <v>45597</v>
      </c>
      <c r="EP12" s="6" t="s">
        <f>=-33.78</f>
      </c>
      <c r="EQ12" s="0" t="s">
        <v>434</v>
      </c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11" t="n">
        <v>46002</v>
      </c>
      <c r="FE12" s="6" t="s">
        <f>=-35.76</f>
      </c>
      <c r="FF12" s="0" t="s">
        <v>357</v>
      </c>
      <c r="FG12" s="0"/>
      <c r="FH12" s="0"/>
      <c r="FI12" s="0"/>
      <c r="FJ12" s="11" t="n">
        <v>45956</v>
      </c>
      <c r="FK12" s="6" t="s">
        <f>=-51.42</f>
      </c>
      <c r="FL12" s="0" t="s">
        <v>478</v>
      </c>
      <c r="FM12" s="11" t="n">
        <v>46258</v>
      </c>
      <c r="FN12" s="8" t="s">
        <f>=-Портфель!K60</f>
      </c>
      <c r="FO12" s="0" t="s">
        <v>342</v>
      </c>
      <c r="FP12" s="11" t="n">
        <v>45845</v>
      </c>
      <c r="FQ12" s="6" t="s">
        <f>=-55.5</f>
      </c>
      <c r="FR12" s="0" t="s">
        <v>465</v>
      </c>
      <c r="FS12" s="11" t="n">
        <v>45964</v>
      </c>
      <c r="FT12" s="6" t="s">
        <f>=-19.89</f>
      </c>
      <c r="FU12" s="0" t="s">
        <v>479</v>
      </c>
      <c r="FV12" s="11" t="n">
        <v>45825</v>
      </c>
      <c r="FW12" s="6" t="s">
        <f>=-45.6</f>
      </c>
      <c r="FX12" s="0" t="s">
        <v>480</v>
      </c>
      <c r="FY12" s="11" t="n">
        <v>45797</v>
      </c>
      <c r="FZ12" s="6" t="s">
        <f>=444.51</f>
      </c>
      <c r="GA12" s="0" t="s">
        <v>336</v>
      </c>
      <c r="GB12" s="11" t="n">
        <v>46000</v>
      </c>
      <c r="GC12" s="6" t="s">
        <f>=-39.45</f>
      </c>
      <c r="GD12" s="0" t="s">
        <v>469</v>
      </c>
      <c r="GE12" s="11" t="n">
        <v>45906</v>
      </c>
      <c r="GF12" s="6" t="s">
        <f>=-6.13</f>
      </c>
      <c r="GG12" s="0" t="s">
        <v>481</v>
      </c>
    </row>
    <row collapsed="false" customFormat="false" customHeight="false" hidden="false" ht="12.1" outlineLevel="0" r="13">
      <c r="A13" s="0"/>
      <c r="B13" s="8" t="s">
        <f>=-SUM(B2:B11)</f>
      </c>
      <c r="C13" s="0" t="s">
        <v>389</v>
      </c>
      <c r="D13" s="0"/>
      <c r="E13" s="0"/>
      <c r="F13" s="0"/>
      <c r="G13" s="11" t="n">
        <v>46223</v>
      </c>
      <c r="H13" s="6" t="n">
        <v>-487.8</v>
      </c>
      <c r="I13" s="0" t="s">
        <v>482</v>
      </c>
      <c r="J13" s="11" t="n">
        <v>45944</v>
      </c>
      <c r="K13" s="6" t="n">
        <v>-157.85</v>
      </c>
      <c r="L13" s="0" t="s">
        <v>483</v>
      </c>
      <c r="M13" s="0"/>
      <c r="N13" s="0"/>
      <c r="O13" s="0"/>
      <c r="P13" s="0"/>
      <c r="Q13" s="0"/>
      <c r="R13" s="0"/>
      <c r="S13" s="0"/>
      <c r="T13" s="8" t="s">
        <f>=-SUM(T2:T11)</f>
      </c>
      <c r="U13" s="0" t="s">
        <v>389</v>
      </c>
      <c r="V13" s="11" t="n">
        <v>46125</v>
      </c>
      <c r="W13" s="6" t="n">
        <v>-283.38</v>
      </c>
      <c r="X13" s="0" t="s">
        <v>484</v>
      </c>
      <c r="Y13" s="0"/>
      <c r="Z13" s="0"/>
      <c r="AA13" s="0"/>
      <c r="AB13" s="0"/>
      <c r="AC13" s="0"/>
      <c r="AD13" s="0"/>
      <c r="AE13" s="11" t="n">
        <v>45805</v>
      </c>
      <c r="AF13" s="6" t="n">
        <v>416.79</v>
      </c>
      <c r="AG13" s="0" t="s">
        <v>336</v>
      </c>
      <c r="AH13" s="0"/>
      <c r="AI13" s="0"/>
      <c r="AJ13" s="0"/>
      <c r="AK13" s="0"/>
      <c r="AL13" s="0"/>
      <c r="AM13" s="0"/>
      <c r="AN13" s="11" t="n">
        <v>45758</v>
      </c>
      <c r="AO13" s="6" t="n">
        <v>980.15</v>
      </c>
      <c r="AP13" s="0" t="s">
        <v>336</v>
      </c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11" t="n">
        <v>45792</v>
      </c>
      <c r="BP13" s="6" t="n">
        <v>396.34</v>
      </c>
      <c r="BQ13" s="0" t="s">
        <v>336</v>
      </c>
      <c r="BR13" s="0"/>
      <c r="BS13" s="8" t="s">
        <f>=-SUM(BS2:BS11)</f>
      </c>
      <c r="BT13" s="0" t="s">
        <v>389</v>
      </c>
      <c r="BU13" s="11" t="n">
        <v>46127</v>
      </c>
      <c r="BV13" s="6" t="n">
        <v>424.27</v>
      </c>
      <c r="BW13" s="0" t="s">
        <v>336</v>
      </c>
      <c r="BX13" s="0"/>
      <c r="BY13" s="0"/>
      <c r="BZ13" s="0"/>
      <c r="CA13" s="0"/>
      <c r="CB13" s="8" t="s">
        <f>=-SUM(CB2:CB11)</f>
      </c>
      <c r="CC13" s="0" t="s">
        <v>389</v>
      </c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11" t="n">
        <v>45758</v>
      </c>
      <c r="CQ13" s="6" t="n">
        <v>975.3</v>
      </c>
      <c r="CR13" s="0" t="s">
        <v>336</v>
      </c>
      <c r="CS13" s="11" t="n">
        <v>45845</v>
      </c>
      <c r="CT13" s="6" t="n">
        <v>-70</v>
      </c>
      <c r="CU13" s="0" t="s">
        <v>485</v>
      </c>
      <c r="CV13" s="0"/>
      <c r="CW13" s="0"/>
      <c r="CX13" s="0"/>
      <c r="CY13" s="11" t="n">
        <v>46258</v>
      </c>
      <c r="CZ13" s="8" t="s">
        <f>=-Портфель!K36</f>
      </c>
      <c r="DA13" s="0" t="s">
        <v>342</v>
      </c>
      <c r="DB13" s="11" t="n">
        <v>46127</v>
      </c>
      <c r="DC13" s="6" t="n">
        <v>5061</v>
      </c>
      <c r="DD13" s="0" t="s">
        <v>336</v>
      </c>
      <c r="DE13" s="11" t="n">
        <v>45538</v>
      </c>
      <c r="DF13" s="6" t="n">
        <v>117.71</v>
      </c>
      <c r="DG13" s="0" t="s">
        <v>336</v>
      </c>
      <c r="DH13" s="11" t="n">
        <v>45532</v>
      </c>
      <c r="DI13" s="6" t="n">
        <v>98.26</v>
      </c>
      <c r="DJ13" s="0" t="s">
        <v>336</v>
      </c>
      <c r="DK13" s="0"/>
      <c r="DL13" s="8" t="s">
        <f>=-SUM(DL2:DL11)</f>
      </c>
      <c r="DM13" s="0" t="s">
        <v>389</v>
      </c>
      <c r="DN13" s="11" t="n">
        <v>45735</v>
      </c>
      <c r="DO13" s="6" t="s">
        <f>=-367.51</f>
      </c>
      <c r="DP13" s="0" t="s">
        <v>486</v>
      </c>
      <c r="DQ13" s="11" t="n">
        <v>45805</v>
      </c>
      <c r="DR13" s="6" t="s">
        <f>=-521.07</f>
      </c>
      <c r="DS13" s="0" t="s">
        <v>487</v>
      </c>
      <c r="DT13" s="0"/>
      <c r="DU13" s="0"/>
      <c r="DV13" s="0"/>
      <c r="DW13" s="0"/>
      <c r="DX13" s="0"/>
      <c r="DY13" s="0"/>
      <c r="DZ13" s="0"/>
      <c r="EA13" s="8" t="s">
        <f>=-SUM(EA2:EA11)</f>
      </c>
      <c r="EB13" s="0" t="s">
        <v>389</v>
      </c>
      <c r="EC13" s="0"/>
      <c r="ED13" s="0"/>
      <c r="EE13" s="0"/>
      <c r="EF13" s="11" t="n">
        <v>46228</v>
      </c>
      <c r="EG13" s="6" t="s">
        <f>=-97.38</f>
      </c>
      <c r="EH13" s="0" t="s">
        <v>442</v>
      </c>
      <c r="EI13" s="0"/>
      <c r="EJ13" s="0"/>
      <c r="EK13" s="0"/>
      <c r="EL13" s="0"/>
      <c r="EM13" s="0"/>
      <c r="EN13" s="0"/>
      <c r="EO13" s="11" t="n">
        <v>45627</v>
      </c>
      <c r="EP13" s="6" t="s">
        <f>=-33.78</f>
      </c>
      <c r="EQ13" s="0" t="s">
        <v>434</v>
      </c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11" t="n">
        <v>46032</v>
      </c>
      <c r="FE13" s="6" t="s">
        <f>=-35.76</f>
      </c>
      <c r="FF13" s="0" t="s">
        <v>357</v>
      </c>
      <c r="FG13" s="0"/>
      <c r="FH13" s="0"/>
      <c r="FI13" s="0"/>
      <c r="FJ13" s="11" t="n">
        <v>45986</v>
      </c>
      <c r="FK13" s="6" t="s">
        <f>=-193.74</f>
      </c>
      <c r="FL13" s="0" t="s">
        <v>298</v>
      </c>
      <c r="FM13" s="0"/>
      <c r="FN13" s="10" t="s">
        <f>=XIRR(FN2:FN12,FM2:FM12)</f>
      </c>
      <c r="FO13" s="0"/>
      <c r="FP13" s="11" t="n">
        <v>45875</v>
      </c>
      <c r="FQ13" s="6" t="s">
        <f>=-46.35</f>
      </c>
      <c r="FR13" s="0" t="s">
        <v>488</v>
      </c>
      <c r="FS13" s="11" t="n">
        <v>45993</v>
      </c>
      <c r="FT13" s="6" t="s">
        <f>=-112.5</f>
      </c>
      <c r="FU13" s="0" t="s">
        <v>300</v>
      </c>
      <c r="FV13" s="11" t="n">
        <v>45915</v>
      </c>
      <c r="FW13" s="6" t="s">
        <f>=-330</f>
      </c>
      <c r="FX13" s="0" t="s">
        <v>254</v>
      </c>
      <c r="FY13" s="11" t="n">
        <v>45808</v>
      </c>
      <c r="FZ13" s="6" t="s">
        <f>=-174.8</f>
      </c>
      <c r="GA13" s="0" t="s">
        <v>273</v>
      </c>
      <c r="GB13" s="11" t="n">
        <v>46030</v>
      </c>
      <c r="GC13" s="6" t="s">
        <f>=-39.45</f>
      </c>
      <c r="GD13" s="0" t="s">
        <v>469</v>
      </c>
      <c r="GE13" s="11" t="n">
        <v>45936</v>
      </c>
      <c r="GF13" s="6" t="s">
        <f>=-30</f>
      </c>
      <c r="GG13" s="0" t="s">
        <v>270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11" t="n">
        <v>46258</v>
      </c>
      <c r="H14" s="8" t="s">
        <f>=-Портфель!K4</f>
      </c>
      <c r="I14" s="0" t="s">
        <v>342</v>
      </c>
      <c r="J14" s="11" t="n">
        <v>46033</v>
      </c>
      <c r="K14" s="6" t="n">
        <v>-89.43</v>
      </c>
      <c r="L14" s="0" t="s">
        <v>489</v>
      </c>
      <c r="M14" s="0"/>
      <c r="N14" s="0"/>
      <c r="O14" s="0"/>
      <c r="P14" s="0"/>
      <c r="Q14" s="0"/>
      <c r="R14" s="0"/>
      <c r="S14" s="0"/>
      <c r="T14" s="0"/>
      <c r="U14" s="0"/>
      <c r="V14" s="11" t="n">
        <v>46258</v>
      </c>
      <c r="W14" s="8" t="s">
        <f>=-Портфель!K9</f>
      </c>
      <c r="X14" s="0" t="s">
        <v>342</v>
      </c>
      <c r="Y14" s="0"/>
      <c r="Z14" s="0"/>
      <c r="AA14" s="0"/>
      <c r="AB14" s="0"/>
      <c r="AC14" s="0"/>
      <c r="AD14" s="0"/>
      <c r="AE14" s="11" t="n">
        <v>45858</v>
      </c>
      <c r="AF14" s="6" t="n">
        <v>-220.2</v>
      </c>
      <c r="AG14" s="0" t="s">
        <v>490</v>
      </c>
      <c r="AH14" s="0"/>
      <c r="AI14" s="0"/>
      <c r="AJ14" s="0"/>
      <c r="AK14" s="0"/>
      <c r="AL14" s="0"/>
      <c r="AM14" s="0"/>
      <c r="AN14" s="11" t="n">
        <v>45805</v>
      </c>
      <c r="AO14" s="6" t="n">
        <v>305.11</v>
      </c>
      <c r="AP14" s="0" t="s">
        <v>336</v>
      </c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11" t="n">
        <v>45792</v>
      </c>
      <c r="BP14" s="6" t="n">
        <v>1189.01</v>
      </c>
      <c r="BQ14" s="0" t="s">
        <v>336</v>
      </c>
      <c r="BR14" s="0"/>
      <c r="BS14" s="0"/>
      <c r="BT14" s="0"/>
      <c r="BU14" s="11" t="n">
        <v>46258</v>
      </c>
      <c r="BV14" s="8" t="s">
        <f>=-Портфель!K26</f>
      </c>
      <c r="BW14" s="0" t="s">
        <v>342</v>
      </c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11" t="n">
        <v>45909</v>
      </c>
      <c r="CQ14" s="6" t="n">
        <v>476.29</v>
      </c>
      <c r="CR14" s="0" t="s">
        <v>336</v>
      </c>
      <c r="CS14" s="11" t="n">
        <v>45909</v>
      </c>
      <c r="CT14" s="6" t="n">
        <v>602.3</v>
      </c>
      <c r="CU14" s="0" t="s">
        <v>336</v>
      </c>
      <c r="CV14" s="0"/>
      <c r="CW14" s="0"/>
      <c r="CX14" s="0"/>
      <c r="CY14" s="0"/>
      <c r="CZ14" s="10" t="s">
        <f>=XIRR(CZ2:CZ13,CY2:CY13)</f>
      </c>
      <c r="DA14" s="0"/>
      <c r="DB14" s="11" t="n">
        <v>46127</v>
      </c>
      <c r="DC14" s="6" t="n">
        <v>5061</v>
      </c>
      <c r="DD14" s="0" t="s">
        <v>336</v>
      </c>
      <c r="DE14" s="11" t="n">
        <v>45539</v>
      </c>
      <c r="DF14" s="6" t="n">
        <v>117.76</v>
      </c>
      <c r="DG14" s="0" t="s">
        <v>336</v>
      </c>
      <c r="DH14" s="11" t="n">
        <v>45636</v>
      </c>
      <c r="DI14" s="6" t="n">
        <v>371.96</v>
      </c>
      <c r="DJ14" s="0" t="s">
        <v>336</v>
      </c>
      <c r="DK14" s="0"/>
      <c r="DL14" s="0"/>
      <c r="DM14" s="0"/>
      <c r="DN14" s="11" t="n">
        <v>45917</v>
      </c>
      <c r="DO14" s="6" t="s">
        <f>=-367.51</f>
      </c>
      <c r="DP14" s="0" t="s">
        <v>486</v>
      </c>
      <c r="DQ14" s="11" t="n">
        <v>45987</v>
      </c>
      <c r="DR14" s="6" t="s">
        <f>=-521.07</f>
      </c>
      <c r="DS14" s="0" t="s">
        <v>487</v>
      </c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11" t="n">
        <v>46308</v>
      </c>
      <c r="EG14" s="8" t="s">
        <f>=-Портфель!K49</f>
      </c>
      <c r="EH14" s="0" t="s">
        <v>342</v>
      </c>
      <c r="EI14" s="0"/>
      <c r="EJ14" s="0"/>
      <c r="EK14" s="0"/>
      <c r="EL14" s="0"/>
      <c r="EM14" s="0"/>
      <c r="EN14" s="0"/>
      <c r="EO14" s="11" t="n">
        <v>45657</v>
      </c>
      <c r="EP14" s="6" t="s">
        <f>=-33.78</f>
      </c>
      <c r="EQ14" s="0" t="s">
        <v>434</v>
      </c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11" t="n">
        <v>46062</v>
      </c>
      <c r="FE14" s="6" t="s">
        <f>=-35.76</f>
      </c>
      <c r="FF14" s="0" t="s">
        <v>357</v>
      </c>
      <c r="FG14" s="0"/>
      <c r="FH14" s="0"/>
      <c r="FI14" s="0"/>
      <c r="FJ14" s="11" t="n">
        <v>45987</v>
      </c>
      <c r="FK14" s="6" t="s">
        <f>=-49.68</f>
      </c>
      <c r="FL14" s="0" t="s">
        <v>491</v>
      </c>
      <c r="FM14" s="0"/>
      <c r="FN14" s="8" t="s">
        <f>=-SUM(FN2:FN12)</f>
      </c>
      <c r="FO14" s="0" t="s">
        <v>389</v>
      </c>
      <c r="FP14" s="11" t="n">
        <v>45905</v>
      </c>
      <c r="FQ14" s="6" t="s">
        <f>=-44.6</f>
      </c>
      <c r="FR14" s="0" t="s">
        <v>492</v>
      </c>
      <c r="FS14" s="11" t="n">
        <v>45994</v>
      </c>
      <c r="FT14" s="6" t="s">
        <f>=-18.03</f>
      </c>
      <c r="FU14" s="0" t="s">
        <v>493</v>
      </c>
      <c r="FV14" s="11" t="n">
        <v>45916</v>
      </c>
      <c r="FW14" s="6" t="s">
        <f>=-38.13</f>
      </c>
      <c r="FX14" s="0" t="s">
        <v>494</v>
      </c>
      <c r="FY14" s="11" t="n">
        <v>45809</v>
      </c>
      <c r="FZ14" s="6" t="s">
        <f>=-16.8</f>
      </c>
      <c r="GA14" s="0" t="s">
        <v>495</v>
      </c>
      <c r="GB14" s="11" t="n">
        <v>46060</v>
      </c>
      <c r="GC14" s="6" t="s">
        <f>=-39.45</f>
      </c>
      <c r="GD14" s="0" t="s">
        <v>469</v>
      </c>
      <c r="GE14" s="11" t="n">
        <v>45937</v>
      </c>
      <c r="GF14" s="6" t="s">
        <f>=-5.73</f>
      </c>
      <c r="GG14" s="0" t="s">
        <v>496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10" t="s">
        <f>=XIRR(H2:H14,G2:G14)</f>
      </c>
      <c r="I15" s="0"/>
      <c r="J15" s="11" t="n">
        <v>46127</v>
      </c>
      <c r="K15" s="6" t="n">
        <v>1666.69</v>
      </c>
      <c r="L15" s="0" t="s">
        <v>336</v>
      </c>
      <c r="M15" s="0"/>
      <c r="N15" s="0"/>
      <c r="O15" s="0"/>
      <c r="P15" s="0"/>
      <c r="Q15" s="0"/>
      <c r="R15" s="0"/>
      <c r="S15" s="0"/>
      <c r="T15" s="0"/>
      <c r="U15" s="0"/>
      <c r="V15" s="0"/>
      <c r="W15" s="10" t="s">
        <f>=XIRR(W2:W14,V2:V14)</f>
      </c>
      <c r="X15" s="0"/>
      <c r="Y15" s="0"/>
      <c r="Z15" s="0"/>
      <c r="AA15" s="0"/>
      <c r="AB15" s="0"/>
      <c r="AC15" s="0"/>
      <c r="AD15" s="0"/>
      <c r="AE15" s="11" t="n">
        <v>46034</v>
      </c>
      <c r="AF15" s="6" t="n">
        <v>-173.4</v>
      </c>
      <c r="AG15" s="0" t="s">
        <v>497</v>
      </c>
      <c r="AH15" s="0"/>
      <c r="AI15" s="0"/>
      <c r="AJ15" s="0"/>
      <c r="AK15" s="0"/>
      <c r="AL15" s="0"/>
      <c r="AM15" s="0"/>
      <c r="AN15" s="11" t="n">
        <v>46006</v>
      </c>
      <c r="AO15" s="6" t="n">
        <v>1640.3</v>
      </c>
      <c r="AP15" s="0" t="s">
        <v>336</v>
      </c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11" t="n">
        <v>45848</v>
      </c>
      <c r="BP15" s="6" t="n">
        <v>-53.5082248409</v>
      </c>
      <c r="BQ15" s="0" t="s">
        <v>498</v>
      </c>
      <c r="BR15" s="0"/>
      <c r="BS15" s="0"/>
      <c r="BT15" s="0"/>
      <c r="BU15" s="0"/>
      <c r="BV15" s="10" t="s">
        <f>=XIRR(BV2:BV14,BU2:BU14)</f>
      </c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11" t="n">
        <v>45909</v>
      </c>
      <c r="CQ15" s="6" t="n">
        <v>476.19</v>
      </c>
      <c r="CR15" s="0" t="s">
        <v>336</v>
      </c>
      <c r="CS15" s="11" t="n">
        <v>46210</v>
      </c>
      <c r="CT15" s="6" t="n">
        <v>-80</v>
      </c>
      <c r="CU15" s="0" t="s">
        <v>499</v>
      </c>
      <c r="CV15" s="0"/>
      <c r="CW15" s="0"/>
      <c r="CX15" s="0"/>
      <c r="CY15" s="0"/>
      <c r="CZ15" s="8" t="s">
        <f>=-SUM(CZ2:CZ13)</f>
      </c>
      <c r="DA15" s="0" t="s">
        <v>389</v>
      </c>
      <c r="DB15" s="11" t="n">
        <v>46142</v>
      </c>
      <c r="DC15" s="6" t="n">
        <v>-230</v>
      </c>
      <c r="DD15" s="0" t="s">
        <v>500</v>
      </c>
      <c r="DE15" s="11" t="n">
        <v>45540</v>
      </c>
      <c r="DF15" s="6" t="n">
        <v>353.46</v>
      </c>
      <c r="DG15" s="0" t="s">
        <v>336</v>
      </c>
      <c r="DH15" s="11" t="n">
        <v>45646</v>
      </c>
      <c r="DI15" s="6" t="n">
        <v>417.56</v>
      </c>
      <c r="DJ15" s="0" t="s">
        <v>336</v>
      </c>
      <c r="DK15" s="0"/>
      <c r="DL15" s="0"/>
      <c r="DM15" s="0"/>
      <c r="DN15" s="11" t="n">
        <v>46099</v>
      </c>
      <c r="DO15" s="6" t="s">
        <f>=-367.51</f>
      </c>
      <c r="DP15" s="0" t="s">
        <v>486</v>
      </c>
      <c r="DQ15" s="11" t="n">
        <v>46169</v>
      </c>
      <c r="DR15" s="6" t="s">
        <f>=-521.07</f>
      </c>
      <c r="DS15" s="0" t="s">
        <v>487</v>
      </c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10" t="s">
        <f>=XIRR(EG2:EG14,EF2:EF14)</f>
      </c>
      <c r="EH15" s="0"/>
      <c r="EI15" s="0"/>
      <c r="EJ15" s="0"/>
      <c r="EK15" s="0"/>
      <c r="EL15" s="0"/>
      <c r="EM15" s="0"/>
      <c r="EN15" s="0"/>
      <c r="EO15" s="11" t="n">
        <v>45687</v>
      </c>
      <c r="EP15" s="6" t="s">
        <f>=-33.78</f>
      </c>
      <c r="EQ15" s="0" t="s">
        <v>434</v>
      </c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11" t="n">
        <v>46092</v>
      </c>
      <c r="FE15" s="6" t="s">
        <f>=-35.76</f>
      </c>
      <c r="FF15" s="0" t="s">
        <v>357</v>
      </c>
      <c r="FG15" s="0"/>
      <c r="FH15" s="0"/>
      <c r="FI15" s="0"/>
      <c r="FJ15" s="11" t="n">
        <v>46016</v>
      </c>
      <c r="FK15" s="6" t="s">
        <f>=-185.76</f>
      </c>
      <c r="FL15" s="0" t="s">
        <v>301</v>
      </c>
      <c r="FM15" s="0"/>
      <c r="FN15" s="0"/>
      <c r="FO15" s="0"/>
      <c r="FP15" s="11" t="n">
        <v>45934</v>
      </c>
      <c r="FQ15" s="6" t="s">
        <f>=-825</f>
      </c>
      <c r="FR15" s="0" t="s">
        <v>283</v>
      </c>
      <c r="FS15" s="11" t="n">
        <v>46024</v>
      </c>
      <c r="FT15" s="6" t="s">
        <f>=-92.79</f>
      </c>
      <c r="FU15" s="0" t="s">
        <v>303</v>
      </c>
      <c r="FV15" s="11" t="n">
        <v>46006</v>
      </c>
      <c r="FW15" s="6" t="s">
        <f>=-330</f>
      </c>
      <c r="FX15" s="0" t="s">
        <v>254</v>
      </c>
      <c r="FY15" s="11" t="n">
        <v>45838</v>
      </c>
      <c r="FZ15" s="6" t="s">
        <f>=-162.25</f>
      </c>
      <c r="GA15" s="0" t="s">
        <v>278</v>
      </c>
      <c r="GB15" s="11" t="n">
        <v>46090</v>
      </c>
      <c r="GC15" s="6" t="s">
        <f>=-39.45</f>
      </c>
      <c r="GD15" s="0" t="s">
        <v>469</v>
      </c>
      <c r="GE15" s="11" t="n">
        <v>45967</v>
      </c>
      <c r="GF15" s="6" t="s">
        <f>=-30</f>
      </c>
      <c r="GG15" s="0" t="s">
        <v>270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8" t="s">
        <f>=-SUM(H2:H14)</f>
      </c>
      <c r="I16" s="0" t="s">
        <v>389</v>
      </c>
      <c r="J16" s="11" t="n">
        <v>46218</v>
      </c>
      <c r="K16" s="6" t="n">
        <v>-162.54</v>
      </c>
      <c r="L16" s="0" t="s">
        <v>501</v>
      </c>
      <c r="M16" s="0"/>
      <c r="N16" s="0"/>
      <c r="O16" s="0"/>
      <c r="P16" s="0"/>
      <c r="Q16" s="0"/>
      <c r="R16" s="0"/>
      <c r="S16" s="0"/>
      <c r="T16" s="0"/>
      <c r="U16" s="0"/>
      <c r="V16" s="0"/>
      <c r="W16" s="8" t="s">
        <f>=-SUM(W2:W14)</f>
      </c>
      <c r="X16" s="0" t="s">
        <v>389</v>
      </c>
      <c r="Y16" s="0"/>
      <c r="Z16" s="0"/>
      <c r="AA16" s="0"/>
      <c r="AB16" s="0"/>
      <c r="AC16" s="0"/>
      <c r="AD16" s="0"/>
      <c r="AE16" s="11" t="n">
        <v>46127</v>
      </c>
      <c r="AF16" s="6" t="n">
        <v>901.5</v>
      </c>
      <c r="AG16" s="0" t="s">
        <v>336</v>
      </c>
      <c r="AH16" s="0"/>
      <c r="AI16" s="0"/>
      <c r="AJ16" s="0"/>
      <c r="AK16" s="0"/>
      <c r="AL16" s="0"/>
      <c r="AM16" s="0"/>
      <c r="AN16" s="11" t="n">
        <v>46258</v>
      </c>
      <c r="AO16" s="8" t="s">
        <f>=-Портфель!K15</f>
      </c>
      <c r="AP16" s="0" t="s">
        <v>342</v>
      </c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11" t="n">
        <v>46006</v>
      </c>
      <c r="BP16" s="6" t="n">
        <v>536.4</v>
      </c>
      <c r="BQ16" s="0" t="s">
        <v>336</v>
      </c>
      <c r="BR16" s="0"/>
      <c r="BS16" s="0"/>
      <c r="BT16" s="0"/>
      <c r="BU16" s="0"/>
      <c r="BV16" s="8" t="s">
        <f>=-SUM(BV2:BV14)</f>
      </c>
      <c r="BW16" s="0" t="s">
        <v>389</v>
      </c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11" t="n">
        <v>46006</v>
      </c>
      <c r="CQ16" s="6" t="n">
        <v>810.3</v>
      </c>
      <c r="CR16" s="0" t="s">
        <v>336</v>
      </c>
      <c r="CS16" s="11" t="n">
        <v>46258</v>
      </c>
      <c r="CT16" s="8" t="s">
        <f>=-Портфель!K34</f>
      </c>
      <c r="CU16" s="0" t="s">
        <v>342</v>
      </c>
      <c r="CV16" s="0"/>
      <c r="CW16" s="0"/>
      <c r="CX16" s="0"/>
      <c r="CY16" s="0"/>
      <c r="CZ16" s="0"/>
      <c r="DA16" s="0"/>
      <c r="DB16" s="11" t="n">
        <v>46171</v>
      </c>
      <c r="DC16" s="6" t="n">
        <v>-216</v>
      </c>
      <c r="DD16" s="0" t="s">
        <v>502</v>
      </c>
      <c r="DE16" s="11" t="n">
        <v>45550</v>
      </c>
      <c r="DF16" s="6" t="n">
        <v>118.38</v>
      </c>
      <c r="DG16" s="0" t="s">
        <v>336</v>
      </c>
      <c r="DH16" s="11" t="n">
        <v>45646</v>
      </c>
      <c r="DI16" s="6" t="n">
        <v>97.58</v>
      </c>
      <c r="DJ16" s="0" t="s">
        <v>336</v>
      </c>
      <c r="DK16" s="0"/>
      <c r="DL16" s="0"/>
      <c r="DM16" s="0"/>
      <c r="DN16" s="11" t="n">
        <v>46258</v>
      </c>
      <c r="DO16" s="8" t="s">
        <f>=-Портфель!K43</f>
      </c>
      <c r="DP16" s="0" t="s">
        <v>342</v>
      </c>
      <c r="DQ16" s="11" t="n">
        <v>46258</v>
      </c>
      <c r="DR16" s="8" t="s">
        <f>=-Портфель!K44</f>
      </c>
      <c r="DS16" s="0" t="s">
        <v>342</v>
      </c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8" t="s">
        <f>=-SUM(EG2:EG14)</f>
      </c>
      <c r="EH16" s="0" t="s">
        <v>389</v>
      </c>
      <c r="EI16" s="0"/>
      <c r="EJ16" s="0"/>
      <c r="EK16" s="0"/>
      <c r="EL16" s="0"/>
      <c r="EM16" s="0"/>
      <c r="EN16" s="0"/>
      <c r="EO16" s="11" t="n">
        <v>45701</v>
      </c>
      <c r="EP16" s="6" t="s">
        <f>=1652.97</f>
      </c>
      <c r="EQ16" s="0" t="s">
        <v>336</v>
      </c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11" t="n">
        <v>46122</v>
      </c>
      <c r="FE16" s="6" t="s">
        <f>=-35.76</f>
      </c>
      <c r="FF16" s="0" t="s">
        <v>357</v>
      </c>
      <c r="FG16" s="0"/>
      <c r="FH16" s="0"/>
      <c r="FI16" s="0"/>
      <c r="FJ16" s="11" t="n">
        <v>46017</v>
      </c>
      <c r="FK16" s="6" t="s">
        <f>=-44.88</f>
      </c>
      <c r="FL16" s="0" t="s">
        <v>503</v>
      </c>
      <c r="FM16" s="0"/>
      <c r="FN16" s="0"/>
      <c r="FO16" s="0"/>
      <c r="FP16" s="11" t="n">
        <v>45935</v>
      </c>
      <c r="FQ16" s="6" t="s">
        <f>=-44.6</f>
      </c>
      <c r="FR16" s="0" t="s">
        <v>492</v>
      </c>
      <c r="FS16" s="11" t="n">
        <v>46025</v>
      </c>
      <c r="FT16" s="6" t="s">
        <f>=-17.34</f>
      </c>
      <c r="FU16" s="0" t="s">
        <v>504</v>
      </c>
      <c r="FV16" s="11" t="n">
        <v>46007</v>
      </c>
      <c r="FW16" s="6" t="s">
        <f>=-30.63</f>
      </c>
      <c r="FX16" s="0" t="s">
        <v>505</v>
      </c>
      <c r="FY16" s="11" t="n">
        <v>45839</v>
      </c>
      <c r="FZ16" s="6" t="s">
        <f>=-15.1</f>
      </c>
      <c r="GA16" s="0" t="s">
        <v>506</v>
      </c>
      <c r="GB16" s="11" t="n">
        <v>46120</v>
      </c>
      <c r="GC16" s="6" t="s">
        <f>=-38.22</f>
      </c>
      <c r="GD16" s="0" t="s">
        <v>507</v>
      </c>
      <c r="GE16" s="11" t="n">
        <v>45968</v>
      </c>
      <c r="GF16" s="6" t="s">
        <f>=-5.33</f>
      </c>
      <c r="GG16" s="0" t="s">
        <v>508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11" t="n">
        <v>46258</v>
      </c>
      <c r="K17" s="8" t="s">
        <f>=-Портфель!K5</f>
      </c>
      <c r="L17" s="0" t="s">
        <v>342</v>
      </c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11" t="n">
        <v>46212</v>
      </c>
      <c r="AF17" s="6" t="n">
        <v>-38.59</v>
      </c>
      <c r="AG17" s="0" t="s">
        <v>509</v>
      </c>
      <c r="AH17" s="0"/>
      <c r="AI17" s="0"/>
      <c r="AJ17" s="0"/>
      <c r="AK17" s="0"/>
      <c r="AL17" s="0"/>
      <c r="AM17" s="0"/>
      <c r="AN17" s="0"/>
      <c r="AO17" s="10" t="s">
        <f>=XIRR(AO2:AO16,AN2:AN16)</f>
      </c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11" t="n">
        <v>46136</v>
      </c>
      <c r="BP17" s="6" t="n">
        <v>-88.8541126873</v>
      </c>
      <c r="BQ17" s="0" t="s">
        <v>510</v>
      </c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11" t="n">
        <v>46258</v>
      </c>
      <c r="CQ17" s="8" t="s">
        <f>=-Портфель!K33</f>
      </c>
      <c r="CR17" s="0" t="s">
        <v>342</v>
      </c>
      <c r="CS17" s="0"/>
      <c r="CT17" s="10" t="s">
        <f>=XIRR(CT2:CT16,CS2:CS16)</f>
      </c>
      <c r="CU17" s="0"/>
      <c r="CV17" s="0"/>
      <c r="CW17" s="0"/>
      <c r="CX17" s="0"/>
      <c r="CY17" s="0"/>
      <c r="CZ17" s="0"/>
      <c r="DA17" s="0"/>
      <c r="DB17" s="11" t="n">
        <v>46203</v>
      </c>
      <c r="DC17" s="6" t="n">
        <v>-238</v>
      </c>
      <c r="DD17" s="0" t="s">
        <v>511</v>
      </c>
      <c r="DE17" s="11" t="n">
        <v>45552</v>
      </c>
      <c r="DF17" s="6" t="n">
        <v>118.5</v>
      </c>
      <c r="DG17" s="0" t="s">
        <v>336</v>
      </c>
      <c r="DH17" s="11" t="n">
        <v>45693</v>
      </c>
      <c r="DI17" s="6" t="n">
        <v>210.54</v>
      </c>
      <c r="DJ17" s="0" t="s">
        <v>336</v>
      </c>
      <c r="DK17" s="0"/>
      <c r="DL17" s="0"/>
      <c r="DM17" s="0"/>
      <c r="DN17" s="0"/>
      <c r="DO17" s="10" t="s">
        <f>=XIRR(DO2:DO16,DN2:DN16)</f>
      </c>
      <c r="DP17" s="0"/>
      <c r="DQ17" s="0"/>
      <c r="DR17" s="10" t="s">
        <f>=XIRR(DR2:DR16,DQ2:DQ16)</f>
      </c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11" t="n">
        <v>45717</v>
      </c>
      <c r="EP17" s="6" t="s">
        <f>=-56.3</f>
      </c>
      <c r="EQ17" s="0" t="s">
        <v>512</v>
      </c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11" t="n">
        <v>46152</v>
      </c>
      <c r="FE17" s="6" t="s">
        <f>=-35.76</f>
      </c>
      <c r="FF17" s="0" t="s">
        <v>357</v>
      </c>
      <c r="FG17" s="0"/>
      <c r="FH17" s="0"/>
      <c r="FI17" s="0"/>
      <c r="FJ17" s="11" t="n">
        <v>46047</v>
      </c>
      <c r="FK17" s="6" t="s">
        <f>=-197.4</f>
      </c>
      <c r="FL17" s="0" t="s">
        <v>304</v>
      </c>
      <c r="FM17" s="0"/>
      <c r="FN17" s="0"/>
      <c r="FO17" s="0"/>
      <c r="FP17" s="11" t="n">
        <v>45965</v>
      </c>
      <c r="FQ17" s="6" t="s">
        <f>=-35.8</f>
      </c>
      <c r="FR17" s="0" t="s">
        <v>513</v>
      </c>
      <c r="FS17" s="11" t="n">
        <v>46055</v>
      </c>
      <c r="FT17" s="6" t="s">
        <f>=-119.67</f>
      </c>
      <c r="FU17" s="0" t="s">
        <v>306</v>
      </c>
      <c r="FV17" s="11" t="n">
        <v>46097</v>
      </c>
      <c r="FW17" s="6" t="s">
        <f>=-330</f>
      </c>
      <c r="FX17" s="0" t="s">
        <v>254</v>
      </c>
      <c r="FY17" s="11" t="n">
        <v>45869</v>
      </c>
      <c r="FZ17" s="6" t="s">
        <f>=-164</f>
      </c>
      <c r="GA17" s="0" t="s">
        <v>286</v>
      </c>
      <c r="GB17" s="11" t="n">
        <v>46150</v>
      </c>
      <c r="GC17" s="6" t="s">
        <f>=-38.22</f>
      </c>
      <c r="GD17" s="0" t="s">
        <v>507</v>
      </c>
      <c r="GE17" s="11" t="n">
        <v>45998</v>
      </c>
      <c r="GF17" s="6" t="s">
        <f>=-30</f>
      </c>
      <c r="GG17" s="0" t="s">
        <v>270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10" t="s">
        <f>=XIRR(K2:K17,J2:J17)</f>
      </c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11" t="n">
        <v>46258</v>
      </c>
      <c r="AF18" s="8" t="s">
        <f>=-Портфель!K12</f>
      </c>
      <c r="AG18" s="0" t="s">
        <v>342</v>
      </c>
      <c r="AH18" s="0"/>
      <c r="AI18" s="0"/>
      <c r="AJ18" s="0"/>
      <c r="AK18" s="0"/>
      <c r="AL18" s="0"/>
      <c r="AM18" s="0"/>
      <c r="AN18" s="0"/>
      <c r="AO18" s="8" t="s">
        <f>=-SUM(AO2:AO16)</f>
      </c>
      <c r="AP18" s="0" t="s">
        <v>389</v>
      </c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11" t="n">
        <v>46174</v>
      </c>
      <c r="BP18" s="6" t="n">
        <v>-88.8541126873</v>
      </c>
      <c r="BQ18" s="0" t="s">
        <v>510</v>
      </c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10" t="s">
        <f>=XIRR(CQ2:CQ17,CP2:CP17)</f>
      </c>
      <c r="CR18" s="0"/>
      <c r="CS18" s="0"/>
      <c r="CT18" s="8" t="s">
        <f>=-SUM(CT2:CT16)</f>
      </c>
      <c r="CU18" s="0" t="s">
        <v>389</v>
      </c>
      <c r="CV18" s="0"/>
      <c r="CW18" s="0"/>
      <c r="CX18" s="0"/>
      <c r="CY18" s="0"/>
      <c r="CZ18" s="0"/>
      <c r="DA18" s="0"/>
      <c r="DB18" s="11" t="n">
        <v>46234</v>
      </c>
      <c r="DC18" s="6" t="n">
        <v>-240</v>
      </c>
      <c r="DD18" s="0" t="s">
        <v>514</v>
      </c>
      <c r="DE18" s="11" t="n">
        <v>45557</v>
      </c>
      <c r="DF18" s="6" t="n">
        <v>118.78</v>
      </c>
      <c r="DG18" s="0" t="s">
        <v>336</v>
      </c>
      <c r="DH18" s="11" t="n">
        <v>45699</v>
      </c>
      <c r="DI18" s="6" t="n">
        <v>32.95</v>
      </c>
      <c r="DJ18" s="0" t="s">
        <v>336</v>
      </c>
      <c r="DK18" s="0"/>
      <c r="DL18" s="0"/>
      <c r="DM18" s="0"/>
      <c r="DN18" s="0"/>
      <c r="DO18" s="8" t="s">
        <f>=-SUM(DO2:DO16)</f>
      </c>
      <c r="DP18" s="0" t="s">
        <v>389</v>
      </c>
      <c r="DQ18" s="0"/>
      <c r="DR18" s="8" t="s">
        <f>=-SUM(DR2:DR16)</f>
      </c>
      <c r="DS18" s="0" t="s">
        <v>389</v>
      </c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11" t="n">
        <v>45747</v>
      </c>
      <c r="EP18" s="6" t="s">
        <f>=-56.3</f>
      </c>
      <c r="EQ18" s="0" t="s">
        <v>512</v>
      </c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11" t="n">
        <v>46182</v>
      </c>
      <c r="FE18" s="6" t="s">
        <f>=-35.76</f>
      </c>
      <c r="FF18" s="0" t="s">
        <v>357</v>
      </c>
      <c r="FG18" s="0"/>
      <c r="FH18" s="0"/>
      <c r="FI18" s="0"/>
      <c r="FJ18" s="11" t="n">
        <v>46048</v>
      </c>
      <c r="FK18" s="6" t="s">
        <f>=-43.26</f>
      </c>
      <c r="FL18" s="0" t="s">
        <v>515</v>
      </c>
      <c r="FM18" s="0"/>
      <c r="FN18" s="0"/>
      <c r="FO18" s="0"/>
      <c r="FP18" s="11" t="n">
        <v>45995</v>
      </c>
      <c r="FQ18" s="6" t="s">
        <f>=-35.8</f>
      </c>
      <c r="FR18" s="0" t="s">
        <v>513</v>
      </c>
      <c r="FS18" s="11" t="n">
        <v>46056</v>
      </c>
      <c r="FT18" s="6" t="s">
        <f>=-16.29</f>
      </c>
      <c r="FU18" s="0" t="s">
        <v>516</v>
      </c>
      <c r="FV18" s="11" t="n">
        <v>46098</v>
      </c>
      <c r="FW18" s="6" t="s">
        <f>=-23.13</f>
      </c>
      <c r="FX18" s="0" t="s">
        <v>517</v>
      </c>
      <c r="FY18" s="11" t="n">
        <v>45870</v>
      </c>
      <c r="FZ18" s="6" t="s">
        <f>=-14.5</f>
      </c>
      <c r="GA18" s="0" t="s">
        <v>518</v>
      </c>
      <c r="GB18" s="11" t="n">
        <v>46180</v>
      </c>
      <c r="GC18" s="6" t="s">
        <f>=-38.22</f>
      </c>
      <c r="GD18" s="0" t="s">
        <v>507</v>
      </c>
      <c r="GE18" s="11" t="n">
        <v>45999</v>
      </c>
      <c r="GF18" s="6" t="s">
        <f>=-4.93</f>
      </c>
      <c r="GG18" s="0" t="s">
        <v>519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8" t="s">
        <f>=-SUM(K2:K17)</f>
      </c>
      <c r="L19" s="0" t="s">
        <v>389</v>
      </c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10" t="s">
        <f>=XIRR(AF2:AF18,AE2:AE18)</f>
      </c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11" t="n">
        <v>46258</v>
      </c>
      <c r="BP19" s="8" t="s">
        <f>=-Портфель!K24</f>
      </c>
      <c r="BQ19" s="0" t="s">
        <v>342</v>
      </c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8" t="s">
        <f>=-SUM(CQ2:CQ17)</f>
      </c>
      <c r="CR19" s="0" t="s">
        <v>389</v>
      </c>
      <c r="CS19" s="0"/>
      <c r="CT19" s="0"/>
      <c r="CU19" s="0"/>
      <c r="CV19" s="0"/>
      <c r="CW19" s="0"/>
      <c r="CX19" s="0"/>
      <c r="CY19" s="0"/>
      <c r="CZ19" s="0"/>
      <c r="DA19" s="0"/>
      <c r="DB19" s="11" t="n">
        <v>46258</v>
      </c>
      <c r="DC19" s="8" t="s">
        <f>=-Портфель!K38</f>
      </c>
      <c r="DD19" s="0" t="s">
        <v>342</v>
      </c>
      <c r="DE19" s="11" t="n">
        <v>45558</v>
      </c>
      <c r="DF19" s="6" t="n">
        <v>118.84</v>
      </c>
      <c r="DG19" s="0" t="s">
        <v>336</v>
      </c>
      <c r="DH19" s="11" t="n">
        <v>45729</v>
      </c>
      <c r="DI19" s="6" t="n">
        <v>343</v>
      </c>
      <c r="DJ19" s="0" t="s">
        <v>336</v>
      </c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11" t="n">
        <v>45777</v>
      </c>
      <c r="EP19" s="6" t="s">
        <f>=-56.3</f>
      </c>
      <c r="EQ19" s="0" t="s">
        <v>512</v>
      </c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11" t="n">
        <v>46212</v>
      </c>
      <c r="FE19" s="6" t="s">
        <f>=-21.78</f>
      </c>
      <c r="FF19" s="0" t="s">
        <v>520</v>
      </c>
      <c r="FG19" s="0"/>
      <c r="FH19" s="0"/>
      <c r="FI19" s="0"/>
      <c r="FJ19" s="11" t="n">
        <v>46078</v>
      </c>
      <c r="FK19" s="6" t="s">
        <f>=-149.04</f>
      </c>
      <c r="FL19" s="0" t="s">
        <v>307</v>
      </c>
      <c r="FM19" s="0"/>
      <c r="FN19" s="0"/>
      <c r="FO19" s="0"/>
      <c r="FP19" s="11" t="n">
        <v>46024</v>
      </c>
      <c r="FQ19" s="6" t="s">
        <f>=-825</f>
      </c>
      <c r="FR19" s="0" t="s">
        <v>283</v>
      </c>
      <c r="FS19" s="11" t="n">
        <v>46083</v>
      </c>
      <c r="FT19" s="6" t="s">
        <f>=-96.72</f>
      </c>
      <c r="FU19" s="0" t="s">
        <v>310</v>
      </c>
      <c r="FV19" s="11" t="n">
        <v>46188</v>
      </c>
      <c r="FW19" s="6" t="s">
        <f>=-330</f>
      </c>
      <c r="FX19" s="0" t="s">
        <v>254</v>
      </c>
      <c r="FY19" s="11" t="n">
        <v>45900</v>
      </c>
      <c r="FZ19" s="6" t="s">
        <f>=-158.2</f>
      </c>
      <c r="GA19" s="0" t="s">
        <v>290</v>
      </c>
      <c r="GB19" s="11" t="n">
        <v>46210</v>
      </c>
      <c r="GC19" s="6" t="s">
        <f>=-38.22</f>
      </c>
      <c r="GD19" s="0" t="s">
        <v>507</v>
      </c>
      <c r="GE19" s="11" t="n">
        <v>46029</v>
      </c>
      <c r="GF19" s="6" t="s">
        <f>=-30</f>
      </c>
      <c r="GG19" s="0" t="s">
        <v>270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8" t="s">
        <f>=-SUM(AF2:AF18)</f>
      </c>
      <c r="AG20" s="0" t="s">
        <v>389</v>
      </c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10" t="s">
        <f>=XIRR(BP2:BP19,BO2:BO19)</f>
      </c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10" t="s">
        <f>=XIRR(DC2:DC19,DB2:DB19)</f>
      </c>
      <c r="DD20" s="0"/>
      <c r="DE20" s="11" t="n">
        <v>45560</v>
      </c>
      <c r="DF20" s="6" t="n">
        <v>118.95</v>
      </c>
      <c r="DG20" s="0" t="s">
        <v>336</v>
      </c>
      <c r="DH20" s="11" t="n">
        <v>45783</v>
      </c>
      <c r="DI20" s="6" t="n">
        <v>459</v>
      </c>
      <c r="DJ20" s="0" t="s">
        <v>336</v>
      </c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11" t="n">
        <v>45807</v>
      </c>
      <c r="EP20" s="6" t="s">
        <f>=-56.3</f>
      </c>
      <c r="EQ20" s="0" t="s">
        <v>512</v>
      </c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11" t="n">
        <v>46242</v>
      </c>
      <c r="FE20" s="6" t="s">
        <f>=-21.78</f>
      </c>
      <c r="FF20" s="0" t="s">
        <v>520</v>
      </c>
      <c r="FG20" s="0"/>
      <c r="FH20" s="0"/>
      <c r="FI20" s="0"/>
      <c r="FJ20" s="11" t="n">
        <v>46079</v>
      </c>
      <c r="FK20" s="6" t="s">
        <f>=-39.9</f>
      </c>
      <c r="FL20" s="0" t="s">
        <v>521</v>
      </c>
      <c r="FM20" s="0"/>
      <c r="FN20" s="0"/>
      <c r="FO20" s="0"/>
      <c r="FP20" s="11" t="n">
        <v>46025</v>
      </c>
      <c r="FQ20" s="6" t="s">
        <f>=-35.8</f>
      </c>
      <c r="FR20" s="0" t="s">
        <v>513</v>
      </c>
      <c r="FS20" s="11" t="n">
        <v>46084</v>
      </c>
      <c r="FT20" s="6" t="s">
        <f>=-13.47</f>
      </c>
      <c r="FU20" s="0" t="s">
        <v>522</v>
      </c>
      <c r="FV20" s="11" t="n">
        <v>46189</v>
      </c>
      <c r="FW20" s="6" t="s">
        <f>=-15.66</f>
      </c>
      <c r="FX20" s="0" t="s">
        <v>523</v>
      </c>
      <c r="FY20" s="11" t="n">
        <v>45901</v>
      </c>
      <c r="FZ20" s="6" t="s">
        <f>=-13.35</f>
      </c>
      <c r="GA20" s="0" t="s">
        <v>524</v>
      </c>
      <c r="GB20" s="11" t="n">
        <v>46240</v>
      </c>
      <c r="GC20" s="6" t="s">
        <f>=-38.22</f>
      </c>
      <c r="GD20" s="0" t="s">
        <v>507</v>
      </c>
      <c r="GE20" s="11" t="n">
        <v>46030</v>
      </c>
      <c r="GF20" s="6" t="s">
        <f>=-4.53</f>
      </c>
      <c r="GG20" s="0" t="s">
        <v>525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8" t="s">
        <f>=-SUM(BP2:BP19)</f>
      </c>
      <c r="BQ21" s="0" t="s">
        <v>389</v>
      </c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8" t="s">
        <f>=-SUM(DC2:DC19)</f>
      </c>
      <c r="DD21" s="0" t="s">
        <v>389</v>
      </c>
      <c r="DE21" s="11" t="n">
        <v>45562</v>
      </c>
      <c r="DF21" s="6" t="n">
        <v>119.07</v>
      </c>
      <c r="DG21" s="0" t="s">
        <v>336</v>
      </c>
      <c r="DH21" s="11" t="n">
        <v>45806</v>
      </c>
      <c r="DI21" s="6" t="n">
        <v>297.12</v>
      </c>
      <c r="DJ21" s="0" t="s">
        <v>336</v>
      </c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11" t="n">
        <v>45837</v>
      </c>
      <c r="EP21" s="6" t="s">
        <f>=-56.3</f>
      </c>
      <c r="EQ21" s="0" t="s">
        <v>512</v>
      </c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11" t="n">
        <v>46258</v>
      </c>
      <c r="FE21" s="8" t="s">
        <f>=-Портфель!K57</f>
      </c>
      <c r="FF21" s="0" t="s">
        <v>342</v>
      </c>
      <c r="FG21" s="0"/>
      <c r="FH21" s="0"/>
      <c r="FI21" s="0"/>
      <c r="FJ21" s="11" t="n">
        <v>46106</v>
      </c>
      <c r="FK21" s="6" t="s">
        <f>=-150.18</f>
      </c>
      <c r="FL21" s="0" t="s">
        <v>312</v>
      </c>
      <c r="FM21" s="0"/>
      <c r="FN21" s="0"/>
      <c r="FO21" s="0"/>
      <c r="FP21" s="11" t="n">
        <v>46055</v>
      </c>
      <c r="FQ21" s="6" t="s">
        <f>=-25.95</f>
      </c>
      <c r="FR21" s="0" t="s">
        <v>526</v>
      </c>
      <c r="FS21" s="11" t="n">
        <v>46114</v>
      </c>
      <c r="FT21" s="6" t="s">
        <f>=-96.9</f>
      </c>
      <c r="FU21" s="0" t="s">
        <v>314</v>
      </c>
      <c r="FV21" s="11" t="n">
        <v>46258</v>
      </c>
      <c r="FW21" s="8" t="s">
        <f>=-Портфель!K63</f>
      </c>
      <c r="FX21" s="0" t="s">
        <v>342</v>
      </c>
      <c r="FY21" s="11" t="n">
        <v>45930</v>
      </c>
      <c r="FZ21" s="6" t="s">
        <f>=-144.35</f>
      </c>
      <c r="GA21" s="0" t="s">
        <v>293</v>
      </c>
      <c r="GB21" s="11" t="n">
        <v>46258</v>
      </c>
      <c r="GC21" s="8" t="s">
        <f>=-Портфель!K65</f>
      </c>
      <c r="GD21" s="0" t="s">
        <v>342</v>
      </c>
      <c r="GE21" s="11" t="n">
        <v>46060</v>
      </c>
      <c r="GF21" s="6" t="s">
        <f>=-30</f>
      </c>
      <c r="GG21" s="0" t="s">
        <v>270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11" t="n">
        <v>45563</v>
      </c>
      <c r="DF22" s="6" t="n">
        <v>119.12</v>
      </c>
      <c r="DG22" s="0" t="s">
        <v>336</v>
      </c>
      <c r="DH22" s="11" t="n">
        <v>45852</v>
      </c>
      <c r="DI22" s="6" t="n">
        <v>35.94</v>
      </c>
      <c r="DJ22" s="0" t="s">
        <v>336</v>
      </c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11" t="n">
        <v>45867</v>
      </c>
      <c r="EP22" s="6" t="s">
        <f>=-56.3</f>
      </c>
      <c r="EQ22" s="0" t="s">
        <v>512</v>
      </c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10" t="s">
        <f>=XIRR(FE2:FE21,FD2:FD21)</f>
      </c>
      <c r="FF22" s="0"/>
      <c r="FG22" s="0"/>
      <c r="FH22" s="0"/>
      <c r="FI22" s="0"/>
      <c r="FJ22" s="11" t="n">
        <v>46107</v>
      </c>
      <c r="FK22" s="6" t="s">
        <f>=-33.72</f>
      </c>
      <c r="FL22" s="0" t="s">
        <v>527</v>
      </c>
      <c r="FM22" s="0"/>
      <c r="FN22" s="0"/>
      <c r="FO22" s="0"/>
      <c r="FP22" s="11" t="n">
        <v>46085</v>
      </c>
      <c r="FQ22" s="6" t="s">
        <f>=-25.95</f>
      </c>
      <c r="FR22" s="0" t="s">
        <v>526</v>
      </c>
      <c r="FS22" s="11" t="n">
        <v>46115</v>
      </c>
      <c r="FT22" s="6" t="s">
        <f>=-13.8</f>
      </c>
      <c r="FU22" s="0" t="s">
        <v>528</v>
      </c>
      <c r="FV22" s="0"/>
      <c r="FW22" s="10" t="s">
        <f>=XIRR(FW2:FW21,FV2:FV21)</f>
      </c>
      <c r="FX22" s="0"/>
      <c r="FY22" s="11" t="n">
        <v>45931</v>
      </c>
      <c r="FZ22" s="6" t="s">
        <f>=-11.9</f>
      </c>
      <c r="GA22" s="0" t="s">
        <v>529</v>
      </c>
      <c r="GB22" s="0"/>
      <c r="GC22" s="10" t="s">
        <f>=XIRR(GC2:GC21,GB2:GB21)</f>
      </c>
      <c r="GD22" s="0"/>
      <c r="GE22" s="11" t="n">
        <v>46061</v>
      </c>
      <c r="GF22" s="6" t="s">
        <f>=-4.13</f>
      </c>
      <c r="GG22" s="0" t="s">
        <v>530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11" t="n">
        <v>45565</v>
      </c>
      <c r="DF23" s="6" t="n">
        <v>119.24</v>
      </c>
      <c r="DG23" s="0" t="s">
        <v>336</v>
      </c>
      <c r="DH23" s="11" t="n">
        <v>45910</v>
      </c>
      <c r="DI23" s="6" t="n">
        <v>209.87</v>
      </c>
      <c r="DJ23" s="0" t="s">
        <v>336</v>
      </c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11" t="n">
        <v>45897</v>
      </c>
      <c r="EP23" s="6" t="s">
        <f>=-56.3</f>
      </c>
      <c r="EQ23" s="0" t="s">
        <v>512</v>
      </c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8" t="s">
        <f>=-SUM(FE2:FE21)</f>
      </c>
      <c r="FF23" s="0" t="s">
        <v>389</v>
      </c>
      <c r="FG23" s="0"/>
      <c r="FH23" s="0"/>
      <c r="FI23" s="0"/>
      <c r="FJ23" s="11" t="n">
        <v>46137</v>
      </c>
      <c r="FK23" s="6" t="s">
        <f>=-175.44</f>
      </c>
      <c r="FL23" s="0" t="s">
        <v>316</v>
      </c>
      <c r="FM23" s="0"/>
      <c r="FN23" s="0"/>
      <c r="FO23" s="0"/>
      <c r="FP23" s="11" t="n">
        <v>46114</v>
      </c>
      <c r="FQ23" s="6" t="s">
        <f>=-825</f>
      </c>
      <c r="FR23" s="0" t="s">
        <v>283</v>
      </c>
      <c r="FS23" s="11" t="n">
        <v>46144</v>
      </c>
      <c r="FT23" s="6" t="s">
        <f>=-115.47</f>
      </c>
      <c r="FU23" s="0" t="s">
        <v>319</v>
      </c>
      <c r="FV23" s="0"/>
      <c r="FW23" s="8" t="s">
        <f>=-SUM(FW2:FW21)</f>
      </c>
      <c r="FX23" s="0" t="s">
        <v>389</v>
      </c>
      <c r="FY23" s="11" t="n">
        <v>45961</v>
      </c>
      <c r="FZ23" s="6" t="s">
        <f>=-156.55</f>
      </c>
      <c r="GA23" s="0" t="s">
        <v>296</v>
      </c>
      <c r="GB23" s="0"/>
      <c r="GC23" s="8" t="s">
        <f>=-SUM(GC2:GC21)</f>
      </c>
      <c r="GD23" s="0" t="s">
        <v>389</v>
      </c>
      <c r="GE23" s="11" t="n">
        <v>46091</v>
      </c>
      <c r="GF23" s="6" t="s">
        <f>=-30</f>
      </c>
      <c r="GG23" s="0" t="s">
        <v>270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11" t="n">
        <v>45567</v>
      </c>
      <c r="DF24" s="6" t="n">
        <v>119.35</v>
      </c>
      <c r="DG24" s="0" t="s">
        <v>336</v>
      </c>
      <c r="DH24" s="11" t="n">
        <v>45943</v>
      </c>
      <c r="DI24" s="6" t="n">
        <v>800.66</v>
      </c>
      <c r="DJ24" s="0" t="s">
        <v>336</v>
      </c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11" t="n">
        <v>45927</v>
      </c>
      <c r="EP24" s="6" t="s">
        <f>=-56.3</f>
      </c>
      <c r="EQ24" s="0" t="s">
        <v>512</v>
      </c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11" t="n">
        <v>46138</v>
      </c>
      <c r="FK24" s="6" t="s">
        <f>=-34.8</f>
      </c>
      <c r="FL24" s="0" t="s">
        <v>531</v>
      </c>
      <c r="FM24" s="0"/>
      <c r="FN24" s="0"/>
      <c r="FO24" s="0"/>
      <c r="FP24" s="11" t="n">
        <v>46115</v>
      </c>
      <c r="FQ24" s="6" t="s">
        <f>=-25.95</f>
      </c>
      <c r="FR24" s="0" t="s">
        <v>526</v>
      </c>
      <c r="FS24" s="11" t="n">
        <v>46145</v>
      </c>
      <c r="FT24" s="6" t="s">
        <f>=-12.3</f>
      </c>
      <c r="FU24" s="0" t="s">
        <v>532</v>
      </c>
      <c r="FV24" s="0"/>
      <c r="FW24" s="0"/>
      <c r="FX24" s="0"/>
      <c r="FY24" s="11" t="n">
        <v>45962</v>
      </c>
      <c r="FZ24" s="6" t="s">
        <f>=-11.3</f>
      </c>
      <c r="GA24" s="0" t="s">
        <v>533</v>
      </c>
      <c r="GB24" s="0"/>
      <c r="GC24" s="0"/>
      <c r="GD24" s="0"/>
      <c r="GE24" s="11" t="n">
        <v>46092</v>
      </c>
      <c r="GF24" s="6" t="s">
        <f>=-3.73</f>
      </c>
      <c r="GG24" s="0" t="s">
        <v>534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11" t="n">
        <v>45570</v>
      </c>
      <c r="DF25" s="6" t="n">
        <v>478.04</v>
      </c>
      <c r="DG25" s="0" t="s">
        <v>336</v>
      </c>
      <c r="DH25" s="11" t="n">
        <v>46037</v>
      </c>
      <c r="DI25" s="6" t="n">
        <v>147.43</v>
      </c>
      <c r="DJ25" s="0" t="s">
        <v>336</v>
      </c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11" t="n">
        <v>45957</v>
      </c>
      <c r="EP25" s="6" t="s">
        <f>=-56.3</f>
      </c>
      <c r="EQ25" s="0" t="s">
        <v>512</v>
      </c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11" t="n">
        <v>46167</v>
      </c>
      <c r="FK25" s="6" t="s">
        <f>=-171.54</f>
      </c>
      <c r="FL25" s="0" t="s">
        <v>321</v>
      </c>
      <c r="FM25" s="0"/>
      <c r="FN25" s="0"/>
      <c r="FO25" s="0"/>
      <c r="FP25" s="11" t="n">
        <v>46145</v>
      </c>
      <c r="FQ25" s="6" t="s">
        <f>=-16.75</f>
      </c>
      <c r="FR25" s="0" t="s">
        <v>535</v>
      </c>
      <c r="FS25" s="11" t="n">
        <v>46175</v>
      </c>
      <c r="FT25" s="6" t="s">
        <f>=-91.92</f>
      </c>
      <c r="FU25" s="0" t="s">
        <v>323</v>
      </c>
      <c r="FV25" s="0"/>
      <c r="FW25" s="0"/>
      <c r="FX25" s="0"/>
      <c r="FY25" s="11" t="n">
        <v>45991</v>
      </c>
      <c r="FZ25" s="6" t="s">
        <f>=-149.9</f>
      </c>
      <c r="GA25" s="0" t="s">
        <v>299</v>
      </c>
      <c r="GB25" s="0"/>
      <c r="GC25" s="0"/>
      <c r="GD25" s="0"/>
      <c r="GE25" s="11" t="n">
        <v>46122</v>
      </c>
      <c r="GF25" s="6" t="s">
        <f>=-30</f>
      </c>
      <c r="GG25" s="0" t="s">
        <v>270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11" t="n">
        <v>45579</v>
      </c>
      <c r="DF26" s="6" t="n">
        <v>120.03</v>
      </c>
      <c r="DG26" s="0" t="s">
        <v>336</v>
      </c>
      <c r="DH26" s="11" t="n">
        <v>46066</v>
      </c>
      <c r="DI26" s="6" t="n">
        <v>2042.73</v>
      </c>
      <c r="DJ26" s="0" t="s">
        <v>336</v>
      </c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11" t="n">
        <v>45987</v>
      </c>
      <c r="EP26" s="6" t="s">
        <f>=-56.3</f>
      </c>
      <c r="EQ26" s="0" t="s">
        <v>512</v>
      </c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11" t="n">
        <v>46168</v>
      </c>
      <c r="FK26" s="6" t="s">
        <f>=-30.78</f>
      </c>
      <c r="FL26" s="0" t="s">
        <v>536</v>
      </c>
      <c r="FM26" s="0"/>
      <c r="FN26" s="0"/>
      <c r="FO26" s="0"/>
      <c r="FP26" s="11" t="n">
        <v>46175</v>
      </c>
      <c r="FQ26" s="6" t="s">
        <f>=-16.75</f>
      </c>
      <c r="FR26" s="0" t="s">
        <v>535</v>
      </c>
      <c r="FS26" s="11" t="n">
        <v>46176</v>
      </c>
      <c r="FT26" s="6" t="s">
        <f>=-11.37</f>
      </c>
      <c r="FU26" s="0" t="s">
        <v>537</v>
      </c>
      <c r="FV26" s="0"/>
      <c r="FW26" s="0"/>
      <c r="FX26" s="0"/>
      <c r="FY26" s="11" t="n">
        <v>45992</v>
      </c>
      <c r="FZ26" s="6" t="s">
        <f>=-9.9</f>
      </c>
      <c r="GA26" s="0" t="s">
        <v>538</v>
      </c>
      <c r="GB26" s="0"/>
      <c r="GC26" s="0"/>
      <c r="GD26" s="0"/>
      <c r="GE26" s="11" t="n">
        <v>46123</v>
      </c>
      <c r="GF26" s="6" t="s">
        <f>=-3.33</f>
      </c>
      <c r="GG26" s="0" t="s">
        <v>539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11" t="n">
        <v>45580</v>
      </c>
      <c r="DF27" s="6" t="n">
        <v>120.09</v>
      </c>
      <c r="DG27" s="0" t="s">
        <v>336</v>
      </c>
      <c r="DH27" s="11" t="n">
        <v>46258</v>
      </c>
      <c r="DI27" s="8" t="s">
        <f>=-Портфель!K40</f>
      </c>
      <c r="DJ27" s="0" t="s">
        <v>342</v>
      </c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11" t="n">
        <v>46017</v>
      </c>
      <c r="EP27" s="6" t="s">
        <f>=-56.3</f>
      </c>
      <c r="EQ27" s="0" t="s">
        <v>512</v>
      </c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11" t="n">
        <v>46198</v>
      </c>
      <c r="FK27" s="6" t="s">
        <f>=-110.7</f>
      </c>
      <c r="FL27" s="0" t="s">
        <v>324</v>
      </c>
      <c r="FM27" s="0"/>
      <c r="FN27" s="0"/>
      <c r="FO27" s="0"/>
      <c r="FP27" s="11" t="n">
        <v>46204</v>
      </c>
      <c r="FQ27" s="6" t="s">
        <f>=-825</f>
      </c>
      <c r="FR27" s="0" t="s">
        <v>283</v>
      </c>
      <c r="FS27" s="11" t="n">
        <v>46205</v>
      </c>
      <c r="FT27" s="6" t="s">
        <f>=-90.6</f>
      </c>
      <c r="FU27" s="0" t="s">
        <v>326</v>
      </c>
      <c r="FV27" s="0"/>
      <c r="FW27" s="0"/>
      <c r="FX27" s="0"/>
      <c r="FY27" s="11" t="n">
        <v>46022</v>
      </c>
      <c r="FZ27" s="6" t="s">
        <f>=-143.4</f>
      </c>
      <c r="GA27" s="0" t="s">
        <v>302</v>
      </c>
      <c r="GB27" s="0"/>
      <c r="GC27" s="0"/>
      <c r="GD27" s="0"/>
      <c r="GE27" s="11" t="n">
        <v>46153</v>
      </c>
      <c r="GF27" s="6" t="s">
        <f>=-30</f>
      </c>
      <c r="GG27" s="0" t="s">
        <v>270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11" t="n">
        <v>45582</v>
      </c>
      <c r="DF28" s="6" t="n">
        <v>120.21</v>
      </c>
      <c r="DG28" s="0" t="s">
        <v>336</v>
      </c>
      <c r="DH28" s="0"/>
      <c r="DI28" s="10" t="s">
        <f>=XIRR(DI2:DI27,DH2:DH27)</f>
      </c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11" t="n">
        <v>46047</v>
      </c>
      <c r="EP28" s="6" t="s">
        <f>=-56.3</f>
      </c>
      <c r="EQ28" s="0" t="s">
        <v>512</v>
      </c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11" t="n">
        <v>46199</v>
      </c>
      <c r="FK28" s="6" t="s">
        <f>=-28.92</f>
      </c>
      <c r="FL28" s="0" t="s">
        <v>540</v>
      </c>
      <c r="FM28" s="0"/>
      <c r="FN28" s="0"/>
      <c r="FO28" s="0"/>
      <c r="FP28" s="11" t="n">
        <v>46205</v>
      </c>
      <c r="FQ28" s="6" t="s">
        <f>=-16.75</f>
      </c>
      <c r="FR28" s="0" t="s">
        <v>535</v>
      </c>
      <c r="FS28" s="11" t="n">
        <v>46206</v>
      </c>
      <c r="FT28" s="6" t="s">
        <f>=-9.99</f>
      </c>
      <c r="FU28" s="0" t="s">
        <v>541</v>
      </c>
      <c r="FV28" s="0"/>
      <c r="FW28" s="0"/>
      <c r="FX28" s="0"/>
      <c r="FY28" s="11" t="n">
        <v>46023</v>
      </c>
      <c r="FZ28" s="6" t="s">
        <f>=-9.25</f>
      </c>
      <c r="GA28" s="0" t="s">
        <v>542</v>
      </c>
      <c r="GB28" s="0"/>
      <c r="GC28" s="0"/>
      <c r="GD28" s="0"/>
      <c r="GE28" s="11" t="n">
        <v>46154</v>
      </c>
      <c r="GF28" s="6" t="s">
        <f>=-2.93</f>
      </c>
      <c r="GG28" s="0" t="s">
        <v>543</v>
      </c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11" t="n">
        <v>45587</v>
      </c>
      <c r="DF29" s="6" t="n">
        <v>120.5</v>
      </c>
      <c r="DG29" s="0" t="s">
        <v>336</v>
      </c>
      <c r="DH29" s="0"/>
      <c r="DI29" s="8" t="s">
        <f>=-SUM(DI2:DI27)</f>
      </c>
      <c r="DJ29" s="0" t="s">
        <v>389</v>
      </c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11" t="n">
        <v>46077</v>
      </c>
      <c r="EP29" s="6" t="s">
        <f>=-56.3</f>
      </c>
      <c r="EQ29" s="0" t="s">
        <v>512</v>
      </c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11" t="n">
        <v>46228</v>
      </c>
      <c r="FK29" s="6" t="s">
        <f>=-188.82</f>
      </c>
      <c r="FL29" s="0" t="s">
        <v>328</v>
      </c>
      <c r="FM29" s="0"/>
      <c r="FN29" s="0"/>
      <c r="FO29" s="0"/>
      <c r="FP29" s="11" t="n">
        <v>46235</v>
      </c>
      <c r="FQ29" s="6" t="s">
        <f>=-8.65</f>
      </c>
      <c r="FR29" s="0" t="s">
        <v>544</v>
      </c>
      <c r="FS29" s="11" t="n">
        <v>46236</v>
      </c>
      <c r="FT29" s="6" t="s">
        <f>=-95.4</f>
      </c>
      <c r="FU29" s="0" t="s">
        <v>330</v>
      </c>
      <c r="FV29" s="0"/>
      <c r="FW29" s="0"/>
      <c r="FX29" s="0"/>
      <c r="FY29" s="11" t="n">
        <v>46053</v>
      </c>
      <c r="FZ29" s="6" t="s">
        <f>=-159.15</f>
      </c>
      <c r="GA29" s="0" t="s">
        <v>305</v>
      </c>
      <c r="GB29" s="0"/>
      <c r="GC29" s="0"/>
      <c r="GD29" s="0"/>
      <c r="GE29" s="11" t="n">
        <v>46184</v>
      </c>
      <c r="GF29" s="6" t="s">
        <f>=-30</f>
      </c>
      <c r="GG29" s="0" t="s">
        <v>270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11" t="n">
        <v>45589</v>
      </c>
      <c r="DF30" s="6" t="n">
        <v>120.62</v>
      </c>
      <c r="DG30" s="0" t="s">
        <v>336</v>
      </c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11" t="n">
        <v>46107</v>
      </c>
      <c r="EP30" s="6" t="s">
        <f>=-56.3</f>
      </c>
      <c r="EQ30" s="0" t="s">
        <v>512</v>
      </c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11" t="n">
        <v>46229</v>
      </c>
      <c r="FK30" s="6" t="s">
        <f>=-26.16</f>
      </c>
      <c r="FL30" s="0" t="s">
        <v>545</v>
      </c>
      <c r="FM30" s="0"/>
      <c r="FN30" s="0"/>
      <c r="FO30" s="0"/>
      <c r="FP30" s="11" t="n">
        <v>46258</v>
      </c>
      <c r="FQ30" s="8" t="s">
        <f>=-Портфель!K61</f>
      </c>
      <c r="FR30" s="0" t="s">
        <v>342</v>
      </c>
      <c r="FS30" s="11" t="n">
        <v>46237</v>
      </c>
      <c r="FT30" s="6" t="s">
        <f>=-9.27</f>
      </c>
      <c r="FU30" s="0" t="s">
        <v>546</v>
      </c>
      <c r="FV30" s="0"/>
      <c r="FW30" s="0"/>
      <c r="FX30" s="0"/>
      <c r="FY30" s="11" t="n">
        <v>46054</v>
      </c>
      <c r="FZ30" s="6" t="s">
        <f>=-8.25</f>
      </c>
      <c r="GA30" s="0" t="s">
        <v>547</v>
      </c>
      <c r="GB30" s="0"/>
      <c r="GC30" s="0"/>
      <c r="GD30" s="0"/>
      <c r="GE30" s="11" t="n">
        <v>46185</v>
      </c>
      <c r="GF30" s="6" t="s">
        <f>=-2.53</f>
      </c>
      <c r="GG30" s="0" t="s">
        <v>548</v>
      </c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11" t="n">
        <v>45592</v>
      </c>
      <c r="DF31" s="6" t="n">
        <v>120.79</v>
      </c>
      <c r="DG31" s="0" t="s">
        <v>336</v>
      </c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0"/>
      <c r="EB31" s="0"/>
      <c r="EC31" s="0"/>
      <c r="ED31" s="0"/>
      <c r="EE31" s="0"/>
      <c r="EF31" s="0"/>
      <c r="EG31" s="0"/>
      <c r="EH31" s="0"/>
      <c r="EI31" s="0"/>
      <c r="EJ31" s="0"/>
      <c r="EK31" s="0"/>
      <c r="EL31" s="0"/>
      <c r="EM31" s="0"/>
      <c r="EN31" s="0"/>
      <c r="EO31" s="11" t="n">
        <v>46137</v>
      </c>
      <c r="EP31" s="6" t="s">
        <f>=-56.3</f>
      </c>
      <c r="EQ31" s="0" t="s">
        <v>512</v>
      </c>
      <c r="ER31" s="0"/>
      <c r="ES31" s="0"/>
      <c r="ET31" s="0"/>
      <c r="EU31" s="0"/>
      <c r="EV31" s="0"/>
      <c r="EW31" s="0"/>
      <c r="EX31" s="0"/>
      <c r="EY31" s="0"/>
      <c r="EZ31" s="0"/>
      <c r="FA31" s="0"/>
      <c r="FB31" s="0"/>
      <c r="FC31" s="0"/>
      <c r="FD31" s="0"/>
      <c r="FE31" s="0"/>
      <c r="FF31" s="0"/>
      <c r="FG31" s="0"/>
      <c r="FH31" s="0"/>
      <c r="FI31" s="0"/>
      <c r="FJ31" s="11" t="n">
        <v>46258</v>
      </c>
      <c r="FK31" s="8" t="s">
        <f>=-Портфель!K59</f>
      </c>
      <c r="FL31" s="0" t="s">
        <v>342</v>
      </c>
      <c r="FM31" s="0"/>
      <c r="FN31" s="0"/>
      <c r="FO31" s="0"/>
      <c r="FP31" s="0"/>
      <c r="FQ31" s="10" t="s">
        <f>=XIRR(FQ2:FQ30,FP2:FP30)</f>
      </c>
      <c r="FR31" s="0"/>
      <c r="FS31" s="11" t="n">
        <v>46258</v>
      </c>
      <c r="FT31" s="8" t="s">
        <f>=-Портфель!K62</f>
      </c>
      <c r="FU31" s="0" t="s">
        <v>342</v>
      </c>
      <c r="FV31" s="0"/>
      <c r="FW31" s="0"/>
      <c r="FX31" s="0"/>
      <c r="FY31" s="11" t="n">
        <v>46081</v>
      </c>
      <c r="FZ31" s="6" t="s">
        <f>=-133.35</f>
      </c>
      <c r="GA31" s="0" t="s">
        <v>309</v>
      </c>
      <c r="GB31" s="0"/>
      <c r="GC31" s="0"/>
      <c r="GD31" s="0"/>
      <c r="GE31" s="11" t="n">
        <v>46215</v>
      </c>
      <c r="GF31" s="6" t="s">
        <f>=-30</f>
      </c>
      <c r="GG31" s="0" t="s">
        <v>270</v>
      </c>
    </row>
    <row collapsed="false" customFormat="false" customHeight="false" hidden="false" ht="12.1" outlineLevel="0" r="32">
      <c r="A32" s="0"/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11" t="n">
        <v>45594</v>
      </c>
      <c r="DF32" s="6" t="n">
        <v>120.92</v>
      </c>
      <c r="DG32" s="0" t="s">
        <v>336</v>
      </c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0"/>
      <c r="EG32" s="0"/>
      <c r="EH32" s="0"/>
      <c r="EI32" s="0"/>
      <c r="EJ32" s="0"/>
      <c r="EK32" s="0"/>
      <c r="EL32" s="0"/>
      <c r="EM32" s="0"/>
      <c r="EN32" s="0"/>
      <c r="EO32" s="11" t="n">
        <v>46167</v>
      </c>
      <c r="EP32" s="6" t="s">
        <f>=-56.3</f>
      </c>
      <c r="EQ32" s="0" t="s">
        <v>512</v>
      </c>
      <c r="ER32" s="0"/>
      <c r="ES32" s="0"/>
      <c r="ET32" s="0"/>
      <c r="EU32" s="0"/>
      <c r="EV32" s="0"/>
      <c r="EW32" s="0"/>
      <c r="EX32" s="0"/>
      <c r="EY32" s="0"/>
      <c r="EZ32" s="0"/>
      <c r="FA32" s="0"/>
      <c r="FB32" s="0"/>
      <c r="FC32" s="0"/>
      <c r="FD32" s="0"/>
      <c r="FE32" s="0"/>
      <c r="FF32" s="0"/>
      <c r="FG32" s="0"/>
      <c r="FH32" s="0"/>
      <c r="FI32" s="0"/>
      <c r="FJ32" s="0"/>
      <c r="FK32" s="10" t="s">
        <f>=XIRR(FK2:FK31,FJ2:FJ31)</f>
      </c>
      <c r="FL32" s="0"/>
      <c r="FM32" s="0"/>
      <c r="FN32" s="0"/>
      <c r="FO32" s="0"/>
      <c r="FP32" s="0"/>
      <c r="FQ32" s="8" t="s">
        <f>=-SUM(FQ2:FQ30)</f>
      </c>
      <c r="FR32" s="0" t="s">
        <v>389</v>
      </c>
      <c r="FS32" s="0"/>
      <c r="FT32" s="10" t="s">
        <f>=XIRR(FT2:FT31,FS2:FS31)</f>
      </c>
      <c r="FU32" s="0"/>
      <c r="FV32" s="0"/>
      <c r="FW32" s="0"/>
      <c r="FX32" s="0"/>
      <c r="FY32" s="11" t="n">
        <v>46082</v>
      </c>
      <c r="FZ32" s="6" t="s">
        <f>=-6.5</f>
      </c>
      <c r="GA32" s="0" t="s">
        <v>549</v>
      </c>
      <c r="GB32" s="0"/>
      <c r="GC32" s="0"/>
      <c r="GD32" s="0"/>
      <c r="GE32" s="11" t="n">
        <v>46216</v>
      </c>
      <c r="GF32" s="6" t="s">
        <f>=-2.13</f>
      </c>
      <c r="GG32" s="0" t="s">
        <v>550</v>
      </c>
    </row>
    <row collapsed="false" customFormat="false" customHeight="false" hidden="false" ht="12.1" outlineLevel="0" r="33">
      <c r="A33" s="0"/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11" t="n">
        <v>45599</v>
      </c>
      <c r="DF33" s="6" t="n">
        <v>121.24</v>
      </c>
      <c r="DG33" s="0" t="s">
        <v>336</v>
      </c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11" t="n">
        <v>46197</v>
      </c>
      <c r="EP33" s="6" t="s">
        <f>=-56.3</f>
      </c>
      <c r="EQ33" s="0" t="s">
        <v>512</v>
      </c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0"/>
      <c r="FK33" s="8" t="s">
        <f>=-SUM(FK2:FK31)</f>
      </c>
      <c r="FL33" s="0" t="s">
        <v>389</v>
      </c>
      <c r="FM33" s="0"/>
      <c r="FN33" s="0"/>
      <c r="FO33" s="0"/>
      <c r="FP33" s="0"/>
      <c r="FQ33" s="0"/>
      <c r="FR33" s="0"/>
      <c r="FS33" s="0"/>
      <c r="FT33" s="8" t="s">
        <f>=-SUM(FT2:FT31)</f>
      </c>
      <c r="FU33" s="0" t="s">
        <v>389</v>
      </c>
      <c r="FV33" s="0"/>
      <c r="FW33" s="0"/>
      <c r="FX33" s="0"/>
      <c r="FY33" s="11" t="n">
        <v>46112</v>
      </c>
      <c r="FZ33" s="6" t="s">
        <f>=-129.15</f>
      </c>
      <c r="GA33" s="0" t="s">
        <v>313</v>
      </c>
      <c r="GB33" s="0"/>
      <c r="GC33" s="0"/>
      <c r="GD33" s="0"/>
      <c r="GE33" s="11" t="n">
        <v>46246</v>
      </c>
      <c r="GF33" s="6" t="s">
        <f>=-30</f>
      </c>
      <c r="GG33" s="0" t="s">
        <v>270</v>
      </c>
    </row>
    <row collapsed="false" customFormat="false" customHeight="false" hidden="false" ht="12.1" outlineLevel="0" r="34">
      <c r="A34" s="0"/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11" t="n">
        <v>45601</v>
      </c>
      <c r="DF34" s="6" t="n">
        <v>606.85</v>
      </c>
      <c r="DG34" s="0" t="s">
        <v>336</v>
      </c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0"/>
      <c r="EG34" s="0"/>
      <c r="EH34" s="0"/>
      <c r="EI34" s="0"/>
      <c r="EJ34" s="0"/>
      <c r="EK34" s="0"/>
      <c r="EL34" s="0"/>
      <c r="EM34" s="0"/>
      <c r="EN34" s="0"/>
      <c r="EO34" s="11" t="n">
        <v>46227</v>
      </c>
      <c r="EP34" s="6" t="s">
        <f>=-56.3</f>
      </c>
      <c r="EQ34" s="0" t="s">
        <v>512</v>
      </c>
      <c r="ER34" s="0"/>
      <c r="ES34" s="0"/>
      <c r="ET34" s="0"/>
      <c r="EU34" s="0"/>
      <c r="EV34" s="0"/>
      <c r="EW34" s="0"/>
      <c r="EX34" s="0"/>
      <c r="EY34" s="0"/>
      <c r="EZ34" s="0"/>
      <c r="FA34" s="0"/>
      <c r="FB34" s="0"/>
      <c r="FC34" s="0"/>
      <c r="FD34" s="0"/>
      <c r="FE34" s="0"/>
      <c r="FF34" s="0"/>
      <c r="FG34" s="0"/>
      <c r="FH34" s="0"/>
      <c r="FI34" s="0"/>
      <c r="FJ34" s="0"/>
      <c r="FK34" s="0"/>
      <c r="FL34" s="0"/>
      <c r="FM34" s="0"/>
      <c r="FN34" s="0"/>
      <c r="FO34" s="0"/>
      <c r="FP34" s="0"/>
      <c r="FQ34" s="0"/>
      <c r="FR34" s="0"/>
      <c r="FS34" s="0"/>
      <c r="FT34" s="0"/>
      <c r="FU34" s="0"/>
      <c r="FV34" s="0"/>
      <c r="FW34" s="0"/>
      <c r="FX34" s="0"/>
      <c r="FY34" s="11" t="n">
        <v>46113</v>
      </c>
      <c r="FZ34" s="6" t="s">
        <f>=-6.25</f>
      </c>
      <c r="GA34" s="0" t="s">
        <v>551</v>
      </c>
      <c r="GB34" s="0"/>
      <c r="GC34" s="0"/>
      <c r="GD34" s="0"/>
      <c r="GE34" s="11" t="n">
        <v>46247</v>
      </c>
      <c r="GF34" s="6" t="s">
        <f>=-1.73</f>
      </c>
      <c r="GG34" s="0" t="s">
        <v>552</v>
      </c>
    </row>
    <row collapsed="false" customFormat="false" customHeight="false" hidden="false" ht="12.1" outlineLevel="0" r="35">
      <c r="A35" s="0"/>
      <c r="B35" s="0"/>
      <c r="C35" s="0"/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11" t="n">
        <v>45602</v>
      </c>
      <c r="DF35" s="6" t="n">
        <v>121.43</v>
      </c>
      <c r="DG35" s="0" t="s">
        <v>336</v>
      </c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0"/>
      <c r="ED35" s="0"/>
      <c r="EE35" s="0"/>
      <c r="EF35" s="0"/>
      <c r="EG35" s="0"/>
      <c r="EH35" s="0"/>
      <c r="EI35" s="0"/>
      <c r="EJ35" s="0"/>
      <c r="EK35" s="0"/>
      <c r="EL35" s="0"/>
      <c r="EM35" s="0"/>
      <c r="EN35" s="0"/>
      <c r="EO35" s="11" t="n">
        <v>46257</v>
      </c>
      <c r="EP35" s="6" t="s">
        <f>=-56.3</f>
      </c>
      <c r="EQ35" s="0" t="s">
        <v>512</v>
      </c>
      <c r="ER35" s="0"/>
      <c r="ES35" s="0"/>
      <c r="ET35" s="0"/>
      <c r="EU35" s="0"/>
      <c r="EV35" s="0"/>
      <c r="EW35" s="0"/>
      <c r="EX35" s="0"/>
      <c r="EY35" s="0"/>
      <c r="EZ35" s="0"/>
      <c r="FA35" s="0"/>
      <c r="FB35" s="0"/>
      <c r="FC35" s="0"/>
      <c r="FD35" s="0"/>
      <c r="FE35" s="0"/>
      <c r="FF35" s="0"/>
      <c r="FG35" s="0"/>
      <c r="FH35" s="0"/>
      <c r="FI35" s="0"/>
      <c r="FJ35" s="0"/>
      <c r="FK35" s="0"/>
      <c r="FL35" s="0"/>
      <c r="FM35" s="0"/>
      <c r="FN35" s="0"/>
      <c r="FO35" s="0"/>
      <c r="FP35" s="0"/>
      <c r="FQ35" s="0"/>
      <c r="FR35" s="0"/>
      <c r="FS35" s="0"/>
      <c r="FT35" s="0"/>
      <c r="FU35" s="0"/>
      <c r="FV35" s="0"/>
      <c r="FW35" s="0"/>
      <c r="FX35" s="0"/>
      <c r="FY35" s="11" t="n">
        <v>46142</v>
      </c>
      <c r="FZ35" s="6" t="s">
        <f>=-146.5</f>
      </c>
      <c r="GA35" s="0" t="s">
        <v>318</v>
      </c>
      <c r="GB35" s="0"/>
      <c r="GC35" s="0"/>
      <c r="GD35" s="0"/>
      <c r="GE35" s="11" t="n">
        <v>46258</v>
      </c>
      <c r="GF35" s="8" t="s">
        <f>=-Портфель!K66</f>
      </c>
      <c r="GG35" s="0" t="s">
        <v>342</v>
      </c>
    </row>
    <row collapsed="false" customFormat="false" customHeight="false" hidden="false" ht="12.1" outlineLevel="0" r="36">
      <c r="A36" s="0"/>
      <c r="B36" s="0"/>
      <c r="C36" s="0"/>
      <c r="D36" s="0"/>
      <c r="E36" s="0"/>
      <c r="F36" s="0"/>
      <c r="G36" s="0"/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11" t="n">
        <v>45605</v>
      </c>
      <c r="DF36" s="6" t="n">
        <v>121.63</v>
      </c>
      <c r="DG36" s="0" t="s">
        <v>336</v>
      </c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0"/>
      <c r="DU36" s="0"/>
      <c r="DV36" s="0"/>
      <c r="DW36" s="0"/>
      <c r="DX36" s="0"/>
      <c r="DY36" s="0"/>
      <c r="DZ36" s="0"/>
      <c r="EA36" s="0"/>
      <c r="EB36" s="0"/>
      <c r="EC36" s="0"/>
      <c r="ED36" s="0"/>
      <c r="EE36" s="0"/>
      <c r="EF36" s="0"/>
      <c r="EG36" s="0"/>
      <c r="EH36" s="0"/>
      <c r="EI36" s="0"/>
      <c r="EJ36" s="0"/>
      <c r="EK36" s="0"/>
      <c r="EL36" s="0"/>
      <c r="EM36" s="0"/>
      <c r="EN36" s="0"/>
      <c r="EO36" s="11" t="n">
        <v>46258</v>
      </c>
      <c r="EP36" s="8" t="s">
        <f>=-Портфель!K52</f>
      </c>
      <c r="EQ36" s="0" t="s">
        <v>342</v>
      </c>
      <c r="ER36" s="0"/>
      <c r="ES36" s="0"/>
      <c r="ET36" s="0"/>
      <c r="EU36" s="0"/>
      <c r="EV36" s="0"/>
      <c r="EW36" s="0"/>
      <c r="EX36" s="0"/>
      <c r="EY36" s="0"/>
      <c r="EZ36" s="0"/>
      <c r="FA36" s="0"/>
      <c r="FB36" s="0"/>
      <c r="FC36" s="0"/>
      <c r="FD36" s="0"/>
      <c r="FE36" s="0"/>
      <c r="FF36" s="0"/>
      <c r="FG36" s="0"/>
      <c r="FH36" s="0"/>
      <c r="FI36" s="0"/>
      <c r="FJ36" s="0"/>
      <c r="FK36" s="0"/>
      <c r="FL36" s="0"/>
      <c r="FM36" s="0"/>
      <c r="FN36" s="0"/>
      <c r="FO36" s="0"/>
      <c r="FP36" s="0"/>
      <c r="FQ36" s="0"/>
      <c r="FR36" s="0"/>
      <c r="FS36" s="0"/>
      <c r="FT36" s="0"/>
      <c r="FU36" s="0"/>
      <c r="FV36" s="0"/>
      <c r="FW36" s="0"/>
      <c r="FX36" s="0"/>
      <c r="FY36" s="11" t="n">
        <v>46143</v>
      </c>
      <c r="FZ36" s="6" t="s">
        <f>=-5.2</f>
      </c>
      <c r="GA36" s="0" t="s">
        <v>553</v>
      </c>
      <c r="GB36" s="0"/>
      <c r="GC36" s="0"/>
      <c r="GD36" s="0"/>
      <c r="GE36" s="0"/>
      <c r="GF36" s="10" t="s">
        <f>=XIRR(GF2:GF35,GE2:GE35)</f>
      </c>
      <c r="GG36" s="0"/>
    </row>
    <row collapsed="false" customFormat="false" customHeight="false" hidden="false" ht="12.1" outlineLevel="0" r="37">
      <c r="A37" s="0"/>
      <c r="B37" s="0"/>
      <c r="C37" s="0"/>
      <c r="D37" s="0"/>
      <c r="E37" s="0"/>
      <c r="F37" s="0"/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11" t="n">
        <v>45608</v>
      </c>
      <c r="DF37" s="6" t="n">
        <v>121.82</v>
      </c>
      <c r="DG37" s="0" t="s">
        <v>336</v>
      </c>
      <c r="DH37" s="0"/>
      <c r="DI37" s="0"/>
      <c r="DJ37" s="0"/>
      <c r="DK37" s="0"/>
      <c r="DL37" s="0"/>
      <c r="DM37" s="0"/>
      <c r="DN37" s="0"/>
      <c r="DO37" s="0"/>
      <c r="DP37" s="0"/>
      <c r="DQ37" s="0"/>
      <c r="DR37" s="0"/>
      <c r="DS37" s="0"/>
      <c r="DT37" s="0"/>
      <c r="DU37" s="0"/>
      <c r="DV37" s="0"/>
      <c r="DW37" s="0"/>
      <c r="DX37" s="0"/>
      <c r="DY37" s="0"/>
      <c r="DZ37" s="0"/>
      <c r="EA37" s="0"/>
      <c r="EB37" s="0"/>
      <c r="EC37" s="0"/>
      <c r="ED37" s="0"/>
      <c r="EE37" s="0"/>
      <c r="EF37" s="0"/>
      <c r="EG37" s="0"/>
      <c r="EH37" s="0"/>
      <c r="EI37" s="0"/>
      <c r="EJ37" s="0"/>
      <c r="EK37" s="0"/>
      <c r="EL37" s="0"/>
      <c r="EM37" s="0"/>
      <c r="EN37" s="0"/>
      <c r="EO37" s="0"/>
      <c r="EP37" s="10" t="s">
        <f>=XIRR(EP2:EP36,EO2:EO36)</f>
      </c>
      <c r="EQ37" s="0"/>
      <c r="ER37" s="0"/>
      <c r="ES37" s="0"/>
      <c r="ET37" s="0"/>
      <c r="EU37" s="0"/>
      <c r="EV37" s="0"/>
      <c r="EW37" s="0"/>
      <c r="EX37" s="0"/>
      <c r="EY37" s="0"/>
      <c r="EZ37" s="0"/>
      <c r="FA37" s="0"/>
      <c r="FB37" s="0"/>
      <c r="FC37" s="0"/>
      <c r="FD37" s="0"/>
      <c r="FE37" s="0"/>
      <c r="FF37" s="0"/>
      <c r="FG37" s="0"/>
      <c r="FH37" s="0"/>
      <c r="FI37" s="0"/>
      <c r="FJ37" s="0"/>
      <c r="FK37" s="0"/>
      <c r="FL37" s="0"/>
      <c r="FM37" s="0"/>
      <c r="FN37" s="0"/>
      <c r="FO37" s="0"/>
      <c r="FP37" s="0"/>
      <c r="FQ37" s="0"/>
      <c r="FR37" s="0"/>
      <c r="FS37" s="0"/>
      <c r="FT37" s="0"/>
      <c r="FU37" s="0"/>
      <c r="FV37" s="0"/>
      <c r="FW37" s="0"/>
      <c r="FX37" s="0"/>
      <c r="FY37" s="11" t="n">
        <v>46173</v>
      </c>
      <c r="FZ37" s="6" t="s">
        <f>=-127.95</f>
      </c>
      <c r="GA37" s="0" t="s">
        <v>322</v>
      </c>
      <c r="GB37" s="0"/>
      <c r="GC37" s="0"/>
      <c r="GD37" s="0"/>
      <c r="GE37" s="0"/>
      <c r="GF37" s="8" t="s">
        <f>=-SUM(GF2:GF35)</f>
      </c>
      <c r="GG37" s="0" t="s">
        <v>389</v>
      </c>
    </row>
    <row collapsed="false" customFormat="false" customHeight="false" hidden="false" ht="12.1" outlineLevel="0" r="38">
      <c r="A38" s="0"/>
      <c r="B38" s="0"/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0"/>
      <c r="CU38" s="0"/>
      <c r="CV38" s="0"/>
      <c r="CW38" s="0"/>
      <c r="CX38" s="0"/>
      <c r="CY38" s="0"/>
      <c r="CZ38" s="0"/>
      <c r="DA38" s="0"/>
      <c r="DB38" s="0"/>
      <c r="DC38" s="0"/>
      <c r="DD38" s="0"/>
      <c r="DE38" s="11" t="n">
        <v>45614</v>
      </c>
      <c r="DF38" s="6" t="n">
        <v>122.22</v>
      </c>
      <c r="DG38" s="0" t="s">
        <v>336</v>
      </c>
      <c r="DH38" s="0"/>
      <c r="DI38" s="0"/>
      <c r="DJ38" s="0"/>
      <c r="DK38" s="0"/>
      <c r="DL38" s="0"/>
      <c r="DM38" s="0"/>
      <c r="DN38" s="0"/>
      <c r="DO38" s="0"/>
      <c r="DP38" s="0"/>
      <c r="DQ38" s="0"/>
      <c r="DR38" s="0"/>
      <c r="DS38" s="0"/>
      <c r="DT38" s="0"/>
      <c r="DU38" s="0"/>
      <c r="DV38" s="0"/>
      <c r="DW38" s="0"/>
      <c r="DX38" s="0"/>
      <c r="DY38" s="0"/>
      <c r="DZ38" s="0"/>
      <c r="EA38" s="0"/>
      <c r="EB38" s="0"/>
      <c r="EC38" s="0"/>
      <c r="ED38" s="0"/>
      <c r="EE38" s="0"/>
      <c r="EF38" s="0"/>
      <c r="EG38" s="0"/>
      <c r="EH38" s="0"/>
      <c r="EI38" s="0"/>
      <c r="EJ38" s="0"/>
      <c r="EK38" s="0"/>
      <c r="EL38" s="0"/>
      <c r="EM38" s="0"/>
      <c r="EN38" s="0"/>
      <c r="EO38" s="0"/>
      <c r="EP38" s="8" t="s">
        <f>=-SUM(EP2:EP36)</f>
      </c>
      <c r="EQ38" s="0" t="s">
        <v>389</v>
      </c>
      <c r="ER38" s="0"/>
      <c r="ES38" s="0"/>
      <c r="ET38" s="0"/>
      <c r="EU38" s="0"/>
      <c r="EV38" s="0"/>
      <c r="EW38" s="0"/>
      <c r="EX38" s="0"/>
      <c r="EY38" s="0"/>
      <c r="EZ38" s="0"/>
      <c r="FA38" s="0"/>
      <c r="FB38" s="0"/>
      <c r="FC38" s="0"/>
      <c r="FD38" s="0"/>
      <c r="FE38" s="0"/>
      <c r="FF38" s="0"/>
      <c r="FG38" s="0"/>
      <c r="FH38" s="0"/>
      <c r="FI38" s="0"/>
      <c r="FJ38" s="0"/>
      <c r="FK38" s="0"/>
      <c r="FL38" s="0"/>
      <c r="FM38" s="0"/>
      <c r="FN38" s="0"/>
      <c r="FO38" s="0"/>
      <c r="FP38" s="0"/>
      <c r="FQ38" s="0"/>
      <c r="FR38" s="0"/>
      <c r="FS38" s="0"/>
      <c r="FT38" s="0"/>
      <c r="FU38" s="0"/>
      <c r="FV38" s="0"/>
      <c r="FW38" s="0"/>
      <c r="FX38" s="0"/>
      <c r="FY38" s="11" t="n">
        <v>46174</v>
      </c>
      <c r="FZ38" s="6" t="s">
        <f>=-4.4</f>
      </c>
      <c r="GA38" s="0" t="s">
        <v>554</v>
      </c>
    </row>
    <row collapsed="false" customFormat="false" customHeight="false" hidden="false" ht="12.1" outlineLevel="0" r="39">
      <c r="A39" s="0"/>
      <c r="B39" s="0"/>
      <c r="C39" s="0"/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11" t="n">
        <v>45617</v>
      </c>
      <c r="DF39" s="6" t="n">
        <v>122.42</v>
      </c>
      <c r="DG39" s="0" t="s">
        <v>336</v>
      </c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0"/>
      <c r="DU39" s="0"/>
      <c r="DV39" s="0"/>
      <c r="DW39" s="0"/>
      <c r="DX39" s="0"/>
      <c r="DY39" s="0"/>
      <c r="DZ39" s="0"/>
      <c r="EA39" s="0"/>
      <c r="EB39" s="0"/>
      <c r="EC39" s="0"/>
      <c r="ED39" s="0"/>
      <c r="EE39" s="0"/>
      <c r="EF39" s="0"/>
      <c r="EG39" s="0"/>
      <c r="EH39" s="0"/>
      <c r="EI39" s="0"/>
      <c r="EJ39" s="0"/>
      <c r="EK39" s="0"/>
      <c r="EL39" s="0"/>
      <c r="EM39" s="0"/>
      <c r="EN39" s="0"/>
      <c r="EO39" s="0"/>
      <c r="EP39" s="0"/>
      <c r="EQ39" s="0"/>
      <c r="ER39" s="0"/>
      <c r="ES39" s="0"/>
      <c r="ET39" s="0"/>
      <c r="EU39" s="0"/>
      <c r="EV39" s="0"/>
      <c r="EW39" s="0"/>
      <c r="EX39" s="0"/>
      <c r="EY39" s="0"/>
      <c r="EZ39" s="0"/>
      <c r="FA39" s="0"/>
      <c r="FB39" s="0"/>
      <c r="FC39" s="0"/>
      <c r="FD39" s="0"/>
      <c r="FE39" s="0"/>
      <c r="FF39" s="0"/>
      <c r="FG39" s="0"/>
      <c r="FH39" s="0"/>
      <c r="FI39" s="0"/>
      <c r="FJ39" s="0"/>
      <c r="FK39" s="0"/>
      <c r="FL39" s="0"/>
      <c r="FM39" s="0"/>
      <c r="FN39" s="0"/>
      <c r="FO39" s="0"/>
      <c r="FP39" s="0"/>
      <c r="FQ39" s="0"/>
      <c r="FR39" s="0"/>
      <c r="FS39" s="0"/>
      <c r="FT39" s="0"/>
      <c r="FU39" s="0"/>
      <c r="FV39" s="0"/>
      <c r="FW39" s="0"/>
      <c r="FX39" s="0"/>
      <c r="FY39" s="11" t="n">
        <v>46203</v>
      </c>
      <c r="FZ39" s="6" t="s">
        <f>=-119.95</f>
      </c>
      <c r="GA39" s="0" t="s">
        <v>325</v>
      </c>
    </row>
    <row collapsed="false" customFormat="false" customHeight="false" hidden="false" ht="12.1" outlineLevel="0" r="40">
      <c r="A40" s="0"/>
      <c r="B40" s="0"/>
      <c r="C40" s="0"/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0"/>
      <c r="CU40" s="0"/>
      <c r="CV40" s="0"/>
      <c r="CW40" s="0"/>
      <c r="CX40" s="0"/>
      <c r="CY40" s="0"/>
      <c r="CZ40" s="0"/>
      <c r="DA40" s="0"/>
      <c r="DB40" s="0"/>
      <c r="DC40" s="0"/>
      <c r="DD40" s="0"/>
      <c r="DE40" s="11" t="n">
        <v>45620</v>
      </c>
      <c r="DF40" s="6" t="n">
        <v>122.61</v>
      </c>
      <c r="DG40" s="0" t="s">
        <v>336</v>
      </c>
      <c r="DH40" s="0"/>
      <c r="DI40" s="0"/>
      <c r="DJ40" s="0"/>
      <c r="DK40" s="0"/>
      <c r="DL40" s="0"/>
      <c r="DM40" s="0"/>
      <c r="DN40" s="0"/>
      <c r="DO40" s="0"/>
      <c r="DP40" s="0"/>
      <c r="DQ40" s="0"/>
      <c r="DR40" s="0"/>
      <c r="DS40" s="0"/>
      <c r="DT40" s="0"/>
      <c r="DU40" s="0"/>
      <c r="DV40" s="0"/>
      <c r="DW40" s="0"/>
      <c r="DX40" s="0"/>
      <c r="DY40" s="0"/>
      <c r="DZ40" s="0"/>
      <c r="EA40" s="0"/>
      <c r="EB40" s="0"/>
      <c r="EC40" s="0"/>
      <c r="ED40" s="0"/>
      <c r="EE40" s="0"/>
      <c r="EF40" s="0"/>
      <c r="EG40" s="0"/>
      <c r="EH40" s="0"/>
      <c r="EI40" s="0"/>
      <c r="EJ40" s="0"/>
      <c r="EK40" s="0"/>
      <c r="EL40" s="0"/>
      <c r="EM40" s="0"/>
      <c r="EN40" s="0"/>
      <c r="EO40" s="0"/>
      <c r="EP40" s="0"/>
      <c r="EQ40" s="0"/>
      <c r="ER40" s="0"/>
      <c r="ES40" s="0"/>
      <c r="ET40" s="0"/>
      <c r="EU40" s="0"/>
      <c r="EV40" s="0"/>
      <c r="EW40" s="0"/>
      <c r="EX40" s="0"/>
      <c r="EY40" s="0"/>
      <c r="EZ40" s="0"/>
      <c r="FA40" s="0"/>
      <c r="FB40" s="0"/>
      <c r="FC40" s="0"/>
      <c r="FD40" s="0"/>
      <c r="FE40" s="0"/>
      <c r="FF40" s="0"/>
      <c r="FG40" s="0"/>
      <c r="FH40" s="0"/>
      <c r="FI40" s="0"/>
      <c r="FJ40" s="0"/>
      <c r="FK40" s="0"/>
      <c r="FL40" s="0"/>
      <c r="FM40" s="0"/>
      <c r="FN40" s="0"/>
      <c r="FO40" s="0"/>
      <c r="FP40" s="0"/>
      <c r="FQ40" s="0"/>
      <c r="FR40" s="0"/>
      <c r="FS40" s="0"/>
      <c r="FT40" s="0"/>
      <c r="FU40" s="0"/>
      <c r="FV40" s="0"/>
      <c r="FW40" s="0"/>
      <c r="FX40" s="0"/>
      <c r="FY40" s="11" t="n">
        <v>46204</v>
      </c>
      <c r="FZ40" s="6" t="s">
        <f>=-3.4</f>
      </c>
      <c r="GA40" s="0" t="s">
        <v>555</v>
      </c>
    </row>
    <row collapsed="false" customFormat="false" customHeight="false" hidden="false" ht="12.1" outlineLevel="0" r="41">
      <c r="A41" s="0"/>
      <c r="B41" s="0"/>
      <c r="C41" s="0"/>
      <c r="D41" s="0"/>
      <c r="E41" s="0"/>
      <c r="F41" s="0"/>
      <c r="G41" s="0"/>
      <c r="H41" s="0"/>
      <c r="I41" s="0"/>
      <c r="J41" s="0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0"/>
      <c r="BM41" s="0"/>
      <c r="BN41" s="0"/>
      <c r="BO41" s="0"/>
      <c r="BP41" s="0"/>
      <c r="BQ41" s="0"/>
      <c r="BR41" s="0"/>
      <c r="BS41" s="0"/>
      <c r="BT41" s="0"/>
      <c r="BU41" s="0"/>
      <c r="BV41" s="0"/>
      <c r="BW41" s="0"/>
      <c r="BX41" s="0"/>
      <c r="BY41" s="0"/>
      <c r="BZ41" s="0"/>
      <c r="CA41" s="0"/>
      <c r="CB41" s="0"/>
      <c r="CC41" s="0"/>
      <c r="CD41" s="0"/>
      <c r="CE41" s="0"/>
      <c r="CF41" s="0"/>
      <c r="CG41" s="0"/>
      <c r="CH41" s="0"/>
      <c r="CI41" s="0"/>
      <c r="CJ41" s="0"/>
      <c r="CK41" s="0"/>
      <c r="CL41" s="0"/>
      <c r="CM41" s="0"/>
      <c r="CN41" s="0"/>
      <c r="CO41" s="0"/>
      <c r="CP41" s="0"/>
      <c r="CQ41" s="0"/>
      <c r="CR41" s="0"/>
      <c r="CS41" s="0"/>
      <c r="CT41" s="0"/>
      <c r="CU41" s="0"/>
      <c r="CV41" s="0"/>
      <c r="CW41" s="0"/>
      <c r="CX41" s="0"/>
      <c r="CY41" s="0"/>
      <c r="CZ41" s="0"/>
      <c r="DA41" s="0"/>
      <c r="DB41" s="0"/>
      <c r="DC41" s="0"/>
      <c r="DD41" s="0"/>
      <c r="DE41" s="11" t="n">
        <v>45623</v>
      </c>
      <c r="DF41" s="6" t="n">
        <v>122.81</v>
      </c>
      <c r="DG41" s="0" t="s">
        <v>336</v>
      </c>
      <c r="DH41" s="0"/>
      <c r="DI41" s="0"/>
      <c r="DJ41" s="0"/>
      <c r="DK41" s="0"/>
      <c r="DL41" s="0"/>
      <c r="DM41" s="0"/>
      <c r="DN41" s="0"/>
      <c r="DO41" s="0"/>
      <c r="DP41" s="0"/>
      <c r="DQ41" s="0"/>
      <c r="DR41" s="0"/>
      <c r="DS41" s="0"/>
      <c r="DT41" s="0"/>
      <c r="DU41" s="0"/>
      <c r="DV41" s="0"/>
      <c r="DW41" s="0"/>
      <c r="DX41" s="0"/>
      <c r="DY41" s="0"/>
      <c r="DZ41" s="0"/>
      <c r="EA41" s="0"/>
      <c r="EB41" s="0"/>
      <c r="EC41" s="0"/>
      <c r="ED41" s="0"/>
      <c r="EE41" s="0"/>
      <c r="EF41" s="0"/>
      <c r="EG41" s="0"/>
      <c r="EH41" s="0"/>
      <c r="EI41" s="0"/>
      <c r="EJ41" s="0"/>
      <c r="EK41" s="0"/>
      <c r="EL41" s="0"/>
      <c r="EM41" s="0"/>
      <c r="EN41" s="0"/>
      <c r="EO41" s="0"/>
      <c r="EP41" s="0"/>
      <c r="EQ41" s="0"/>
      <c r="ER41" s="0"/>
      <c r="ES41" s="0"/>
      <c r="ET41" s="0"/>
      <c r="EU41" s="0"/>
      <c r="EV41" s="0"/>
      <c r="EW41" s="0"/>
      <c r="EX41" s="0"/>
      <c r="EY41" s="0"/>
      <c r="EZ41" s="0"/>
      <c r="FA41" s="0"/>
      <c r="FB41" s="0"/>
      <c r="FC41" s="0"/>
      <c r="FD41" s="0"/>
      <c r="FE41" s="0"/>
      <c r="FF41" s="0"/>
      <c r="FG41" s="0"/>
      <c r="FH41" s="0"/>
      <c r="FI41" s="0"/>
      <c r="FJ41" s="0"/>
      <c r="FK41" s="0"/>
      <c r="FL41" s="0"/>
      <c r="FM41" s="0"/>
      <c r="FN41" s="0"/>
      <c r="FO41" s="0"/>
      <c r="FP41" s="0"/>
      <c r="FQ41" s="0"/>
      <c r="FR41" s="0"/>
      <c r="FS41" s="0"/>
      <c r="FT41" s="0"/>
      <c r="FU41" s="0"/>
      <c r="FV41" s="0"/>
      <c r="FW41" s="0"/>
      <c r="FX41" s="0"/>
      <c r="FY41" s="11" t="n">
        <v>46234</v>
      </c>
      <c r="FZ41" s="6" t="s">
        <f>=-129.55</f>
      </c>
      <c r="GA41" s="0" t="s">
        <v>329</v>
      </c>
    </row>
    <row collapsed="false" customFormat="false" customHeight="false" hidden="false" ht="12.1" outlineLevel="0" r="42">
      <c r="A42" s="0"/>
      <c r="B42" s="0"/>
      <c r="C42" s="0"/>
      <c r="D42" s="0"/>
      <c r="E42" s="0"/>
      <c r="F42" s="0"/>
      <c r="G42" s="0"/>
      <c r="H42" s="0"/>
      <c r="I42" s="0"/>
      <c r="J42" s="0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0"/>
      <c r="AU42" s="0"/>
      <c r="AV42" s="0"/>
      <c r="AW42" s="0"/>
      <c r="AX42" s="0"/>
      <c r="AY42" s="0"/>
      <c r="AZ42" s="0"/>
      <c r="BA42" s="0"/>
      <c r="BB42" s="0"/>
      <c r="BC42" s="0"/>
      <c r="BD42" s="0"/>
      <c r="BE42" s="0"/>
      <c r="BF42" s="0"/>
      <c r="BG42" s="0"/>
      <c r="BH42" s="0"/>
      <c r="BI42" s="0"/>
      <c r="BJ42" s="0"/>
      <c r="BK42" s="0"/>
      <c r="BL42" s="0"/>
      <c r="BM42" s="0"/>
      <c r="BN42" s="0"/>
      <c r="BO42" s="0"/>
      <c r="BP42" s="0"/>
      <c r="BQ42" s="0"/>
      <c r="BR42" s="0"/>
      <c r="BS42" s="0"/>
      <c r="BT42" s="0"/>
      <c r="BU42" s="0"/>
      <c r="BV42" s="0"/>
      <c r="BW42" s="0"/>
      <c r="BX42" s="0"/>
      <c r="BY42" s="0"/>
      <c r="BZ42" s="0"/>
      <c r="CA42" s="0"/>
      <c r="CB42" s="0"/>
      <c r="CC42" s="0"/>
      <c r="CD42" s="0"/>
      <c r="CE42" s="0"/>
      <c r="CF42" s="0"/>
      <c r="CG42" s="0"/>
      <c r="CH42" s="0"/>
      <c r="CI42" s="0"/>
      <c r="CJ42" s="0"/>
      <c r="CK42" s="0"/>
      <c r="CL42" s="0"/>
      <c r="CM42" s="0"/>
      <c r="CN42" s="0"/>
      <c r="CO42" s="0"/>
      <c r="CP42" s="0"/>
      <c r="CQ42" s="0"/>
      <c r="CR42" s="0"/>
      <c r="CS42" s="0"/>
      <c r="CT42" s="0"/>
      <c r="CU42" s="0"/>
      <c r="CV42" s="0"/>
      <c r="CW42" s="0"/>
      <c r="CX42" s="0"/>
      <c r="CY42" s="0"/>
      <c r="CZ42" s="0"/>
      <c r="DA42" s="0"/>
      <c r="DB42" s="0"/>
      <c r="DC42" s="0"/>
      <c r="DD42" s="0"/>
      <c r="DE42" s="11" t="n">
        <v>45628</v>
      </c>
      <c r="DF42" s="6" t="n">
        <v>123.14</v>
      </c>
      <c r="DG42" s="0" t="s">
        <v>336</v>
      </c>
      <c r="DH42" s="0"/>
      <c r="DI42" s="0"/>
      <c r="DJ42" s="0"/>
      <c r="DK42" s="0"/>
      <c r="DL42" s="0"/>
      <c r="DM42" s="0"/>
      <c r="DN42" s="0"/>
      <c r="DO42" s="0"/>
      <c r="DP42" s="0"/>
      <c r="DQ42" s="0"/>
      <c r="DR42" s="0"/>
      <c r="DS42" s="0"/>
      <c r="DT42" s="0"/>
      <c r="DU42" s="0"/>
      <c r="DV42" s="0"/>
      <c r="DW42" s="0"/>
      <c r="DX42" s="0"/>
      <c r="DY42" s="0"/>
      <c r="DZ42" s="0"/>
      <c r="EA42" s="0"/>
      <c r="EB42" s="0"/>
      <c r="EC42" s="0"/>
      <c r="ED42" s="0"/>
      <c r="EE42" s="0"/>
      <c r="EF42" s="0"/>
      <c r="EG42" s="0"/>
      <c r="EH42" s="0"/>
      <c r="EI42" s="0"/>
      <c r="EJ42" s="0"/>
      <c r="EK42" s="0"/>
      <c r="EL42" s="0"/>
      <c r="EM42" s="0"/>
      <c r="EN42" s="0"/>
      <c r="EO42" s="0"/>
      <c r="EP42" s="0"/>
      <c r="EQ42" s="0"/>
      <c r="ER42" s="0"/>
      <c r="ES42" s="0"/>
      <c r="ET42" s="0"/>
      <c r="EU42" s="0"/>
      <c r="EV42" s="0"/>
      <c r="EW42" s="0"/>
      <c r="EX42" s="0"/>
      <c r="EY42" s="0"/>
      <c r="EZ42" s="0"/>
      <c r="FA42" s="0"/>
      <c r="FB42" s="0"/>
      <c r="FC42" s="0"/>
      <c r="FD42" s="0"/>
      <c r="FE42" s="0"/>
      <c r="FF42" s="0"/>
      <c r="FG42" s="0"/>
      <c r="FH42" s="0"/>
      <c r="FI42" s="0"/>
      <c r="FJ42" s="0"/>
      <c r="FK42" s="0"/>
      <c r="FL42" s="0"/>
      <c r="FM42" s="0"/>
      <c r="FN42" s="0"/>
      <c r="FO42" s="0"/>
      <c r="FP42" s="0"/>
      <c r="FQ42" s="0"/>
      <c r="FR42" s="0"/>
      <c r="FS42" s="0"/>
      <c r="FT42" s="0"/>
      <c r="FU42" s="0"/>
      <c r="FV42" s="0"/>
      <c r="FW42" s="0"/>
      <c r="FX42" s="0"/>
      <c r="FY42" s="11" t="n">
        <v>46235</v>
      </c>
      <c r="FZ42" s="6" t="s">
        <f>=-2.7</f>
      </c>
      <c r="GA42" s="0" t="s">
        <v>556</v>
      </c>
    </row>
    <row collapsed="false" customFormat="false" customHeight="false" hidden="false" ht="12.1" outlineLevel="0" r="43">
      <c r="A43" s="0"/>
      <c r="B43" s="0"/>
      <c r="C43" s="0"/>
      <c r="D43" s="0"/>
      <c r="E43" s="0"/>
      <c r="F43" s="0"/>
      <c r="G43" s="0"/>
      <c r="H43" s="0"/>
      <c r="I43" s="0"/>
      <c r="J43" s="0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0"/>
      <c r="AU43" s="0"/>
      <c r="AV43" s="0"/>
      <c r="AW43" s="0"/>
      <c r="AX43" s="0"/>
      <c r="AY43" s="0"/>
      <c r="AZ43" s="0"/>
      <c r="BA43" s="0"/>
      <c r="BB43" s="0"/>
      <c r="BC43" s="0"/>
      <c r="BD43" s="0"/>
      <c r="BE43" s="0"/>
      <c r="BF43" s="0"/>
      <c r="BG43" s="0"/>
      <c r="BH43" s="0"/>
      <c r="BI43" s="0"/>
      <c r="BJ43" s="0"/>
      <c r="BK43" s="0"/>
      <c r="BL43" s="0"/>
      <c r="BM43" s="0"/>
      <c r="BN43" s="0"/>
      <c r="BO43" s="0"/>
      <c r="BP43" s="0"/>
      <c r="BQ43" s="0"/>
      <c r="BR43" s="0"/>
      <c r="BS43" s="0"/>
      <c r="BT43" s="0"/>
      <c r="BU43" s="0"/>
      <c r="BV43" s="0"/>
      <c r="BW43" s="0"/>
      <c r="BX43" s="0"/>
      <c r="BY43" s="0"/>
      <c r="BZ43" s="0"/>
      <c r="CA43" s="0"/>
      <c r="CB43" s="0"/>
      <c r="CC43" s="0"/>
      <c r="CD43" s="0"/>
      <c r="CE43" s="0"/>
      <c r="CF43" s="0"/>
      <c r="CG43" s="0"/>
      <c r="CH43" s="0"/>
      <c r="CI43" s="0"/>
      <c r="CJ43" s="0"/>
      <c r="CK43" s="0"/>
      <c r="CL43" s="0"/>
      <c r="CM43" s="0"/>
      <c r="CN43" s="0"/>
      <c r="CO43" s="0"/>
      <c r="CP43" s="0"/>
      <c r="CQ43" s="0"/>
      <c r="CR43" s="0"/>
      <c r="CS43" s="0"/>
      <c r="CT43" s="0"/>
      <c r="CU43" s="0"/>
      <c r="CV43" s="0"/>
      <c r="CW43" s="0"/>
      <c r="CX43" s="0"/>
      <c r="CY43" s="0"/>
      <c r="CZ43" s="0"/>
      <c r="DA43" s="0"/>
      <c r="DB43" s="0"/>
      <c r="DC43" s="0"/>
      <c r="DD43" s="0"/>
      <c r="DE43" s="11" t="n">
        <v>45631</v>
      </c>
      <c r="DF43" s="6" t="n">
        <v>2590.14</v>
      </c>
      <c r="DG43" s="0" t="s">
        <v>336</v>
      </c>
      <c r="DH43" s="0"/>
      <c r="DI43" s="0"/>
      <c r="DJ43" s="0"/>
      <c r="DK43" s="0"/>
      <c r="DL43" s="0"/>
      <c r="DM43" s="0"/>
      <c r="DN43" s="0"/>
      <c r="DO43" s="0"/>
      <c r="DP43" s="0"/>
      <c r="DQ43" s="0"/>
      <c r="DR43" s="0"/>
      <c r="DS43" s="0"/>
      <c r="DT43" s="0"/>
      <c r="DU43" s="0"/>
      <c r="DV43" s="0"/>
      <c r="DW43" s="0"/>
      <c r="DX43" s="0"/>
      <c r="DY43" s="0"/>
      <c r="DZ43" s="0"/>
      <c r="EA43" s="0"/>
      <c r="EB43" s="0"/>
      <c r="EC43" s="0"/>
      <c r="ED43" s="0"/>
      <c r="EE43" s="0"/>
      <c r="EF43" s="0"/>
      <c r="EG43" s="0"/>
      <c r="EH43" s="0"/>
      <c r="EI43" s="0"/>
      <c r="EJ43" s="0"/>
      <c r="EK43" s="0"/>
      <c r="EL43" s="0"/>
      <c r="EM43" s="0"/>
      <c r="EN43" s="0"/>
      <c r="EO43" s="0"/>
      <c r="EP43" s="0"/>
      <c r="EQ43" s="0"/>
      <c r="ER43" s="0"/>
      <c r="ES43" s="0"/>
      <c r="ET43" s="0"/>
      <c r="EU43" s="0"/>
      <c r="EV43" s="0"/>
      <c r="EW43" s="0"/>
      <c r="EX43" s="0"/>
      <c r="EY43" s="0"/>
      <c r="EZ43" s="0"/>
      <c r="FA43" s="0"/>
      <c r="FB43" s="0"/>
      <c r="FC43" s="0"/>
      <c r="FD43" s="0"/>
      <c r="FE43" s="0"/>
      <c r="FF43" s="0"/>
      <c r="FG43" s="0"/>
      <c r="FH43" s="0"/>
      <c r="FI43" s="0"/>
      <c r="FJ43" s="0"/>
      <c r="FK43" s="0"/>
      <c r="FL43" s="0"/>
      <c r="FM43" s="0"/>
      <c r="FN43" s="0"/>
      <c r="FO43" s="0"/>
      <c r="FP43" s="0"/>
      <c r="FQ43" s="0"/>
      <c r="FR43" s="0"/>
      <c r="FS43" s="0"/>
      <c r="FT43" s="0"/>
      <c r="FU43" s="0"/>
      <c r="FV43" s="0"/>
      <c r="FW43" s="0"/>
      <c r="FX43" s="0"/>
      <c r="FY43" s="11" t="n">
        <v>46258</v>
      </c>
      <c r="FZ43" s="8" t="s">
        <f>=-Портфель!K64</f>
      </c>
      <c r="GA43" s="0" t="s">
        <v>342</v>
      </c>
    </row>
    <row collapsed="false" customFormat="false" customHeight="false" hidden="false" ht="12.1" outlineLevel="0" r="44">
      <c r="A44" s="0"/>
      <c r="B44" s="0"/>
      <c r="C44" s="0"/>
      <c r="D44" s="0"/>
      <c r="E44" s="0"/>
      <c r="F44" s="0"/>
      <c r="G44" s="0"/>
      <c r="H44" s="0"/>
      <c r="I44" s="0"/>
      <c r="J44" s="0"/>
      <c r="K44" s="0"/>
      <c r="L44" s="0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0"/>
      <c r="AU44" s="0"/>
      <c r="AV44" s="0"/>
      <c r="AW44" s="0"/>
      <c r="AX44" s="0"/>
      <c r="AY44" s="0"/>
      <c r="AZ44" s="0"/>
      <c r="BA44" s="0"/>
      <c r="BB44" s="0"/>
      <c r="BC44" s="0"/>
      <c r="BD44" s="0"/>
      <c r="BE44" s="0"/>
      <c r="BF44" s="0"/>
      <c r="BG44" s="0"/>
      <c r="BH44" s="0"/>
      <c r="BI44" s="0"/>
      <c r="BJ44" s="0"/>
      <c r="BK44" s="0"/>
      <c r="BL44" s="0"/>
      <c r="BM44" s="0"/>
      <c r="BN44" s="0"/>
      <c r="BO44" s="0"/>
      <c r="BP44" s="0"/>
      <c r="BQ44" s="0"/>
      <c r="BR44" s="0"/>
      <c r="BS44" s="0"/>
      <c r="BT44" s="0"/>
      <c r="BU44" s="0"/>
      <c r="BV44" s="0"/>
      <c r="BW44" s="0"/>
      <c r="BX44" s="0"/>
      <c r="BY44" s="0"/>
      <c r="BZ44" s="0"/>
      <c r="CA44" s="0"/>
      <c r="CB44" s="0"/>
      <c r="CC44" s="0"/>
      <c r="CD44" s="0"/>
      <c r="CE44" s="0"/>
      <c r="CF44" s="0"/>
      <c r="CG44" s="0"/>
      <c r="CH44" s="0"/>
      <c r="CI44" s="0"/>
      <c r="CJ44" s="0"/>
      <c r="CK44" s="0"/>
      <c r="CL44" s="0"/>
      <c r="CM44" s="0"/>
      <c r="CN44" s="0"/>
      <c r="CO44" s="0"/>
      <c r="CP44" s="0"/>
      <c r="CQ44" s="0"/>
      <c r="CR44" s="0"/>
      <c r="CS44" s="0"/>
      <c r="CT44" s="0"/>
      <c r="CU44" s="0"/>
      <c r="CV44" s="0"/>
      <c r="CW44" s="0"/>
      <c r="CX44" s="0"/>
      <c r="CY44" s="0"/>
      <c r="CZ44" s="0"/>
      <c r="DA44" s="0"/>
      <c r="DB44" s="0"/>
      <c r="DC44" s="0"/>
      <c r="DD44" s="0"/>
      <c r="DE44" s="11" t="n">
        <v>45632</v>
      </c>
      <c r="DF44" s="6" t="n">
        <v>123.41</v>
      </c>
      <c r="DG44" s="0" t="s">
        <v>336</v>
      </c>
      <c r="DH44" s="0"/>
      <c r="DI44" s="0"/>
      <c r="DJ44" s="0"/>
      <c r="DK44" s="0"/>
      <c r="DL44" s="0"/>
      <c r="DM44" s="0"/>
      <c r="DN44" s="0"/>
      <c r="DO44" s="0"/>
      <c r="DP44" s="0"/>
      <c r="DQ44" s="0"/>
      <c r="DR44" s="0"/>
      <c r="DS44" s="0"/>
      <c r="DT44" s="0"/>
      <c r="DU44" s="0"/>
      <c r="DV44" s="0"/>
      <c r="DW44" s="0"/>
      <c r="DX44" s="0"/>
      <c r="DY44" s="0"/>
      <c r="DZ44" s="0"/>
      <c r="EA44" s="0"/>
      <c r="EB44" s="0"/>
      <c r="EC44" s="0"/>
      <c r="ED44" s="0"/>
      <c r="EE44" s="0"/>
      <c r="EF44" s="0"/>
      <c r="EG44" s="0"/>
      <c r="EH44" s="0"/>
      <c r="EI44" s="0"/>
      <c r="EJ44" s="0"/>
      <c r="EK44" s="0"/>
      <c r="EL44" s="0"/>
      <c r="EM44" s="0"/>
      <c r="EN44" s="0"/>
      <c r="EO44" s="0"/>
      <c r="EP44" s="0"/>
      <c r="EQ44" s="0"/>
      <c r="ER44" s="0"/>
      <c r="ES44" s="0"/>
      <c r="ET44" s="0"/>
      <c r="EU44" s="0"/>
      <c r="EV44" s="0"/>
      <c r="EW44" s="0"/>
      <c r="EX44" s="0"/>
      <c r="EY44" s="0"/>
      <c r="EZ44" s="0"/>
      <c r="FA44" s="0"/>
      <c r="FB44" s="0"/>
      <c r="FC44" s="0"/>
      <c r="FD44" s="0"/>
      <c r="FE44" s="0"/>
      <c r="FF44" s="0"/>
      <c r="FG44" s="0"/>
      <c r="FH44" s="0"/>
      <c r="FI44" s="0"/>
      <c r="FJ44" s="0"/>
      <c r="FK44" s="0"/>
      <c r="FL44" s="0"/>
      <c r="FM44" s="0"/>
      <c r="FN44" s="0"/>
      <c r="FO44" s="0"/>
      <c r="FP44" s="0"/>
      <c r="FQ44" s="0"/>
      <c r="FR44" s="0"/>
      <c r="FS44" s="0"/>
      <c r="FT44" s="0"/>
      <c r="FU44" s="0"/>
      <c r="FV44" s="0"/>
      <c r="FW44" s="0"/>
      <c r="FX44" s="0"/>
      <c r="FY44" s="0"/>
      <c r="FZ44" s="10" t="s">
        <f>=XIRR(FZ2:FZ43,FY2:FY43)</f>
      </c>
      <c r="GA44" s="0"/>
    </row>
    <row collapsed="false" customFormat="false" customHeight="false" hidden="false" ht="12.1" outlineLevel="0" r="45">
      <c r="A45" s="0"/>
      <c r="B45" s="0"/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0"/>
      <c r="AU45" s="0"/>
      <c r="AV45" s="0"/>
      <c r="AW45" s="0"/>
      <c r="AX45" s="0"/>
      <c r="AY45" s="0"/>
      <c r="AZ45" s="0"/>
      <c r="BA45" s="0"/>
      <c r="BB45" s="0"/>
      <c r="BC45" s="0"/>
      <c r="BD45" s="0"/>
      <c r="BE45" s="0"/>
      <c r="BF45" s="0"/>
      <c r="BG45" s="0"/>
      <c r="BH45" s="0"/>
      <c r="BI45" s="0"/>
      <c r="BJ45" s="0"/>
      <c r="BK45" s="0"/>
      <c r="BL45" s="0"/>
      <c r="BM45" s="0"/>
      <c r="BN45" s="0"/>
      <c r="BO45" s="0"/>
      <c r="BP45" s="0"/>
      <c r="BQ45" s="0"/>
      <c r="BR45" s="0"/>
      <c r="BS45" s="0"/>
      <c r="BT45" s="0"/>
      <c r="BU45" s="0"/>
      <c r="BV45" s="0"/>
      <c r="BW45" s="0"/>
      <c r="BX45" s="0"/>
      <c r="BY45" s="0"/>
      <c r="BZ45" s="0"/>
      <c r="CA45" s="0"/>
      <c r="CB45" s="0"/>
      <c r="CC45" s="0"/>
      <c r="CD45" s="0"/>
      <c r="CE45" s="0"/>
      <c r="CF45" s="0"/>
      <c r="CG45" s="0"/>
      <c r="CH45" s="0"/>
      <c r="CI45" s="0"/>
      <c r="CJ45" s="0"/>
      <c r="CK45" s="0"/>
      <c r="CL45" s="0"/>
      <c r="CM45" s="0"/>
      <c r="CN45" s="0"/>
      <c r="CO45" s="0"/>
      <c r="CP45" s="0"/>
      <c r="CQ45" s="0"/>
      <c r="CR45" s="0"/>
      <c r="CS45" s="0"/>
      <c r="CT45" s="0"/>
      <c r="CU45" s="0"/>
      <c r="CV45" s="0"/>
      <c r="CW45" s="0"/>
      <c r="CX45" s="0"/>
      <c r="CY45" s="0"/>
      <c r="CZ45" s="0"/>
      <c r="DA45" s="0"/>
      <c r="DB45" s="0"/>
      <c r="DC45" s="0"/>
      <c r="DD45" s="0"/>
      <c r="DE45" s="11" t="n">
        <v>45639</v>
      </c>
      <c r="DF45" s="6" t="n">
        <v>123.87</v>
      </c>
      <c r="DG45" s="0" t="s">
        <v>336</v>
      </c>
      <c r="DH45" s="0"/>
      <c r="DI45" s="0"/>
      <c r="DJ45" s="0"/>
      <c r="DK45" s="0"/>
      <c r="DL45" s="0"/>
      <c r="DM45" s="0"/>
      <c r="DN45" s="0"/>
      <c r="DO45" s="0"/>
      <c r="DP45" s="0"/>
      <c r="DQ45" s="0"/>
      <c r="DR45" s="0"/>
      <c r="DS45" s="0"/>
      <c r="DT45" s="0"/>
      <c r="DU45" s="0"/>
      <c r="DV45" s="0"/>
      <c r="DW45" s="0"/>
      <c r="DX45" s="0"/>
      <c r="DY45" s="0"/>
      <c r="DZ45" s="0"/>
      <c r="EA45" s="0"/>
      <c r="EB45" s="0"/>
      <c r="EC45" s="0"/>
      <c r="ED45" s="0"/>
      <c r="EE45" s="0"/>
      <c r="EF45" s="0"/>
      <c r="EG45" s="0"/>
      <c r="EH45" s="0"/>
      <c r="EI45" s="0"/>
      <c r="EJ45" s="0"/>
      <c r="EK45" s="0"/>
      <c r="EL45" s="0"/>
      <c r="EM45" s="0"/>
      <c r="EN45" s="0"/>
      <c r="EO45" s="0"/>
      <c r="EP45" s="0"/>
      <c r="EQ45" s="0"/>
      <c r="ER45" s="0"/>
      <c r="ES45" s="0"/>
      <c r="ET45" s="0"/>
      <c r="EU45" s="0"/>
      <c r="EV45" s="0"/>
      <c r="EW45" s="0"/>
      <c r="EX45" s="0"/>
      <c r="EY45" s="0"/>
      <c r="EZ45" s="0"/>
      <c r="FA45" s="0"/>
      <c r="FB45" s="0"/>
      <c r="FC45" s="0"/>
      <c r="FD45" s="0"/>
      <c r="FE45" s="0"/>
      <c r="FF45" s="0"/>
      <c r="FG45" s="0"/>
      <c r="FH45" s="0"/>
      <c r="FI45" s="0"/>
      <c r="FJ45" s="0"/>
      <c r="FK45" s="0"/>
      <c r="FL45" s="0"/>
      <c r="FM45" s="0"/>
      <c r="FN45" s="0"/>
      <c r="FO45" s="0"/>
      <c r="FP45" s="0"/>
      <c r="FQ45" s="0"/>
      <c r="FR45" s="0"/>
      <c r="FS45" s="0"/>
      <c r="FT45" s="0"/>
      <c r="FU45" s="0"/>
      <c r="FV45" s="0"/>
      <c r="FW45" s="0"/>
      <c r="FX45" s="0"/>
      <c r="FY45" s="0"/>
      <c r="FZ45" s="8" t="s">
        <f>=-SUM(FZ2:FZ43)</f>
      </c>
      <c r="GA45" s="0" t="s">
        <v>389</v>
      </c>
    </row>
    <row collapsed="false" customFormat="false" customHeight="false" hidden="false" ht="12.1" outlineLevel="0" r="46">
      <c r="A46" s="0"/>
      <c r="B46" s="0"/>
      <c r="C46" s="0"/>
      <c r="D46" s="0"/>
      <c r="E46" s="0"/>
      <c r="F46" s="0"/>
      <c r="G46" s="0"/>
      <c r="H46" s="0"/>
      <c r="I46" s="0"/>
      <c r="J46" s="0"/>
      <c r="K46" s="0"/>
      <c r="L46" s="0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0"/>
      <c r="AU46" s="0"/>
      <c r="AV46" s="0"/>
      <c r="AW46" s="0"/>
      <c r="AX46" s="0"/>
      <c r="AY46" s="0"/>
      <c r="AZ46" s="0"/>
      <c r="BA46" s="0"/>
      <c r="BB46" s="0"/>
      <c r="BC46" s="0"/>
      <c r="BD46" s="0"/>
      <c r="BE46" s="0"/>
      <c r="BF46" s="0"/>
      <c r="BG46" s="0"/>
      <c r="BH46" s="0"/>
      <c r="BI46" s="0"/>
      <c r="BJ46" s="0"/>
      <c r="BK46" s="0"/>
      <c r="BL46" s="0"/>
      <c r="BM46" s="0"/>
      <c r="BN46" s="0"/>
      <c r="BO46" s="0"/>
      <c r="BP46" s="0"/>
      <c r="BQ46" s="0"/>
      <c r="BR46" s="0"/>
      <c r="BS46" s="0"/>
      <c r="BT46" s="0"/>
      <c r="BU46" s="0"/>
      <c r="BV46" s="0"/>
      <c r="BW46" s="0"/>
      <c r="BX46" s="0"/>
      <c r="BY46" s="0"/>
      <c r="BZ46" s="0"/>
      <c r="CA46" s="0"/>
      <c r="CB46" s="0"/>
      <c r="CC46" s="0"/>
      <c r="CD46" s="0"/>
      <c r="CE46" s="0"/>
      <c r="CF46" s="0"/>
      <c r="CG46" s="0"/>
      <c r="CH46" s="0"/>
      <c r="CI46" s="0"/>
      <c r="CJ46" s="0"/>
      <c r="CK46" s="0"/>
      <c r="CL46" s="0"/>
      <c r="CM46" s="0"/>
      <c r="CN46" s="0"/>
      <c r="CO46" s="0"/>
      <c r="CP46" s="0"/>
      <c r="CQ46" s="0"/>
      <c r="CR46" s="0"/>
      <c r="CS46" s="0"/>
      <c r="CT46" s="0"/>
      <c r="CU46" s="0"/>
      <c r="CV46" s="0"/>
      <c r="CW46" s="0"/>
      <c r="CX46" s="0"/>
      <c r="CY46" s="0"/>
      <c r="CZ46" s="0"/>
      <c r="DA46" s="0"/>
      <c r="DB46" s="0"/>
      <c r="DC46" s="0"/>
      <c r="DD46" s="0"/>
      <c r="DE46" s="11" t="n">
        <v>45643</v>
      </c>
      <c r="DF46" s="6" t="n">
        <v>124.15</v>
      </c>
      <c r="DG46" s="0" t="s">
        <v>336</v>
      </c>
    </row>
    <row collapsed="false" customFormat="false" customHeight="false" hidden="false" ht="12.1" outlineLevel="0" r="47">
      <c r="A47" s="0"/>
      <c r="B47" s="0"/>
      <c r="C47" s="0"/>
      <c r="D47" s="0"/>
      <c r="E47" s="0"/>
      <c r="F47" s="0"/>
      <c r="G47" s="0"/>
      <c r="H47" s="0"/>
      <c r="I47" s="0"/>
      <c r="J47" s="0"/>
      <c r="K47" s="0"/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0"/>
      <c r="AX47" s="0"/>
      <c r="AY47" s="0"/>
      <c r="AZ47" s="0"/>
      <c r="BA47" s="0"/>
      <c r="BB47" s="0"/>
      <c r="BC47" s="0"/>
      <c r="BD47" s="0"/>
      <c r="BE47" s="0"/>
      <c r="BF47" s="0"/>
      <c r="BG47" s="0"/>
      <c r="BH47" s="0"/>
      <c r="BI47" s="0"/>
      <c r="BJ47" s="0"/>
      <c r="BK47" s="0"/>
      <c r="BL47" s="0"/>
      <c r="BM47" s="0"/>
      <c r="BN47" s="0"/>
      <c r="BO47" s="0"/>
      <c r="BP47" s="0"/>
      <c r="BQ47" s="0"/>
      <c r="BR47" s="0"/>
      <c r="BS47" s="0"/>
      <c r="BT47" s="0"/>
      <c r="BU47" s="0"/>
      <c r="BV47" s="0"/>
      <c r="BW47" s="0"/>
      <c r="BX47" s="0"/>
      <c r="BY47" s="0"/>
      <c r="BZ47" s="0"/>
      <c r="CA47" s="0"/>
      <c r="CB47" s="0"/>
      <c r="CC47" s="0"/>
      <c r="CD47" s="0"/>
      <c r="CE47" s="0"/>
      <c r="CF47" s="0"/>
      <c r="CG47" s="0"/>
      <c r="CH47" s="0"/>
      <c r="CI47" s="0"/>
      <c r="CJ47" s="0"/>
      <c r="CK47" s="0"/>
      <c r="CL47" s="0"/>
      <c r="CM47" s="0"/>
      <c r="CN47" s="0"/>
      <c r="CO47" s="0"/>
      <c r="CP47" s="0"/>
      <c r="CQ47" s="0"/>
      <c r="CR47" s="0"/>
      <c r="CS47" s="0"/>
      <c r="CT47" s="0"/>
      <c r="CU47" s="0"/>
      <c r="CV47" s="0"/>
      <c r="CW47" s="0"/>
      <c r="CX47" s="0"/>
      <c r="CY47" s="0"/>
      <c r="CZ47" s="0"/>
      <c r="DA47" s="0"/>
      <c r="DB47" s="0"/>
      <c r="DC47" s="0"/>
      <c r="DD47" s="0"/>
      <c r="DE47" s="11" t="n">
        <v>45649</v>
      </c>
      <c r="DF47" s="6" t="n">
        <v>124.55</v>
      </c>
      <c r="DG47" s="0" t="s">
        <v>336</v>
      </c>
    </row>
    <row collapsed="false" customFormat="false" customHeight="false" hidden="false" ht="12.1" outlineLevel="0" r="48">
      <c r="A48" s="0"/>
      <c r="B48" s="0"/>
      <c r="C48" s="0"/>
      <c r="D48" s="0"/>
      <c r="E48" s="0"/>
      <c r="F48" s="0"/>
      <c r="G48" s="0"/>
      <c r="H48" s="0"/>
      <c r="I48" s="0"/>
      <c r="J48" s="0"/>
      <c r="K48" s="0"/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  <c r="AP48" s="0"/>
      <c r="AQ48" s="0"/>
      <c r="AR48" s="0"/>
      <c r="AS48" s="0"/>
      <c r="AT48" s="0"/>
      <c r="AU48" s="0"/>
      <c r="AV48" s="0"/>
      <c r="AW48" s="0"/>
      <c r="AX48" s="0"/>
      <c r="AY48" s="0"/>
      <c r="AZ48" s="0"/>
      <c r="BA48" s="0"/>
      <c r="BB48" s="0"/>
      <c r="BC48" s="0"/>
      <c r="BD48" s="0"/>
      <c r="BE48" s="0"/>
      <c r="BF48" s="0"/>
      <c r="BG48" s="0"/>
      <c r="BH48" s="0"/>
      <c r="BI48" s="0"/>
      <c r="BJ48" s="0"/>
      <c r="BK48" s="0"/>
      <c r="BL48" s="0"/>
      <c r="BM48" s="0"/>
      <c r="BN48" s="0"/>
      <c r="BO48" s="0"/>
      <c r="BP48" s="0"/>
      <c r="BQ48" s="0"/>
      <c r="BR48" s="0"/>
      <c r="BS48" s="0"/>
      <c r="BT48" s="0"/>
      <c r="BU48" s="0"/>
      <c r="BV48" s="0"/>
      <c r="BW48" s="0"/>
      <c r="BX48" s="0"/>
      <c r="BY48" s="0"/>
      <c r="BZ48" s="0"/>
      <c r="CA48" s="0"/>
      <c r="CB48" s="0"/>
      <c r="CC48" s="0"/>
      <c r="CD48" s="0"/>
      <c r="CE48" s="0"/>
      <c r="CF48" s="0"/>
      <c r="CG48" s="0"/>
      <c r="CH48" s="0"/>
      <c r="CI48" s="0"/>
      <c r="CJ48" s="0"/>
      <c r="CK48" s="0"/>
      <c r="CL48" s="0"/>
      <c r="CM48" s="0"/>
      <c r="CN48" s="0"/>
      <c r="CO48" s="0"/>
      <c r="CP48" s="0"/>
      <c r="CQ48" s="0"/>
      <c r="CR48" s="0"/>
      <c r="CS48" s="0"/>
      <c r="CT48" s="0"/>
      <c r="CU48" s="0"/>
      <c r="CV48" s="0"/>
      <c r="CW48" s="0"/>
      <c r="CX48" s="0"/>
      <c r="CY48" s="0"/>
      <c r="CZ48" s="0"/>
      <c r="DA48" s="0"/>
      <c r="DB48" s="0"/>
      <c r="DC48" s="0"/>
      <c r="DD48" s="0"/>
      <c r="DE48" s="11" t="n">
        <v>45653</v>
      </c>
      <c r="DF48" s="6" t="n">
        <v>124.81</v>
      </c>
      <c r="DG48" s="0" t="s">
        <v>336</v>
      </c>
    </row>
    <row collapsed="false" customFormat="false" customHeight="false" hidden="false" ht="12.1" outlineLevel="0" r="49">
      <c r="A49" s="0"/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0"/>
      <c r="AY49" s="0"/>
      <c r="AZ49" s="0"/>
      <c r="BA49" s="0"/>
      <c r="BB49" s="0"/>
      <c r="BC49" s="0"/>
      <c r="BD49" s="0"/>
      <c r="BE49" s="0"/>
      <c r="BF49" s="0"/>
      <c r="BG49" s="0"/>
      <c r="BH49" s="0"/>
      <c r="BI49" s="0"/>
      <c r="BJ49" s="0"/>
      <c r="BK49" s="0"/>
      <c r="BL49" s="0"/>
      <c r="BM49" s="0"/>
      <c r="BN49" s="0"/>
      <c r="BO49" s="0"/>
      <c r="BP49" s="0"/>
      <c r="BQ49" s="0"/>
      <c r="BR49" s="0"/>
      <c r="BS49" s="0"/>
      <c r="BT49" s="0"/>
      <c r="BU49" s="0"/>
      <c r="BV49" s="0"/>
      <c r="BW49" s="0"/>
      <c r="BX49" s="0"/>
      <c r="BY49" s="0"/>
      <c r="BZ49" s="0"/>
      <c r="CA49" s="0"/>
      <c r="CB49" s="0"/>
      <c r="CC49" s="0"/>
      <c r="CD49" s="0"/>
      <c r="CE49" s="0"/>
      <c r="CF49" s="0"/>
      <c r="CG49" s="0"/>
      <c r="CH49" s="0"/>
      <c r="CI49" s="0"/>
      <c r="CJ49" s="0"/>
      <c r="CK49" s="0"/>
      <c r="CL49" s="0"/>
      <c r="CM49" s="0"/>
      <c r="CN49" s="0"/>
      <c r="CO49" s="0"/>
      <c r="CP49" s="0"/>
      <c r="CQ49" s="0"/>
      <c r="CR49" s="0"/>
      <c r="CS49" s="0"/>
      <c r="CT49" s="0"/>
      <c r="CU49" s="0"/>
      <c r="CV49" s="0"/>
      <c r="CW49" s="0"/>
      <c r="CX49" s="0"/>
      <c r="CY49" s="0"/>
      <c r="CZ49" s="0"/>
      <c r="DA49" s="0"/>
      <c r="DB49" s="0"/>
      <c r="DC49" s="0"/>
      <c r="DD49" s="0"/>
      <c r="DE49" s="11" t="n">
        <v>45656</v>
      </c>
      <c r="DF49" s="6" t="n">
        <v>-4875.78</v>
      </c>
      <c r="DG49" s="0" t="s">
        <v>407</v>
      </c>
    </row>
    <row collapsed="false" customFormat="false" customHeight="false" hidden="false" ht="12.1" outlineLevel="0" r="50">
      <c r="A50" s="0"/>
      <c r="B50" s="0"/>
      <c r="C50" s="0"/>
      <c r="D50" s="0"/>
      <c r="E50" s="0"/>
      <c r="F50" s="0"/>
      <c r="G50" s="0"/>
      <c r="H50" s="0"/>
      <c r="I50" s="0"/>
      <c r="J50" s="0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0"/>
      <c r="AV50" s="0"/>
      <c r="AW50" s="0"/>
      <c r="AX50" s="0"/>
      <c r="AY50" s="0"/>
      <c r="AZ50" s="0"/>
      <c r="BA50" s="0"/>
      <c r="BB50" s="0"/>
      <c r="BC50" s="0"/>
      <c r="BD50" s="0"/>
      <c r="BE50" s="0"/>
      <c r="BF50" s="0"/>
      <c r="BG50" s="0"/>
      <c r="BH50" s="0"/>
      <c r="BI50" s="0"/>
      <c r="BJ50" s="0"/>
      <c r="BK50" s="0"/>
      <c r="BL50" s="0"/>
      <c r="BM50" s="0"/>
      <c r="BN50" s="0"/>
      <c r="BO50" s="0"/>
      <c r="BP50" s="0"/>
      <c r="BQ50" s="0"/>
      <c r="BR50" s="0"/>
      <c r="BS50" s="0"/>
      <c r="BT50" s="0"/>
      <c r="BU50" s="0"/>
      <c r="BV50" s="0"/>
      <c r="BW50" s="0"/>
      <c r="BX50" s="0"/>
      <c r="BY50" s="0"/>
      <c r="BZ50" s="0"/>
      <c r="CA50" s="0"/>
      <c r="CB50" s="0"/>
      <c r="CC50" s="0"/>
      <c r="CD50" s="0"/>
      <c r="CE50" s="0"/>
      <c r="CF50" s="0"/>
      <c r="CG50" s="0"/>
      <c r="CH50" s="0"/>
      <c r="CI50" s="0"/>
      <c r="CJ50" s="0"/>
      <c r="CK50" s="0"/>
      <c r="CL50" s="0"/>
      <c r="CM50" s="0"/>
      <c r="CN50" s="0"/>
      <c r="CO50" s="0"/>
      <c r="CP50" s="0"/>
      <c r="CQ50" s="0"/>
      <c r="CR50" s="0"/>
      <c r="CS50" s="0"/>
      <c r="CT50" s="0"/>
      <c r="CU50" s="0"/>
      <c r="CV50" s="0"/>
      <c r="CW50" s="0"/>
      <c r="CX50" s="0"/>
      <c r="CY50" s="0"/>
      <c r="CZ50" s="0"/>
      <c r="DA50" s="0"/>
      <c r="DB50" s="0"/>
      <c r="DC50" s="0"/>
      <c r="DD50" s="0"/>
      <c r="DE50" s="11" t="n">
        <v>45657</v>
      </c>
      <c r="DF50" s="6" t="n">
        <v>125.09</v>
      </c>
      <c r="DG50" s="0" t="s">
        <v>336</v>
      </c>
    </row>
    <row collapsed="false" customFormat="false" customHeight="false" hidden="false" ht="12.1" outlineLevel="0" r="51">
      <c r="A51" s="0"/>
      <c r="B51" s="0"/>
      <c r="C51" s="0"/>
      <c r="D51" s="0"/>
      <c r="E51" s="0"/>
      <c r="F51" s="0"/>
      <c r="G51" s="0"/>
      <c r="H51" s="0"/>
      <c r="I51" s="0"/>
      <c r="J51" s="0"/>
      <c r="K51" s="0"/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 s="0"/>
      <c r="BC51" s="0"/>
      <c r="BD51" s="0"/>
      <c r="BE51" s="0"/>
      <c r="BF51" s="0"/>
      <c r="BG51" s="0"/>
      <c r="BH51" s="0"/>
      <c r="BI51" s="0"/>
      <c r="BJ51" s="0"/>
      <c r="BK51" s="0"/>
      <c r="BL51" s="0"/>
      <c r="BM51" s="0"/>
      <c r="BN51" s="0"/>
      <c r="BO51" s="0"/>
      <c r="BP51" s="0"/>
      <c r="BQ51" s="0"/>
      <c r="BR51" s="0"/>
      <c r="BS51" s="0"/>
      <c r="BT51" s="0"/>
      <c r="BU51" s="0"/>
      <c r="BV51" s="0"/>
      <c r="BW51" s="0"/>
      <c r="BX51" s="0"/>
      <c r="BY51" s="0"/>
      <c r="BZ51" s="0"/>
      <c r="CA51" s="0"/>
      <c r="CB51" s="0"/>
      <c r="CC51" s="0"/>
      <c r="CD51" s="0"/>
      <c r="CE51" s="0"/>
      <c r="CF51" s="0"/>
      <c r="CG51" s="0"/>
      <c r="CH51" s="0"/>
      <c r="CI51" s="0"/>
      <c r="CJ51" s="0"/>
      <c r="CK51" s="0"/>
      <c r="CL51" s="0"/>
      <c r="CM51" s="0"/>
      <c r="CN51" s="0"/>
      <c r="CO51" s="0"/>
      <c r="CP51" s="0"/>
      <c r="CQ51" s="0"/>
      <c r="CR51" s="0"/>
      <c r="CS51" s="0"/>
      <c r="CT51" s="0"/>
      <c r="CU51" s="0"/>
      <c r="CV51" s="0"/>
      <c r="CW51" s="0"/>
      <c r="CX51" s="0"/>
      <c r="CY51" s="0"/>
      <c r="CZ51" s="0"/>
      <c r="DA51" s="0"/>
      <c r="DB51" s="0"/>
      <c r="DC51" s="0"/>
      <c r="DD51" s="0"/>
      <c r="DE51" s="11" t="n">
        <v>45662</v>
      </c>
      <c r="DF51" s="6" t="n">
        <v>376.32</v>
      </c>
      <c r="DG51" s="0" t="s">
        <v>336</v>
      </c>
    </row>
    <row collapsed="false" customFormat="false" customHeight="false" hidden="false" ht="12.1" outlineLevel="0" r="52">
      <c r="A52" s="0"/>
      <c r="B52" s="0"/>
      <c r="C52" s="0"/>
      <c r="D52" s="0"/>
      <c r="E52" s="0"/>
      <c r="F52" s="0"/>
      <c r="G52" s="0"/>
      <c r="H52" s="0"/>
      <c r="I52" s="0"/>
      <c r="J52" s="0"/>
      <c r="K52" s="0"/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 s="0"/>
      <c r="BD52" s="0"/>
      <c r="BE52" s="0"/>
      <c r="BF52" s="0"/>
      <c r="BG52" s="0"/>
      <c r="BH52" s="0"/>
      <c r="BI52" s="0"/>
      <c r="BJ52" s="0"/>
      <c r="BK52" s="0"/>
      <c r="BL52" s="0"/>
      <c r="BM52" s="0"/>
      <c r="BN52" s="0"/>
      <c r="BO52" s="0"/>
      <c r="BP52" s="0"/>
      <c r="BQ52" s="0"/>
      <c r="BR52" s="0"/>
      <c r="BS52" s="0"/>
      <c r="BT52" s="0"/>
      <c r="BU52" s="0"/>
      <c r="BV52" s="0"/>
      <c r="BW52" s="0"/>
      <c r="BX52" s="0"/>
      <c r="BY52" s="0"/>
      <c r="BZ52" s="0"/>
      <c r="CA52" s="0"/>
      <c r="CB52" s="0"/>
      <c r="CC52" s="0"/>
      <c r="CD52" s="0"/>
      <c r="CE52" s="0"/>
      <c r="CF52" s="0"/>
      <c r="CG52" s="0"/>
      <c r="CH52" s="0"/>
      <c r="CI52" s="0"/>
      <c r="CJ52" s="0"/>
      <c r="CK52" s="0"/>
      <c r="CL52" s="0"/>
      <c r="CM52" s="0"/>
      <c r="CN52" s="0"/>
      <c r="CO52" s="0"/>
      <c r="CP52" s="0"/>
      <c r="CQ52" s="0"/>
      <c r="CR52" s="0"/>
      <c r="CS52" s="0"/>
      <c r="CT52" s="0"/>
      <c r="CU52" s="0"/>
      <c r="CV52" s="0"/>
      <c r="CW52" s="0"/>
      <c r="CX52" s="0"/>
      <c r="CY52" s="0"/>
      <c r="CZ52" s="0"/>
      <c r="DA52" s="0"/>
      <c r="DB52" s="0"/>
      <c r="DC52" s="0"/>
      <c r="DD52" s="0"/>
      <c r="DE52" s="11" t="n">
        <v>45670</v>
      </c>
      <c r="DF52" s="6" t="n">
        <v>126.04</v>
      </c>
      <c r="DG52" s="0" t="s">
        <v>336</v>
      </c>
    </row>
    <row collapsed="false" customFormat="false" customHeight="false" hidden="false" ht="12.1" outlineLevel="0" r="53">
      <c r="A53" s="0"/>
      <c r="B53" s="0"/>
      <c r="C53" s="0"/>
      <c r="D53" s="0"/>
      <c r="E53" s="0"/>
      <c r="F53" s="0"/>
      <c r="G53" s="0"/>
      <c r="H53" s="0"/>
      <c r="I53" s="0"/>
      <c r="J53" s="0"/>
      <c r="K53" s="0"/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0"/>
      <c r="AL53" s="0"/>
      <c r="AM53" s="0"/>
      <c r="AN53" s="0"/>
      <c r="AO53" s="0"/>
      <c r="AP53" s="0"/>
      <c r="AQ53" s="0"/>
      <c r="AR53" s="0"/>
      <c r="AS53" s="0"/>
      <c r="AT53" s="0"/>
      <c r="AU53" s="0"/>
      <c r="AV53" s="0"/>
      <c r="AW53" s="0"/>
      <c r="AX53" s="0"/>
      <c r="AY53" s="0"/>
      <c r="AZ53" s="0"/>
      <c r="BA53" s="0"/>
      <c r="BB53" s="0"/>
      <c r="BC53" s="0"/>
      <c r="BD53" s="0"/>
      <c r="BE53" s="0"/>
      <c r="BF53" s="0"/>
      <c r="BG53" s="0"/>
      <c r="BH53" s="0"/>
      <c r="BI53" s="0"/>
      <c r="BJ53" s="0"/>
      <c r="BK53" s="0"/>
      <c r="BL53" s="0"/>
      <c r="BM53" s="0"/>
      <c r="BN53" s="0"/>
      <c r="BO53" s="0"/>
      <c r="BP53" s="0"/>
      <c r="BQ53" s="0"/>
      <c r="BR53" s="0"/>
      <c r="BS53" s="0"/>
      <c r="BT53" s="0"/>
      <c r="BU53" s="0"/>
      <c r="BV53" s="0"/>
      <c r="BW53" s="0"/>
      <c r="BX53" s="0"/>
      <c r="BY53" s="0"/>
      <c r="BZ53" s="0"/>
      <c r="CA53" s="0"/>
      <c r="CB53" s="0"/>
      <c r="CC53" s="0"/>
      <c r="CD53" s="0"/>
      <c r="CE53" s="0"/>
      <c r="CF53" s="0"/>
      <c r="CG53" s="0"/>
      <c r="CH53" s="0"/>
      <c r="CI53" s="0"/>
      <c r="CJ53" s="0"/>
      <c r="CK53" s="0"/>
      <c r="CL53" s="0"/>
      <c r="CM53" s="0"/>
      <c r="CN53" s="0"/>
      <c r="CO53" s="0"/>
      <c r="CP53" s="0"/>
      <c r="CQ53" s="0"/>
      <c r="CR53" s="0"/>
      <c r="CS53" s="0"/>
      <c r="CT53" s="0"/>
      <c r="CU53" s="0"/>
      <c r="CV53" s="0"/>
      <c r="CW53" s="0"/>
      <c r="CX53" s="0"/>
      <c r="CY53" s="0"/>
      <c r="CZ53" s="0"/>
      <c r="DA53" s="0"/>
      <c r="DB53" s="0"/>
      <c r="DC53" s="0"/>
      <c r="DD53" s="0"/>
      <c r="DE53" s="11" t="n">
        <v>45673</v>
      </c>
      <c r="DF53" s="6" t="n">
        <v>126.24</v>
      </c>
      <c r="DG53" s="0" t="s">
        <v>336</v>
      </c>
    </row>
    <row collapsed="false" customFormat="false" customHeight="false" hidden="false" ht="12.1" outlineLevel="0" r="54">
      <c r="A54" s="0"/>
      <c r="B54" s="0"/>
      <c r="C54" s="0"/>
      <c r="D54" s="0"/>
      <c r="E54" s="0"/>
      <c r="F54" s="0"/>
      <c r="G54" s="0"/>
      <c r="H54" s="0"/>
      <c r="I54" s="0"/>
      <c r="J54" s="0"/>
      <c r="K54" s="0"/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  <c r="AK54" s="0"/>
      <c r="AL54" s="0"/>
      <c r="AM54" s="0"/>
      <c r="AN54" s="0"/>
      <c r="AO54" s="0"/>
      <c r="AP54" s="0"/>
      <c r="AQ54" s="0"/>
      <c r="AR54" s="0"/>
      <c r="AS54" s="0"/>
      <c r="AT54" s="0"/>
      <c r="AU54" s="0"/>
      <c r="AV54" s="0"/>
      <c r="AW54" s="0"/>
      <c r="AX54" s="0"/>
      <c r="AY54" s="0"/>
      <c r="AZ54" s="0"/>
      <c r="BA54" s="0"/>
      <c r="BB54" s="0"/>
      <c r="BC54" s="0"/>
      <c r="BD54" s="0"/>
      <c r="BE54" s="0"/>
      <c r="BF54" s="0"/>
      <c r="BG54" s="0"/>
      <c r="BH54" s="0"/>
      <c r="BI54" s="0"/>
      <c r="BJ54" s="0"/>
      <c r="BK54" s="0"/>
      <c r="BL54" s="0"/>
      <c r="BM54" s="0"/>
      <c r="BN54" s="0"/>
      <c r="BO54" s="0"/>
      <c r="BP54" s="0"/>
      <c r="BQ54" s="0"/>
      <c r="BR54" s="0"/>
      <c r="BS54" s="0"/>
      <c r="BT54" s="0"/>
      <c r="BU54" s="0"/>
      <c r="BV54" s="0"/>
      <c r="BW54" s="0"/>
      <c r="BX54" s="0"/>
      <c r="BY54" s="0"/>
      <c r="BZ54" s="0"/>
      <c r="CA54" s="0"/>
      <c r="CB54" s="0"/>
      <c r="CC54" s="0"/>
      <c r="CD54" s="0"/>
      <c r="CE54" s="0"/>
      <c r="CF54" s="0"/>
      <c r="CG54" s="0"/>
      <c r="CH54" s="0"/>
      <c r="CI54" s="0"/>
      <c r="CJ54" s="0"/>
      <c r="CK54" s="0"/>
      <c r="CL54" s="0"/>
      <c r="CM54" s="0"/>
      <c r="CN54" s="0"/>
      <c r="CO54" s="0"/>
      <c r="CP54" s="0"/>
      <c r="CQ54" s="0"/>
      <c r="CR54" s="0"/>
      <c r="CS54" s="0"/>
      <c r="CT54" s="0"/>
      <c r="CU54" s="0"/>
      <c r="CV54" s="0"/>
      <c r="CW54" s="0"/>
      <c r="CX54" s="0"/>
      <c r="CY54" s="0"/>
      <c r="CZ54" s="0"/>
      <c r="DA54" s="0"/>
      <c r="DB54" s="0"/>
      <c r="DC54" s="0"/>
      <c r="DD54" s="0"/>
      <c r="DE54" s="11" t="n">
        <v>45678</v>
      </c>
      <c r="DF54" s="6" t="n">
        <v>126.57</v>
      </c>
      <c r="DG54" s="0" t="s">
        <v>336</v>
      </c>
    </row>
    <row collapsed="false" customFormat="false" customHeight="false" hidden="false" ht="12.1" outlineLevel="0" r="55">
      <c r="A55" s="0"/>
      <c r="B55" s="0"/>
      <c r="C55" s="0"/>
      <c r="D55" s="0"/>
      <c r="E55" s="0"/>
      <c r="F55" s="0"/>
      <c r="G55" s="0"/>
      <c r="H55" s="0"/>
      <c r="I55" s="0"/>
      <c r="J55" s="0"/>
      <c r="K55" s="0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0"/>
      <c r="AL55" s="0"/>
      <c r="AM55" s="0"/>
      <c r="AN55" s="0"/>
      <c r="AO55" s="0"/>
      <c r="AP55" s="0"/>
      <c r="AQ55" s="0"/>
      <c r="AR55" s="0"/>
      <c r="AS55" s="0"/>
      <c r="AT55" s="0"/>
      <c r="AU55" s="0"/>
      <c r="AV55" s="0"/>
      <c r="AW55" s="0"/>
      <c r="AX55" s="0"/>
      <c r="AY55" s="0"/>
      <c r="AZ55" s="0"/>
      <c r="BA55" s="0"/>
      <c r="BB55" s="0"/>
      <c r="BC55" s="0"/>
      <c r="BD55" s="0"/>
      <c r="BE55" s="0"/>
      <c r="BF55" s="0"/>
      <c r="BG55" s="0"/>
      <c r="BH55" s="0"/>
      <c r="BI55" s="0"/>
      <c r="BJ55" s="0"/>
      <c r="BK55" s="0"/>
      <c r="BL55" s="0"/>
      <c r="BM55" s="0"/>
      <c r="BN55" s="0"/>
      <c r="BO55" s="0"/>
      <c r="BP55" s="0"/>
      <c r="BQ55" s="0"/>
      <c r="BR55" s="0"/>
      <c r="BS55" s="0"/>
      <c r="BT55" s="0"/>
      <c r="BU55" s="0"/>
      <c r="BV55" s="0"/>
      <c r="BW55" s="0"/>
      <c r="BX55" s="0"/>
      <c r="BY55" s="0"/>
      <c r="BZ55" s="0"/>
      <c r="CA55" s="0"/>
      <c r="CB55" s="0"/>
      <c r="CC55" s="0"/>
      <c r="CD55" s="0"/>
      <c r="CE55" s="0"/>
      <c r="CF55" s="0"/>
      <c r="CG55" s="0"/>
      <c r="CH55" s="0"/>
      <c r="CI55" s="0"/>
      <c r="CJ55" s="0"/>
      <c r="CK55" s="0"/>
      <c r="CL55" s="0"/>
      <c r="CM55" s="0"/>
      <c r="CN55" s="0"/>
      <c r="CO55" s="0"/>
      <c r="CP55" s="0"/>
      <c r="CQ55" s="0"/>
      <c r="CR55" s="0"/>
      <c r="CS55" s="0"/>
      <c r="CT55" s="0"/>
      <c r="CU55" s="0"/>
      <c r="CV55" s="0"/>
      <c r="CW55" s="0"/>
      <c r="CX55" s="0"/>
      <c r="CY55" s="0"/>
      <c r="CZ55" s="0"/>
      <c r="DA55" s="0"/>
      <c r="DB55" s="0"/>
      <c r="DC55" s="0"/>
      <c r="DD55" s="0"/>
      <c r="DE55" s="11" t="n">
        <v>45680</v>
      </c>
      <c r="DF55" s="6" t="n">
        <v>126.72</v>
      </c>
      <c r="DG55" s="0" t="s">
        <v>336</v>
      </c>
    </row>
    <row collapsed="false" customFormat="false" customHeight="false" hidden="false" ht="12.1" outlineLevel="0" r="56">
      <c r="A56" s="0"/>
      <c r="B56" s="0"/>
      <c r="C56" s="0"/>
      <c r="D56" s="0"/>
      <c r="E56" s="0"/>
      <c r="F56" s="0"/>
      <c r="G56" s="0"/>
      <c r="H56" s="0"/>
      <c r="I56" s="0"/>
      <c r="J56" s="0"/>
      <c r="K56" s="0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  <c r="AP56" s="0"/>
      <c r="AQ56" s="0"/>
      <c r="AR56" s="0"/>
      <c r="AS56" s="0"/>
      <c r="AT56" s="0"/>
      <c r="AU56" s="0"/>
      <c r="AV56" s="0"/>
      <c r="AW56" s="0"/>
      <c r="AX56" s="0"/>
      <c r="AY56" s="0"/>
      <c r="AZ56" s="0"/>
      <c r="BA56" s="0"/>
      <c r="BB56" s="0"/>
      <c r="BC56" s="0"/>
      <c r="BD56" s="0"/>
      <c r="BE56" s="0"/>
      <c r="BF56" s="0"/>
      <c r="BG56" s="0"/>
      <c r="BH56" s="0"/>
      <c r="BI56" s="0"/>
      <c r="BJ56" s="0"/>
      <c r="BK56" s="0"/>
      <c r="BL56" s="0"/>
      <c r="BM56" s="0"/>
      <c r="BN56" s="0"/>
      <c r="BO56" s="0"/>
      <c r="BP56" s="0"/>
      <c r="BQ56" s="0"/>
      <c r="BR56" s="0"/>
      <c r="BS56" s="0"/>
      <c r="BT56" s="0"/>
      <c r="BU56" s="0"/>
      <c r="BV56" s="0"/>
      <c r="BW56" s="0"/>
      <c r="BX56" s="0"/>
      <c r="BY56" s="0"/>
      <c r="BZ56" s="0"/>
      <c r="CA56" s="0"/>
      <c r="CB56" s="0"/>
      <c r="CC56" s="0"/>
      <c r="CD56" s="0"/>
      <c r="CE56" s="0"/>
      <c r="CF56" s="0"/>
      <c r="CG56" s="0"/>
      <c r="CH56" s="0"/>
      <c r="CI56" s="0"/>
      <c r="CJ56" s="0"/>
      <c r="CK56" s="0"/>
      <c r="CL56" s="0"/>
      <c r="CM56" s="0"/>
      <c r="CN56" s="0"/>
      <c r="CO56" s="0"/>
      <c r="CP56" s="0"/>
      <c r="CQ56" s="0"/>
      <c r="CR56" s="0"/>
      <c r="CS56" s="0"/>
      <c r="CT56" s="0"/>
      <c r="CU56" s="0"/>
      <c r="CV56" s="0"/>
      <c r="CW56" s="0"/>
      <c r="CX56" s="0"/>
      <c r="CY56" s="0"/>
      <c r="CZ56" s="0"/>
      <c r="DA56" s="0"/>
      <c r="DB56" s="0"/>
      <c r="DC56" s="0"/>
      <c r="DD56" s="0"/>
      <c r="DE56" s="11" t="n">
        <v>45687</v>
      </c>
      <c r="DF56" s="6" t="n">
        <v>127.19</v>
      </c>
      <c r="DG56" s="0" t="s">
        <v>336</v>
      </c>
    </row>
    <row collapsed="false" customFormat="false" customHeight="false" hidden="false" ht="12.1" outlineLevel="0" r="57">
      <c r="A57" s="0"/>
      <c r="B57" s="0"/>
      <c r="C57" s="0"/>
      <c r="D57" s="0"/>
      <c r="E57" s="0"/>
      <c r="F57" s="0"/>
      <c r="G57" s="0"/>
      <c r="H57" s="0"/>
      <c r="I57" s="0"/>
      <c r="J57" s="0"/>
      <c r="K57" s="0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0"/>
      <c r="AI57" s="0"/>
      <c r="AJ57" s="0"/>
      <c r="AK57" s="0"/>
      <c r="AL57" s="0"/>
      <c r="AM57" s="0"/>
      <c r="AN57" s="0"/>
      <c r="AO57" s="0"/>
      <c r="AP57" s="0"/>
      <c r="AQ57" s="0"/>
      <c r="AR57" s="0"/>
      <c r="AS57" s="0"/>
      <c r="AT57" s="0"/>
      <c r="AU57" s="0"/>
      <c r="AV57" s="0"/>
      <c r="AW57" s="0"/>
      <c r="AX57" s="0"/>
      <c r="AY57" s="0"/>
      <c r="AZ57" s="0"/>
      <c r="BA57" s="0"/>
      <c r="BB57" s="0"/>
      <c r="BC57" s="0"/>
      <c r="BD57" s="0"/>
      <c r="BE57" s="0"/>
      <c r="BF57" s="0"/>
      <c r="BG57" s="0"/>
      <c r="BH57" s="0"/>
      <c r="BI57" s="0"/>
      <c r="BJ57" s="0"/>
      <c r="BK57" s="0"/>
      <c r="BL57" s="0"/>
      <c r="BM57" s="0"/>
      <c r="BN57" s="0"/>
      <c r="BO57" s="0"/>
      <c r="BP57" s="0"/>
      <c r="BQ57" s="0"/>
      <c r="BR57" s="0"/>
      <c r="BS57" s="0"/>
      <c r="BT57" s="0"/>
      <c r="BU57" s="0"/>
      <c r="BV57" s="0"/>
      <c r="BW57" s="0"/>
      <c r="BX57" s="0"/>
      <c r="BY57" s="0"/>
      <c r="BZ57" s="0"/>
      <c r="CA57" s="0"/>
      <c r="CB57" s="0"/>
      <c r="CC57" s="0"/>
      <c r="CD57" s="0"/>
      <c r="CE57" s="0"/>
      <c r="CF57" s="0"/>
      <c r="CG57" s="0"/>
      <c r="CH57" s="0"/>
      <c r="CI57" s="0"/>
      <c r="CJ57" s="0"/>
      <c r="CK57" s="0"/>
      <c r="CL57" s="0"/>
      <c r="CM57" s="0"/>
      <c r="CN57" s="0"/>
      <c r="CO57" s="0"/>
      <c r="CP57" s="0"/>
      <c r="CQ57" s="0"/>
      <c r="CR57" s="0"/>
      <c r="CS57" s="0"/>
      <c r="CT57" s="0"/>
      <c r="CU57" s="0"/>
      <c r="CV57" s="0"/>
      <c r="CW57" s="0"/>
      <c r="CX57" s="0"/>
      <c r="CY57" s="0"/>
      <c r="CZ57" s="0"/>
      <c r="DA57" s="0"/>
      <c r="DB57" s="0"/>
      <c r="DC57" s="0"/>
      <c r="DD57" s="0"/>
      <c r="DE57" s="11" t="n">
        <v>45691</v>
      </c>
      <c r="DF57" s="6" t="n">
        <v>127.45</v>
      </c>
      <c r="DG57" s="0" t="s">
        <v>336</v>
      </c>
    </row>
    <row collapsed="false" customFormat="false" customHeight="false" hidden="false" ht="12.1" outlineLevel="0" r="58">
      <c r="A58" s="0"/>
      <c r="B58" s="0"/>
      <c r="C58" s="0"/>
      <c r="D58" s="0"/>
      <c r="E58" s="0"/>
      <c r="F58" s="0"/>
      <c r="G58" s="0"/>
      <c r="H58" s="0"/>
      <c r="I58" s="0"/>
      <c r="J58" s="0"/>
      <c r="K58" s="0"/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0"/>
      <c r="AG58" s="0"/>
      <c r="AH58" s="0"/>
      <c r="AI58" s="0"/>
      <c r="AJ58" s="0"/>
      <c r="AK58" s="0"/>
      <c r="AL58" s="0"/>
      <c r="AM58" s="0"/>
      <c r="AN58" s="0"/>
      <c r="AO58" s="0"/>
      <c r="AP58" s="0"/>
      <c r="AQ58" s="0"/>
      <c r="AR58" s="0"/>
      <c r="AS58" s="0"/>
      <c r="AT58" s="0"/>
      <c r="AU58" s="0"/>
      <c r="AV58" s="0"/>
      <c r="AW58" s="0"/>
      <c r="AX58" s="0"/>
      <c r="AY58" s="0"/>
      <c r="AZ58" s="0"/>
      <c r="BA58" s="0"/>
      <c r="BB58" s="0"/>
      <c r="BC58" s="0"/>
      <c r="BD58" s="0"/>
      <c r="BE58" s="0"/>
      <c r="BF58" s="0"/>
      <c r="BG58" s="0"/>
      <c r="BH58" s="0"/>
      <c r="BI58" s="0"/>
      <c r="BJ58" s="0"/>
      <c r="BK58" s="0"/>
      <c r="BL58" s="0"/>
      <c r="BM58" s="0"/>
      <c r="BN58" s="0"/>
      <c r="BO58" s="0"/>
      <c r="BP58" s="0"/>
      <c r="BQ58" s="0"/>
      <c r="BR58" s="0"/>
      <c r="BS58" s="0"/>
      <c r="BT58" s="0"/>
      <c r="BU58" s="0"/>
      <c r="BV58" s="0"/>
      <c r="BW58" s="0"/>
      <c r="BX58" s="0"/>
      <c r="BY58" s="0"/>
      <c r="BZ58" s="0"/>
      <c r="CA58" s="0"/>
      <c r="CB58" s="0"/>
      <c r="CC58" s="0"/>
      <c r="CD58" s="0"/>
      <c r="CE58" s="0"/>
      <c r="CF58" s="0"/>
      <c r="CG58" s="0"/>
      <c r="CH58" s="0"/>
      <c r="CI58" s="0"/>
      <c r="CJ58" s="0"/>
      <c r="CK58" s="0"/>
      <c r="CL58" s="0"/>
      <c r="CM58" s="0"/>
      <c r="CN58" s="0"/>
      <c r="CO58" s="0"/>
      <c r="CP58" s="0"/>
      <c r="CQ58" s="0"/>
      <c r="CR58" s="0"/>
      <c r="CS58" s="0"/>
      <c r="CT58" s="0"/>
      <c r="CU58" s="0"/>
      <c r="CV58" s="0"/>
      <c r="CW58" s="0"/>
      <c r="CX58" s="0"/>
      <c r="CY58" s="0"/>
      <c r="CZ58" s="0"/>
      <c r="DA58" s="0"/>
      <c r="DB58" s="0"/>
      <c r="DC58" s="0"/>
      <c r="DD58" s="0"/>
      <c r="DE58" s="11" t="n">
        <v>45693</v>
      </c>
      <c r="DF58" s="6" t="n">
        <v>382.77</v>
      </c>
      <c r="DG58" s="0" t="s">
        <v>336</v>
      </c>
    </row>
    <row collapsed="false" customFormat="false" customHeight="false" hidden="false" ht="12.1" outlineLevel="0" r="59">
      <c r="A59" s="0"/>
      <c r="B59" s="0"/>
      <c r="C59" s="0"/>
      <c r="D59" s="0"/>
      <c r="E59" s="0"/>
      <c r="F59" s="0"/>
      <c r="G59" s="0"/>
      <c r="H59" s="0"/>
      <c r="I59" s="0"/>
      <c r="J59" s="0"/>
      <c r="K59" s="0"/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0"/>
      <c r="AG59" s="0"/>
      <c r="AH59" s="0"/>
      <c r="AI59" s="0"/>
      <c r="AJ59" s="0"/>
      <c r="AK59" s="0"/>
      <c r="AL59" s="0"/>
      <c r="AM59" s="0"/>
      <c r="AN59" s="0"/>
      <c r="AO59" s="0"/>
      <c r="AP59" s="0"/>
      <c r="AQ59" s="0"/>
      <c r="AR59" s="0"/>
      <c r="AS59" s="0"/>
      <c r="AT59" s="0"/>
      <c r="AU59" s="0"/>
      <c r="AV59" s="0"/>
      <c r="AW59" s="0"/>
      <c r="AX59" s="0"/>
      <c r="AY59" s="0"/>
      <c r="AZ59" s="0"/>
      <c r="BA59" s="0"/>
      <c r="BB59" s="0"/>
      <c r="BC59" s="0"/>
      <c r="BD59" s="0"/>
      <c r="BE59" s="0"/>
      <c r="BF59" s="0"/>
      <c r="BG59" s="0"/>
      <c r="BH59" s="0"/>
      <c r="BI59" s="0"/>
      <c r="BJ59" s="0"/>
      <c r="BK59" s="0"/>
      <c r="BL59" s="0"/>
      <c r="BM59" s="0"/>
      <c r="BN59" s="0"/>
      <c r="BO59" s="0"/>
      <c r="BP59" s="0"/>
      <c r="BQ59" s="0"/>
      <c r="BR59" s="0"/>
      <c r="BS59" s="0"/>
      <c r="BT59" s="0"/>
      <c r="BU59" s="0"/>
      <c r="BV59" s="0"/>
      <c r="BW59" s="0"/>
      <c r="BX59" s="0"/>
      <c r="BY59" s="0"/>
      <c r="BZ59" s="0"/>
      <c r="CA59" s="0"/>
      <c r="CB59" s="0"/>
      <c r="CC59" s="0"/>
      <c r="CD59" s="0"/>
      <c r="CE59" s="0"/>
      <c r="CF59" s="0"/>
      <c r="CG59" s="0"/>
      <c r="CH59" s="0"/>
      <c r="CI59" s="0"/>
      <c r="CJ59" s="0"/>
      <c r="CK59" s="0"/>
      <c r="CL59" s="0"/>
      <c r="CM59" s="0"/>
      <c r="CN59" s="0"/>
      <c r="CO59" s="0"/>
      <c r="CP59" s="0"/>
      <c r="CQ59" s="0"/>
      <c r="CR59" s="0"/>
      <c r="CS59" s="0"/>
      <c r="CT59" s="0"/>
      <c r="CU59" s="0"/>
      <c r="CV59" s="0"/>
      <c r="CW59" s="0"/>
      <c r="CX59" s="0"/>
      <c r="CY59" s="0"/>
      <c r="CZ59" s="0"/>
      <c r="DA59" s="0"/>
      <c r="DB59" s="0"/>
      <c r="DC59" s="0"/>
      <c r="DD59" s="0"/>
      <c r="DE59" s="11" t="n">
        <v>45697</v>
      </c>
      <c r="DF59" s="6" t="n">
        <v>127.88</v>
      </c>
      <c r="DG59" s="0" t="s">
        <v>336</v>
      </c>
    </row>
    <row collapsed="false" customFormat="false" customHeight="false" hidden="false" ht="12.1" outlineLevel="0" r="60">
      <c r="A60" s="0"/>
      <c r="B60" s="0"/>
      <c r="C60" s="0"/>
      <c r="D60" s="0"/>
      <c r="E60" s="0"/>
      <c r="F60" s="0"/>
      <c r="G60" s="0"/>
      <c r="H60" s="0"/>
      <c r="I60" s="0"/>
      <c r="J60" s="0"/>
      <c r="K60" s="0"/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0"/>
      <c r="AI60" s="0"/>
      <c r="AJ60" s="0"/>
      <c r="AK60" s="0"/>
      <c r="AL60" s="0"/>
      <c r="AM60" s="0"/>
      <c r="AN60" s="0"/>
      <c r="AO60" s="0"/>
      <c r="AP60" s="0"/>
      <c r="AQ60" s="0"/>
      <c r="AR60" s="0"/>
      <c r="AS60" s="0"/>
      <c r="AT60" s="0"/>
      <c r="AU60" s="0"/>
      <c r="AV60" s="0"/>
      <c r="AW60" s="0"/>
      <c r="AX60" s="0"/>
      <c r="AY60" s="0"/>
      <c r="AZ60" s="0"/>
      <c r="BA60" s="0"/>
      <c r="BB60" s="0"/>
      <c r="BC60" s="0"/>
      <c r="BD60" s="0"/>
      <c r="BE60" s="0"/>
      <c r="BF60" s="0"/>
      <c r="BG60" s="0"/>
      <c r="BH60" s="0"/>
      <c r="BI60" s="0"/>
      <c r="BJ60" s="0"/>
      <c r="BK60" s="0"/>
      <c r="BL60" s="0"/>
      <c r="BM60" s="0"/>
      <c r="BN60" s="0"/>
      <c r="BO60" s="0"/>
      <c r="BP60" s="0"/>
      <c r="BQ60" s="0"/>
      <c r="BR60" s="0"/>
      <c r="BS60" s="0"/>
      <c r="BT60" s="0"/>
      <c r="BU60" s="0"/>
      <c r="BV60" s="0"/>
      <c r="BW60" s="0"/>
      <c r="BX60" s="0"/>
      <c r="BY60" s="0"/>
      <c r="BZ60" s="0"/>
      <c r="CA60" s="0"/>
      <c r="CB60" s="0"/>
      <c r="CC60" s="0"/>
      <c r="CD60" s="0"/>
      <c r="CE60" s="0"/>
      <c r="CF60" s="0"/>
      <c r="CG60" s="0"/>
      <c r="CH60" s="0"/>
      <c r="CI60" s="0"/>
      <c r="CJ60" s="0"/>
      <c r="CK60" s="0"/>
      <c r="CL60" s="0"/>
      <c r="CM60" s="0"/>
      <c r="CN60" s="0"/>
      <c r="CO60" s="0"/>
      <c r="CP60" s="0"/>
      <c r="CQ60" s="0"/>
      <c r="CR60" s="0"/>
      <c r="CS60" s="0"/>
      <c r="CT60" s="0"/>
      <c r="CU60" s="0"/>
      <c r="CV60" s="0"/>
      <c r="CW60" s="0"/>
      <c r="CX60" s="0"/>
      <c r="CY60" s="0"/>
      <c r="CZ60" s="0"/>
      <c r="DA60" s="0"/>
      <c r="DB60" s="0"/>
      <c r="DC60" s="0"/>
      <c r="DD60" s="0"/>
      <c r="DE60" s="11" t="n">
        <v>45700</v>
      </c>
      <c r="DF60" s="6" t="n">
        <v>128.06</v>
      </c>
      <c r="DG60" s="0" t="s">
        <v>336</v>
      </c>
    </row>
    <row collapsed="false" customFormat="false" customHeight="false" hidden="false" ht="12.1" outlineLevel="0" r="61">
      <c r="A61" s="0"/>
      <c r="B61" s="0"/>
      <c r="C61" s="0"/>
      <c r="D61" s="0"/>
      <c r="E61" s="0"/>
      <c r="F61" s="0"/>
      <c r="G61" s="0"/>
      <c r="H61" s="0"/>
      <c r="I61" s="0"/>
      <c r="J61" s="0"/>
      <c r="K61" s="0"/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AB61" s="0"/>
      <c r="AC61" s="0"/>
      <c r="AD61" s="0"/>
      <c r="AE61" s="0"/>
      <c r="AF61" s="0"/>
      <c r="AG61" s="0"/>
      <c r="AH61" s="0"/>
      <c r="AI61" s="0"/>
      <c r="AJ61" s="0"/>
      <c r="AK61" s="0"/>
      <c r="AL61" s="0"/>
      <c r="AM61" s="0"/>
      <c r="AN61" s="0"/>
      <c r="AO61" s="0"/>
      <c r="AP61" s="0"/>
      <c r="AQ61" s="0"/>
      <c r="AR61" s="0"/>
      <c r="AS61" s="0"/>
      <c r="AT61" s="0"/>
      <c r="AU61" s="0"/>
      <c r="AV61" s="0"/>
      <c r="AW61" s="0"/>
      <c r="AX61" s="0"/>
      <c r="AY61" s="0"/>
      <c r="AZ61" s="0"/>
      <c r="BA61" s="0"/>
      <c r="BB61" s="0"/>
      <c r="BC61" s="0"/>
      <c r="BD61" s="0"/>
      <c r="BE61" s="0"/>
      <c r="BF61" s="0"/>
      <c r="BG61" s="0"/>
      <c r="BH61" s="0"/>
      <c r="BI61" s="0"/>
      <c r="BJ61" s="0"/>
      <c r="BK61" s="0"/>
      <c r="BL61" s="0"/>
      <c r="BM61" s="0"/>
      <c r="BN61" s="0"/>
      <c r="BO61" s="0"/>
      <c r="BP61" s="0"/>
      <c r="BQ61" s="0"/>
      <c r="BR61" s="0"/>
      <c r="BS61" s="0"/>
      <c r="BT61" s="0"/>
      <c r="BU61" s="0"/>
      <c r="BV61" s="0"/>
      <c r="BW61" s="0"/>
      <c r="BX61" s="0"/>
      <c r="BY61" s="0"/>
      <c r="BZ61" s="0"/>
      <c r="CA61" s="0"/>
      <c r="CB61" s="0"/>
      <c r="CC61" s="0"/>
      <c r="CD61" s="0"/>
      <c r="CE61" s="0"/>
      <c r="CF61" s="0"/>
      <c r="CG61" s="0"/>
      <c r="CH61" s="0"/>
      <c r="CI61" s="0"/>
      <c r="CJ61" s="0"/>
      <c r="CK61" s="0"/>
      <c r="CL61" s="0"/>
      <c r="CM61" s="0"/>
      <c r="CN61" s="0"/>
      <c r="CO61" s="0"/>
      <c r="CP61" s="0"/>
      <c r="CQ61" s="0"/>
      <c r="CR61" s="0"/>
      <c r="CS61" s="0"/>
      <c r="CT61" s="0"/>
      <c r="CU61" s="0"/>
      <c r="CV61" s="0"/>
      <c r="CW61" s="0"/>
      <c r="CX61" s="0"/>
      <c r="CY61" s="0"/>
      <c r="CZ61" s="0"/>
      <c r="DA61" s="0"/>
      <c r="DB61" s="0"/>
      <c r="DC61" s="0"/>
      <c r="DD61" s="0"/>
      <c r="DE61" s="11" t="n">
        <v>45700</v>
      </c>
      <c r="DF61" s="6" t="n">
        <v>128.06</v>
      </c>
      <c r="DG61" s="0" t="s">
        <v>336</v>
      </c>
    </row>
    <row collapsed="false" customFormat="false" customHeight="false" hidden="false" ht="12.1" outlineLevel="0" r="62">
      <c r="A62" s="0"/>
      <c r="B62" s="0"/>
      <c r="C62" s="0"/>
      <c r="D62" s="0"/>
      <c r="E62" s="0"/>
      <c r="F62" s="0"/>
      <c r="G62" s="0"/>
      <c r="H62" s="0"/>
      <c r="I62" s="0"/>
      <c r="J62" s="0"/>
      <c r="K62" s="0"/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AB62" s="0"/>
      <c r="AC62" s="0"/>
      <c r="AD62" s="0"/>
      <c r="AE62" s="0"/>
      <c r="AF62" s="0"/>
      <c r="AG62" s="0"/>
      <c r="AH62" s="0"/>
      <c r="AI62" s="0"/>
      <c r="AJ62" s="0"/>
      <c r="AK62" s="0"/>
      <c r="AL62" s="0"/>
      <c r="AM62" s="0"/>
      <c r="AN62" s="0"/>
      <c r="AO62" s="0"/>
      <c r="AP62" s="0"/>
      <c r="AQ62" s="0"/>
      <c r="AR62" s="0"/>
      <c r="AS62" s="0"/>
      <c r="AT62" s="0"/>
      <c r="AU62" s="0"/>
      <c r="AV62" s="0"/>
      <c r="AW62" s="0"/>
      <c r="AX62" s="0"/>
      <c r="AY62" s="0"/>
      <c r="AZ62" s="0"/>
      <c r="BA62" s="0"/>
      <c r="BB62" s="0"/>
      <c r="BC62" s="0"/>
      <c r="BD62" s="0"/>
      <c r="BE62" s="0"/>
      <c r="BF62" s="0"/>
      <c r="BG62" s="0"/>
      <c r="BH62" s="0"/>
      <c r="BI62" s="0"/>
      <c r="BJ62" s="0"/>
      <c r="BK62" s="0"/>
      <c r="BL62" s="0"/>
      <c r="BM62" s="0"/>
      <c r="BN62" s="0"/>
      <c r="BO62" s="0"/>
      <c r="BP62" s="0"/>
      <c r="BQ62" s="0"/>
      <c r="BR62" s="0"/>
      <c r="BS62" s="0"/>
      <c r="BT62" s="0"/>
      <c r="BU62" s="0"/>
      <c r="BV62" s="0"/>
      <c r="BW62" s="0"/>
      <c r="BX62" s="0"/>
      <c r="BY62" s="0"/>
      <c r="BZ62" s="0"/>
      <c r="CA62" s="0"/>
      <c r="CB62" s="0"/>
      <c r="CC62" s="0"/>
      <c r="CD62" s="0"/>
      <c r="CE62" s="0"/>
      <c r="CF62" s="0"/>
      <c r="CG62" s="0"/>
      <c r="CH62" s="0"/>
      <c r="CI62" s="0"/>
      <c r="CJ62" s="0"/>
      <c r="CK62" s="0"/>
      <c r="CL62" s="0"/>
      <c r="CM62" s="0"/>
      <c r="CN62" s="0"/>
      <c r="CO62" s="0"/>
      <c r="CP62" s="0"/>
      <c r="CQ62" s="0"/>
      <c r="CR62" s="0"/>
      <c r="CS62" s="0"/>
      <c r="CT62" s="0"/>
      <c r="CU62" s="0"/>
      <c r="CV62" s="0"/>
      <c r="CW62" s="0"/>
      <c r="CX62" s="0"/>
      <c r="CY62" s="0"/>
      <c r="CZ62" s="0"/>
      <c r="DA62" s="0"/>
      <c r="DB62" s="0"/>
      <c r="DC62" s="0"/>
      <c r="DD62" s="0"/>
      <c r="DE62" s="11" t="n">
        <v>45702</v>
      </c>
      <c r="DF62" s="6" t="n">
        <v>128.19</v>
      </c>
      <c r="DG62" s="0" t="s">
        <v>336</v>
      </c>
    </row>
    <row collapsed="false" customFormat="false" customHeight="false" hidden="false" ht="12.1" outlineLevel="0" r="63">
      <c r="A63" s="0"/>
      <c r="B63" s="0"/>
      <c r="C63" s="0"/>
      <c r="D63" s="0"/>
      <c r="E63" s="0"/>
      <c r="F63" s="0"/>
      <c r="G63" s="0"/>
      <c r="H63" s="0"/>
      <c r="I63" s="0"/>
      <c r="J63" s="0"/>
      <c r="K63" s="0"/>
      <c r="L63" s="0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AB63" s="0"/>
      <c r="AC63" s="0"/>
      <c r="AD63" s="0"/>
      <c r="AE63" s="0"/>
      <c r="AF63" s="0"/>
      <c r="AG63" s="0"/>
      <c r="AH63" s="0"/>
      <c r="AI63" s="0"/>
      <c r="AJ63" s="0"/>
      <c r="AK63" s="0"/>
      <c r="AL63" s="0"/>
      <c r="AM63" s="0"/>
      <c r="AN63" s="0"/>
      <c r="AO63" s="0"/>
      <c r="AP63" s="0"/>
      <c r="AQ63" s="0"/>
      <c r="AR63" s="0"/>
      <c r="AS63" s="0"/>
      <c r="AT63" s="0"/>
      <c r="AU63" s="0"/>
      <c r="AV63" s="0"/>
      <c r="AW63" s="0"/>
      <c r="AX63" s="0"/>
      <c r="AY63" s="0"/>
      <c r="AZ63" s="0"/>
      <c r="BA63" s="0"/>
      <c r="BB63" s="0"/>
      <c r="BC63" s="0"/>
      <c r="BD63" s="0"/>
      <c r="BE63" s="0"/>
      <c r="BF63" s="0"/>
      <c r="BG63" s="0"/>
      <c r="BH63" s="0"/>
      <c r="BI63" s="0"/>
      <c r="BJ63" s="0"/>
      <c r="BK63" s="0"/>
      <c r="BL63" s="0"/>
      <c r="BM63" s="0"/>
      <c r="BN63" s="0"/>
      <c r="BO63" s="0"/>
      <c r="BP63" s="0"/>
      <c r="BQ63" s="0"/>
      <c r="BR63" s="0"/>
      <c r="BS63" s="0"/>
      <c r="BT63" s="0"/>
      <c r="BU63" s="0"/>
      <c r="BV63" s="0"/>
      <c r="BW63" s="0"/>
      <c r="BX63" s="0"/>
      <c r="BY63" s="0"/>
      <c r="BZ63" s="0"/>
      <c r="CA63" s="0"/>
      <c r="CB63" s="0"/>
      <c r="CC63" s="0"/>
      <c r="CD63" s="0"/>
      <c r="CE63" s="0"/>
      <c r="CF63" s="0"/>
      <c r="CG63" s="0"/>
      <c r="CH63" s="0"/>
      <c r="CI63" s="0"/>
      <c r="CJ63" s="0"/>
      <c r="CK63" s="0"/>
      <c r="CL63" s="0"/>
      <c r="CM63" s="0"/>
      <c r="CN63" s="0"/>
      <c r="CO63" s="0"/>
      <c r="CP63" s="0"/>
      <c r="CQ63" s="0"/>
      <c r="CR63" s="0"/>
      <c r="CS63" s="0"/>
      <c r="CT63" s="0"/>
      <c r="CU63" s="0"/>
      <c r="CV63" s="0"/>
      <c r="CW63" s="0"/>
      <c r="CX63" s="0"/>
      <c r="CY63" s="0"/>
      <c r="CZ63" s="0"/>
      <c r="DA63" s="0"/>
      <c r="DB63" s="0"/>
      <c r="DC63" s="0"/>
      <c r="DD63" s="0"/>
      <c r="DE63" s="11" t="n">
        <v>45708</v>
      </c>
      <c r="DF63" s="6" t="n">
        <v>128.61</v>
      </c>
      <c r="DG63" s="0" t="s">
        <v>336</v>
      </c>
    </row>
    <row collapsed="false" customFormat="false" customHeight="false" hidden="false" ht="12.1" outlineLevel="0" r="64">
      <c r="A64" s="0"/>
      <c r="B64" s="0"/>
      <c r="C64" s="0"/>
      <c r="D64" s="0"/>
      <c r="E64" s="0"/>
      <c r="F64" s="0"/>
      <c r="G64" s="0"/>
      <c r="H64" s="0"/>
      <c r="I64" s="0"/>
      <c r="J64" s="0"/>
      <c r="K64" s="0"/>
      <c r="L64" s="0"/>
      <c r="M64" s="0"/>
      <c r="N64" s="0"/>
      <c r="O64" s="0"/>
      <c r="P64" s="0"/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AB64" s="0"/>
      <c r="AC64" s="0"/>
      <c r="AD64" s="0"/>
      <c r="AE64" s="0"/>
      <c r="AF64" s="0"/>
      <c r="AG64" s="0"/>
      <c r="AH64" s="0"/>
      <c r="AI64" s="0"/>
      <c r="AJ64" s="0"/>
      <c r="AK64" s="0"/>
      <c r="AL64" s="0"/>
      <c r="AM64" s="0"/>
      <c r="AN64" s="0"/>
      <c r="AO64" s="0"/>
      <c r="AP64" s="0"/>
      <c r="AQ64" s="0"/>
      <c r="AR64" s="0"/>
      <c r="AS64" s="0"/>
      <c r="AT64" s="0"/>
      <c r="AU64" s="0"/>
      <c r="AV64" s="0"/>
      <c r="AW64" s="0"/>
      <c r="AX64" s="0"/>
      <c r="AY64" s="0"/>
      <c r="AZ64" s="0"/>
      <c r="BA64" s="0"/>
      <c r="BB64" s="0"/>
      <c r="BC64" s="0"/>
      <c r="BD64" s="0"/>
      <c r="BE64" s="0"/>
      <c r="BF64" s="0"/>
      <c r="BG64" s="0"/>
      <c r="BH64" s="0"/>
      <c r="BI64" s="0"/>
      <c r="BJ64" s="0"/>
      <c r="BK64" s="0"/>
      <c r="BL64" s="0"/>
      <c r="BM64" s="0"/>
      <c r="BN64" s="0"/>
      <c r="BO64" s="0"/>
      <c r="BP64" s="0"/>
      <c r="BQ64" s="0"/>
      <c r="BR64" s="0"/>
      <c r="BS64" s="0"/>
      <c r="BT64" s="0"/>
      <c r="BU64" s="0"/>
      <c r="BV64" s="0"/>
      <c r="BW64" s="0"/>
      <c r="BX64" s="0"/>
      <c r="BY64" s="0"/>
      <c r="BZ64" s="0"/>
      <c r="CA64" s="0"/>
      <c r="CB64" s="0"/>
      <c r="CC64" s="0"/>
      <c r="CD64" s="0"/>
      <c r="CE64" s="0"/>
      <c r="CF64" s="0"/>
      <c r="CG64" s="0"/>
      <c r="CH64" s="0"/>
      <c r="CI64" s="0"/>
      <c r="CJ64" s="0"/>
      <c r="CK64" s="0"/>
      <c r="CL64" s="0"/>
      <c r="CM64" s="0"/>
      <c r="CN64" s="0"/>
      <c r="CO64" s="0"/>
      <c r="CP64" s="0"/>
      <c r="CQ64" s="0"/>
      <c r="CR64" s="0"/>
      <c r="CS64" s="0"/>
      <c r="CT64" s="0"/>
      <c r="CU64" s="0"/>
      <c r="CV64" s="0"/>
      <c r="CW64" s="0"/>
      <c r="CX64" s="0"/>
      <c r="CY64" s="0"/>
      <c r="CZ64" s="0"/>
      <c r="DA64" s="0"/>
      <c r="DB64" s="0"/>
      <c r="DC64" s="0"/>
      <c r="DD64" s="0"/>
      <c r="DE64" s="11" t="n">
        <v>45708</v>
      </c>
      <c r="DF64" s="6" t="n">
        <v>-4887.07</v>
      </c>
      <c r="DG64" s="0" t="s">
        <v>407</v>
      </c>
    </row>
    <row collapsed="false" customFormat="false" customHeight="false" hidden="false" ht="12.1" outlineLevel="0" r="65">
      <c r="A65" s="0"/>
      <c r="B65" s="0"/>
      <c r="C65" s="0"/>
      <c r="D65" s="0"/>
      <c r="E65" s="0"/>
      <c r="F65" s="0"/>
      <c r="G65" s="0"/>
      <c r="H65" s="0"/>
      <c r="I65" s="0"/>
      <c r="J65" s="0"/>
      <c r="K65" s="0"/>
      <c r="L65" s="0"/>
      <c r="M65" s="0"/>
      <c r="N65" s="0"/>
      <c r="O65" s="0"/>
      <c r="P65" s="0"/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AB65" s="0"/>
      <c r="AC65" s="0"/>
      <c r="AD65" s="0"/>
      <c r="AE65" s="0"/>
      <c r="AF65" s="0"/>
      <c r="AG65" s="0"/>
      <c r="AH65" s="0"/>
      <c r="AI65" s="0"/>
      <c r="AJ65" s="0"/>
      <c r="AK65" s="0"/>
      <c r="AL65" s="0"/>
      <c r="AM65" s="0"/>
      <c r="AN65" s="0"/>
      <c r="AO65" s="0"/>
      <c r="AP65" s="0"/>
      <c r="AQ65" s="0"/>
      <c r="AR65" s="0"/>
      <c r="AS65" s="0"/>
      <c r="AT65" s="0"/>
      <c r="AU65" s="0"/>
      <c r="AV65" s="0"/>
      <c r="AW65" s="0"/>
      <c r="AX65" s="0"/>
      <c r="AY65" s="0"/>
      <c r="AZ65" s="0"/>
      <c r="BA65" s="0"/>
      <c r="BB65" s="0"/>
      <c r="BC65" s="0"/>
      <c r="BD65" s="0"/>
      <c r="BE65" s="0"/>
      <c r="BF65" s="0"/>
      <c r="BG65" s="0"/>
      <c r="BH65" s="0"/>
      <c r="BI65" s="0"/>
      <c r="BJ65" s="0"/>
      <c r="BK65" s="0"/>
      <c r="BL65" s="0"/>
      <c r="BM65" s="0"/>
      <c r="BN65" s="0"/>
      <c r="BO65" s="0"/>
      <c r="BP65" s="0"/>
      <c r="BQ65" s="0"/>
      <c r="BR65" s="0"/>
      <c r="BS65" s="0"/>
      <c r="BT65" s="0"/>
      <c r="BU65" s="0"/>
      <c r="BV65" s="0"/>
      <c r="BW65" s="0"/>
      <c r="BX65" s="0"/>
      <c r="BY65" s="0"/>
      <c r="BZ65" s="0"/>
      <c r="CA65" s="0"/>
      <c r="CB65" s="0"/>
      <c r="CC65" s="0"/>
      <c r="CD65" s="0"/>
      <c r="CE65" s="0"/>
      <c r="CF65" s="0"/>
      <c r="CG65" s="0"/>
      <c r="CH65" s="0"/>
      <c r="CI65" s="0"/>
      <c r="CJ65" s="0"/>
      <c r="CK65" s="0"/>
      <c r="CL65" s="0"/>
      <c r="CM65" s="0"/>
      <c r="CN65" s="0"/>
      <c r="CO65" s="0"/>
      <c r="CP65" s="0"/>
      <c r="CQ65" s="0"/>
      <c r="CR65" s="0"/>
      <c r="CS65" s="0"/>
      <c r="CT65" s="0"/>
      <c r="CU65" s="0"/>
      <c r="CV65" s="0"/>
      <c r="CW65" s="0"/>
      <c r="CX65" s="0"/>
      <c r="CY65" s="0"/>
      <c r="CZ65" s="0"/>
      <c r="DA65" s="0"/>
      <c r="DB65" s="0"/>
      <c r="DC65" s="0"/>
      <c r="DD65" s="0"/>
      <c r="DE65" s="11" t="n">
        <v>45719</v>
      </c>
      <c r="DF65" s="6" t="n">
        <v>129.37</v>
      </c>
      <c r="DG65" s="0" t="s">
        <v>336</v>
      </c>
    </row>
    <row collapsed="false" customFormat="false" customHeight="false" hidden="false" ht="12.1" outlineLevel="0" r="66">
      <c r="A66" s="0"/>
      <c r="B66" s="0"/>
      <c r="C66" s="0"/>
      <c r="D66" s="0"/>
      <c r="E66" s="0"/>
      <c r="F66" s="0"/>
      <c r="G66" s="0"/>
      <c r="H66" s="0"/>
      <c r="I66" s="0"/>
      <c r="J66" s="0"/>
      <c r="K66" s="0"/>
      <c r="L66" s="0"/>
      <c r="M66" s="0"/>
      <c r="N66" s="0"/>
      <c r="O66" s="0"/>
      <c r="P66" s="0"/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AB66" s="0"/>
      <c r="AC66" s="0"/>
      <c r="AD66" s="0"/>
      <c r="AE66" s="0"/>
      <c r="AF66" s="0"/>
      <c r="AG66" s="0"/>
      <c r="AH66" s="0"/>
      <c r="AI66" s="0"/>
      <c r="AJ66" s="0"/>
      <c r="AK66" s="0"/>
      <c r="AL66" s="0"/>
      <c r="AM66" s="0"/>
      <c r="AN66" s="0"/>
      <c r="AO66" s="0"/>
      <c r="AP66" s="0"/>
      <c r="AQ66" s="0"/>
      <c r="AR66" s="0"/>
      <c r="AS66" s="0"/>
      <c r="AT66" s="0"/>
      <c r="AU66" s="0"/>
      <c r="AV66" s="0"/>
      <c r="AW66" s="0"/>
      <c r="AX66" s="0"/>
      <c r="AY66" s="0"/>
      <c r="AZ66" s="0"/>
      <c r="BA66" s="0"/>
      <c r="BB66" s="0"/>
      <c r="BC66" s="0"/>
      <c r="BD66" s="0"/>
      <c r="BE66" s="0"/>
      <c r="BF66" s="0"/>
      <c r="BG66" s="0"/>
      <c r="BH66" s="0"/>
      <c r="BI66" s="0"/>
      <c r="BJ66" s="0"/>
      <c r="BK66" s="0"/>
      <c r="BL66" s="0"/>
      <c r="BM66" s="0"/>
      <c r="BN66" s="0"/>
      <c r="BO66" s="0"/>
      <c r="BP66" s="0"/>
      <c r="BQ66" s="0"/>
      <c r="BR66" s="0"/>
      <c r="BS66" s="0"/>
      <c r="BT66" s="0"/>
      <c r="BU66" s="0"/>
      <c r="BV66" s="0"/>
      <c r="BW66" s="0"/>
      <c r="BX66" s="0"/>
      <c r="BY66" s="0"/>
      <c r="BZ66" s="0"/>
      <c r="CA66" s="0"/>
      <c r="CB66" s="0"/>
      <c r="CC66" s="0"/>
      <c r="CD66" s="0"/>
      <c r="CE66" s="0"/>
      <c r="CF66" s="0"/>
      <c r="CG66" s="0"/>
      <c r="CH66" s="0"/>
      <c r="CI66" s="0"/>
      <c r="CJ66" s="0"/>
      <c r="CK66" s="0"/>
      <c r="CL66" s="0"/>
      <c r="CM66" s="0"/>
      <c r="CN66" s="0"/>
      <c r="CO66" s="0"/>
      <c r="CP66" s="0"/>
      <c r="CQ66" s="0"/>
      <c r="CR66" s="0"/>
      <c r="CS66" s="0"/>
      <c r="CT66" s="0"/>
      <c r="CU66" s="0"/>
      <c r="CV66" s="0"/>
      <c r="CW66" s="0"/>
      <c r="CX66" s="0"/>
      <c r="CY66" s="0"/>
      <c r="CZ66" s="0"/>
      <c r="DA66" s="0"/>
      <c r="DB66" s="0"/>
      <c r="DC66" s="0"/>
      <c r="DD66" s="0"/>
      <c r="DE66" s="11" t="n">
        <v>45721</v>
      </c>
      <c r="DF66" s="6" t="n">
        <v>906.63</v>
      </c>
      <c r="DG66" s="0" t="s">
        <v>336</v>
      </c>
    </row>
    <row collapsed="false" customFormat="false" customHeight="false" hidden="false" ht="12.1" outlineLevel="0" r="67">
      <c r="A67" s="0"/>
      <c r="B67" s="0"/>
      <c r="C67" s="0"/>
      <c r="D67" s="0"/>
      <c r="E67" s="0"/>
      <c r="F67" s="0"/>
      <c r="G67" s="0"/>
      <c r="H67" s="0"/>
      <c r="I67" s="0"/>
      <c r="J67" s="0"/>
      <c r="K67" s="0"/>
      <c r="L67" s="0"/>
      <c r="M67" s="0"/>
      <c r="N67" s="0"/>
      <c r="O67" s="0"/>
      <c r="P67" s="0"/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AB67" s="0"/>
      <c r="AC67" s="0"/>
      <c r="AD67" s="0"/>
      <c r="AE67" s="0"/>
      <c r="AF67" s="0"/>
      <c r="AG67" s="0"/>
      <c r="AH67" s="0"/>
      <c r="AI67" s="0"/>
      <c r="AJ67" s="0"/>
      <c r="AK67" s="0"/>
      <c r="AL67" s="0"/>
      <c r="AM67" s="0"/>
      <c r="AN67" s="0"/>
      <c r="AO67" s="0"/>
      <c r="AP67" s="0"/>
      <c r="AQ67" s="0"/>
      <c r="AR67" s="0"/>
      <c r="AS67" s="0"/>
      <c r="AT67" s="0"/>
      <c r="AU67" s="0"/>
      <c r="AV67" s="0"/>
      <c r="AW67" s="0"/>
      <c r="AX67" s="0"/>
      <c r="AY67" s="0"/>
      <c r="AZ67" s="0"/>
      <c r="BA67" s="0"/>
      <c r="BB67" s="0"/>
      <c r="BC67" s="0"/>
      <c r="BD67" s="0"/>
      <c r="BE67" s="0"/>
      <c r="BF67" s="0"/>
      <c r="BG67" s="0"/>
      <c r="BH67" s="0"/>
      <c r="BI67" s="0"/>
      <c r="BJ67" s="0"/>
      <c r="BK67" s="0"/>
      <c r="BL67" s="0"/>
      <c r="BM67" s="0"/>
      <c r="BN67" s="0"/>
      <c r="BO67" s="0"/>
      <c r="BP67" s="0"/>
      <c r="BQ67" s="0"/>
      <c r="BR67" s="0"/>
      <c r="BS67" s="0"/>
      <c r="BT67" s="0"/>
      <c r="BU67" s="0"/>
      <c r="BV67" s="0"/>
      <c r="BW67" s="0"/>
      <c r="BX67" s="0"/>
      <c r="BY67" s="0"/>
      <c r="BZ67" s="0"/>
      <c r="CA67" s="0"/>
      <c r="CB67" s="0"/>
      <c r="CC67" s="0"/>
      <c r="CD67" s="0"/>
      <c r="CE67" s="0"/>
      <c r="CF67" s="0"/>
      <c r="CG67" s="0"/>
      <c r="CH67" s="0"/>
      <c r="CI67" s="0"/>
      <c r="CJ67" s="0"/>
      <c r="CK67" s="0"/>
      <c r="CL67" s="0"/>
      <c r="CM67" s="0"/>
      <c r="CN67" s="0"/>
      <c r="CO67" s="0"/>
      <c r="CP67" s="0"/>
      <c r="CQ67" s="0"/>
      <c r="CR67" s="0"/>
      <c r="CS67" s="0"/>
      <c r="CT67" s="0"/>
      <c r="CU67" s="0"/>
      <c r="CV67" s="0"/>
      <c r="CW67" s="0"/>
      <c r="CX67" s="0"/>
      <c r="CY67" s="0"/>
      <c r="CZ67" s="0"/>
      <c r="DA67" s="0"/>
      <c r="DB67" s="0"/>
      <c r="DC67" s="0"/>
      <c r="DD67" s="0"/>
      <c r="DE67" s="11" t="n">
        <v>45726</v>
      </c>
      <c r="DF67" s="6" t="n">
        <v>129.86</v>
      </c>
      <c r="DG67" s="0" t="s">
        <v>336</v>
      </c>
    </row>
    <row collapsed="false" customFormat="false" customHeight="false" hidden="false" ht="12.1" outlineLevel="0" r="68">
      <c r="A68" s="0"/>
      <c r="B68" s="0"/>
      <c r="C68" s="0"/>
      <c r="D68" s="0"/>
      <c r="E68" s="0"/>
      <c r="F68" s="0"/>
      <c r="G68" s="0"/>
      <c r="H68" s="0"/>
      <c r="I68" s="0"/>
      <c r="J68" s="0"/>
      <c r="K68" s="0"/>
      <c r="L68" s="0"/>
      <c r="M68" s="0"/>
      <c r="N68" s="0"/>
      <c r="O68" s="0"/>
      <c r="P68" s="0"/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AB68" s="0"/>
      <c r="AC68" s="0"/>
      <c r="AD68" s="0"/>
      <c r="AE68" s="0"/>
      <c r="AF68" s="0"/>
      <c r="AG68" s="0"/>
      <c r="AH68" s="0"/>
      <c r="AI68" s="0"/>
      <c r="AJ68" s="0"/>
      <c r="AK68" s="0"/>
      <c r="AL68" s="0"/>
      <c r="AM68" s="0"/>
      <c r="AN68" s="0"/>
      <c r="AO68" s="0"/>
      <c r="AP68" s="0"/>
      <c r="AQ68" s="0"/>
      <c r="AR68" s="0"/>
      <c r="AS68" s="0"/>
      <c r="AT68" s="0"/>
      <c r="AU68" s="0"/>
      <c r="AV68" s="0"/>
      <c r="AW68" s="0"/>
      <c r="AX68" s="0"/>
      <c r="AY68" s="0"/>
      <c r="AZ68" s="0"/>
      <c r="BA68" s="0"/>
      <c r="BB68" s="0"/>
      <c r="BC68" s="0"/>
      <c r="BD68" s="0"/>
      <c r="BE68" s="0"/>
      <c r="BF68" s="0"/>
      <c r="BG68" s="0"/>
      <c r="BH68" s="0"/>
      <c r="BI68" s="0"/>
      <c r="BJ68" s="0"/>
      <c r="BK68" s="0"/>
      <c r="BL68" s="0"/>
      <c r="BM68" s="0"/>
      <c r="BN68" s="0"/>
      <c r="BO68" s="0"/>
      <c r="BP68" s="0"/>
      <c r="BQ68" s="0"/>
      <c r="BR68" s="0"/>
      <c r="BS68" s="0"/>
      <c r="BT68" s="0"/>
      <c r="BU68" s="0"/>
      <c r="BV68" s="0"/>
      <c r="BW68" s="0"/>
      <c r="BX68" s="0"/>
      <c r="BY68" s="0"/>
      <c r="BZ68" s="0"/>
      <c r="CA68" s="0"/>
      <c r="CB68" s="0"/>
      <c r="CC68" s="0"/>
      <c r="CD68" s="0"/>
      <c r="CE68" s="0"/>
      <c r="CF68" s="0"/>
      <c r="CG68" s="0"/>
      <c r="CH68" s="0"/>
      <c r="CI68" s="0"/>
      <c r="CJ68" s="0"/>
      <c r="CK68" s="0"/>
      <c r="CL68" s="0"/>
      <c r="CM68" s="0"/>
      <c r="CN68" s="0"/>
      <c r="CO68" s="0"/>
      <c r="CP68" s="0"/>
      <c r="CQ68" s="0"/>
      <c r="CR68" s="0"/>
      <c r="CS68" s="0"/>
      <c r="CT68" s="0"/>
      <c r="CU68" s="0"/>
      <c r="CV68" s="0"/>
      <c r="CW68" s="0"/>
      <c r="CX68" s="0"/>
      <c r="CY68" s="0"/>
      <c r="CZ68" s="0"/>
      <c r="DA68" s="0"/>
      <c r="DB68" s="0"/>
      <c r="DC68" s="0"/>
      <c r="DD68" s="0"/>
      <c r="DE68" s="11" t="n">
        <v>45728</v>
      </c>
      <c r="DF68" s="6" t="n">
        <v>130.01</v>
      </c>
      <c r="DG68" s="0" t="s">
        <v>336</v>
      </c>
    </row>
    <row collapsed="false" customFormat="false" customHeight="false" hidden="false" ht="12.1" outlineLevel="0" r="69">
      <c r="A69" s="0"/>
      <c r="B69" s="0"/>
      <c r="C69" s="0"/>
      <c r="D69" s="0"/>
      <c r="E69" s="0"/>
      <c r="F69" s="0"/>
      <c r="G69" s="0"/>
      <c r="H69" s="0"/>
      <c r="I69" s="0"/>
      <c r="J69" s="0"/>
      <c r="K69" s="0"/>
      <c r="L69" s="0"/>
      <c r="M69" s="0"/>
      <c r="N69" s="0"/>
      <c r="O69" s="0"/>
      <c r="P69" s="0"/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AB69" s="0"/>
      <c r="AC69" s="0"/>
      <c r="AD69" s="0"/>
      <c r="AE69" s="0"/>
      <c r="AF69" s="0"/>
      <c r="AG69" s="0"/>
      <c r="AH69" s="0"/>
      <c r="AI69" s="0"/>
      <c r="AJ69" s="0"/>
      <c r="AK69" s="0"/>
      <c r="AL69" s="0"/>
      <c r="AM69" s="0"/>
      <c r="AN69" s="0"/>
      <c r="AO69" s="0"/>
      <c r="AP69" s="0"/>
      <c r="AQ69" s="0"/>
      <c r="AR69" s="0"/>
      <c r="AS69" s="0"/>
      <c r="AT69" s="0"/>
      <c r="AU69" s="0"/>
      <c r="AV69" s="0"/>
      <c r="AW69" s="0"/>
      <c r="AX69" s="0"/>
      <c r="AY69" s="0"/>
      <c r="AZ69" s="0"/>
      <c r="BA69" s="0"/>
      <c r="BB69" s="0"/>
      <c r="BC69" s="0"/>
      <c r="BD69" s="0"/>
      <c r="BE69" s="0"/>
      <c r="BF69" s="0"/>
      <c r="BG69" s="0"/>
      <c r="BH69" s="0"/>
      <c r="BI69" s="0"/>
      <c r="BJ69" s="0"/>
      <c r="BK69" s="0"/>
      <c r="BL69" s="0"/>
      <c r="BM69" s="0"/>
      <c r="BN69" s="0"/>
      <c r="BO69" s="0"/>
      <c r="BP69" s="0"/>
      <c r="BQ69" s="0"/>
      <c r="BR69" s="0"/>
      <c r="BS69" s="0"/>
      <c r="BT69" s="0"/>
      <c r="BU69" s="0"/>
      <c r="BV69" s="0"/>
      <c r="BW69" s="0"/>
      <c r="BX69" s="0"/>
      <c r="BY69" s="0"/>
      <c r="BZ69" s="0"/>
      <c r="CA69" s="0"/>
      <c r="CB69" s="0"/>
      <c r="CC69" s="0"/>
      <c r="CD69" s="0"/>
      <c r="CE69" s="0"/>
      <c r="CF69" s="0"/>
      <c r="CG69" s="0"/>
      <c r="CH69" s="0"/>
      <c r="CI69" s="0"/>
      <c r="CJ69" s="0"/>
      <c r="CK69" s="0"/>
      <c r="CL69" s="0"/>
      <c r="CM69" s="0"/>
      <c r="CN69" s="0"/>
      <c r="CO69" s="0"/>
      <c r="CP69" s="0"/>
      <c r="CQ69" s="0"/>
      <c r="CR69" s="0"/>
      <c r="CS69" s="0"/>
      <c r="CT69" s="0"/>
      <c r="CU69" s="0"/>
      <c r="CV69" s="0"/>
      <c r="CW69" s="0"/>
      <c r="CX69" s="0"/>
      <c r="CY69" s="0"/>
      <c r="CZ69" s="0"/>
      <c r="DA69" s="0"/>
      <c r="DB69" s="0"/>
      <c r="DC69" s="0"/>
      <c r="DD69" s="0"/>
      <c r="DE69" s="11" t="n">
        <v>45733</v>
      </c>
      <c r="DF69" s="6" t="n">
        <v>130.37</v>
      </c>
      <c r="DG69" s="0" t="s">
        <v>336</v>
      </c>
    </row>
    <row collapsed="false" customFormat="false" customHeight="false" hidden="false" ht="12.1" outlineLevel="0" r="70">
      <c r="A70" s="0"/>
      <c r="B70" s="0"/>
      <c r="C70" s="0"/>
      <c r="D70" s="0"/>
      <c r="E70" s="0"/>
      <c r="F70" s="0"/>
      <c r="G70" s="0"/>
      <c r="H70" s="0"/>
      <c r="I70" s="0"/>
      <c r="J70" s="0"/>
      <c r="K70" s="0"/>
      <c r="L70" s="0"/>
      <c r="M70" s="0"/>
      <c r="N70" s="0"/>
      <c r="O70" s="0"/>
      <c r="P70" s="0"/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AB70" s="0"/>
      <c r="AC70" s="0"/>
      <c r="AD70" s="0"/>
      <c r="AE70" s="0"/>
      <c r="AF70" s="0"/>
      <c r="AG70" s="0"/>
      <c r="AH70" s="0"/>
      <c r="AI70" s="0"/>
      <c r="AJ70" s="0"/>
      <c r="AK70" s="0"/>
      <c r="AL70" s="0"/>
      <c r="AM70" s="0"/>
      <c r="AN70" s="0"/>
      <c r="AO70" s="0"/>
      <c r="AP70" s="0"/>
      <c r="AQ70" s="0"/>
      <c r="AR70" s="0"/>
      <c r="AS70" s="0"/>
      <c r="AT70" s="0"/>
      <c r="AU70" s="0"/>
      <c r="AV70" s="0"/>
      <c r="AW70" s="0"/>
      <c r="AX70" s="0"/>
      <c r="AY70" s="0"/>
      <c r="AZ70" s="0"/>
      <c r="BA70" s="0"/>
      <c r="BB70" s="0"/>
      <c r="BC70" s="0"/>
      <c r="BD70" s="0"/>
      <c r="BE70" s="0"/>
      <c r="BF70" s="0"/>
      <c r="BG70" s="0"/>
      <c r="BH70" s="0"/>
      <c r="BI70" s="0"/>
      <c r="BJ70" s="0"/>
      <c r="BK70" s="0"/>
      <c r="BL70" s="0"/>
      <c r="BM70" s="0"/>
      <c r="BN70" s="0"/>
      <c r="BO70" s="0"/>
      <c r="BP70" s="0"/>
      <c r="BQ70" s="0"/>
      <c r="BR70" s="0"/>
      <c r="BS70" s="0"/>
      <c r="BT70" s="0"/>
      <c r="BU70" s="0"/>
      <c r="BV70" s="0"/>
      <c r="BW70" s="0"/>
      <c r="BX70" s="0"/>
      <c r="BY70" s="0"/>
      <c r="BZ70" s="0"/>
      <c r="CA70" s="0"/>
      <c r="CB70" s="0"/>
      <c r="CC70" s="0"/>
      <c r="CD70" s="0"/>
      <c r="CE70" s="0"/>
      <c r="CF70" s="0"/>
      <c r="CG70" s="0"/>
      <c r="CH70" s="0"/>
      <c r="CI70" s="0"/>
      <c r="CJ70" s="0"/>
      <c r="CK70" s="0"/>
      <c r="CL70" s="0"/>
      <c r="CM70" s="0"/>
      <c r="CN70" s="0"/>
      <c r="CO70" s="0"/>
      <c r="CP70" s="0"/>
      <c r="CQ70" s="0"/>
      <c r="CR70" s="0"/>
      <c r="CS70" s="0"/>
      <c r="CT70" s="0"/>
      <c r="CU70" s="0"/>
      <c r="CV70" s="0"/>
      <c r="CW70" s="0"/>
      <c r="CX70" s="0"/>
      <c r="CY70" s="0"/>
      <c r="CZ70" s="0"/>
      <c r="DA70" s="0"/>
      <c r="DB70" s="0"/>
      <c r="DC70" s="0"/>
      <c r="DD70" s="0"/>
      <c r="DE70" s="11" t="n">
        <v>45739</v>
      </c>
      <c r="DF70" s="6" t="n">
        <v>130.81</v>
      </c>
      <c r="DG70" s="0" t="s">
        <v>336</v>
      </c>
    </row>
    <row collapsed="false" customFormat="false" customHeight="false" hidden="false" ht="12.1" outlineLevel="0" r="71">
      <c r="A71" s="0"/>
      <c r="B71" s="0"/>
      <c r="C71" s="0"/>
      <c r="D71" s="0"/>
      <c r="E71" s="0"/>
      <c r="F71" s="0"/>
      <c r="G71" s="0"/>
      <c r="H71" s="0"/>
      <c r="I71" s="0"/>
      <c r="J71" s="0"/>
      <c r="K71" s="0"/>
      <c r="L71" s="0"/>
      <c r="M71" s="0"/>
      <c r="N71" s="0"/>
      <c r="O71" s="0"/>
      <c r="P71" s="0"/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AB71" s="0"/>
      <c r="AC71" s="0"/>
      <c r="AD71" s="0"/>
      <c r="AE71" s="0"/>
      <c r="AF71" s="0"/>
      <c r="AG71" s="0"/>
      <c r="AH71" s="0"/>
      <c r="AI71" s="0"/>
      <c r="AJ71" s="0"/>
      <c r="AK71" s="0"/>
      <c r="AL71" s="0"/>
      <c r="AM71" s="0"/>
      <c r="AN71" s="0"/>
      <c r="AO71" s="0"/>
      <c r="AP71" s="0"/>
      <c r="AQ71" s="0"/>
      <c r="AR71" s="0"/>
      <c r="AS71" s="0"/>
      <c r="AT71" s="0"/>
      <c r="AU71" s="0"/>
      <c r="AV71" s="0"/>
      <c r="AW71" s="0"/>
      <c r="AX71" s="0"/>
      <c r="AY71" s="0"/>
      <c r="AZ71" s="0"/>
      <c r="BA71" s="0"/>
      <c r="BB71" s="0"/>
      <c r="BC71" s="0"/>
      <c r="BD71" s="0"/>
      <c r="BE71" s="0"/>
      <c r="BF71" s="0"/>
      <c r="BG71" s="0"/>
      <c r="BH71" s="0"/>
      <c r="BI71" s="0"/>
      <c r="BJ71" s="0"/>
      <c r="BK71" s="0"/>
      <c r="BL71" s="0"/>
      <c r="BM71" s="0"/>
      <c r="BN71" s="0"/>
      <c r="BO71" s="0"/>
      <c r="BP71" s="0"/>
      <c r="BQ71" s="0"/>
      <c r="BR71" s="0"/>
      <c r="BS71" s="0"/>
      <c r="BT71" s="0"/>
      <c r="BU71" s="0"/>
      <c r="BV71" s="0"/>
      <c r="BW71" s="0"/>
      <c r="BX71" s="0"/>
      <c r="BY71" s="0"/>
      <c r="BZ71" s="0"/>
      <c r="CA71" s="0"/>
      <c r="CB71" s="0"/>
      <c r="CC71" s="0"/>
      <c r="CD71" s="0"/>
      <c r="CE71" s="0"/>
      <c r="CF71" s="0"/>
      <c r="CG71" s="0"/>
      <c r="CH71" s="0"/>
      <c r="CI71" s="0"/>
      <c r="CJ71" s="0"/>
      <c r="CK71" s="0"/>
      <c r="CL71" s="0"/>
      <c r="CM71" s="0"/>
      <c r="CN71" s="0"/>
      <c r="CO71" s="0"/>
      <c r="CP71" s="0"/>
      <c r="CQ71" s="0"/>
      <c r="CR71" s="0"/>
      <c r="CS71" s="0"/>
      <c r="CT71" s="0"/>
      <c r="CU71" s="0"/>
      <c r="CV71" s="0"/>
      <c r="CW71" s="0"/>
      <c r="CX71" s="0"/>
      <c r="CY71" s="0"/>
      <c r="CZ71" s="0"/>
      <c r="DA71" s="0"/>
      <c r="DB71" s="0"/>
      <c r="DC71" s="0"/>
      <c r="DD71" s="0"/>
      <c r="DE71" s="11" t="n">
        <v>45746</v>
      </c>
      <c r="DF71" s="6" t="n">
        <v>131.31</v>
      </c>
      <c r="DG71" s="0" t="s">
        <v>336</v>
      </c>
    </row>
    <row collapsed="false" customFormat="false" customHeight="false" hidden="false" ht="12.1" outlineLevel="0" r="72">
      <c r="A72" s="0"/>
      <c r="B72" s="0"/>
      <c r="C72" s="0"/>
      <c r="D72" s="0"/>
      <c r="E72" s="0"/>
      <c r="F72" s="0"/>
      <c r="G72" s="0"/>
      <c r="H72" s="0"/>
      <c r="I72" s="0"/>
      <c r="J72" s="0"/>
      <c r="K72" s="0"/>
      <c r="L72" s="0"/>
      <c r="M72" s="0"/>
      <c r="N72" s="0"/>
      <c r="O72" s="0"/>
      <c r="P72" s="0"/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AB72" s="0"/>
      <c r="AC72" s="0"/>
      <c r="AD72" s="0"/>
      <c r="AE72" s="0"/>
      <c r="AF72" s="0"/>
      <c r="AG72" s="0"/>
      <c r="AH72" s="0"/>
      <c r="AI72" s="0"/>
      <c r="AJ72" s="0"/>
      <c r="AK72" s="0"/>
      <c r="AL72" s="0"/>
      <c r="AM72" s="0"/>
      <c r="AN72" s="0"/>
      <c r="AO72" s="0"/>
      <c r="AP72" s="0"/>
      <c r="AQ72" s="0"/>
      <c r="AR72" s="0"/>
      <c r="AS72" s="0"/>
      <c r="AT72" s="0"/>
      <c r="AU72" s="0"/>
      <c r="AV72" s="0"/>
      <c r="AW72" s="0"/>
      <c r="AX72" s="0"/>
      <c r="AY72" s="0"/>
      <c r="AZ72" s="0"/>
      <c r="BA72" s="0"/>
      <c r="BB72" s="0"/>
      <c r="BC72" s="0"/>
      <c r="BD72" s="0"/>
      <c r="BE72" s="0"/>
      <c r="BF72" s="0"/>
      <c r="BG72" s="0"/>
      <c r="BH72" s="0"/>
      <c r="BI72" s="0"/>
      <c r="BJ72" s="0"/>
      <c r="BK72" s="0"/>
      <c r="BL72" s="0"/>
      <c r="BM72" s="0"/>
      <c r="BN72" s="0"/>
      <c r="BO72" s="0"/>
      <c r="BP72" s="0"/>
      <c r="BQ72" s="0"/>
      <c r="BR72" s="0"/>
      <c r="BS72" s="0"/>
      <c r="BT72" s="0"/>
      <c r="BU72" s="0"/>
      <c r="BV72" s="0"/>
      <c r="BW72" s="0"/>
      <c r="BX72" s="0"/>
      <c r="BY72" s="0"/>
      <c r="BZ72" s="0"/>
      <c r="CA72" s="0"/>
      <c r="CB72" s="0"/>
      <c r="CC72" s="0"/>
      <c r="CD72" s="0"/>
      <c r="CE72" s="0"/>
      <c r="CF72" s="0"/>
      <c r="CG72" s="0"/>
      <c r="CH72" s="0"/>
      <c r="CI72" s="0"/>
      <c r="CJ72" s="0"/>
      <c r="CK72" s="0"/>
      <c r="CL72" s="0"/>
      <c r="CM72" s="0"/>
      <c r="CN72" s="0"/>
      <c r="CO72" s="0"/>
      <c r="CP72" s="0"/>
      <c r="CQ72" s="0"/>
      <c r="CR72" s="0"/>
      <c r="CS72" s="0"/>
      <c r="CT72" s="0"/>
      <c r="CU72" s="0"/>
      <c r="CV72" s="0"/>
      <c r="CW72" s="0"/>
      <c r="CX72" s="0"/>
      <c r="CY72" s="0"/>
      <c r="CZ72" s="0"/>
      <c r="DA72" s="0"/>
      <c r="DB72" s="0"/>
      <c r="DC72" s="0"/>
      <c r="DD72" s="0"/>
      <c r="DE72" s="11" t="n">
        <v>45750</v>
      </c>
      <c r="DF72" s="6" t="n">
        <v>131.61</v>
      </c>
      <c r="DG72" s="0" t="s">
        <v>336</v>
      </c>
    </row>
    <row collapsed="false" customFormat="false" customHeight="false" hidden="false" ht="12.1" outlineLevel="0" r="73">
      <c r="A73" s="0"/>
      <c r="B73" s="0"/>
      <c r="C73" s="0"/>
      <c r="D73" s="0"/>
      <c r="E73" s="0"/>
      <c r="F73" s="0"/>
      <c r="G73" s="0"/>
      <c r="H73" s="0"/>
      <c r="I73" s="0"/>
      <c r="J73" s="0"/>
      <c r="K73" s="0"/>
      <c r="L73" s="0"/>
      <c r="M73" s="0"/>
      <c r="N73" s="0"/>
      <c r="O73" s="0"/>
      <c r="P73" s="0"/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AB73" s="0"/>
      <c r="AC73" s="0"/>
      <c r="AD73" s="0"/>
      <c r="AE73" s="0"/>
      <c r="AF73" s="0"/>
      <c r="AG73" s="0"/>
      <c r="AH73" s="0"/>
      <c r="AI73" s="0"/>
      <c r="AJ73" s="0"/>
      <c r="AK73" s="0"/>
      <c r="AL73" s="0"/>
      <c r="AM73" s="0"/>
      <c r="AN73" s="0"/>
      <c r="AO73" s="0"/>
      <c r="AP73" s="0"/>
      <c r="AQ73" s="0"/>
      <c r="AR73" s="0"/>
      <c r="AS73" s="0"/>
      <c r="AT73" s="0"/>
      <c r="AU73" s="0"/>
      <c r="AV73" s="0"/>
      <c r="AW73" s="0"/>
      <c r="AX73" s="0"/>
      <c r="AY73" s="0"/>
      <c r="AZ73" s="0"/>
      <c r="BA73" s="0"/>
      <c r="BB73" s="0"/>
      <c r="BC73" s="0"/>
      <c r="BD73" s="0"/>
      <c r="BE73" s="0"/>
      <c r="BF73" s="0"/>
      <c r="BG73" s="0"/>
      <c r="BH73" s="0"/>
      <c r="BI73" s="0"/>
      <c r="BJ73" s="0"/>
      <c r="BK73" s="0"/>
      <c r="BL73" s="0"/>
      <c r="BM73" s="0"/>
      <c r="BN73" s="0"/>
      <c r="BO73" s="0"/>
      <c r="BP73" s="0"/>
      <c r="BQ73" s="0"/>
      <c r="BR73" s="0"/>
      <c r="BS73" s="0"/>
      <c r="BT73" s="0"/>
      <c r="BU73" s="0"/>
      <c r="BV73" s="0"/>
      <c r="BW73" s="0"/>
      <c r="BX73" s="0"/>
      <c r="BY73" s="0"/>
      <c r="BZ73" s="0"/>
      <c r="CA73" s="0"/>
      <c r="CB73" s="0"/>
      <c r="CC73" s="0"/>
      <c r="CD73" s="0"/>
      <c r="CE73" s="0"/>
      <c r="CF73" s="0"/>
      <c r="CG73" s="0"/>
      <c r="CH73" s="0"/>
      <c r="CI73" s="0"/>
      <c r="CJ73" s="0"/>
      <c r="CK73" s="0"/>
      <c r="CL73" s="0"/>
      <c r="CM73" s="0"/>
      <c r="CN73" s="0"/>
      <c r="CO73" s="0"/>
      <c r="CP73" s="0"/>
      <c r="CQ73" s="0"/>
      <c r="CR73" s="0"/>
      <c r="CS73" s="0"/>
      <c r="CT73" s="0"/>
      <c r="CU73" s="0"/>
      <c r="CV73" s="0"/>
      <c r="CW73" s="0"/>
      <c r="CX73" s="0"/>
      <c r="CY73" s="0"/>
      <c r="CZ73" s="0"/>
      <c r="DA73" s="0"/>
      <c r="DB73" s="0"/>
      <c r="DC73" s="0"/>
      <c r="DD73" s="0"/>
      <c r="DE73" s="11" t="n">
        <v>45751</v>
      </c>
      <c r="DF73" s="6" t="n">
        <v>790.1</v>
      </c>
      <c r="DG73" s="0" t="s">
        <v>336</v>
      </c>
    </row>
    <row collapsed="false" customFormat="false" customHeight="false" hidden="false" ht="12.1" outlineLevel="0" r="74">
      <c r="A74" s="0"/>
      <c r="B74" s="0"/>
      <c r="C74" s="0"/>
      <c r="D74" s="0"/>
      <c r="E74" s="0"/>
      <c r="F74" s="0"/>
      <c r="G74" s="0"/>
      <c r="H74" s="0"/>
      <c r="I74" s="0"/>
      <c r="J74" s="0"/>
      <c r="K74" s="0"/>
      <c r="L74" s="0"/>
      <c r="M74" s="0"/>
      <c r="N74" s="0"/>
      <c r="O74" s="0"/>
      <c r="P74" s="0"/>
      <c r="Q74" s="0"/>
      <c r="R74" s="0"/>
      <c r="S74" s="0"/>
      <c r="T74" s="0"/>
      <c r="U74" s="0"/>
      <c r="V74" s="0"/>
      <c r="W74" s="0"/>
      <c r="X74" s="0"/>
      <c r="Y74" s="0"/>
      <c r="Z74" s="0"/>
      <c r="AA74" s="0"/>
      <c r="AB74" s="0"/>
      <c r="AC74" s="0"/>
      <c r="AD74" s="0"/>
      <c r="AE74" s="0"/>
      <c r="AF74" s="0"/>
      <c r="AG74" s="0"/>
      <c r="AH74" s="0"/>
      <c r="AI74" s="0"/>
      <c r="AJ74" s="0"/>
      <c r="AK74" s="0"/>
      <c r="AL74" s="0"/>
      <c r="AM74" s="0"/>
      <c r="AN74" s="0"/>
      <c r="AO74" s="0"/>
      <c r="AP74" s="0"/>
      <c r="AQ74" s="0"/>
      <c r="AR74" s="0"/>
      <c r="AS74" s="0"/>
      <c r="AT74" s="0"/>
      <c r="AU74" s="0"/>
      <c r="AV74" s="0"/>
      <c r="AW74" s="0"/>
      <c r="AX74" s="0"/>
      <c r="AY74" s="0"/>
      <c r="AZ74" s="0"/>
      <c r="BA74" s="0"/>
      <c r="BB74" s="0"/>
      <c r="BC74" s="0"/>
      <c r="BD74" s="0"/>
      <c r="BE74" s="0"/>
      <c r="BF74" s="0"/>
      <c r="BG74" s="0"/>
      <c r="BH74" s="0"/>
      <c r="BI74" s="0"/>
      <c r="BJ74" s="0"/>
      <c r="BK74" s="0"/>
      <c r="BL74" s="0"/>
      <c r="BM74" s="0"/>
      <c r="BN74" s="0"/>
      <c r="BO74" s="0"/>
      <c r="BP74" s="0"/>
      <c r="BQ74" s="0"/>
      <c r="BR74" s="0"/>
      <c r="BS74" s="0"/>
      <c r="BT74" s="0"/>
      <c r="BU74" s="0"/>
      <c r="BV74" s="0"/>
      <c r="BW74" s="0"/>
      <c r="BX74" s="0"/>
      <c r="BY74" s="0"/>
      <c r="BZ74" s="0"/>
      <c r="CA74" s="0"/>
      <c r="CB74" s="0"/>
      <c r="CC74" s="0"/>
      <c r="CD74" s="0"/>
      <c r="CE74" s="0"/>
      <c r="CF74" s="0"/>
      <c r="CG74" s="0"/>
      <c r="CH74" s="0"/>
      <c r="CI74" s="0"/>
      <c r="CJ74" s="0"/>
      <c r="CK74" s="0"/>
      <c r="CL74" s="0"/>
      <c r="CM74" s="0"/>
      <c r="CN74" s="0"/>
      <c r="CO74" s="0"/>
      <c r="CP74" s="0"/>
      <c r="CQ74" s="0"/>
      <c r="CR74" s="0"/>
      <c r="CS74" s="0"/>
      <c r="CT74" s="0"/>
      <c r="CU74" s="0"/>
      <c r="CV74" s="0"/>
      <c r="CW74" s="0"/>
      <c r="CX74" s="0"/>
      <c r="CY74" s="0"/>
      <c r="CZ74" s="0"/>
      <c r="DA74" s="0"/>
      <c r="DB74" s="0"/>
      <c r="DC74" s="0"/>
      <c r="DD74" s="0"/>
      <c r="DE74" s="11" t="n">
        <v>45756</v>
      </c>
      <c r="DF74" s="6" t="n">
        <v>132.05</v>
      </c>
      <c r="DG74" s="0" t="s">
        <v>336</v>
      </c>
    </row>
    <row collapsed="false" customFormat="false" customHeight="false" hidden="false" ht="12.1" outlineLevel="0" r="75">
      <c r="A75" s="0"/>
      <c r="B75" s="0"/>
      <c r="C75" s="0"/>
      <c r="D75" s="0"/>
      <c r="E75" s="0"/>
      <c r="F75" s="0"/>
      <c r="G75" s="0"/>
      <c r="H75" s="0"/>
      <c r="I75" s="0"/>
      <c r="J75" s="0"/>
      <c r="K75" s="0"/>
      <c r="L75" s="0"/>
      <c r="M75" s="0"/>
      <c r="N75" s="0"/>
      <c r="O75" s="0"/>
      <c r="P75" s="0"/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AB75" s="0"/>
      <c r="AC75" s="0"/>
      <c r="AD75" s="0"/>
      <c r="AE75" s="0"/>
      <c r="AF75" s="0"/>
      <c r="AG75" s="0"/>
      <c r="AH75" s="0"/>
      <c r="AI75" s="0"/>
      <c r="AJ75" s="0"/>
      <c r="AK75" s="0"/>
      <c r="AL75" s="0"/>
      <c r="AM75" s="0"/>
      <c r="AN75" s="0"/>
      <c r="AO75" s="0"/>
      <c r="AP75" s="0"/>
      <c r="AQ75" s="0"/>
      <c r="AR75" s="0"/>
      <c r="AS75" s="0"/>
      <c r="AT75" s="0"/>
      <c r="AU75" s="0"/>
      <c r="AV75" s="0"/>
      <c r="AW75" s="0"/>
      <c r="AX75" s="0"/>
      <c r="AY75" s="0"/>
      <c r="AZ75" s="0"/>
      <c r="BA75" s="0"/>
      <c r="BB75" s="0"/>
      <c r="BC75" s="0"/>
      <c r="BD75" s="0"/>
      <c r="BE75" s="0"/>
      <c r="BF75" s="0"/>
      <c r="BG75" s="0"/>
      <c r="BH75" s="0"/>
      <c r="BI75" s="0"/>
      <c r="BJ75" s="0"/>
      <c r="BK75" s="0"/>
      <c r="BL75" s="0"/>
      <c r="BM75" s="0"/>
      <c r="BN75" s="0"/>
      <c r="BO75" s="0"/>
      <c r="BP75" s="0"/>
      <c r="BQ75" s="0"/>
      <c r="BR75" s="0"/>
      <c r="BS75" s="0"/>
      <c r="BT75" s="0"/>
      <c r="BU75" s="0"/>
      <c r="BV75" s="0"/>
      <c r="BW75" s="0"/>
      <c r="BX75" s="0"/>
      <c r="BY75" s="0"/>
      <c r="BZ75" s="0"/>
      <c r="CA75" s="0"/>
      <c r="CB75" s="0"/>
      <c r="CC75" s="0"/>
      <c r="CD75" s="0"/>
      <c r="CE75" s="0"/>
      <c r="CF75" s="0"/>
      <c r="CG75" s="0"/>
      <c r="CH75" s="0"/>
      <c r="CI75" s="0"/>
      <c r="CJ75" s="0"/>
      <c r="CK75" s="0"/>
      <c r="CL75" s="0"/>
      <c r="CM75" s="0"/>
      <c r="CN75" s="0"/>
      <c r="CO75" s="0"/>
      <c r="CP75" s="0"/>
      <c r="CQ75" s="0"/>
      <c r="CR75" s="0"/>
      <c r="CS75" s="0"/>
      <c r="CT75" s="0"/>
      <c r="CU75" s="0"/>
      <c r="CV75" s="0"/>
      <c r="CW75" s="0"/>
      <c r="CX75" s="0"/>
      <c r="CY75" s="0"/>
      <c r="CZ75" s="0"/>
      <c r="DA75" s="0"/>
      <c r="DB75" s="0"/>
      <c r="DC75" s="0"/>
      <c r="DD75" s="0"/>
      <c r="DE75" s="11" t="n">
        <v>45758</v>
      </c>
      <c r="DF75" s="6" t="n">
        <v>-5287.74</v>
      </c>
      <c r="DG75" s="0" t="s">
        <v>407</v>
      </c>
    </row>
    <row collapsed="false" customFormat="false" customHeight="false" hidden="false" ht="12.1" outlineLevel="0" r="76">
      <c r="A76" s="0"/>
      <c r="B76" s="0"/>
      <c r="C76" s="0"/>
      <c r="D76" s="0"/>
      <c r="E76" s="0"/>
      <c r="F76" s="0"/>
      <c r="G76" s="0"/>
      <c r="H76" s="0"/>
      <c r="I76" s="0"/>
      <c r="J76" s="0"/>
      <c r="K76" s="0"/>
      <c r="L76" s="0"/>
      <c r="M76" s="0"/>
      <c r="N76" s="0"/>
      <c r="O76" s="0"/>
      <c r="P76" s="0"/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AB76" s="0"/>
      <c r="AC76" s="0"/>
      <c r="AD76" s="0"/>
      <c r="AE76" s="0"/>
      <c r="AF76" s="0"/>
      <c r="AG76" s="0"/>
      <c r="AH76" s="0"/>
      <c r="AI76" s="0"/>
      <c r="AJ76" s="0"/>
      <c r="AK76" s="0"/>
      <c r="AL76" s="0"/>
      <c r="AM76" s="0"/>
      <c r="AN76" s="0"/>
      <c r="AO76" s="0"/>
      <c r="AP76" s="0"/>
      <c r="AQ76" s="0"/>
      <c r="AR76" s="0"/>
      <c r="AS76" s="0"/>
      <c r="AT76" s="0"/>
      <c r="AU76" s="0"/>
      <c r="AV76" s="0"/>
      <c r="AW76" s="0"/>
      <c r="AX76" s="0"/>
      <c r="AY76" s="0"/>
      <c r="AZ76" s="0"/>
      <c r="BA76" s="0"/>
      <c r="BB76" s="0"/>
      <c r="BC76" s="0"/>
      <c r="BD76" s="0"/>
      <c r="BE76" s="0"/>
      <c r="BF76" s="0"/>
      <c r="BG76" s="0"/>
      <c r="BH76" s="0"/>
      <c r="BI76" s="0"/>
      <c r="BJ76" s="0"/>
      <c r="BK76" s="0"/>
      <c r="BL76" s="0"/>
      <c r="BM76" s="0"/>
      <c r="BN76" s="0"/>
      <c r="BO76" s="0"/>
      <c r="BP76" s="0"/>
      <c r="BQ76" s="0"/>
      <c r="BR76" s="0"/>
      <c r="BS76" s="0"/>
      <c r="BT76" s="0"/>
      <c r="BU76" s="0"/>
      <c r="BV76" s="0"/>
      <c r="BW76" s="0"/>
      <c r="BX76" s="0"/>
      <c r="BY76" s="0"/>
      <c r="BZ76" s="0"/>
      <c r="CA76" s="0"/>
      <c r="CB76" s="0"/>
      <c r="CC76" s="0"/>
      <c r="CD76" s="0"/>
      <c r="CE76" s="0"/>
      <c r="CF76" s="0"/>
      <c r="CG76" s="0"/>
      <c r="CH76" s="0"/>
      <c r="CI76" s="0"/>
      <c r="CJ76" s="0"/>
      <c r="CK76" s="0"/>
      <c r="CL76" s="0"/>
      <c r="CM76" s="0"/>
      <c r="CN76" s="0"/>
      <c r="CO76" s="0"/>
      <c r="CP76" s="0"/>
      <c r="CQ76" s="0"/>
      <c r="CR76" s="0"/>
      <c r="CS76" s="0"/>
      <c r="CT76" s="0"/>
      <c r="CU76" s="0"/>
      <c r="CV76" s="0"/>
      <c r="CW76" s="0"/>
      <c r="CX76" s="0"/>
      <c r="CY76" s="0"/>
      <c r="CZ76" s="0"/>
      <c r="DA76" s="0"/>
      <c r="DB76" s="0"/>
      <c r="DC76" s="0"/>
      <c r="DD76" s="0"/>
      <c r="DE76" s="11" t="n">
        <v>45760</v>
      </c>
      <c r="DF76" s="6" t="n">
        <v>132.34</v>
      </c>
      <c r="DG76" s="0" t="s">
        <v>336</v>
      </c>
    </row>
    <row collapsed="false" customFormat="false" customHeight="false" hidden="false" ht="12.1" outlineLevel="0" r="77">
      <c r="A77" s="0"/>
      <c r="B77" s="0"/>
      <c r="C77" s="0"/>
      <c r="D77" s="0"/>
      <c r="E77" s="0"/>
      <c r="F77" s="0"/>
      <c r="G77" s="0"/>
      <c r="H77" s="0"/>
      <c r="I77" s="0"/>
      <c r="J77" s="0"/>
      <c r="K77" s="0"/>
      <c r="L77" s="0"/>
      <c r="M77" s="0"/>
      <c r="N77" s="0"/>
      <c r="O77" s="0"/>
      <c r="P77" s="0"/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AB77" s="0"/>
      <c r="AC77" s="0"/>
      <c r="AD77" s="0"/>
      <c r="AE77" s="0"/>
      <c r="AF77" s="0"/>
      <c r="AG77" s="0"/>
      <c r="AH77" s="0"/>
      <c r="AI77" s="0"/>
      <c r="AJ77" s="0"/>
      <c r="AK77" s="0"/>
      <c r="AL77" s="0"/>
      <c r="AM77" s="0"/>
      <c r="AN77" s="0"/>
      <c r="AO77" s="0"/>
      <c r="AP77" s="0"/>
      <c r="AQ77" s="0"/>
      <c r="AR77" s="0"/>
      <c r="AS77" s="0"/>
      <c r="AT77" s="0"/>
      <c r="AU77" s="0"/>
      <c r="AV77" s="0"/>
      <c r="AW77" s="0"/>
      <c r="AX77" s="0"/>
      <c r="AY77" s="0"/>
      <c r="AZ77" s="0"/>
      <c r="BA77" s="0"/>
      <c r="BB77" s="0"/>
      <c r="BC77" s="0"/>
      <c r="BD77" s="0"/>
      <c r="BE77" s="0"/>
      <c r="BF77" s="0"/>
      <c r="BG77" s="0"/>
      <c r="BH77" s="0"/>
      <c r="BI77" s="0"/>
      <c r="BJ77" s="0"/>
      <c r="BK77" s="0"/>
      <c r="BL77" s="0"/>
      <c r="BM77" s="0"/>
      <c r="BN77" s="0"/>
      <c r="BO77" s="0"/>
      <c r="BP77" s="0"/>
      <c r="BQ77" s="0"/>
      <c r="BR77" s="0"/>
      <c r="BS77" s="0"/>
      <c r="BT77" s="0"/>
      <c r="BU77" s="0"/>
      <c r="BV77" s="0"/>
      <c r="BW77" s="0"/>
      <c r="BX77" s="0"/>
      <c r="BY77" s="0"/>
      <c r="BZ77" s="0"/>
      <c r="CA77" s="0"/>
      <c r="CB77" s="0"/>
      <c r="CC77" s="0"/>
      <c r="CD77" s="0"/>
      <c r="CE77" s="0"/>
      <c r="CF77" s="0"/>
      <c r="CG77" s="0"/>
      <c r="CH77" s="0"/>
      <c r="CI77" s="0"/>
      <c r="CJ77" s="0"/>
      <c r="CK77" s="0"/>
      <c r="CL77" s="0"/>
      <c r="CM77" s="0"/>
      <c r="CN77" s="0"/>
      <c r="CO77" s="0"/>
      <c r="CP77" s="0"/>
      <c r="CQ77" s="0"/>
      <c r="CR77" s="0"/>
      <c r="CS77" s="0"/>
      <c r="CT77" s="0"/>
      <c r="CU77" s="0"/>
      <c r="CV77" s="0"/>
      <c r="CW77" s="0"/>
      <c r="CX77" s="0"/>
      <c r="CY77" s="0"/>
      <c r="CZ77" s="0"/>
      <c r="DA77" s="0"/>
      <c r="DB77" s="0"/>
      <c r="DC77" s="0"/>
      <c r="DD77" s="0"/>
      <c r="DE77" s="11" t="n">
        <v>45762</v>
      </c>
      <c r="DF77" s="6" t="n">
        <v>132.48</v>
      </c>
      <c r="DG77" s="0" t="s">
        <v>336</v>
      </c>
    </row>
    <row collapsed="false" customFormat="false" customHeight="false" hidden="false" ht="12.1" outlineLevel="0" r="78">
      <c r="A78" s="0"/>
      <c r="B78" s="0"/>
      <c r="C78" s="0"/>
      <c r="D78" s="0"/>
      <c r="E78" s="0"/>
      <c r="F78" s="0"/>
      <c r="G78" s="0"/>
      <c r="H78" s="0"/>
      <c r="I78" s="0"/>
      <c r="J78" s="0"/>
      <c r="K78" s="0"/>
      <c r="L78" s="0"/>
      <c r="M78" s="0"/>
      <c r="N78" s="0"/>
      <c r="O78" s="0"/>
      <c r="P78" s="0"/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AB78" s="0"/>
      <c r="AC78" s="0"/>
      <c r="AD78" s="0"/>
      <c r="AE78" s="0"/>
      <c r="AF78" s="0"/>
      <c r="AG78" s="0"/>
      <c r="AH78" s="0"/>
      <c r="AI78" s="0"/>
      <c r="AJ78" s="0"/>
      <c r="AK78" s="0"/>
      <c r="AL78" s="0"/>
      <c r="AM78" s="0"/>
      <c r="AN78" s="0"/>
      <c r="AO78" s="0"/>
      <c r="AP78" s="0"/>
      <c r="AQ78" s="0"/>
      <c r="AR78" s="0"/>
      <c r="AS78" s="0"/>
      <c r="AT78" s="0"/>
      <c r="AU78" s="0"/>
      <c r="AV78" s="0"/>
      <c r="AW78" s="0"/>
      <c r="AX78" s="0"/>
      <c r="AY78" s="0"/>
      <c r="AZ78" s="0"/>
      <c r="BA78" s="0"/>
      <c r="BB78" s="0"/>
      <c r="BC78" s="0"/>
      <c r="BD78" s="0"/>
      <c r="BE78" s="0"/>
      <c r="BF78" s="0"/>
      <c r="BG78" s="0"/>
      <c r="BH78" s="0"/>
      <c r="BI78" s="0"/>
      <c r="BJ78" s="0"/>
      <c r="BK78" s="0"/>
      <c r="BL78" s="0"/>
      <c r="BM78" s="0"/>
      <c r="BN78" s="0"/>
      <c r="BO78" s="0"/>
      <c r="BP78" s="0"/>
      <c r="BQ78" s="0"/>
      <c r="BR78" s="0"/>
      <c r="BS78" s="0"/>
      <c r="BT78" s="0"/>
      <c r="BU78" s="0"/>
      <c r="BV78" s="0"/>
      <c r="BW78" s="0"/>
      <c r="BX78" s="0"/>
      <c r="BY78" s="0"/>
      <c r="BZ78" s="0"/>
      <c r="CA78" s="0"/>
      <c r="CB78" s="0"/>
      <c r="CC78" s="0"/>
      <c r="CD78" s="0"/>
      <c r="CE78" s="0"/>
      <c r="CF78" s="0"/>
      <c r="CG78" s="0"/>
      <c r="CH78" s="0"/>
      <c r="CI78" s="0"/>
      <c r="CJ78" s="0"/>
      <c r="CK78" s="0"/>
      <c r="CL78" s="0"/>
      <c r="CM78" s="0"/>
      <c r="CN78" s="0"/>
      <c r="CO78" s="0"/>
      <c r="CP78" s="0"/>
      <c r="CQ78" s="0"/>
      <c r="CR78" s="0"/>
      <c r="CS78" s="0"/>
      <c r="CT78" s="0"/>
      <c r="CU78" s="0"/>
      <c r="CV78" s="0"/>
      <c r="CW78" s="0"/>
      <c r="CX78" s="0"/>
      <c r="CY78" s="0"/>
      <c r="CZ78" s="0"/>
      <c r="DA78" s="0"/>
      <c r="DB78" s="0"/>
      <c r="DC78" s="0"/>
      <c r="DD78" s="0"/>
      <c r="DE78" s="11" t="n">
        <v>45767</v>
      </c>
      <c r="DF78" s="6" t="n">
        <v>132.83</v>
      </c>
      <c r="DG78" s="0" t="s">
        <v>336</v>
      </c>
    </row>
    <row collapsed="false" customFormat="false" customHeight="false" hidden="false" ht="12.1" outlineLevel="0" r="79">
      <c r="A79" s="0"/>
      <c r="B79" s="0"/>
      <c r="C79" s="0"/>
      <c r="D79" s="0"/>
      <c r="E79" s="0"/>
      <c r="F79" s="0"/>
      <c r="G79" s="0"/>
      <c r="H79" s="0"/>
      <c r="I79" s="0"/>
      <c r="J79" s="0"/>
      <c r="K79" s="0"/>
      <c r="L79" s="0"/>
      <c r="M79" s="0"/>
      <c r="N79" s="0"/>
      <c r="O79" s="0"/>
      <c r="P79" s="0"/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AB79" s="0"/>
      <c r="AC79" s="0"/>
      <c r="AD79" s="0"/>
      <c r="AE79" s="0"/>
      <c r="AF79" s="0"/>
      <c r="AG79" s="0"/>
      <c r="AH79" s="0"/>
      <c r="AI79" s="0"/>
      <c r="AJ79" s="0"/>
      <c r="AK79" s="0"/>
      <c r="AL79" s="0"/>
      <c r="AM79" s="0"/>
      <c r="AN79" s="0"/>
      <c r="AO79" s="0"/>
      <c r="AP79" s="0"/>
      <c r="AQ79" s="0"/>
      <c r="AR79" s="0"/>
      <c r="AS79" s="0"/>
      <c r="AT79" s="0"/>
      <c r="AU79" s="0"/>
      <c r="AV79" s="0"/>
      <c r="AW79" s="0"/>
      <c r="AX79" s="0"/>
      <c r="AY79" s="0"/>
      <c r="AZ79" s="0"/>
      <c r="BA79" s="0"/>
      <c r="BB79" s="0"/>
      <c r="BC79" s="0"/>
      <c r="BD79" s="0"/>
      <c r="BE79" s="0"/>
      <c r="BF79" s="0"/>
      <c r="BG79" s="0"/>
      <c r="BH79" s="0"/>
      <c r="BI79" s="0"/>
      <c r="BJ79" s="0"/>
      <c r="BK79" s="0"/>
      <c r="BL79" s="0"/>
      <c r="BM79" s="0"/>
      <c r="BN79" s="0"/>
      <c r="BO79" s="0"/>
      <c r="BP79" s="0"/>
      <c r="BQ79" s="0"/>
      <c r="BR79" s="0"/>
      <c r="BS79" s="0"/>
      <c r="BT79" s="0"/>
      <c r="BU79" s="0"/>
      <c r="BV79" s="0"/>
      <c r="BW79" s="0"/>
      <c r="BX79" s="0"/>
      <c r="BY79" s="0"/>
      <c r="BZ79" s="0"/>
      <c r="CA79" s="0"/>
      <c r="CB79" s="0"/>
      <c r="CC79" s="0"/>
      <c r="CD79" s="0"/>
      <c r="CE79" s="0"/>
      <c r="CF79" s="0"/>
      <c r="CG79" s="0"/>
      <c r="CH79" s="0"/>
      <c r="CI79" s="0"/>
      <c r="CJ79" s="0"/>
      <c r="CK79" s="0"/>
      <c r="CL79" s="0"/>
      <c r="CM79" s="0"/>
      <c r="CN79" s="0"/>
      <c r="CO79" s="0"/>
      <c r="CP79" s="0"/>
      <c r="CQ79" s="0"/>
      <c r="CR79" s="0"/>
      <c r="CS79" s="0"/>
      <c r="CT79" s="0"/>
      <c r="CU79" s="0"/>
      <c r="CV79" s="0"/>
      <c r="CW79" s="0"/>
      <c r="CX79" s="0"/>
      <c r="CY79" s="0"/>
      <c r="CZ79" s="0"/>
      <c r="DA79" s="0"/>
      <c r="DB79" s="0"/>
      <c r="DC79" s="0"/>
      <c r="DD79" s="0"/>
      <c r="DE79" s="11" t="n">
        <v>45773</v>
      </c>
      <c r="DF79" s="6" t="n">
        <v>133.26</v>
      </c>
      <c r="DG79" s="0" t="s">
        <v>336</v>
      </c>
    </row>
    <row collapsed="false" customFormat="false" customHeight="false" hidden="false" ht="12.1" outlineLevel="0" r="80">
      <c r="A80" s="0"/>
      <c r="B80" s="0"/>
      <c r="C80" s="0"/>
      <c r="D80" s="0"/>
      <c r="E80" s="0"/>
      <c r="F80" s="0"/>
      <c r="G80" s="0"/>
      <c r="H80" s="0"/>
      <c r="I80" s="0"/>
      <c r="J80" s="0"/>
      <c r="K80" s="0"/>
      <c r="L80" s="0"/>
      <c r="M80" s="0"/>
      <c r="N80" s="0"/>
      <c r="O80" s="0"/>
      <c r="P80" s="0"/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AB80" s="0"/>
      <c r="AC80" s="0"/>
      <c r="AD80" s="0"/>
      <c r="AE80" s="0"/>
      <c r="AF80" s="0"/>
      <c r="AG80" s="0"/>
      <c r="AH80" s="0"/>
      <c r="AI80" s="0"/>
      <c r="AJ80" s="0"/>
      <c r="AK80" s="0"/>
      <c r="AL80" s="0"/>
      <c r="AM80" s="0"/>
      <c r="AN80" s="0"/>
      <c r="AO80" s="0"/>
      <c r="AP80" s="0"/>
      <c r="AQ80" s="0"/>
      <c r="AR80" s="0"/>
      <c r="AS80" s="0"/>
      <c r="AT80" s="0"/>
      <c r="AU80" s="0"/>
      <c r="AV80" s="0"/>
      <c r="AW80" s="0"/>
      <c r="AX80" s="0"/>
      <c r="AY80" s="0"/>
      <c r="AZ80" s="0"/>
      <c r="BA80" s="0"/>
      <c r="BB80" s="0"/>
      <c r="BC80" s="0"/>
      <c r="BD80" s="0"/>
      <c r="BE80" s="0"/>
      <c r="BF80" s="0"/>
      <c r="BG80" s="0"/>
      <c r="BH80" s="0"/>
      <c r="BI80" s="0"/>
      <c r="BJ80" s="0"/>
      <c r="BK80" s="0"/>
      <c r="BL80" s="0"/>
      <c r="BM80" s="0"/>
      <c r="BN80" s="0"/>
      <c r="BO80" s="0"/>
      <c r="BP80" s="0"/>
      <c r="BQ80" s="0"/>
      <c r="BR80" s="0"/>
      <c r="BS80" s="0"/>
      <c r="BT80" s="0"/>
      <c r="BU80" s="0"/>
      <c r="BV80" s="0"/>
      <c r="BW80" s="0"/>
      <c r="BX80" s="0"/>
      <c r="BY80" s="0"/>
      <c r="BZ80" s="0"/>
      <c r="CA80" s="0"/>
      <c r="CB80" s="0"/>
      <c r="CC80" s="0"/>
      <c r="CD80" s="0"/>
      <c r="CE80" s="0"/>
      <c r="CF80" s="0"/>
      <c r="CG80" s="0"/>
      <c r="CH80" s="0"/>
      <c r="CI80" s="0"/>
      <c r="CJ80" s="0"/>
      <c r="CK80" s="0"/>
      <c r="CL80" s="0"/>
      <c r="CM80" s="0"/>
      <c r="CN80" s="0"/>
      <c r="CO80" s="0"/>
      <c r="CP80" s="0"/>
      <c r="CQ80" s="0"/>
      <c r="CR80" s="0"/>
      <c r="CS80" s="0"/>
      <c r="CT80" s="0"/>
      <c r="CU80" s="0"/>
      <c r="CV80" s="0"/>
      <c r="CW80" s="0"/>
      <c r="CX80" s="0"/>
      <c r="CY80" s="0"/>
      <c r="CZ80" s="0"/>
      <c r="DA80" s="0"/>
      <c r="DB80" s="0"/>
      <c r="DC80" s="0"/>
      <c r="DD80" s="0"/>
      <c r="DE80" s="11" t="n">
        <v>45781</v>
      </c>
      <c r="DF80" s="6" t="n">
        <v>535.34</v>
      </c>
      <c r="DG80" s="0" t="s">
        <v>336</v>
      </c>
    </row>
    <row collapsed="false" customFormat="false" customHeight="false" hidden="false" ht="12.1" outlineLevel="0" r="81">
      <c r="A81" s="0"/>
      <c r="B81" s="0"/>
      <c r="C81" s="0"/>
      <c r="D81" s="0"/>
      <c r="E81" s="0"/>
      <c r="F81" s="0"/>
      <c r="G81" s="0"/>
      <c r="H81" s="0"/>
      <c r="I81" s="0"/>
      <c r="J81" s="0"/>
      <c r="K81" s="0"/>
      <c r="L81" s="0"/>
      <c r="M81" s="0"/>
      <c r="N81" s="0"/>
      <c r="O81" s="0"/>
      <c r="P81" s="0"/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AB81" s="0"/>
      <c r="AC81" s="0"/>
      <c r="AD81" s="0"/>
      <c r="AE81" s="0"/>
      <c r="AF81" s="0"/>
      <c r="AG81" s="0"/>
      <c r="AH81" s="0"/>
      <c r="AI81" s="0"/>
      <c r="AJ81" s="0"/>
      <c r="AK81" s="0"/>
      <c r="AL81" s="0"/>
      <c r="AM81" s="0"/>
      <c r="AN81" s="0"/>
      <c r="AO81" s="0"/>
      <c r="AP81" s="0"/>
      <c r="AQ81" s="0"/>
      <c r="AR81" s="0"/>
      <c r="AS81" s="0"/>
      <c r="AT81" s="0"/>
      <c r="AU81" s="0"/>
      <c r="AV81" s="0"/>
      <c r="AW81" s="0"/>
      <c r="AX81" s="0"/>
      <c r="AY81" s="0"/>
      <c r="AZ81" s="0"/>
      <c r="BA81" s="0"/>
      <c r="BB81" s="0"/>
      <c r="BC81" s="0"/>
      <c r="BD81" s="0"/>
      <c r="BE81" s="0"/>
      <c r="BF81" s="0"/>
      <c r="BG81" s="0"/>
      <c r="BH81" s="0"/>
      <c r="BI81" s="0"/>
      <c r="BJ81" s="0"/>
      <c r="BK81" s="0"/>
      <c r="BL81" s="0"/>
      <c r="BM81" s="0"/>
      <c r="BN81" s="0"/>
      <c r="BO81" s="0"/>
      <c r="BP81" s="0"/>
      <c r="BQ81" s="0"/>
      <c r="BR81" s="0"/>
      <c r="BS81" s="0"/>
      <c r="BT81" s="0"/>
      <c r="BU81" s="0"/>
      <c r="BV81" s="0"/>
      <c r="BW81" s="0"/>
      <c r="BX81" s="0"/>
      <c r="BY81" s="0"/>
      <c r="BZ81" s="0"/>
      <c r="CA81" s="0"/>
      <c r="CB81" s="0"/>
      <c r="CC81" s="0"/>
      <c r="CD81" s="0"/>
      <c r="CE81" s="0"/>
      <c r="CF81" s="0"/>
      <c r="CG81" s="0"/>
      <c r="CH81" s="0"/>
      <c r="CI81" s="0"/>
      <c r="CJ81" s="0"/>
      <c r="CK81" s="0"/>
      <c r="CL81" s="0"/>
      <c r="CM81" s="0"/>
      <c r="CN81" s="0"/>
      <c r="CO81" s="0"/>
      <c r="CP81" s="0"/>
      <c r="CQ81" s="0"/>
      <c r="CR81" s="0"/>
      <c r="CS81" s="0"/>
      <c r="CT81" s="0"/>
      <c r="CU81" s="0"/>
      <c r="CV81" s="0"/>
      <c r="CW81" s="0"/>
      <c r="CX81" s="0"/>
      <c r="CY81" s="0"/>
      <c r="CZ81" s="0"/>
      <c r="DA81" s="0"/>
      <c r="DB81" s="0"/>
      <c r="DC81" s="0"/>
      <c r="DD81" s="0"/>
      <c r="DE81" s="11" t="n">
        <v>45785</v>
      </c>
      <c r="DF81" s="6" t="n">
        <v>134.13</v>
      </c>
      <c r="DG81" s="0" t="s">
        <v>336</v>
      </c>
    </row>
    <row collapsed="false" customFormat="false" customHeight="false" hidden="false" ht="12.1" outlineLevel="0" r="82">
      <c r="A82" s="0"/>
      <c r="B82" s="0"/>
      <c r="C82" s="0"/>
      <c r="D82" s="0"/>
      <c r="E82" s="0"/>
      <c r="F82" s="0"/>
      <c r="G82" s="0"/>
      <c r="H82" s="0"/>
      <c r="I82" s="0"/>
      <c r="J82" s="0"/>
      <c r="K82" s="0"/>
      <c r="L82" s="0"/>
      <c r="M82" s="0"/>
      <c r="N82" s="0"/>
      <c r="O82" s="0"/>
      <c r="P82" s="0"/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AB82" s="0"/>
      <c r="AC82" s="0"/>
      <c r="AD82" s="0"/>
      <c r="AE82" s="0"/>
      <c r="AF82" s="0"/>
      <c r="AG82" s="0"/>
      <c r="AH82" s="0"/>
      <c r="AI82" s="0"/>
      <c r="AJ82" s="0"/>
      <c r="AK82" s="0"/>
      <c r="AL82" s="0"/>
      <c r="AM82" s="0"/>
      <c r="AN82" s="0"/>
      <c r="AO82" s="0"/>
      <c r="AP82" s="0"/>
      <c r="AQ82" s="0"/>
      <c r="AR82" s="0"/>
      <c r="AS82" s="0"/>
      <c r="AT82" s="0"/>
      <c r="AU82" s="0"/>
      <c r="AV82" s="0"/>
      <c r="AW82" s="0"/>
      <c r="AX82" s="0"/>
      <c r="AY82" s="0"/>
      <c r="AZ82" s="0"/>
      <c r="BA82" s="0"/>
      <c r="BB82" s="0"/>
      <c r="BC82" s="0"/>
      <c r="BD82" s="0"/>
      <c r="BE82" s="0"/>
      <c r="BF82" s="0"/>
      <c r="BG82" s="0"/>
      <c r="BH82" s="0"/>
      <c r="BI82" s="0"/>
      <c r="BJ82" s="0"/>
      <c r="BK82" s="0"/>
      <c r="BL82" s="0"/>
      <c r="BM82" s="0"/>
      <c r="BN82" s="0"/>
      <c r="BO82" s="0"/>
      <c r="BP82" s="0"/>
      <c r="BQ82" s="0"/>
      <c r="BR82" s="0"/>
      <c r="BS82" s="0"/>
      <c r="BT82" s="0"/>
      <c r="BU82" s="0"/>
      <c r="BV82" s="0"/>
      <c r="BW82" s="0"/>
      <c r="BX82" s="0"/>
      <c r="BY82" s="0"/>
      <c r="BZ82" s="0"/>
      <c r="CA82" s="0"/>
      <c r="CB82" s="0"/>
      <c r="CC82" s="0"/>
      <c r="CD82" s="0"/>
      <c r="CE82" s="0"/>
      <c r="CF82" s="0"/>
      <c r="CG82" s="0"/>
      <c r="CH82" s="0"/>
      <c r="CI82" s="0"/>
      <c r="CJ82" s="0"/>
      <c r="CK82" s="0"/>
      <c r="CL82" s="0"/>
      <c r="CM82" s="0"/>
      <c r="CN82" s="0"/>
      <c r="CO82" s="0"/>
      <c r="CP82" s="0"/>
      <c r="CQ82" s="0"/>
      <c r="CR82" s="0"/>
      <c r="CS82" s="0"/>
      <c r="CT82" s="0"/>
      <c r="CU82" s="0"/>
      <c r="CV82" s="0"/>
      <c r="CW82" s="0"/>
      <c r="CX82" s="0"/>
      <c r="CY82" s="0"/>
      <c r="CZ82" s="0"/>
      <c r="DA82" s="0"/>
      <c r="DB82" s="0"/>
      <c r="DC82" s="0"/>
      <c r="DD82" s="0"/>
      <c r="DE82" s="11" t="n">
        <v>45791</v>
      </c>
      <c r="DF82" s="6" t="n">
        <v>134.56</v>
      </c>
      <c r="DG82" s="0" t="s">
        <v>336</v>
      </c>
    </row>
    <row collapsed="false" customFormat="false" customHeight="false" hidden="false" ht="12.1" outlineLevel="0" r="83">
      <c r="A83" s="0"/>
      <c r="B83" s="0"/>
      <c r="C83" s="0"/>
      <c r="D83" s="0"/>
      <c r="E83" s="0"/>
      <c r="F83" s="0"/>
      <c r="G83" s="0"/>
      <c r="H83" s="0"/>
      <c r="I83" s="0"/>
      <c r="J83" s="0"/>
      <c r="K83" s="0"/>
      <c r="L83" s="0"/>
      <c r="M83" s="0"/>
      <c r="N83" s="0"/>
      <c r="O83" s="0"/>
      <c r="P83" s="0"/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  <c r="AB83" s="0"/>
      <c r="AC83" s="0"/>
      <c r="AD83" s="0"/>
      <c r="AE83" s="0"/>
      <c r="AF83" s="0"/>
      <c r="AG83" s="0"/>
      <c r="AH83" s="0"/>
      <c r="AI83" s="0"/>
      <c r="AJ83" s="0"/>
      <c r="AK83" s="0"/>
      <c r="AL83" s="0"/>
      <c r="AM83" s="0"/>
      <c r="AN83" s="0"/>
      <c r="AO83" s="0"/>
      <c r="AP83" s="0"/>
      <c r="AQ83" s="0"/>
      <c r="AR83" s="0"/>
      <c r="AS83" s="0"/>
      <c r="AT83" s="0"/>
      <c r="AU83" s="0"/>
      <c r="AV83" s="0"/>
      <c r="AW83" s="0"/>
      <c r="AX83" s="0"/>
      <c r="AY83" s="0"/>
      <c r="AZ83" s="0"/>
      <c r="BA83" s="0"/>
      <c r="BB83" s="0"/>
      <c r="BC83" s="0"/>
      <c r="BD83" s="0"/>
      <c r="BE83" s="0"/>
      <c r="BF83" s="0"/>
      <c r="BG83" s="0"/>
      <c r="BH83" s="0"/>
      <c r="BI83" s="0"/>
      <c r="BJ83" s="0"/>
      <c r="BK83" s="0"/>
      <c r="BL83" s="0"/>
      <c r="BM83" s="0"/>
      <c r="BN83" s="0"/>
      <c r="BO83" s="0"/>
      <c r="BP83" s="0"/>
      <c r="BQ83" s="0"/>
      <c r="BR83" s="0"/>
      <c r="BS83" s="0"/>
      <c r="BT83" s="0"/>
      <c r="BU83" s="0"/>
      <c r="BV83" s="0"/>
      <c r="BW83" s="0"/>
      <c r="BX83" s="0"/>
      <c r="BY83" s="0"/>
      <c r="BZ83" s="0"/>
      <c r="CA83" s="0"/>
      <c r="CB83" s="0"/>
      <c r="CC83" s="0"/>
      <c r="CD83" s="0"/>
      <c r="CE83" s="0"/>
      <c r="CF83" s="0"/>
      <c r="CG83" s="0"/>
      <c r="CH83" s="0"/>
      <c r="CI83" s="0"/>
      <c r="CJ83" s="0"/>
      <c r="CK83" s="0"/>
      <c r="CL83" s="0"/>
      <c r="CM83" s="0"/>
      <c r="CN83" s="0"/>
      <c r="CO83" s="0"/>
      <c r="CP83" s="0"/>
      <c r="CQ83" s="0"/>
      <c r="CR83" s="0"/>
      <c r="CS83" s="0"/>
      <c r="CT83" s="0"/>
      <c r="CU83" s="0"/>
      <c r="CV83" s="0"/>
      <c r="CW83" s="0"/>
      <c r="CX83" s="0"/>
      <c r="CY83" s="0"/>
      <c r="CZ83" s="0"/>
      <c r="DA83" s="0"/>
      <c r="DB83" s="0"/>
      <c r="DC83" s="0"/>
      <c r="DD83" s="0"/>
      <c r="DE83" s="11" t="n">
        <v>45791</v>
      </c>
      <c r="DF83" s="6" t="n">
        <v>134.56</v>
      </c>
      <c r="DG83" s="0" t="s">
        <v>336</v>
      </c>
    </row>
    <row collapsed="false" customFormat="false" customHeight="false" hidden="false" ht="12.1" outlineLevel="0" r="84">
      <c r="A84" s="0"/>
      <c r="B84" s="0"/>
      <c r="C84" s="0"/>
      <c r="D84" s="0"/>
      <c r="E84" s="0"/>
      <c r="F84" s="0"/>
      <c r="G84" s="0"/>
      <c r="H84" s="0"/>
      <c r="I84" s="0"/>
      <c r="J84" s="0"/>
      <c r="K84" s="0"/>
      <c r="L84" s="0"/>
      <c r="M84" s="0"/>
      <c r="N84" s="0"/>
      <c r="O84" s="0"/>
      <c r="P84" s="0"/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AB84" s="0"/>
      <c r="AC84" s="0"/>
      <c r="AD84" s="0"/>
      <c r="AE84" s="0"/>
      <c r="AF84" s="0"/>
      <c r="AG84" s="0"/>
      <c r="AH84" s="0"/>
      <c r="AI84" s="0"/>
      <c r="AJ84" s="0"/>
      <c r="AK84" s="0"/>
      <c r="AL84" s="0"/>
      <c r="AM84" s="0"/>
      <c r="AN84" s="0"/>
      <c r="AO84" s="0"/>
      <c r="AP84" s="0"/>
      <c r="AQ84" s="0"/>
      <c r="AR84" s="0"/>
      <c r="AS84" s="0"/>
      <c r="AT84" s="0"/>
      <c r="AU84" s="0"/>
      <c r="AV84" s="0"/>
      <c r="AW84" s="0"/>
      <c r="AX84" s="0"/>
      <c r="AY84" s="0"/>
      <c r="AZ84" s="0"/>
      <c r="BA84" s="0"/>
      <c r="BB84" s="0"/>
      <c r="BC84" s="0"/>
      <c r="BD84" s="0"/>
      <c r="BE84" s="0"/>
      <c r="BF84" s="0"/>
      <c r="BG84" s="0"/>
      <c r="BH84" s="0"/>
      <c r="BI84" s="0"/>
      <c r="BJ84" s="0"/>
      <c r="BK84" s="0"/>
      <c r="BL84" s="0"/>
      <c r="BM84" s="0"/>
      <c r="BN84" s="0"/>
      <c r="BO84" s="0"/>
      <c r="BP84" s="0"/>
      <c r="BQ84" s="0"/>
      <c r="BR84" s="0"/>
      <c r="BS84" s="0"/>
      <c r="BT84" s="0"/>
      <c r="BU84" s="0"/>
      <c r="BV84" s="0"/>
      <c r="BW84" s="0"/>
      <c r="BX84" s="0"/>
      <c r="BY84" s="0"/>
      <c r="BZ84" s="0"/>
      <c r="CA84" s="0"/>
      <c r="CB84" s="0"/>
      <c r="CC84" s="0"/>
      <c r="CD84" s="0"/>
      <c r="CE84" s="0"/>
      <c r="CF84" s="0"/>
      <c r="CG84" s="0"/>
      <c r="CH84" s="0"/>
      <c r="CI84" s="0"/>
      <c r="CJ84" s="0"/>
      <c r="CK84" s="0"/>
      <c r="CL84" s="0"/>
      <c r="CM84" s="0"/>
      <c r="CN84" s="0"/>
      <c r="CO84" s="0"/>
      <c r="CP84" s="0"/>
      <c r="CQ84" s="0"/>
      <c r="CR84" s="0"/>
      <c r="CS84" s="0"/>
      <c r="CT84" s="0"/>
      <c r="CU84" s="0"/>
      <c r="CV84" s="0"/>
      <c r="CW84" s="0"/>
      <c r="CX84" s="0"/>
      <c r="CY84" s="0"/>
      <c r="CZ84" s="0"/>
      <c r="DA84" s="0"/>
      <c r="DB84" s="0"/>
      <c r="DC84" s="0"/>
      <c r="DD84" s="0"/>
      <c r="DE84" s="11" t="n">
        <v>45798</v>
      </c>
      <c r="DF84" s="6" t="n">
        <v>135.07</v>
      </c>
      <c r="DG84" s="0" t="s">
        <v>336</v>
      </c>
    </row>
    <row collapsed="false" customFormat="false" customHeight="false" hidden="false" ht="12.1" outlineLevel="0" r="85">
      <c r="A85" s="0"/>
      <c r="B85" s="0"/>
      <c r="C85" s="0"/>
      <c r="D85" s="0"/>
      <c r="E85" s="0"/>
      <c r="F85" s="0"/>
      <c r="G85" s="0"/>
      <c r="H85" s="0"/>
      <c r="I85" s="0"/>
      <c r="J85" s="0"/>
      <c r="K85" s="0"/>
      <c r="L85" s="0"/>
      <c r="M85" s="0"/>
      <c r="N85" s="0"/>
      <c r="O85" s="0"/>
      <c r="P85" s="0"/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  <c r="AB85" s="0"/>
      <c r="AC85" s="0"/>
      <c r="AD85" s="0"/>
      <c r="AE85" s="0"/>
      <c r="AF85" s="0"/>
      <c r="AG85" s="0"/>
      <c r="AH85" s="0"/>
      <c r="AI85" s="0"/>
      <c r="AJ85" s="0"/>
      <c r="AK85" s="0"/>
      <c r="AL85" s="0"/>
      <c r="AM85" s="0"/>
      <c r="AN85" s="0"/>
      <c r="AO85" s="0"/>
      <c r="AP85" s="0"/>
      <c r="AQ85" s="0"/>
      <c r="AR85" s="0"/>
      <c r="AS85" s="0"/>
      <c r="AT85" s="0"/>
      <c r="AU85" s="0"/>
      <c r="AV85" s="0"/>
      <c r="AW85" s="0"/>
      <c r="AX85" s="0"/>
      <c r="AY85" s="0"/>
      <c r="AZ85" s="0"/>
      <c r="BA85" s="0"/>
      <c r="BB85" s="0"/>
      <c r="BC85" s="0"/>
      <c r="BD85" s="0"/>
      <c r="BE85" s="0"/>
      <c r="BF85" s="0"/>
      <c r="BG85" s="0"/>
      <c r="BH85" s="0"/>
      <c r="BI85" s="0"/>
      <c r="BJ85" s="0"/>
      <c r="BK85" s="0"/>
      <c r="BL85" s="0"/>
      <c r="BM85" s="0"/>
      <c r="BN85" s="0"/>
      <c r="BO85" s="0"/>
      <c r="BP85" s="0"/>
      <c r="BQ85" s="0"/>
      <c r="BR85" s="0"/>
      <c r="BS85" s="0"/>
      <c r="BT85" s="0"/>
      <c r="BU85" s="0"/>
      <c r="BV85" s="0"/>
      <c r="BW85" s="0"/>
      <c r="BX85" s="0"/>
      <c r="BY85" s="0"/>
      <c r="BZ85" s="0"/>
      <c r="CA85" s="0"/>
      <c r="CB85" s="0"/>
      <c r="CC85" s="0"/>
      <c r="CD85" s="0"/>
      <c r="CE85" s="0"/>
      <c r="CF85" s="0"/>
      <c r="CG85" s="0"/>
      <c r="CH85" s="0"/>
      <c r="CI85" s="0"/>
      <c r="CJ85" s="0"/>
      <c r="CK85" s="0"/>
      <c r="CL85" s="0"/>
      <c r="CM85" s="0"/>
      <c r="CN85" s="0"/>
      <c r="CO85" s="0"/>
      <c r="CP85" s="0"/>
      <c r="CQ85" s="0"/>
      <c r="CR85" s="0"/>
      <c r="CS85" s="0"/>
      <c r="CT85" s="0"/>
      <c r="CU85" s="0"/>
      <c r="CV85" s="0"/>
      <c r="CW85" s="0"/>
      <c r="CX85" s="0"/>
      <c r="CY85" s="0"/>
      <c r="CZ85" s="0"/>
      <c r="DA85" s="0"/>
      <c r="DB85" s="0"/>
      <c r="DC85" s="0"/>
      <c r="DD85" s="0"/>
      <c r="DE85" s="11" t="n">
        <v>45802</v>
      </c>
      <c r="DF85" s="6" t="n">
        <v>135.36</v>
      </c>
      <c r="DG85" s="0" t="s">
        <v>336</v>
      </c>
    </row>
    <row collapsed="false" customFormat="false" customHeight="false" hidden="false" ht="12.1" outlineLevel="0" r="86">
      <c r="A86" s="0"/>
      <c r="B86" s="0"/>
      <c r="C86" s="0"/>
      <c r="D86" s="0"/>
      <c r="E86" s="0"/>
      <c r="F86" s="0"/>
      <c r="G86" s="0"/>
      <c r="H86" s="0"/>
      <c r="I86" s="0"/>
      <c r="J86" s="0"/>
      <c r="K86" s="0"/>
      <c r="L86" s="0"/>
      <c r="M86" s="0"/>
      <c r="N86" s="0"/>
      <c r="O86" s="0"/>
      <c r="P86" s="0"/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AB86" s="0"/>
      <c r="AC86" s="0"/>
      <c r="AD86" s="0"/>
      <c r="AE86" s="0"/>
      <c r="AF86" s="0"/>
      <c r="AG86" s="0"/>
      <c r="AH86" s="0"/>
      <c r="AI86" s="0"/>
      <c r="AJ86" s="0"/>
      <c r="AK86" s="0"/>
      <c r="AL86" s="0"/>
      <c r="AM86" s="0"/>
      <c r="AN86" s="0"/>
      <c r="AO86" s="0"/>
      <c r="AP86" s="0"/>
      <c r="AQ86" s="0"/>
      <c r="AR86" s="0"/>
      <c r="AS86" s="0"/>
      <c r="AT86" s="0"/>
      <c r="AU86" s="0"/>
      <c r="AV86" s="0"/>
      <c r="AW86" s="0"/>
      <c r="AX86" s="0"/>
      <c r="AY86" s="0"/>
      <c r="AZ86" s="0"/>
      <c r="BA86" s="0"/>
      <c r="BB86" s="0"/>
      <c r="BC86" s="0"/>
      <c r="BD86" s="0"/>
      <c r="BE86" s="0"/>
      <c r="BF86" s="0"/>
      <c r="BG86" s="0"/>
      <c r="BH86" s="0"/>
      <c r="BI86" s="0"/>
      <c r="BJ86" s="0"/>
      <c r="BK86" s="0"/>
      <c r="BL86" s="0"/>
      <c r="BM86" s="0"/>
      <c r="BN86" s="0"/>
      <c r="BO86" s="0"/>
      <c r="BP86" s="0"/>
      <c r="BQ86" s="0"/>
      <c r="BR86" s="0"/>
      <c r="BS86" s="0"/>
      <c r="BT86" s="0"/>
      <c r="BU86" s="0"/>
      <c r="BV86" s="0"/>
      <c r="BW86" s="0"/>
      <c r="BX86" s="0"/>
      <c r="BY86" s="0"/>
      <c r="BZ86" s="0"/>
      <c r="CA86" s="0"/>
      <c r="CB86" s="0"/>
      <c r="CC86" s="0"/>
      <c r="CD86" s="0"/>
      <c r="CE86" s="0"/>
      <c r="CF86" s="0"/>
      <c r="CG86" s="0"/>
      <c r="CH86" s="0"/>
      <c r="CI86" s="0"/>
      <c r="CJ86" s="0"/>
      <c r="CK86" s="0"/>
      <c r="CL86" s="0"/>
      <c r="CM86" s="0"/>
      <c r="CN86" s="0"/>
      <c r="CO86" s="0"/>
      <c r="CP86" s="0"/>
      <c r="CQ86" s="0"/>
      <c r="CR86" s="0"/>
      <c r="CS86" s="0"/>
      <c r="CT86" s="0"/>
      <c r="CU86" s="0"/>
      <c r="CV86" s="0"/>
      <c r="CW86" s="0"/>
      <c r="CX86" s="0"/>
      <c r="CY86" s="0"/>
      <c r="CZ86" s="0"/>
      <c r="DA86" s="0"/>
      <c r="DB86" s="0"/>
      <c r="DC86" s="0"/>
      <c r="DD86" s="0"/>
      <c r="DE86" s="11" t="n">
        <v>45808</v>
      </c>
      <c r="DF86" s="6" t="n">
        <v>135.8</v>
      </c>
      <c r="DG86" s="0" t="s">
        <v>336</v>
      </c>
    </row>
    <row collapsed="false" customFormat="false" customHeight="false" hidden="false" ht="12.1" outlineLevel="0" r="87">
      <c r="A87" s="0"/>
      <c r="B87" s="0"/>
      <c r="C87" s="0"/>
      <c r="D87" s="0"/>
      <c r="E87" s="0"/>
      <c r="F87" s="0"/>
      <c r="G87" s="0"/>
      <c r="H87" s="0"/>
      <c r="I87" s="0"/>
      <c r="J87" s="0"/>
      <c r="K87" s="0"/>
      <c r="L87" s="0"/>
      <c r="M87" s="0"/>
      <c r="N87" s="0"/>
      <c r="O87" s="0"/>
      <c r="P87" s="0"/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AB87" s="0"/>
      <c r="AC87" s="0"/>
      <c r="AD87" s="0"/>
      <c r="AE87" s="0"/>
      <c r="AF87" s="0"/>
      <c r="AG87" s="0"/>
      <c r="AH87" s="0"/>
      <c r="AI87" s="0"/>
      <c r="AJ87" s="0"/>
      <c r="AK87" s="0"/>
      <c r="AL87" s="0"/>
      <c r="AM87" s="0"/>
      <c r="AN87" s="0"/>
      <c r="AO87" s="0"/>
      <c r="AP87" s="0"/>
      <c r="AQ87" s="0"/>
      <c r="AR87" s="0"/>
      <c r="AS87" s="0"/>
      <c r="AT87" s="0"/>
      <c r="AU87" s="0"/>
      <c r="AV87" s="0"/>
      <c r="AW87" s="0"/>
      <c r="AX87" s="0"/>
      <c r="AY87" s="0"/>
      <c r="AZ87" s="0"/>
      <c r="BA87" s="0"/>
      <c r="BB87" s="0"/>
      <c r="BC87" s="0"/>
      <c r="BD87" s="0"/>
      <c r="BE87" s="0"/>
      <c r="BF87" s="0"/>
      <c r="BG87" s="0"/>
      <c r="BH87" s="0"/>
      <c r="BI87" s="0"/>
      <c r="BJ87" s="0"/>
      <c r="BK87" s="0"/>
      <c r="BL87" s="0"/>
      <c r="BM87" s="0"/>
      <c r="BN87" s="0"/>
      <c r="BO87" s="0"/>
      <c r="BP87" s="0"/>
      <c r="BQ87" s="0"/>
      <c r="BR87" s="0"/>
      <c r="BS87" s="0"/>
      <c r="BT87" s="0"/>
      <c r="BU87" s="0"/>
      <c r="BV87" s="0"/>
      <c r="BW87" s="0"/>
      <c r="BX87" s="0"/>
      <c r="BY87" s="0"/>
      <c r="BZ87" s="0"/>
      <c r="CA87" s="0"/>
      <c r="CB87" s="0"/>
      <c r="CC87" s="0"/>
      <c r="CD87" s="0"/>
      <c r="CE87" s="0"/>
      <c r="CF87" s="0"/>
      <c r="CG87" s="0"/>
      <c r="CH87" s="0"/>
      <c r="CI87" s="0"/>
      <c r="CJ87" s="0"/>
      <c r="CK87" s="0"/>
      <c r="CL87" s="0"/>
      <c r="CM87" s="0"/>
      <c r="CN87" s="0"/>
      <c r="CO87" s="0"/>
      <c r="CP87" s="0"/>
      <c r="CQ87" s="0"/>
      <c r="CR87" s="0"/>
      <c r="CS87" s="0"/>
      <c r="CT87" s="0"/>
      <c r="CU87" s="0"/>
      <c r="CV87" s="0"/>
      <c r="CW87" s="0"/>
      <c r="CX87" s="0"/>
      <c r="CY87" s="0"/>
      <c r="CZ87" s="0"/>
      <c r="DA87" s="0"/>
      <c r="DB87" s="0"/>
      <c r="DC87" s="0"/>
      <c r="DD87" s="0"/>
      <c r="DE87" s="11" t="n">
        <v>45812</v>
      </c>
      <c r="DF87" s="6" t="n">
        <v>408.31</v>
      </c>
      <c r="DG87" s="0" t="s">
        <v>336</v>
      </c>
    </row>
    <row collapsed="false" customFormat="false" customHeight="false" hidden="false" ht="12.1" outlineLevel="0" r="88">
      <c r="A88" s="0"/>
      <c r="B88" s="0"/>
      <c r="C88" s="0"/>
      <c r="D88" s="0"/>
      <c r="E88" s="0"/>
      <c r="F88" s="0"/>
      <c r="G88" s="0"/>
      <c r="H88" s="0"/>
      <c r="I88" s="0"/>
      <c r="J88" s="0"/>
      <c r="K88" s="0"/>
      <c r="L88" s="0"/>
      <c r="M88" s="0"/>
      <c r="N88" s="0"/>
      <c r="O88" s="0"/>
      <c r="P88" s="0"/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AB88" s="0"/>
      <c r="AC88" s="0"/>
      <c r="AD88" s="0"/>
      <c r="AE88" s="0"/>
      <c r="AF88" s="0"/>
      <c r="AG88" s="0"/>
      <c r="AH88" s="0"/>
      <c r="AI88" s="0"/>
      <c r="AJ88" s="0"/>
      <c r="AK88" s="0"/>
      <c r="AL88" s="0"/>
      <c r="AM88" s="0"/>
      <c r="AN88" s="0"/>
      <c r="AO88" s="0"/>
      <c r="AP88" s="0"/>
      <c r="AQ88" s="0"/>
      <c r="AR88" s="0"/>
      <c r="AS88" s="0"/>
      <c r="AT88" s="0"/>
      <c r="AU88" s="0"/>
      <c r="AV88" s="0"/>
      <c r="AW88" s="0"/>
      <c r="AX88" s="0"/>
      <c r="AY88" s="0"/>
      <c r="AZ88" s="0"/>
      <c r="BA88" s="0"/>
      <c r="BB88" s="0"/>
      <c r="BC88" s="0"/>
      <c r="BD88" s="0"/>
      <c r="BE88" s="0"/>
      <c r="BF88" s="0"/>
      <c r="BG88" s="0"/>
      <c r="BH88" s="0"/>
      <c r="BI88" s="0"/>
      <c r="BJ88" s="0"/>
      <c r="BK88" s="0"/>
      <c r="BL88" s="0"/>
      <c r="BM88" s="0"/>
      <c r="BN88" s="0"/>
      <c r="BO88" s="0"/>
      <c r="BP88" s="0"/>
      <c r="BQ88" s="0"/>
      <c r="BR88" s="0"/>
      <c r="BS88" s="0"/>
      <c r="BT88" s="0"/>
      <c r="BU88" s="0"/>
      <c r="BV88" s="0"/>
      <c r="BW88" s="0"/>
      <c r="BX88" s="0"/>
      <c r="BY88" s="0"/>
      <c r="BZ88" s="0"/>
      <c r="CA88" s="0"/>
      <c r="CB88" s="0"/>
      <c r="CC88" s="0"/>
      <c r="CD88" s="0"/>
      <c r="CE88" s="0"/>
      <c r="CF88" s="0"/>
      <c r="CG88" s="0"/>
      <c r="CH88" s="0"/>
      <c r="CI88" s="0"/>
      <c r="CJ88" s="0"/>
      <c r="CK88" s="0"/>
      <c r="CL88" s="0"/>
      <c r="CM88" s="0"/>
      <c r="CN88" s="0"/>
      <c r="CO88" s="0"/>
      <c r="CP88" s="0"/>
      <c r="CQ88" s="0"/>
      <c r="CR88" s="0"/>
      <c r="CS88" s="0"/>
      <c r="CT88" s="0"/>
      <c r="CU88" s="0"/>
      <c r="CV88" s="0"/>
      <c r="CW88" s="0"/>
      <c r="CX88" s="0"/>
      <c r="CY88" s="0"/>
      <c r="CZ88" s="0"/>
      <c r="DA88" s="0"/>
      <c r="DB88" s="0"/>
      <c r="DC88" s="0"/>
      <c r="DD88" s="0"/>
      <c r="DE88" s="11" t="n">
        <v>45824</v>
      </c>
      <c r="DF88" s="6" t="n">
        <v>136.94</v>
      </c>
      <c r="DG88" s="0" t="s">
        <v>336</v>
      </c>
    </row>
    <row collapsed="false" customFormat="false" customHeight="false" hidden="false" ht="12.1" outlineLevel="0" r="89">
      <c r="A89" s="0"/>
      <c r="B89" s="0"/>
      <c r="C89" s="0"/>
      <c r="D89" s="0"/>
      <c r="E89" s="0"/>
      <c r="F89" s="0"/>
      <c r="G89" s="0"/>
      <c r="H89" s="0"/>
      <c r="I89" s="0"/>
      <c r="J89" s="0"/>
      <c r="K89" s="0"/>
      <c r="L89" s="0"/>
      <c r="M89" s="0"/>
      <c r="N89" s="0"/>
      <c r="O89" s="0"/>
      <c r="P89" s="0"/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AB89" s="0"/>
      <c r="AC89" s="0"/>
      <c r="AD89" s="0"/>
      <c r="AE89" s="0"/>
      <c r="AF89" s="0"/>
      <c r="AG89" s="0"/>
      <c r="AH89" s="0"/>
      <c r="AI89" s="0"/>
      <c r="AJ89" s="0"/>
      <c r="AK89" s="0"/>
      <c r="AL89" s="0"/>
      <c r="AM89" s="0"/>
      <c r="AN89" s="0"/>
      <c r="AO89" s="0"/>
      <c r="AP89" s="0"/>
      <c r="AQ89" s="0"/>
      <c r="AR89" s="0"/>
      <c r="AS89" s="0"/>
      <c r="AT89" s="0"/>
      <c r="AU89" s="0"/>
      <c r="AV89" s="0"/>
      <c r="AW89" s="0"/>
      <c r="AX89" s="0"/>
      <c r="AY89" s="0"/>
      <c r="AZ89" s="0"/>
      <c r="BA89" s="0"/>
      <c r="BB89" s="0"/>
      <c r="BC89" s="0"/>
      <c r="BD89" s="0"/>
      <c r="BE89" s="0"/>
      <c r="BF89" s="0"/>
      <c r="BG89" s="0"/>
      <c r="BH89" s="0"/>
      <c r="BI89" s="0"/>
      <c r="BJ89" s="0"/>
      <c r="BK89" s="0"/>
      <c r="BL89" s="0"/>
      <c r="BM89" s="0"/>
      <c r="BN89" s="0"/>
      <c r="BO89" s="0"/>
      <c r="BP89" s="0"/>
      <c r="BQ89" s="0"/>
      <c r="BR89" s="0"/>
      <c r="BS89" s="0"/>
      <c r="BT89" s="0"/>
      <c r="BU89" s="0"/>
      <c r="BV89" s="0"/>
      <c r="BW89" s="0"/>
      <c r="BX89" s="0"/>
      <c r="BY89" s="0"/>
      <c r="BZ89" s="0"/>
      <c r="CA89" s="0"/>
      <c r="CB89" s="0"/>
      <c r="CC89" s="0"/>
      <c r="CD89" s="0"/>
      <c r="CE89" s="0"/>
      <c r="CF89" s="0"/>
      <c r="CG89" s="0"/>
      <c r="CH89" s="0"/>
      <c r="CI89" s="0"/>
      <c r="CJ89" s="0"/>
      <c r="CK89" s="0"/>
      <c r="CL89" s="0"/>
      <c r="CM89" s="0"/>
      <c r="CN89" s="0"/>
      <c r="CO89" s="0"/>
      <c r="CP89" s="0"/>
      <c r="CQ89" s="0"/>
      <c r="CR89" s="0"/>
      <c r="CS89" s="0"/>
      <c r="CT89" s="0"/>
      <c r="CU89" s="0"/>
      <c r="CV89" s="0"/>
      <c r="CW89" s="0"/>
      <c r="CX89" s="0"/>
      <c r="CY89" s="0"/>
      <c r="CZ89" s="0"/>
      <c r="DA89" s="0"/>
      <c r="DB89" s="0"/>
      <c r="DC89" s="0"/>
      <c r="DD89" s="0"/>
      <c r="DE89" s="11" t="n">
        <v>45826</v>
      </c>
      <c r="DF89" s="6" t="n">
        <v>959.63</v>
      </c>
      <c r="DG89" s="0" t="s">
        <v>336</v>
      </c>
    </row>
    <row collapsed="false" customFormat="false" customHeight="false" hidden="false" ht="12.1" outlineLevel="0" r="90">
      <c r="A90" s="0"/>
      <c r="B90" s="0"/>
      <c r="C90" s="0"/>
      <c r="D90" s="0"/>
      <c r="E90" s="0"/>
      <c r="F90" s="0"/>
      <c r="G90" s="0"/>
      <c r="H90" s="0"/>
      <c r="I90" s="0"/>
      <c r="J90" s="0"/>
      <c r="K90" s="0"/>
      <c r="L90" s="0"/>
      <c r="M90" s="0"/>
      <c r="N90" s="0"/>
      <c r="O90" s="0"/>
      <c r="P90" s="0"/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  <c r="AB90" s="0"/>
      <c r="AC90" s="0"/>
      <c r="AD90" s="0"/>
      <c r="AE90" s="0"/>
      <c r="AF90" s="0"/>
      <c r="AG90" s="0"/>
      <c r="AH90" s="0"/>
      <c r="AI90" s="0"/>
      <c r="AJ90" s="0"/>
      <c r="AK90" s="0"/>
      <c r="AL90" s="0"/>
      <c r="AM90" s="0"/>
      <c r="AN90" s="0"/>
      <c r="AO90" s="0"/>
      <c r="AP90" s="0"/>
      <c r="AQ90" s="0"/>
      <c r="AR90" s="0"/>
      <c r="AS90" s="0"/>
      <c r="AT90" s="0"/>
      <c r="AU90" s="0"/>
      <c r="AV90" s="0"/>
      <c r="AW90" s="0"/>
      <c r="AX90" s="0"/>
      <c r="AY90" s="0"/>
      <c r="AZ90" s="0"/>
      <c r="BA90" s="0"/>
      <c r="BB90" s="0"/>
      <c r="BC90" s="0"/>
      <c r="BD90" s="0"/>
      <c r="BE90" s="0"/>
      <c r="BF90" s="0"/>
      <c r="BG90" s="0"/>
      <c r="BH90" s="0"/>
      <c r="BI90" s="0"/>
      <c r="BJ90" s="0"/>
      <c r="BK90" s="0"/>
      <c r="BL90" s="0"/>
      <c r="BM90" s="0"/>
      <c r="BN90" s="0"/>
      <c r="BO90" s="0"/>
      <c r="BP90" s="0"/>
      <c r="BQ90" s="0"/>
      <c r="BR90" s="0"/>
      <c r="BS90" s="0"/>
      <c r="BT90" s="0"/>
      <c r="BU90" s="0"/>
      <c r="BV90" s="0"/>
      <c r="BW90" s="0"/>
      <c r="BX90" s="0"/>
      <c r="BY90" s="0"/>
      <c r="BZ90" s="0"/>
      <c r="CA90" s="0"/>
      <c r="CB90" s="0"/>
      <c r="CC90" s="0"/>
      <c r="CD90" s="0"/>
      <c r="CE90" s="0"/>
      <c r="CF90" s="0"/>
      <c r="CG90" s="0"/>
      <c r="CH90" s="0"/>
      <c r="CI90" s="0"/>
      <c r="CJ90" s="0"/>
      <c r="CK90" s="0"/>
      <c r="CL90" s="0"/>
      <c r="CM90" s="0"/>
      <c r="CN90" s="0"/>
      <c r="CO90" s="0"/>
      <c r="CP90" s="0"/>
      <c r="CQ90" s="0"/>
      <c r="CR90" s="0"/>
      <c r="CS90" s="0"/>
      <c r="CT90" s="0"/>
      <c r="CU90" s="0"/>
      <c r="CV90" s="0"/>
      <c r="CW90" s="0"/>
      <c r="CX90" s="0"/>
      <c r="CY90" s="0"/>
      <c r="CZ90" s="0"/>
      <c r="DA90" s="0"/>
      <c r="DB90" s="0"/>
      <c r="DC90" s="0"/>
      <c r="DD90" s="0"/>
      <c r="DE90" s="11" t="n">
        <v>45827</v>
      </c>
      <c r="DF90" s="6" t="n">
        <v>274.32</v>
      </c>
      <c r="DG90" s="0" t="s">
        <v>336</v>
      </c>
    </row>
    <row collapsed="false" customFormat="false" customHeight="false" hidden="false" ht="12.1" outlineLevel="0" r="91">
      <c r="A91" s="0"/>
      <c r="B91" s="0"/>
      <c r="C91" s="0"/>
      <c r="D91" s="0"/>
      <c r="E91" s="0"/>
      <c r="F91" s="0"/>
      <c r="G91" s="0"/>
      <c r="H91" s="0"/>
      <c r="I91" s="0"/>
      <c r="J91" s="0"/>
      <c r="K91" s="0"/>
      <c r="L91" s="0"/>
      <c r="M91" s="0"/>
      <c r="N91" s="0"/>
      <c r="O91" s="0"/>
      <c r="P91" s="0"/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AB91" s="0"/>
      <c r="AC91" s="0"/>
      <c r="AD91" s="0"/>
      <c r="AE91" s="0"/>
      <c r="AF91" s="0"/>
      <c r="AG91" s="0"/>
      <c r="AH91" s="0"/>
      <c r="AI91" s="0"/>
      <c r="AJ91" s="0"/>
      <c r="AK91" s="0"/>
      <c r="AL91" s="0"/>
      <c r="AM91" s="0"/>
      <c r="AN91" s="0"/>
      <c r="AO91" s="0"/>
      <c r="AP91" s="0"/>
      <c r="AQ91" s="0"/>
      <c r="AR91" s="0"/>
      <c r="AS91" s="0"/>
      <c r="AT91" s="0"/>
      <c r="AU91" s="0"/>
      <c r="AV91" s="0"/>
      <c r="AW91" s="0"/>
      <c r="AX91" s="0"/>
      <c r="AY91" s="0"/>
      <c r="AZ91" s="0"/>
      <c r="BA91" s="0"/>
      <c r="BB91" s="0"/>
      <c r="BC91" s="0"/>
      <c r="BD91" s="0"/>
      <c r="BE91" s="0"/>
      <c r="BF91" s="0"/>
      <c r="BG91" s="0"/>
      <c r="BH91" s="0"/>
      <c r="BI91" s="0"/>
      <c r="BJ91" s="0"/>
      <c r="BK91" s="0"/>
      <c r="BL91" s="0"/>
      <c r="BM91" s="0"/>
      <c r="BN91" s="0"/>
      <c r="BO91" s="0"/>
      <c r="BP91" s="0"/>
      <c r="BQ91" s="0"/>
      <c r="BR91" s="0"/>
      <c r="BS91" s="0"/>
      <c r="BT91" s="0"/>
      <c r="BU91" s="0"/>
      <c r="BV91" s="0"/>
      <c r="BW91" s="0"/>
      <c r="BX91" s="0"/>
      <c r="BY91" s="0"/>
      <c r="BZ91" s="0"/>
      <c r="CA91" s="0"/>
      <c r="CB91" s="0"/>
      <c r="CC91" s="0"/>
      <c r="CD91" s="0"/>
      <c r="CE91" s="0"/>
      <c r="CF91" s="0"/>
      <c r="CG91" s="0"/>
      <c r="CH91" s="0"/>
      <c r="CI91" s="0"/>
      <c r="CJ91" s="0"/>
      <c r="CK91" s="0"/>
      <c r="CL91" s="0"/>
      <c r="CM91" s="0"/>
      <c r="CN91" s="0"/>
      <c r="CO91" s="0"/>
      <c r="CP91" s="0"/>
      <c r="CQ91" s="0"/>
      <c r="CR91" s="0"/>
      <c r="CS91" s="0"/>
      <c r="CT91" s="0"/>
      <c r="CU91" s="0"/>
      <c r="CV91" s="0"/>
      <c r="CW91" s="0"/>
      <c r="CX91" s="0"/>
      <c r="CY91" s="0"/>
      <c r="CZ91" s="0"/>
      <c r="DA91" s="0"/>
      <c r="DB91" s="0"/>
      <c r="DC91" s="0"/>
      <c r="DD91" s="0"/>
      <c r="DE91" s="11" t="n">
        <v>45828</v>
      </c>
      <c r="DF91" s="6" t="n">
        <v>411.72</v>
      </c>
      <c r="DG91" s="0" t="s">
        <v>336</v>
      </c>
    </row>
    <row collapsed="false" customFormat="false" customHeight="false" hidden="false" ht="12.1" outlineLevel="0" r="92">
      <c r="A92" s="0"/>
      <c r="B92" s="0"/>
      <c r="C92" s="0"/>
      <c r="D92" s="0"/>
      <c r="E92" s="0"/>
      <c r="F92" s="0"/>
      <c r="G92" s="0"/>
      <c r="H92" s="0"/>
      <c r="I92" s="0"/>
      <c r="J92" s="0"/>
      <c r="K92" s="0"/>
      <c r="L92" s="0"/>
      <c r="M92" s="0"/>
      <c r="N92" s="0"/>
      <c r="O92" s="0"/>
      <c r="P92" s="0"/>
      <c r="Q92" s="0"/>
      <c r="R92" s="0"/>
      <c r="S92" s="0"/>
      <c r="T92" s="0"/>
      <c r="U92" s="0"/>
      <c r="V92" s="0"/>
      <c r="W92" s="0"/>
      <c r="X92" s="0"/>
      <c r="Y92" s="0"/>
      <c r="Z92" s="0"/>
      <c r="AA92" s="0"/>
      <c r="AB92" s="0"/>
      <c r="AC92" s="0"/>
      <c r="AD92" s="0"/>
      <c r="AE92" s="0"/>
      <c r="AF92" s="0"/>
      <c r="AG92" s="0"/>
      <c r="AH92" s="0"/>
      <c r="AI92" s="0"/>
      <c r="AJ92" s="0"/>
      <c r="AK92" s="0"/>
      <c r="AL92" s="0"/>
      <c r="AM92" s="0"/>
      <c r="AN92" s="0"/>
      <c r="AO92" s="0"/>
      <c r="AP92" s="0"/>
      <c r="AQ92" s="0"/>
      <c r="AR92" s="0"/>
      <c r="AS92" s="0"/>
      <c r="AT92" s="0"/>
      <c r="AU92" s="0"/>
      <c r="AV92" s="0"/>
      <c r="AW92" s="0"/>
      <c r="AX92" s="0"/>
      <c r="AY92" s="0"/>
      <c r="AZ92" s="0"/>
      <c r="BA92" s="0"/>
      <c r="BB92" s="0"/>
      <c r="BC92" s="0"/>
      <c r="BD92" s="0"/>
      <c r="BE92" s="0"/>
      <c r="BF92" s="0"/>
      <c r="BG92" s="0"/>
      <c r="BH92" s="0"/>
      <c r="BI92" s="0"/>
      <c r="BJ92" s="0"/>
      <c r="BK92" s="0"/>
      <c r="BL92" s="0"/>
      <c r="BM92" s="0"/>
      <c r="BN92" s="0"/>
      <c r="BO92" s="0"/>
      <c r="BP92" s="0"/>
      <c r="BQ92" s="0"/>
      <c r="BR92" s="0"/>
      <c r="BS92" s="0"/>
      <c r="BT92" s="0"/>
      <c r="BU92" s="0"/>
      <c r="BV92" s="0"/>
      <c r="BW92" s="0"/>
      <c r="BX92" s="0"/>
      <c r="BY92" s="0"/>
      <c r="BZ92" s="0"/>
      <c r="CA92" s="0"/>
      <c r="CB92" s="0"/>
      <c r="CC92" s="0"/>
      <c r="CD92" s="0"/>
      <c r="CE92" s="0"/>
      <c r="CF92" s="0"/>
      <c r="CG92" s="0"/>
      <c r="CH92" s="0"/>
      <c r="CI92" s="0"/>
      <c r="CJ92" s="0"/>
      <c r="CK92" s="0"/>
      <c r="CL92" s="0"/>
      <c r="CM92" s="0"/>
      <c r="CN92" s="0"/>
      <c r="CO92" s="0"/>
      <c r="CP92" s="0"/>
      <c r="CQ92" s="0"/>
      <c r="CR92" s="0"/>
      <c r="CS92" s="0"/>
      <c r="CT92" s="0"/>
      <c r="CU92" s="0"/>
      <c r="CV92" s="0"/>
      <c r="CW92" s="0"/>
      <c r="CX92" s="0"/>
      <c r="CY92" s="0"/>
      <c r="CZ92" s="0"/>
      <c r="DA92" s="0"/>
      <c r="DB92" s="0"/>
      <c r="DC92" s="0"/>
      <c r="DD92" s="0"/>
      <c r="DE92" s="11" t="n">
        <v>45831</v>
      </c>
      <c r="DF92" s="6" t="n">
        <v>137.43</v>
      </c>
      <c r="DG92" s="0" t="s">
        <v>336</v>
      </c>
    </row>
    <row collapsed="false" customFormat="false" customHeight="false" hidden="false" ht="12.1" outlineLevel="0" r="93">
      <c r="A93" s="0"/>
      <c r="B93" s="0"/>
      <c r="C93" s="0"/>
      <c r="D93" s="0"/>
      <c r="E93" s="0"/>
      <c r="F93" s="0"/>
      <c r="G93" s="0"/>
      <c r="H93" s="0"/>
      <c r="I93" s="0"/>
      <c r="J93" s="0"/>
      <c r="K93" s="0"/>
      <c r="L93" s="0"/>
      <c r="M93" s="0"/>
      <c r="N93" s="0"/>
      <c r="O93" s="0"/>
      <c r="P93" s="0"/>
      <c r="Q93" s="0"/>
      <c r="R93" s="0"/>
      <c r="S93" s="0"/>
      <c r="T93" s="0"/>
      <c r="U93" s="0"/>
      <c r="V93" s="0"/>
      <c r="W93" s="0"/>
      <c r="X93" s="0"/>
      <c r="Y93" s="0"/>
      <c r="Z93" s="0"/>
      <c r="AA93" s="0"/>
      <c r="AB93" s="0"/>
      <c r="AC93" s="0"/>
      <c r="AD93" s="0"/>
      <c r="AE93" s="0"/>
      <c r="AF93" s="0"/>
      <c r="AG93" s="0"/>
      <c r="AH93" s="0"/>
      <c r="AI93" s="0"/>
      <c r="AJ93" s="0"/>
      <c r="AK93" s="0"/>
      <c r="AL93" s="0"/>
      <c r="AM93" s="0"/>
      <c r="AN93" s="0"/>
      <c r="AO93" s="0"/>
      <c r="AP93" s="0"/>
      <c r="AQ93" s="0"/>
      <c r="AR93" s="0"/>
      <c r="AS93" s="0"/>
      <c r="AT93" s="0"/>
      <c r="AU93" s="0"/>
      <c r="AV93" s="0"/>
      <c r="AW93" s="0"/>
      <c r="AX93" s="0"/>
      <c r="AY93" s="0"/>
      <c r="AZ93" s="0"/>
      <c r="BA93" s="0"/>
      <c r="BB93" s="0"/>
      <c r="BC93" s="0"/>
      <c r="BD93" s="0"/>
      <c r="BE93" s="0"/>
      <c r="BF93" s="0"/>
      <c r="BG93" s="0"/>
      <c r="BH93" s="0"/>
      <c r="BI93" s="0"/>
      <c r="BJ93" s="0"/>
      <c r="BK93" s="0"/>
      <c r="BL93" s="0"/>
      <c r="BM93" s="0"/>
      <c r="BN93" s="0"/>
      <c r="BO93" s="0"/>
      <c r="BP93" s="0"/>
      <c r="BQ93" s="0"/>
      <c r="BR93" s="0"/>
      <c r="BS93" s="0"/>
      <c r="BT93" s="0"/>
      <c r="BU93" s="0"/>
      <c r="BV93" s="0"/>
      <c r="BW93" s="0"/>
      <c r="BX93" s="0"/>
      <c r="BY93" s="0"/>
      <c r="BZ93" s="0"/>
      <c r="CA93" s="0"/>
      <c r="CB93" s="0"/>
      <c r="CC93" s="0"/>
      <c r="CD93" s="0"/>
      <c r="CE93" s="0"/>
      <c r="CF93" s="0"/>
      <c r="CG93" s="0"/>
      <c r="CH93" s="0"/>
      <c r="CI93" s="0"/>
      <c r="CJ93" s="0"/>
      <c r="CK93" s="0"/>
      <c r="CL93" s="0"/>
      <c r="CM93" s="0"/>
      <c r="CN93" s="0"/>
      <c r="CO93" s="0"/>
      <c r="CP93" s="0"/>
      <c r="CQ93" s="0"/>
      <c r="CR93" s="0"/>
      <c r="CS93" s="0"/>
      <c r="CT93" s="0"/>
      <c r="CU93" s="0"/>
      <c r="CV93" s="0"/>
      <c r="CW93" s="0"/>
      <c r="CX93" s="0"/>
      <c r="CY93" s="0"/>
      <c r="CZ93" s="0"/>
      <c r="DA93" s="0"/>
      <c r="DB93" s="0"/>
      <c r="DC93" s="0"/>
      <c r="DD93" s="0"/>
      <c r="DE93" s="11" t="n">
        <v>45834</v>
      </c>
      <c r="DF93" s="6" t="n">
        <v>275.3</v>
      </c>
      <c r="DG93" s="0" t="s">
        <v>336</v>
      </c>
    </row>
    <row collapsed="false" customFormat="false" customHeight="false" hidden="false" ht="12.1" outlineLevel="0" r="94">
      <c r="A94" s="0"/>
      <c r="B94" s="0"/>
      <c r="C94" s="0"/>
      <c r="D94" s="0"/>
      <c r="E94" s="0"/>
      <c r="F94" s="0"/>
      <c r="G94" s="0"/>
      <c r="H94" s="0"/>
      <c r="I94" s="0"/>
      <c r="J94" s="0"/>
      <c r="K94" s="0"/>
      <c r="L94" s="0"/>
      <c r="M94" s="0"/>
      <c r="N94" s="0"/>
      <c r="O94" s="0"/>
      <c r="P94" s="0"/>
      <c r="Q94" s="0"/>
      <c r="R94" s="0"/>
      <c r="S94" s="0"/>
      <c r="T94" s="0"/>
      <c r="U94" s="0"/>
      <c r="V94" s="0"/>
      <c r="W94" s="0"/>
      <c r="X94" s="0"/>
      <c r="Y94" s="0"/>
      <c r="Z94" s="0"/>
      <c r="AA94" s="0"/>
      <c r="AB94" s="0"/>
      <c r="AC94" s="0"/>
      <c r="AD94" s="0"/>
      <c r="AE94" s="0"/>
      <c r="AF94" s="0"/>
      <c r="AG94" s="0"/>
      <c r="AH94" s="0"/>
      <c r="AI94" s="0"/>
      <c r="AJ94" s="0"/>
      <c r="AK94" s="0"/>
      <c r="AL94" s="0"/>
      <c r="AM94" s="0"/>
      <c r="AN94" s="0"/>
      <c r="AO94" s="0"/>
      <c r="AP94" s="0"/>
      <c r="AQ94" s="0"/>
      <c r="AR94" s="0"/>
      <c r="AS94" s="0"/>
      <c r="AT94" s="0"/>
      <c r="AU94" s="0"/>
      <c r="AV94" s="0"/>
      <c r="AW94" s="0"/>
      <c r="AX94" s="0"/>
      <c r="AY94" s="0"/>
      <c r="AZ94" s="0"/>
      <c r="BA94" s="0"/>
      <c r="BB94" s="0"/>
      <c r="BC94" s="0"/>
      <c r="BD94" s="0"/>
      <c r="BE94" s="0"/>
      <c r="BF94" s="0"/>
      <c r="BG94" s="0"/>
      <c r="BH94" s="0"/>
      <c r="BI94" s="0"/>
      <c r="BJ94" s="0"/>
      <c r="BK94" s="0"/>
      <c r="BL94" s="0"/>
      <c r="BM94" s="0"/>
      <c r="BN94" s="0"/>
      <c r="BO94" s="0"/>
      <c r="BP94" s="0"/>
      <c r="BQ94" s="0"/>
      <c r="BR94" s="0"/>
      <c r="BS94" s="0"/>
      <c r="BT94" s="0"/>
      <c r="BU94" s="0"/>
      <c r="BV94" s="0"/>
      <c r="BW94" s="0"/>
      <c r="BX94" s="0"/>
      <c r="BY94" s="0"/>
      <c r="BZ94" s="0"/>
      <c r="CA94" s="0"/>
      <c r="CB94" s="0"/>
      <c r="CC94" s="0"/>
      <c r="CD94" s="0"/>
      <c r="CE94" s="0"/>
      <c r="CF94" s="0"/>
      <c r="CG94" s="0"/>
      <c r="CH94" s="0"/>
      <c r="CI94" s="0"/>
      <c r="CJ94" s="0"/>
      <c r="CK94" s="0"/>
      <c r="CL94" s="0"/>
      <c r="CM94" s="0"/>
      <c r="CN94" s="0"/>
      <c r="CO94" s="0"/>
      <c r="CP94" s="0"/>
      <c r="CQ94" s="0"/>
      <c r="CR94" s="0"/>
      <c r="CS94" s="0"/>
      <c r="CT94" s="0"/>
      <c r="CU94" s="0"/>
      <c r="CV94" s="0"/>
      <c r="CW94" s="0"/>
      <c r="CX94" s="0"/>
      <c r="CY94" s="0"/>
      <c r="CZ94" s="0"/>
      <c r="DA94" s="0"/>
      <c r="DB94" s="0"/>
      <c r="DC94" s="0"/>
      <c r="DD94" s="0"/>
      <c r="DE94" s="11" t="n">
        <v>45835</v>
      </c>
      <c r="DF94" s="6" t="n">
        <v>137.71</v>
      </c>
      <c r="DG94" s="0" t="s">
        <v>336</v>
      </c>
    </row>
    <row collapsed="false" customFormat="false" customHeight="false" hidden="false" ht="12.1" outlineLevel="0" r="95">
      <c r="A95" s="0"/>
      <c r="B95" s="0"/>
      <c r="C95" s="0"/>
      <c r="D95" s="0"/>
      <c r="E95" s="0"/>
      <c r="F95" s="0"/>
      <c r="G95" s="0"/>
      <c r="H95" s="0"/>
      <c r="I95" s="0"/>
      <c r="J95" s="0"/>
      <c r="K95" s="0"/>
      <c r="L95" s="0"/>
      <c r="M95" s="0"/>
      <c r="N95" s="0"/>
      <c r="O95" s="0"/>
      <c r="P95" s="0"/>
      <c r="Q95" s="0"/>
      <c r="R95" s="0"/>
      <c r="S95" s="0"/>
      <c r="T95" s="0"/>
      <c r="U95" s="0"/>
      <c r="V95" s="0"/>
      <c r="W95" s="0"/>
      <c r="X95" s="0"/>
      <c r="Y95" s="0"/>
      <c r="Z95" s="0"/>
      <c r="AA95" s="0"/>
      <c r="AB95" s="0"/>
      <c r="AC95" s="0"/>
      <c r="AD95" s="0"/>
      <c r="AE95" s="0"/>
      <c r="AF95" s="0"/>
      <c r="AG95" s="0"/>
      <c r="AH95" s="0"/>
      <c r="AI95" s="0"/>
      <c r="AJ95" s="0"/>
      <c r="AK95" s="0"/>
      <c r="AL95" s="0"/>
      <c r="AM95" s="0"/>
      <c r="AN95" s="0"/>
      <c r="AO95" s="0"/>
      <c r="AP95" s="0"/>
      <c r="AQ95" s="0"/>
      <c r="AR95" s="0"/>
      <c r="AS95" s="0"/>
      <c r="AT95" s="0"/>
      <c r="AU95" s="0"/>
      <c r="AV95" s="0"/>
      <c r="AW95" s="0"/>
      <c r="AX95" s="0"/>
      <c r="AY95" s="0"/>
      <c r="AZ95" s="0"/>
      <c r="BA95" s="0"/>
      <c r="BB95" s="0"/>
      <c r="BC95" s="0"/>
      <c r="BD95" s="0"/>
      <c r="BE95" s="0"/>
      <c r="BF95" s="0"/>
      <c r="BG95" s="0"/>
      <c r="BH95" s="0"/>
      <c r="BI95" s="0"/>
      <c r="BJ95" s="0"/>
      <c r="BK95" s="0"/>
      <c r="BL95" s="0"/>
      <c r="BM95" s="0"/>
      <c r="BN95" s="0"/>
      <c r="BO95" s="0"/>
      <c r="BP95" s="0"/>
      <c r="BQ95" s="0"/>
      <c r="BR95" s="0"/>
      <c r="BS95" s="0"/>
      <c r="BT95" s="0"/>
      <c r="BU95" s="0"/>
      <c r="BV95" s="0"/>
      <c r="BW95" s="0"/>
      <c r="BX95" s="0"/>
      <c r="BY95" s="0"/>
      <c r="BZ95" s="0"/>
      <c r="CA95" s="0"/>
      <c r="CB95" s="0"/>
      <c r="CC95" s="0"/>
      <c r="CD95" s="0"/>
      <c r="CE95" s="0"/>
      <c r="CF95" s="0"/>
      <c r="CG95" s="0"/>
      <c r="CH95" s="0"/>
      <c r="CI95" s="0"/>
      <c r="CJ95" s="0"/>
      <c r="CK95" s="0"/>
      <c r="CL95" s="0"/>
      <c r="CM95" s="0"/>
      <c r="CN95" s="0"/>
      <c r="CO95" s="0"/>
      <c r="CP95" s="0"/>
      <c r="CQ95" s="0"/>
      <c r="CR95" s="0"/>
      <c r="CS95" s="0"/>
      <c r="CT95" s="0"/>
      <c r="CU95" s="0"/>
      <c r="CV95" s="0"/>
      <c r="CW95" s="0"/>
      <c r="CX95" s="0"/>
      <c r="CY95" s="0"/>
      <c r="CZ95" s="0"/>
      <c r="DA95" s="0"/>
      <c r="DB95" s="0"/>
      <c r="DC95" s="0"/>
      <c r="DD95" s="0"/>
      <c r="DE95" s="11" t="n">
        <v>45835</v>
      </c>
      <c r="DF95" s="6" t="n">
        <v>275.5</v>
      </c>
      <c r="DG95" s="0" t="s">
        <v>336</v>
      </c>
    </row>
    <row collapsed="false" customFormat="false" customHeight="false" hidden="false" ht="12.1" outlineLevel="0" r="96">
      <c r="A96" s="0"/>
      <c r="B96" s="0"/>
      <c r="C96" s="0"/>
      <c r="D96" s="0"/>
      <c r="E96" s="0"/>
      <c r="F96" s="0"/>
      <c r="G96" s="0"/>
      <c r="H96" s="0"/>
      <c r="I96" s="0"/>
      <c r="J96" s="0"/>
      <c r="K96" s="0"/>
      <c r="L96" s="0"/>
      <c r="M96" s="0"/>
      <c r="N96" s="0"/>
      <c r="O96" s="0"/>
      <c r="P96" s="0"/>
      <c r="Q96" s="0"/>
      <c r="R96" s="0"/>
      <c r="S96" s="0"/>
      <c r="T96" s="0"/>
      <c r="U96" s="0"/>
      <c r="V96" s="0"/>
      <c r="W96" s="0"/>
      <c r="X96" s="0"/>
      <c r="Y96" s="0"/>
      <c r="Z96" s="0"/>
      <c r="AA96" s="0"/>
      <c r="AB96" s="0"/>
      <c r="AC96" s="0"/>
      <c r="AD96" s="0"/>
      <c r="AE96" s="0"/>
      <c r="AF96" s="0"/>
      <c r="AG96" s="0"/>
      <c r="AH96" s="0"/>
      <c r="AI96" s="0"/>
      <c r="AJ96" s="0"/>
      <c r="AK96" s="0"/>
      <c r="AL96" s="0"/>
      <c r="AM96" s="0"/>
      <c r="AN96" s="0"/>
      <c r="AO96" s="0"/>
      <c r="AP96" s="0"/>
      <c r="AQ96" s="0"/>
      <c r="AR96" s="0"/>
      <c r="AS96" s="0"/>
      <c r="AT96" s="0"/>
      <c r="AU96" s="0"/>
      <c r="AV96" s="0"/>
      <c r="AW96" s="0"/>
      <c r="AX96" s="0"/>
      <c r="AY96" s="0"/>
      <c r="AZ96" s="0"/>
      <c r="BA96" s="0"/>
      <c r="BB96" s="0"/>
      <c r="BC96" s="0"/>
      <c r="BD96" s="0"/>
      <c r="BE96" s="0"/>
      <c r="BF96" s="0"/>
      <c r="BG96" s="0"/>
      <c r="BH96" s="0"/>
      <c r="BI96" s="0"/>
      <c r="BJ96" s="0"/>
      <c r="BK96" s="0"/>
      <c r="BL96" s="0"/>
      <c r="BM96" s="0"/>
      <c r="BN96" s="0"/>
      <c r="BO96" s="0"/>
      <c r="BP96" s="0"/>
      <c r="BQ96" s="0"/>
      <c r="BR96" s="0"/>
      <c r="BS96" s="0"/>
      <c r="BT96" s="0"/>
      <c r="BU96" s="0"/>
      <c r="BV96" s="0"/>
      <c r="BW96" s="0"/>
      <c r="BX96" s="0"/>
      <c r="BY96" s="0"/>
      <c r="BZ96" s="0"/>
      <c r="CA96" s="0"/>
      <c r="CB96" s="0"/>
      <c r="CC96" s="0"/>
      <c r="CD96" s="0"/>
      <c r="CE96" s="0"/>
      <c r="CF96" s="0"/>
      <c r="CG96" s="0"/>
      <c r="CH96" s="0"/>
      <c r="CI96" s="0"/>
      <c r="CJ96" s="0"/>
      <c r="CK96" s="0"/>
      <c r="CL96" s="0"/>
      <c r="CM96" s="0"/>
      <c r="CN96" s="0"/>
      <c r="CO96" s="0"/>
      <c r="CP96" s="0"/>
      <c r="CQ96" s="0"/>
      <c r="CR96" s="0"/>
      <c r="CS96" s="0"/>
      <c r="CT96" s="0"/>
      <c r="CU96" s="0"/>
      <c r="CV96" s="0"/>
      <c r="CW96" s="0"/>
      <c r="CX96" s="0"/>
      <c r="CY96" s="0"/>
      <c r="CZ96" s="0"/>
      <c r="DA96" s="0"/>
      <c r="DB96" s="0"/>
      <c r="DC96" s="0"/>
      <c r="DD96" s="0"/>
      <c r="DE96" s="11" t="n">
        <v>45838</v>
      </c>
      <c r="DF96" s="6" t="n">
        <v>-1103.36</v>
      </c>
      <c r="DG96" s="0" t="s">
        <v>407</v>
      </c>
    </row>
    <row collapsed="false" customFormat="false" customHeight="false" hidden="false" ht="12.1" outlineLevel="0" r="97">
      <c r="A97" s="0"/>
      <c r="B97" s="0"/>
      <c r="C97" s="0"/>
      <c r="D97" s="0"/>
      <c r="E97" s="0"/>
      <c r="F97" s="0"/>
      <c r="G97" s="0"/>
      <c r="H97" s="0"/>
      <c r="I97" s="0"/>
      <c r="J97" s="0"/>
      <c r="K97" s="0"/>
      <c r="L97" s="0"/>
      <c r="M97" s="0"/>
      <c r="N97" s="0"/>
      <c r="O97" s="0"/>
      <c r="P97" s="0"/>
      <c r="Q97" s="0"/>
      <c r="R97" s="0"/>
      <c r="S97" s="0"/>
      <c r="T97" s="0"/>
      <c r="U97" s="0"/>
      <c r="V97" s="0"/>
      <c r="W97" s="0"/>
      <c r="X97" s="0"/>
      <c r="Y97" s="0"/>
      <c r="Z97" s="0"/>
      <c r="AA97" s="0"/>
      <c r="AB97" s="0"/>
      <c r="AC97" s="0"/>
      <c r="AD97" s="0"/>
      <c r="AE97" s="0"/>
      <c r="AF97" s="0"/>
      <c r="AG97" s="0"/>
      <c r="AH97" s="0"/>
      <c r="AI97" s="0"/>
      <c r="AJ97" s="0"/>
      <c r="AK97" s="0"/>
      <c r="AL97" s="0"/>
      <c r="AM97" s="0"/>
      <c r="AN97" s="0"/>
      <c r="AO97" s="0"/>
      <c r="AP97" s="0"/>
      <c r="AQ97" s="0"/>
      <c r="AR97" s="0"/>
      <c r="AS97" s="0"/>
      <c r="AT97" s="0"/>
      <c r="AU97" s="0"/>
      <c r="AV97" s="0"/>
      <c r="AW97" s="0"/>
      <c r="AX97" s="0"/>
      <c r="AY97" s="0"/>
      <c r="AZ97" s="0"/>
      <c r="BA97" s="0"/>
      <c r="BB97" s="0"/>
      <c r="BC97" s="0"/>
      <c r="BD97" s="0"/>
      <c r="BE97" s="0"/>
      <c r="BF97" s="0"/>
      <c r="BG97" s="0"/>
      <c r="BH97" s="0"/>
      <c r="BI97" s="0"/>
      <c r="BJ97" s="0"/>
      <c r="BK97" s="0"/>
      <c r="BL97" s="0"/>
      <c r="BM97" s="0"/>
      <c r="BN97" s="0"/>
      <c r="BO97" s="0"/>
      <c r="BP97" s="0"/>
      <c r="BQ97" s="0"/>
      <c r="BR97" s="0"/>
      <c r="BS97" s="0"/>
      <c r="BT97" s="0"/>
      <c r="BU97" s="0"/>
      <c r="BV97" s="0"/>
      <c r="BW97" s="0"/>
      <c r="BX97" s="0"/>
      <c r="BY97" s="0"/>
      <c r="BZ97" s="0"/>
      <c r="CA97" s="0"/>
      <c r="CB97" s="0"/>
      <c r="CC97" s="0"/>
      <c r="CD97" s="0"/>
      <c r="CE97" s="0"/>
      <c r="CF97" s="0"/>
      <c r="CG97" s="0"/>
      <c r="CH97" s="0"/>
      <c r="CI97" s="0"/>
      <c r="CJ97" s="0"/>
      <c r="CK97" s="0"/>
      <c r="CL97" s="0"/>
      <c r="CM97" s="0"/>
      <c r="CN97" s="0"/>
      <c r="CO97" s="0"/>
      <c r="CP97" s="0"/>
      <c r="CQ97" s="0"/>
      <c r="CR97" s="0"/>
      <c r="CS97" s="0"/>
      <c r="CT97" s="0"/>
      <c r="CU97" s="0"/>
      <c r="CV97" s="0"/>
      <c r="CW97" s="0"/>
      <c r="CX97" s="0"/>
      <c r="CY97" s="0"/>
      <c r="CZ97" s="0"/>
      <c r="DA97" s="0"/>
      <c r="DB97" s="0"/>
      <c r="DC97" s="0"/>
      <c r="DD97" s="0"/>
      <c r="DE97" s="11" t="n">
        <v>45838</v>
      </c>
      <c r="DF97" s="6" t="n">
        <v>-2758.53</v>
      </c>
      <c r="DG97" s="0" t="s">
        <v>407</v>
      </c>
    </row>
    <row collapsed="false" customFormat="false" customHeight="false" hidden="false" ht="12.1" outlineLevel="0" r="98">
      <c r="A98" s="0"/>
      <c r="B98" s="0"/>
      <c r="C98" s="0"/>
      <c r="D98" s="0"/>
      <c r="E98" s="0"/>
      <c r="F98" s="0"/>
      <c r="G98" s="0"/>
      <c r="H98" s="0"/>
      <c r="I98" s="0"/>
      <c r="J98" s="0"/>
      <c r="K98" s="0"/>
      <c r="L98" s="0"/>
      <c r="M98" s="0"/>
      <c r="N98" s="0"/>
      <c r="O98" s="0"/>
      <c r="P98" s="0"/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AB98" s="0"/>
      <c r="AC98" s="0"/>
      <c r="AD98" s="0"/>
      <c r="AE98" s="0"/>
      <c r="AF98" s="0"/>
      <c r="AG98" s="0"/>
      <c r="AH98" s="0"/>
      <c r="AI98" s="0"/>
      <c r="AJ98" s="0"/>
      <c r="AK98" s="0"/>
      <c r="AL98" s="0"/>
      <c r="AM98" s="0"/>
      <c r="AN98" s="0"/>
      <c r="AO98" s="0"/>
      <c r="AP98" s="0"/>
      <c r="AQ98" s="0"/>
      <c r="AR98" s="0"/>
      <c r="AS98" s="0"/>
      <c r="AT98" s="0"/>
      <c r="AU98" s="0"/>
      <c r="AV98" s="0"/>
      <c r="AW98" s="0"/>
      <c r="AX98" s="0"/>
      <c r="AY98" s="0"/>
      <c r="AZ98" s="0"/>
      <c r="BA98" s="0"/>
      <c r="BB98" s="0"/>
      <c r="BC98" s="0"/>
      <c r="BD98" s="0"/>
      <c r="BE98" s="0"/>
      <c r="BF98" s="0"/>
      <c r="BG98" s="0"/>
      <c r="BH98" s="0"/>
      <c r="BI98" s="0"/>
      <c r="BJ98" s="0"/>
      <c r="BK98" s="0"/>
      <c r="BL98" s="0"/>
      <c r="BM98" s="0"/>
      <c r="BN98" s="0"/>
      <c r="BO98" s="0"/>
      <c r="BP98" s="0"/>
      <c r="BQ98" s="0"/>
      <c r="BR98" s="0"/>
      <c r="BS98" s="0"/>
      <c r="BT98" s="0"/>
      <c r="BU98" s="0"/>
      <c r="BV98" s="0"/>
      <c r="BW98" s="0"/>
      <c r="BX98" s="0"/>
      <c r="BY98" s="0"/>
      <c r="BZ98" s="0"/>
      <c r="CA98" s="0"/>
      <c r="CB98" s="0"/>
      <c r="CC98" s="0"/>
      <c r="CD98" s="0"/>
      <c r="CE98" s="0"/>
      <c r="CF98" s="0"/>
      <c r="CG98" s="0"/>
      <c r="CH98" s="0"/>
      <c r="CI98" s="0"/>
      <c r="CJ98" s="0"/>
      <c r="CK98" s="0"/>
      <c r="CL98" s="0"/>
      <c r="CM98" s="0"/>
      <c r="CN98" s="0"/>
      <c r="CO98" s="0"/>
      <c r="CP98" s="0"/>
      <c r="CQ98" s="0"/>
      <c r="CR98" s="0"/>
      <c r="CS98" s="0"/>
      <c r="CT98" s="0"/>
      <c r="CU98" s="0"/>
      <c r="CV98" s="0"/>
      <c r="CW98" s="0"/>
      <c r="CX98" s="0"/>
      <c r="CY98" s="0"/>
      <c r="CZ98" s="0"/>
      <c r="DA98" s="0"/>
      <c r="DB98" s="0"/>
      <c r="DC98" s="0"/>
      <c r="DD98" s="0"/>
      <c r="DE98" s="11" t="n">
        <v>45838</v>
      </c>
      <c r="DF98" s="6" t="n">
        <v>2758.6</v>
      </c>
      <c r="DG98" s="0" t="s">
        <v>336</v>
      </c>
    </row>
    <row collapsed="false" customFormat="false" customHeight="false" hidden="false" ht="12.1" outlineLevel="0" r="99">
      <c r="A99" s="0"/>
      <c r="B99" s="0"/>
      <c r="C99" s="0"/>
      <c r="D99" s="0"/>
      <c r="E99" s="0"/>
      <c r="F99" s="0"/>
      <c r="G99" s="0"/>
      <c r="H99" s="0"/>
      <c r="I99" s="0"/>
      <c r="J99" s="0"/>
      <c r="K99" s="0"/>
      <c r="L99" s="0"/>
      <c r="M99" s="0"/>
      <c r="N99" s="0"/>
      <c r="O99" s="0"/>
      <c r="P99" s="0"/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  <c r="AB99" s="0"/>
      <c r="AC99" s="0"/>
      <c r="AD99" s="0"/>
      <c r="AE99" s="0"/>
      <c r="AF99" s="0"/>
      <c r="AG99" s="0"/>
      <c r="AH99" s="0"/>
      <c r="AI99" s="0"/>
      <c r="AJ99" s="0"/>
      <c r="AK99" s="0"/>
      <c r="AL99" s="0"/>
      <c r="AM99" s="0"/>
      <c r="AN99" s="0"/>
      <c r="AO99" s="0"/>
      <c r="AP99" s="0"/>
      <c r="AQ99" s="0"/>
      <c r="AR99" s="0"/>
      <c r="AS99" s="0"/>
      <c r="AT99" s="0"/>
      <c r="AU99" s="0"/>
      <c r="AV99" s="0"/>
      <c r="AW99" s="0"/>
      <c r="AX99" s="0"/>
      <c r="AY99" s="0"/>
      <c r="AZ99" s="0"/>
      <c r="BA99" s="0"/>
      <c r="BB99" s="0"/>
      <c r="BC99" s="0"/>
      <c r="BD99" s="0"/>
      <c r="BE99" s="0"/>
      <c r="BF99" s="0"/>
      <c r="BG99" s="0"/>
      <c r="BH99" s="0"/>
      <c r="BI99" s="0"/>
      <c r="BJ99" s="0"/>
      <c r="BK99" s="0"/>
      <c r="BL99" s="0"/>
      <c r="BM99" s="0"/>
      <c r="BN99" s="0"/>
      <c r="BO99" s="0"/>
      <c r="BP99" s="0"/>
      <c r="BQ99" s="0"/>
      <c r="BR99" s="0"/>
      <c r="BS99" s="0"/>
      <c r="BT99" s="0"/>
      <c r="BU99" s="0"/>
      <c r="BV99" s="0"/>
      <c r="BW99" s="0"/>
      <c r="BX99" s="0"/>
      <c r="BY99" s="0"/>
      <c r="BZ99" s="0"/>
      <c r="CA99" s="0"/>
      <c r="CB99" s="0"/>
      <c r="CC99" s="0"/>
      <c r="CD99" s="0"/>
      <c r="CE99" s="0"/>
      <c r="CF99" s="0"/>
      <c r="CG99" s="0"/>
      <c r="CH99" s="0"/>
      <c r="CI99" s="0"/>
      <c r="CJ99" s="0"/>
      <c r="CK99" s="0"/>
      <c r="CL99" s="0"/>
      <c r="CM99" s="0"/>
      <c r="CN99" s="0"/>
      <c r="CO99" s="0"/>
      <c r="CP99" s="0"/>
      <c r="CQ99" s="0"/>
      <c r="CR99" s="0"/>
      <c r="CS99" s="0"/>
      <c r="CT99" s="0"/>
      <c r="CU99" s="0"/>
      <c r="CV99" s="0"/>
      <c r="CW99" s="0"/>
      <c r="CX99" s="0"/>
      <c r="CY99" s="0"/>
      <c r="CZ99" s="0"/>
      <c r="DA99" s="0"/>
      <c r="DB99" s="0"/>
      <c r="DC99" s="0"/>
      <c r="DD99" s="0"/>
      <c r="DE99" s="11" t="n">
        <v>45839</v>
      </c>
      <c r="DF99" s="6" t="n">
        <v>138</v>
      </c>
      <c r="DG99" s="0" t="s">
        <v>336</v>
      </c>
    </row>
    <row collapsed="false" customFormat="false" customHeight="false" hidden="false" ht="12.1" outlineLevel="0" r="100">
      <c r="A100" s="0"/>
      <c r="B100" s="0"/>
      <c r="C100" s="0"/>
      <c r="D100" s="0"/>
      <c r="E100" s="0"/>
      <c r="F100" s="0"/>
      <c r="G100" s="0"/>
      <c r="H100" s="0"/>
      <c r="I100" s="0"/>
      <c r="J100" s="0"/>
      <c r="K100" s="0"/>
      <c r="L100" s="0"/>
      <c r="M100" s="0"/>
      <c r="N100" s="0"/>
      <c r="O100" s="0"/>
      <c r="P100" s="0"/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  <c r="AB100" s="0"/>
      <c r="AC100" s="0"/>
      <c r="AD100" s="0"/>
      <c r="AE100" s="0"/>
      <c r="AF100" s="0"/>
      <c r="AG100" s="0"/>
      <c r="AH100" s="0"/>
      <c r="AI100" s="0"/>
      <c r="AJ100" s="0"/>
      <c r="AK100" s="0"/>
      <c r="AL100" s="0"/>
      <c r="AM100" s="0"/>
      <c r="AN100" s="0"/>
      <c r="AO100" s="0"/>
      <c r="AP100" s="0"/>
      <c r="AQ100" s="0"/>
      <c r="AR100" s="0"/>
      <c r="AS100" s="0"/>
      <c r="AT100" s="0"/>
      <c r="AU100" s="0"/>
      <c r="AV100" s="0"/>
      <c r="AW100" s="0"/>
      <c r="AX100" s="0"/>
      <c r="AY100" s="0"/>
      <c r="AZ100" s="0"/>
      <c r="BA100" s="0"/>
      <c r="BB100" s="0"/>
      <c r="BC100" s="0"/>
      <c r="BD100" s="0"/>
      <c r="BE100" s="0"/>
      <c r="BF100" s="0"/>
      <c r="BG100" s="0"/>
      <c r="BH100" s="0"/>
      <c r="BI100" s="0"/>
      <c r="BJ100" s="0"/>
      <c r="BK100" s="0"/>
      <c r="BL100" s="0"/>
      <c r="BM100" s="0"/>
      <c r="BN100" s="0"/>
      <c r="BO100" s="0"/>
      <c r="BP100" s="0"/>
      <c r="BQ100" s="0"/>
      <c r="BR100" s="0"/>
      <c r="BS100" s="0"/>
      <c r="BT100" s="0"/>
      <c r="BU100" s="0"/>
      <c r="BV100" s="0"/>
      <c r="BW100" s="0"/>
      <c r="BX100" s="0"/>
      <c r="BY100" s="0"/>
      <c r="BZ100" s="0"/>
      <c r="CA100" s="0"/>
      <c r="CB100" s="0"/>
      <c r="CC100" s="0"/>
      <c r="CD100" s="0"/>
      <c r="CE100" s="0"/>
      <c r="CF100" s="0"/>
      <c r="CG100" s="0"/>
      <c r="CH100" s="0"/>
      <c r="CI100" s="0"/>
      <c r="CJ100" s="0"/>
      <c r="CK100" s="0"/>
      <c r="CL100" s="0"/>
      <c r="CM100" s="0"/>
      <c r="CN100" s="0"/>
      <c r="CO100" s="0"/>
      <c r="CP100" s="0"/>
      <c r="CQ100" s="0"/>
      <c r="CR100" s="0"/>
      <c r="CS100" s="0"/>
      <c r="CT100" s="0"/>
      <c r="CU100" s="0"/>
      <c r="CV100" s="0"/>
      <c r="CW100" s="0"/>
      <c r="CX100" s="0"/>
      <c r="CY100" s="0"/>
      <c r="CZ100" s="0"/>
      <c r="DA100" s="0"/>
      <c r="DB100" s="0"/>
      <c r="DC100" s="0"/>
      <c r="DD100" s="0"/>
      <c r="DE100" s="11" t="n">
        <v>45840</v>
      </c>
      <c r="DF100" s="6" t="n">
        <v>138.07</v>
      </c>
      <c r="DG100" s="0" t="s">
        <v>336</v>
      </c>
    </row>
    <row collapsed="false" customFormat="false" customHeight="false" hidden="false" ht="12.1" outlineLevel="0" r="101">
      <c r="A101" s="0"/>
      <c r="B101" s="0"/>
      <c r="C101" s="0"/>
      <c r="D101" s="0"/>
      <c r="E101" s="0"/>
      <c r="F101" s="0"/>
      <c r="G101" s="0"/>
      <c r="H101" s="0"/>
      <c r="I101" s="0"/>
      <c r="J101" s="0"/>
      <c r="K101" s="0"/>
      <c r="L101" s="0"/>
      <c r="M101" s="0"/>
      <c r="N101" s="0"/>
      <c r="O101" s="0"/>
      <c r="P101" s="0"/>
      <c r="Q101" s="0"/>
      <c r="R101" s="0"/>
      <c r="S101" s="0"/>
      <c r="T101" s="0"/>
      <c r="U101" s="0"/>
      <c r="V101" s="0"/>
      <c r="W101" s="0"/>
      <c r="X101" s="0"/>
      <c r="Y101" s="0"/>
      <c r="Z101" s="0"/>
      <c r="AA101" s="0"/>
      <c r="AB101" s="0"/>
      <c r="AC101" s="0"/>
      <c r="AD101" s="0"/>
      <c r="AE101" s="0"/>
      <c r="AF101" s="0"/>
      <c r="AG101" s="0"/>
      <c r="AH101" s="0"/>
      <c r="AI101" s="0"/>
      <c r="AJ101" s="0"/>
      <c r="AK101" s="0"/>
      <c r="AL101" s="0"/>
      <c r="AM101" s="0"/>
      <c r="AN101" s="0"/>
      <c r="AO101" s="0"/>
      <c r="AP101" s="0"/>
      <c r="AQ101" s="0"/>
      <c r="AR101" s="0"/>
      <c r="AS101" s="0"/>
      <c r="AT101" s="0"/>
      <c r="AU101" s="0"/>
      <c r="AV101" s="0"/>
      <c r="AW101" s="0"/>
      <c r="AX101" s="0"/>
      <c r="AY101" s="0"/>
      <c r="AZ101" s="0"/>
      <c r="BA101" s="0"/>
      <c r="BB101" s="0"/>
      <c r="BC101" s="0"/>
      <c r="BD101" s="0"/>
      <c r="BE101" s="0"/>
      <c r="BF101" s="0"/>
      <c r="BG101" s="0"/>
      <c r="BH101" s="0"/>
      <c r="BI101" s="0"/>
      <c r="BJ101" s="0"/>
      <c r="BK101" s="0"/>
      <c r="BL101" s="0"/>
      <c r="BM101" s="0"/>
      <c r="BN101" s="0"/>
      <c r="BO101" s="0"/>
      <c r="BP101" s="0"/>
      <c r="BQ101" s="0"/>
      <c r="BR101" s="0"/>
      <c r="BS101" s="0"/>
      <c r="BT101" s="0"/>
      <c r="BU101" s="0"/>
      <c r="BV101" s="0"/>
      <c r="BW101" s="0"/>
      <c r="BX101" s="0"/>
      <c r="BY101" s="0"/>
      <c r="BZ101" s="0"/>
      <c r="CA101" s="0"/>
      <c r="CB101" s="0"/>
      <c r="CC101" s="0"/>
      <c r="CD101" s="0"/>
      <c r="CE101" s="0"/>
      <c r="CF101" s="0"/>
      <c r="CG101" s="0"/>
      <c r="CH101" s="0"/>
      <c r="CI101" s="0"/>
      <c r="CJ101" s="0"/>
      <c r="CK101" s="0"/>
      <c r="CL101" s="0"/>
      <c r="CM101" s="0"/>
      <c r="CN101" s="0"/>
      <c r="CO101" s="0"/>
      <c r="CP101" s="0"/>
      <c r="CQ101" s="0"/>
      <c r="CR101" s="0"/>
      <c r="CS101" s="0"/>
      <c r="CT101" s="0"/>
      <c r="CU101" s="0"/>
      <c r="CV101" s="0"/>
      <c r="CW101" s="0"/>
      <c r="CX101" s="0"/>
      <c r="CY101" s="0"/>
      <c r="CZ101" s="0"/>
      <c r="DA101" s="0"/>
      <c r="DB101" s="0"/>
      <c r="DC101" s="0"/>
      <c r="DD101" s="0"/>
      <c r="DE101" s="11" t="n">
        <v>45842</v>
      </c>
      <c r="DF101" s="6" t="n">
        <v>138.24</v>
      </c>
      <c r="DG101" s="0" t="s">
        <v>336</v>
      </c>
    </row>
    <row collapsed="false" customFormat="false" customHeight="false" hidden="false" ht="12.1" outlineLevel="0" r="102">
      <c r="A102" s="0"/>
      <c r="B102" s="0"/>
      <c r="C102" s="0"/>
      <c r="D102" s="0"/>
      <c r="E102" s="0"/>
      <c r="F102" s="0"/>
      <c r="G102" s="0"/>
      <c r="H102" s="0"/>
      <c r="I102" s="0"/>
      <c r="J102" s="0"/>
      <c r="K102" s="0"/>
      <c r="L102" s="0"/>
      <c r="M102" s="0"/>
      <c r="N102" s="0"/>
      <c r="O102" s="0"/>
      <c r="P102" s="0"/>
      <c r="Q102" s="0"/>
      <c r="R102" s="0"/>
      <c r="S102" s="0"/>
      <c r="T102" s="0"/>
      <c r="U102" s="0"/>
      <c r="V102" s="0"/>
      <c r="W102" s="0"/>
      <c r="X102" s="0"/>
      <c r="Y102" s="0"/>
      <c r="Z102" s="0"/>
      <c r="AA102" s="0"/>
      <c r="AB102" s="0"/>
      <c r="AC102" s="0"/>
      <c r="AD102" s="0"/>
      <c r="AE102" s="0"/>
      <c r="AF102" s="0"/>
      <c r="AG102" s="0"/>
      <c r="AH102" s="0"/>
      <c r="AI102" s="0"/>
      <c r="AJ102" s="0"/>
      <c r="AK102" s="0"/>
      <c r="AL102" s="0"/>
      <c r="AM102" s="0"/>
      <c r="AN102" s="0"/>
      <c r="AO102" s="0"/>
      <c r="AP102" s="0"/>
      <c r="AQ102" s="0"/>
      <c r="AR102" s="0"/>
      <c r="AS102" s="0"/>
      <c r="AT102" s="0"/>
      <c r="AU102" s="0"/>
      <c r="AV102" s="0"/>
      <c r="AW102" s="0"/>
      <c r="AX102" s="0"/>
      <c r="AY102" s="0"/>
      <c r="AZ102" s="0"/>
      <c r="BA102" s="0"/>
      <c r="BB102" s="0"/>
      <c r="BC102" s="0"/>
      <c r="BD102" s="0"/>
      <c r="BE102" s="0"/>
      <c r="BF102" s="0"/>
      <c r="BG102" s="0"/>
      <c r="BH102" s="0"/>
      <c r="BI102" s="0"/>
      <c r="BJ102" s="0"/>
      <c r="BK102" s="0"/>
      <c r="BL102" s="0"/>
      <c r="BM102" s="0"/>
      <c r="BN102" s="0"/>
      <c r="BO102" s="0"/>
      <c r="BP102" s="0"/>
      <c r="BQ102" s="0"/>
      <c r="BR102" s="0"/>
      <c r="BS102" s="0"/>
      <c r="BT102" s="0"/>
      <c r="BU102" s="0"/>
      <c r="BV102" s="0"/>
      <c r="BW102" s="0"/>
      <c r="BX102" s="0"/>
      <c r="BY102" s="0"/>
      <c r="BZ102" s="0"/>
      <c r="CA102" s="0"/>
      <c r="CB102" s="0"/>
      <c r="CC102" s="0"/>
      <c r="CD102" s="0"/>
      <c r="CE102" s="0"/>
      <c r="CF102" s="0"/>
      <c r="CG102" s="0"/>
      <c r="CH102" s="0"/>
      <c r="CI102" s="0"/>
      <c r="CJ102" s="0"/>
      <c r="CK102" s="0"/>
      <c r="CL102" s="0"/>
      <c r="CM102" s="0"/>
      <c r="CN102" s="0"/>
      <c r="CO102" s="0"/>
      <c r="CP102" s="0"/>
      <c r="CQ102" s="0"/>
      <c r="CR102" s="0"/>
      <c r="CS102" s="0"/>
      <c r="CT102" s="0"/>
      <c r="CU102" s="0"/>
      <c r="CV102" s="0"/>
      <c r="CW102" s="0"/>
      <c r="CX102" s="0"/>
      <c r="CY102" s="0"/>
      <c r="CZ102" s="0"/>
      <c r="DA102" s="0"/>
      <c r="DB102" s="0"/>
      <c r="DC102" s="0"/>
      <c r="DD102" s="0"/>
      <c r="DE102" s="11" t="n">
        <v>45842</v>
      </c>
      <c r="DF102" s="6" t="n">
        <v>552.83</v>
      </c>
      <c r="DG102" s="0" t="s">
        <v>336</v>
      </c>
    </row>
    <row collapsed="false" customFormat="false" customHeight="false" hidden="false" ht="12.1" outlineLevel="0" r="103">
      <c r="A103" s="0"/>
      <c r="B103" s="0"/>
      <c r="C103" s="0"/>
      <c r="D103" s="0"/>
      <c r="E103" s="0"/>
      <c r="F103" s="0"/>
      <c r="G103" s="0"/>
      <c r="H103" s="0"/>
      <c r="I103" s="0"/>
      <c r="J103" s="0"/>
      <c r="K103" s="0"/>
      <c r="L103" s="0"/>
      <c r="M103" s="0"/>
      <c r="N103" s="0"/>
      <c r="O103" s="0"/>
      <c r="P103" s="0"/>
      <c r="Q103" s="0"/>
      <c r="R103" s="0"/>
      <c r="S103" s="0"/>
      <c r="T103" s="0"/>
      <c r="U103" s="0"/>
      <c r="V103" s="0"/>
      <c r="W103" s="0"/>
      <c r="X103" s="0"/>
      <c r="Y103" s="0"/>
      <c r="Z103" s="0"/>
      <c r="AA103" s="0"/>
      <c r="AB103" s="0"/>
      <c r="AC103" s="0"/>
      <c r="AD103" s="0"/>
      <c r="AE103" s="0"/>
      <c r="AF103" s="0"/>
      <c r="AG103" s="0"/>
      <c r="AH103" s="0"/>
      <c r="AI103" s="0"/>
      <c r="AJ103" s="0"/>
      <c r="AK103" s="0"/>
      <c r="AL103" s="0"/>
      <c r="AM103" s="0"/>
      <c r="AN103" s="0"/>
      <c r="AO103" s="0"/>
      <c r="AP103" s="0"/>
      <c r="AQ103" s="0"/>
      <c r="AR103" s="0"/>
      <c r="AS103" s="0"/>
      <c r="AT103" s="0"/>
      <c r="AU103" s="0"/>
      <c r="AV103" s="0"/>
      <c r="AW103" s="0"/>
      <c r="AX103" s="0"/>
      <c r="AY103" s="0"/>
      <c r="AZ103" s="0"/>
      <c r="BA103" s="0"/>
      <c r="BB103" s="0"/>
      <c r="BC103" s="0"/>
      <c r="BD103" s="0"/>
      <c r="BE103" s="0"/>
      <c r="BF103" s="0"/>
      <c r="BG103" s="0"/>
      <c r="BH103" s="0"/>
      <c r="BI103" s="0"/>
      <c r="BJ103" s="0"/>
      <c r="BK103" s="0"/>
      <c r="BL103" s="0"/>
      <c r="BM103" s="0"/>
      <c r="BN103" s="0"/>
      <c r="BO103" s="0"/>
      <c r="BP103" s="0"/>
      <c r="BQ103" s="0"/>
      <c r="BR103" s="0"/>
      <c r="BS103" s="0"/>
      <c r="BT103" s="0"/>
      <c r="BU103" s="0"/>
      <c r="BV103" s="0"/>
      <c r="BW103" s="0"/>
      <c r="BX103" s="0"/>
      <c r="BY103" s="0"/>
      <c r="BZ103" s="0"/>
      <c r="CA103" s="0"/>
      <c r="CB103" s="0"/>
      <c r="CC103" s="0"/>
      <c r="CD103" s="0"/>
      <c r="CE103" s="0"/>
      <c r="CF103" s="0"/>
      <c r="CG103" s="0"/>
      <c r="CH103" s="0"/>
      <c r="CI103" s="0"/>
      <c r="CJ103" s="0"/>
      <c r="CK103" s="0"/>
      <c r="CL103" s="0"/>
      <c r="CM103" s="0"/>
      <c r="CN103" s="0"/>
      <c r="CO103" s="0"/>
      <c r="CP103" s="0"/>
      <c r="CQ103" s="0"/>
      <c r="CR103" s="0"/>
      <c r="CS103" s="0"/>
      <c r="CT103" s="0"/>
      <c r="CU103" s="0"/>
      <c r="CV103" s="0"/>
      <c r="CW103" s="0"/>
      <c r="CX103" s="0"/>
      <c r="CY103" s="0"/>
      <c r="CZ103" s="0"/>
      <c r="DA103" s="0"/>
      <c r="DB103" s="0"/>
      <c r="DC103" s="0"/>
      <c r="DD103" s="0"/>
      <c r="DE103" s="11" t="n">
        <v>45846</v>
      </c>
      <c r="DF103" s="6" t="n">
        <v>-1246.41</v>
      </c>
      <c r="DG103" s="0" t="s">
        <v>407</v>
      </c>
    </row>
    <row collapsed="false" customFormat="false" customHeight="false" hidden="false" ht="12.1" outlineLevel="0" r="104">
      <c r="A104" s="0"/>
      <c r="B104" s="0"/>
      <c r="C104" s="0"/>
      <c r="D104" s="0"/>
      <c r="E104" s="0"/>
      <c r="F104" s="0"/>
      <c r="G104" s="0"/>
      <c r="H104" s="0"/>
      <c r="I104" s="0"/>
      <c r="J104" s="0"/>
      <c r="K104" s="0"/>
      <c r="L104" s="0"/>
      <c r="M104" s="0"/>
      <c r="N104" s="0"/>
      <c r="O104" s="0"/>
      <c r="P104" s="0"/>
      <c r="Q104" s="0"/>
      <c r="R104" s="0"/>
      <c r="S104" s="0"/>
      <c r="T104" s="0"/>
      <c r="U104" s="0"/>
      <c r="V104" s="0"/>
      <c r="W104" s="0"/>
      <c r="X104" s="0"/>
      <c r="Y104" s="0"/>
      <c r="Z104" s="0"/>
      <c r="AA104" s="0"/>
      <c r="AB104" s="0"/>
      <c r="AC104" s="0"/>
      <c r="AD104" s="0"/>
      <c r="AE104" s="0"/>
      <c r="AF104" s="0"/>
      <c r="AG104" s="0"/>
      <c r="AH104" s="0"/>
      <c r="AI104" s="0"/>
      <c r="AJ104" s="0"/>
      <c r="AK104" s="0"/>
      <c r="AL104" s="0"/>
      <c r="AM104" s="0"/>
      <c r="AN104" s="0"/>
      <c r="AO104" s="0"/>
      <c r="AP104" s="0"/>
      <c r="AQ104" s="0"/>
      <c r="AR104" s="0"/>
      <c r="AS104" s="0"/>
      <c r="AT104" s="0"/>
      <c r="AU104" s="0"/>
      <c r="AV104" s="0"/>
      <c r="AW104" s="0"/>
      <c r="AX104" s="0"/>
      <c r="AY104" s="0"/>
      <c r="AZ104" s="0"/>
      <c r="BA104" s="0"/>
      <c r="BB104" s="0"/>
      <c r="BC104" s="0"/>
      <c r="BD104" s="0"/>
      <c r="BE104" s="0"/>
      <c r="BF104" s="0"/>
      <c r="BG104" s="0"/>
      <c r="BH104" s="0"/>
      <c r="BI104" s="0"/>
      <c r="BJ104" s="0"/>
      <c r="BK104" s="0"/>
      <c r="BL104" s="0"/>
      <c r="BM104" s="0"/>
      <c r="BN104" s="0"/>
      <c r="BO104" s="0"/>
      <c r="BP104" s="0"/>
      <c r="BQ104" s="0"/>
      <c r="BR104" s="0"/>
      <c r="BS104" s="0"/>
      <c r="BT104" s="0"/>
      <c r="BU104" s="0"/>
      <c r="BV104" s="0"/>
      <c r="BW104" s="0"/>
      <c r="BX104" s="0"/>
      <c r="BY104" s="0"/>
      <c r="BZ104" s="0"/>
      <c r="CA104" s="0"/>
      <c r="CB104" s="0"/>
      <c r="CC104" s="0"/>
      <c r="CD104" s="0"/>
      <c r="CE104" s="0"/>
      <c r="CF104" s="0"/>
      <c r="CG104" s="0"/>
      <c r="CH104" s="0"/>
      <c r="CI104" s="0"/>
      <c r="CJ104" s="0"/>
      <c r="CK104" s="0"/>
      <c r="CL104" s="0"/>
      <c r="CM104" s="0"/>
      <c r="CN104" s="0"/>
      <c r="CO104" s="0"/>
      <c r="CP104" s="0"/>
      <c r="CQ104" s="0"/>
      <c r="CR104" s="0"/>
      <c r="CS104" s="0"/>
      <c r="CT104" s="0"/>
      <c r="CU104" s="0"/>
      <c r="CV104" s="0"/>
      <c r="CW104" s="0"/>
      <c r="CX104" s="0"/>
      <c r="CY104" s="0"/>
      <c r="CZ104" s="0"/>
      <c r="DA104" s="0"/>
      <c r="DB104" s="0"/>
      <c r="DC104" s="0"/>
      <c r="DD104" s="0"/>
      <c r="DE104" s="11" t="n">
        <v>45846</v>
      </c>
      <c r="DF104" s="6" t="n">
        <v>277</v>
      </c>
      <c r="DG104" s="0" t="s">
        <v>336</v>
      </c>
    </row>
    <row collapsed="false" customFormat="false" customHeight="false" hidden="false" ht="12.1" outlineLevel="0" r="105">
      <c r="A105" s="0"/>
      <c r="B105" s="0"/>
      <c r="C105" s="0"/>
      <c r="D105" s="0"/>
      <c r="E105" s="0"/>
      <c r="F105" s="0"/>
      <c r="G105" s="0"/>
      <c r="H105" s="0"/>
      <c r="I105" s="0"/>
      <c r="J105" s="0"/>
      <c r="K105" s="0"/>
      <c r="L105" s="0"/>
      <c r="M105" s="0"/>
      <c r="N105" s="0"/>
      <c r="O105" s="0"/>
      <c r="P105" s="0"/>
      <c r="Q105" s="0"/>
      <c r="R105" s="0"/>
      <c r="S105" s="0"/>
      <c r="T105" s="0"/>
      <c r="U105" s="0"/>
      <c r="V105" s="0"/>
      <c r="W105" s="0"/>
      <c r="X105" s="0"/>
      <c r="Y105" s="0"/>
      <c r="Z105" s="0"/>
      <c r="AA105" s="0"/>
      <c r="AB105" s="0"/>
      <c r="AC105" s="0"/>
      <c r="AD105" s="0"/>
      <c r="AE105" s="0"/>
      <c r="AF105" s="0"/>
      <c r="AG105" s="0"/>
      <c r="AH105" s="0"/>
      <c r="AI105" s="0"/>
      <c r="AJ105" s="0"/>
      <c r="AK105" s="0"/>
      <c r="AL105" s="0"/>
      <c r="AM105" s="0"/>
      <c r="AN105" s="0"/>
      <c r="AO105" s="0"/>
      <c r="AP105" s="0"/>
      <c r="AQ105" s="0"/>
      <c r="AR105" s="0"/>
      <c r="AS105" s="0"/>
      <c r="AT105" s="0"/>
      <c r="AU105" s="0"/>
      <c r="AV105" s="0"/>
      <c r="AW105" s="0"/>
      <c r="AX105" s="0"/>
      <c r="AY105" s="0"/>
      <c r="AZ105" s="0"/>
      <c r="BA105" s="0"/>
      <c r="BB105" s="0"/>
      <c r="BC105" s="0"/>
      <c r="BD105" s="0"/>
      <c r="BE105" s="0"/>
      <c r="BF105" s="0"/>
      <c r="BG105" s="0"/>
      <c r="BH105" s="0"/>
      <c r="BI105" s="0"/>
      <c r="BJ105" s="0"/>
      <c r="BK105" s="0"/>
      <c r="BL105" s="0"/>
      <c r="BM105" s="0"/>
      <c r="BN105" s="0"/>
      <c r="BO105" s="0"/>
      <c r="BP105" s="0"/>
      <c r="BQ105" s="0"/>
      <c r="BR105" s="0"/>
      <c r="BS105" s="0"/>
      <c r="BT105" s="0"/>
      <c r="BU105" s="0"/>
      <c r="BV105" s="0"/>
      <c r="BW105" s="0"/>
      <c r="BX105" s="0"/>
      <c r="BY105" s="0"/>
      <c r="BZ105" s="0"/>
      <c r="CA105" s="0"/>
      <c r="CB105" s="0"/>
      <c r="CC105" s="0"/>
      <c r="CD105" s="0"/>
      <c r="CE105" s="0"/>
      <c r="CF105" s="0"/>
      <c r="CG105" s="0"/>
      <c r="CH105" s="0"/>
      <c r="CI105" s="0"/>
      <c r="CJ105" s="0"/>
      <c r="CK105" s="0"/>
      <c r="CL105" s="0"/>
      <c r="CM105" s="0"/>
      <c r="CN105" s="0"/>
      <c r="CO105" s="0"/>
      <c r="CP105" s="0"/>
      <c r="CQ105" s="0"/>
      <c r="CR105" s="0"/>
      <c r="CS105" s="0"/>
      <c r="CT105" s="0"/>
      <c r="CU105" s="0"/>
      <c r="CV105" s="0"/>
      <c r="CW105" s="0"/>
      <c r="CX105" s="0"/>
      <c r="CY105" s="0"/>
      <c r="CZ105" s="0"/>
      <c r="DA105" s="0"/>
      <c r="DB105" s="0"/>
      <c r="DC105" s="0"/>
      <c r="DD105" s="0"/>
      <c r="DE105" s="11" t="n">
        <v>45848</v>
      </c>
      <c r="DF105" s="6" t="n">
        <v>-2911.02</v>
      </c>
      <c r="DG105" s="0" t="s">
        <v>407</v>
      </c>
    </row>
    <row collapsed="false" customFormat="false" customHeight="false" hidden="false" ht="12.1" outlineLevel="0" r="106">
      <c r="A106" s="0"/>
      <c r="B106" s="0"/>
      <c r="C106" s="0"/>
      <c r="D106" s="0"/>
      <c r="E106" s="0"/>
      <c r="F106" s="0"/>
      <c r="G106" s="0"/>
      <c r="H106" s="0"/>
      <c r="I106" s="0"/>
      <c r="J106" s="0"/>
      <c r="K106" s="0"/>
      <c r="L106" s="0"/>
      <c r="M106" s="0"/>
      <c r="N106" s="0"/>
      <c r="O106" s="0"/>
      <c r="P106" s="0"/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AB106" s="0"/>
      <c r="AC106" s="0"/>
      <c r="AD106" s="0"/>
      <c r="AE106" s="0"/>
      <c r="AF106" s="0"/>
      <c r="AG106" s="0"/>
      <c r="AH106" s="0"/>
      <c r="AI106" s="0"/>
      <c r="AJ106" s="0"/>
      <c r="AK106" s="0"/>
      <c r="AL106" s="0"/>
      <c r="AM106" s="0"/>
      <c r="AN106" s="0"/>
      <c r="AO106" s="0"/>
      <c r="AP106" s="0"/>
      <c r="AQ106" s="0"/>
      <c r="AR106" s="0"/>
      <c r="AS106" s="0"/>
      <c r="AT106" s="0"/>
      <c r="AU106" s="0"/>
      <c r="AV106" s="0"/>
      <c r="AW106" s="0"/>
      <c r="AX106" s="0"/>
      <c r="AY106" s="0"/>
      <c r="AZ106" s="0"/>
      <c r="BA106" s="0"/>
      <c r="BB106" s="0"/>
      <c r="BC106" s="0"/>
      <c r="BD106" s="0"/>
      <c r="BE106" s="0"/>
      <c r="BF106" s="0"/>
      <c r="BG106" s="0"/>
      <c r="BH106" s="0"/>
      <c r="BI106" s="0"/>
      <c r="BJ106" s="0"/>
      <c r="BK106" s="0"/>
      <c r="BL106" s="0"/>
      <c r="BM106" s="0"/>
      <c r="BN106" s="0"/>
      <c r="BO106" s="0"/>
      <c r="BP106" s="0"/>
      <c r="BQ106" s="0"/>
      <c r="BR106" s="0"/>
      <c r="BS106" s="0"/>
      <c r="BT106" s="0"/>
      <c r="BU106" s="0"/>
      <c r="BV106" s="0"/>
      <c r="BW106" s="0"/>
      <c r="BX106" s="0"/>
      <c r="BY106" s="0"/>
      <c r="BZ106" s="0"/>
      <c r="CA106" s="0"/>
      <c r="CB106" s="0"/>
      <c r="CC106" s="0"/>
      <c r="CD106" s="0"/>
      <c r="CE106" s="0"/>
      <c r="CF106" s="0"/>
      <c r="CG106" s="0"/>
      <c r="CH106" s="0"/>
      <c r="CI106" s="0"/>
      <c r="CJ106" s="0"/>
      <c r="CK106" s="0"/>
      <c r="CL106" s="0"/>
      <c r="CM106" s="0"/>
      <c r="CN106" s="0"/>
      <c r="CO106" s="0"/>
      <c r="CP106" s="0"/>
      <c r="CQ106" s="0"/>
      <c r="CR106" s="0"/>
      <c r="CS106" s="0"/>
      <c r="CT106" s="0"/>
      <c r="CU106" s="0"/>
      <c r="CV106" s="0"/>
      <c r="CW106" s="0"/>
      <c r="CX106" s="0"/>
      <c r="CY106" s="0"/>
      <c r="CZ106" s="0"/>
      <c r="DA106" s="0"/>
      <c r="DB106" s="0"/>
      <c r="DC106" s="0"/>
      <c r="DD106" s="0"/>
      <c r="DE106" s="11" t="n">
        <v>45850</v>
      </c>
      <c r="DF106" s="6" t="n">
        <v>138.76</v>
      </c>
      <c r="DG106" s="0" t="s">
        <v>336</v>
      </c>
    </row>
    <row collapsed="false" customFormat="false" customHeight="false" hidden="false" ht="12.1" outlineLevel="0" r="107">
      <c r="A107" s="0"/>
      <c r="B107" s="0"/>
      <c r="C107" s="0"/>
      <c r="D107" s="0"/>
      <c r="E107" s="0"/>
      <c r="F107" s="0"/>
      <c r="G107" s="0"/>
      <c r="H107" s="0"/>
      <c r="I107" s="0"/>
      <c r="J107" s="0"/>
      <c r="K107" s="0"/>
      <c r="L107" s="0"/>
      <c r="M107" s="0"/>
      <c r="N107" s="0"/>
      <c r="O107" s="0"/>
      <c r="P107" s="0"/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AB107" s="0"/>
      <c r="AC107" s="0"/>
      <c r="AD107" s="0"/>
      <c r="AE107" s="0"/>
      <c r="AF107" s="0"/>
      <c r="AG107" s="0"/>
      <c r="AH107" s="0"/>
      <c r="AI107" s="0"/>
      <c r="AJ107" s="0"/>
      <c r="AK107" s="0"/>
      <c r="AL107" s="0"/>
      <c r="AM107" s="0"/>
      <c r="AN107" s="0"/>
      <c r="AO107" s="0"/>
      <c r="AP107" s="0"/>
      <c r="AQ107" s="0"/>
      <c r="AR107" s="0"/>
      <c r="AS107" s="0"/>
      <c r="AT107" s="0"/>
      <c r="AU107" s="0"/>
      <c r="AV107" s="0"/>
      <c r="AW107" s="0"/>
      <c r="AX107" s="0"/>
      <c r="AY107" s="0"/>
      <c r="AZ107" s="0"/>
      <c r="BA107" s="0"/>
      <c r="BB107" s="0"/>
      <c r="BC107" s="0"/>
      <c r="BD107" s="0"/>
      <c r="BE107" s="0"/>
      <c r="BF107" s="0"/>
      <c r="BG107" s="0"/>
      <c r="BH107" s="0"/>
      <c r="BI107" s="0"/>
      <c r="BJ107" s="0"/>
      <c r="BK107" s="0"/>
      <c r="BL107" s="0"/>
      <c r="BM107" s="0"/>
      <c r="BN107" s="0"/>
      <c r="BO107" s="0"/>
      <c r="BP107" s="0"/>
      <c r="BQ107" s="0"/>
      <c r="BR107" s="0"/>
      <c r="BS107" s="0"/>
      <c r="BT107" s="0"/>
      <c r="BU107" s="0"/>
      <c r="BV107" s="0"/>
      <c r="BW107" s="0"/>
      <c r="BX107" s="0"/>
      <c r="BY107" s="0"/>
      <c r="BZ107" s="0"/>
      <c r="CA107" s="0"/>
      <c r="CB107" s="0"/>
      <c r="CC107" s="0"/>
      <c r="CD107" s="0"/>
      <c r="CE107" s="0"/>
      <c r="CF107" s="0"/>
      <c r="CG107" s="0"/>
      <c r="CH107" s="0"/>
      <c r="CI107" s="0"/>
      <c r="CJ107" s="0"/>
      <c r="CK107" s="0"/>
      <c r="CL107" s="0"/>
      <c r="CM107" s="0"/>
      <c r="CN107" s="0"/>
      <c r="CO107" s="0"/>
      <c r="CP107" s="0"/>
      <c r="CQ107" s="0"/>
      <c r="CR107" s="0"/>
      <c r="CS107" s="0"/>
      <c r="CT107" s="0"/>
      <c r="CU107" s="0"/>
      <c r="CV107" s="0"/>
      <c r="CW107" s="0"/>
      <c r="CX107" s="0"/>
      <c r="CY107" s="0"/>
      <c r="CZ107" s="0"/>
      <c r="DA107" s="0"/>
      <c r="DB107" s="0"/>
      <c r="DC107" s="0"/>
      <c r="DD107" s="0"/>
      <c r="DE107" s="11" t="n">
        <v>45852</v>
      </c>
      <c r="DF107" s="6" t="n">
        <v>3333.6</v>
      </c>
      <c r="DG107" s="0" t="s">
        <v>336</v>
      </c>
    </row>
    <row collapsed="false" customFormat="false" customHeight="false" hidden="false" ht="12.1" outlineLevel="0" r="108">
      <c r="A108" s="0"/>
      <c r="B108" s="0"/>
      <c r="C108" s="0"/>
      <c r="D108" s="0"/>
      <c r="E108" s="0"/>
      <c r="F108" s="0"/>
      <c r="G108" s="0"/>
      <c r="H108" s="0"/>
      <c r="I108" s="0"/>
      <c r="J108" s="0"/>
      <c r="K108" s="0"/>
      <c r="L108" s="0"/>
      <c r="M108" s="0"/>
      <c r="N108" s="0"/>
      <c r="O108" s="0"/>
      <c r="P108" s="0"/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AB108" s="0"/>
      <c r="AC108" s="0"/>
      <c r="AD108" s="0"/>
      <c r="AE108" s="0"/>
      <c r="AF108" s="0"/>
      <c r="AG108" s="0"/>
      <c r="AH108" s="0"/>
      <c r="AI108" s="0"/>
      <c r="AJ108" s="0"/>
      <c r="AK108" s="0"/>
      <c r="AL108" s="0"/>
      <c r="AM108" s="0"/>
      <c r="AN108" s="0"/>
      <c r="AO108" s="0"/>
      <c r="AP108" s="0"/>
      <c r="AQ108" s="0"/>
      <c r="AR108" s="0"/>
      <c r="AS108" s="0"/>
      <c r="AT108" s="0"/>
      <c r="AU108" s="0"/>
      <c r="AV108" s="0"/>
      <c r="AW108" s="0"/>
      <c r="AX108" s="0"/>
      <c r="AY108" s="0"/>
      <c r="AZ108" s="0"/>
      <c r="BA108" s="0"/>
      <c r="BB108" s="0"/>
      <c r="BC108" s="0"/>
      <c r="BD108" s="0"/>
      <c r="BE108" s="0"/>
      <c r="BF108" s="0"/>
      <c r="BG108" s="0"/>
      <c r="BH108" s="0"/>
      <c r="BI108" s="0"/>
      <c r="BJ108" s="0"/>
      <c r="BK108" s="0"/>
      <c r="BL108" s="0"/>
      <c r="BM108" s="0"/>
      <c r="BN108" s="0"/>
      <c r="BO108" s="0"/>
      <c r="BP108" s="0"/>
      <c r="BQ108" s="0"/>
      <c r="BR108" s="0"/>
      <c r="BS108" s="0"/>
      <c r="BT108" s="0"/>
      <c r="BU108" s="0"/>
      <c r="BV108" s="0"/>
      <c r="BW108" s="0"/>
      <c r="BX108" s="0"/>
      <c r="BY108" s="0"/>
      <c r="BZ108" s="0"/>
      <c r="CA108" s="0"/>
      <c r="CB108" s="0"/>
      <c r="CC108" s="0"/>
      <c r="CD108" s="0"/>
      <c r="CE108" s="0"/>
      <c r="CF108" s="0"/>
      <c r="CG108" s="0"/>
      <c r="CH108" s="0"/>
      <c r="CI108" s="0"/>
      <c r="CJ108" s="0"/>
      <c r="CK108" s="0"/>
      <c r="CL108" s="0"/>
      <c r="CM108" s="0"/>
      <c r="CN108" s="0"/>
      <c r="CO108" s="0"/>
      <c r="CP108" s="0"/>
      <c r="CQ108" s="0"/>
      <c r="CR108" s="0"/>
      <c r="CS108" s="0"/>
      <c r="CT108" s="0"/>
      <c r="CU108" s="0"/>
      <c r="CV108" s="0"/>
      <c r="CW108" s="0"/>
      <c r="CX108" s="0"/>
      <c r="CY108" s="0"/>
      <c r="CZ108" s="0"/>
      <c r="DA108" s="0"/>
      <c r="DB108" s="0"/>
      <c r="DC108" s="0"/>
      <c r="DD108" s="0"/>
      <c r="DE108" s="11" t="n">
        <v>45852</v>
      </c>
      <c r="DF108" s="6" t="n">
        <v>138.9</v>
      </c>
      <c r="DG108" s="0" t="s">
        <v>336</v>
      </c>
    </row>
    <row collapsed="false" customFormat="false" customHeight="false" hidden="false" ht="12.1" outlineLevel="0" r="109">
      <c r="A109" s="0"/>
      <c r="B109" s="0"/>
      <c r="C109" s="0"/>
      <c r="D109" s="0"/>
      <c r="E109" s="0"/>
      <c r="F109" s="0"/>
      <c r="G109" s="0"/>
      <c r="H109" s="0"/>
      <c r="I109" s="0"/>
      <c r="J109" s="0"/>
      <c r="K109" s="0"/>
      <c r="L109" s="0"/>
      <c r="M109" s="0"/>
      <c r="N109" s="0"/>
      <c r="O109" s="0"/>
      <c r="P109" s="0"/>
      <c r="Q109" s="0"/>
      <c r="R109" s="0"/>
      <c r="S109" s="0"/>
      <c r="T109" s="0"/>
      <c r="U109" s="0"/>
      <c r="V109" s="0"/>
      <c r="W109" s="0"/>
      <c r="X109" s="0"/>
      <c r="Y109" s="0"/>
      <c r="Z109" s="0"/>
      <c r="AA109" s="0"/>
      <c r="AB109" s="0"/>
      <c r="AC109" s="0"/>
      <c r="AD109" s="0"/>
      <c r="AE109" s="0"/>
      <c r="AF109" s="0"/>
      <c r="AG109" s="0"/>
      <c r="AH109" s="0"/>
      <c r="AI109" s="0"/>
      <c r="AJ109" s="0"/>
      <c r="AK109" s="0"/>
      <c r="AL109" s="0"/>
      <c r="AM109" s="0"/>
      <c r="AN109" s="0"/>
      <c r="AO109" s="0"/>
      <c r="AP109" s="0"/>
      <c r="AQ109" s="0"/>
      <c r="AR109" s="0"/>
      <c r="AS109" s="0"/>
      <c r="AT109" s="0"/>
      <c r="AU109" s="0"/>
      <c r="AV109" s="0"/>
      <c r="AW109" s="0"/>
      <c r="AX109" s="0"/>
      <c r="AY109" s="0"/>
      <c r="AZ109" s="0"/>
      <c r="BA109" s="0"/>
      <c r="BB109" s="0"/>
      <c r="BC109" s="0"/>
      <c r="BD109" s="0"/>
      <c r="BE109" s="0"/>
      <c r="BF109" s="0"/>
      <c r="BG109" s="0"/>
      <c r="BH109" s="0"/>
      <c r="BI109" s="0"/>
      <c r="BJ109" s="0"/>
      <c r="BK109" s="0"/>
      <c r="BL109" s="0"/>
      <c r="BM109" s="0"/>
      <c r="BN109" s="0"/>
      <c r="BO109" s="0"/>
      <c r="BP109" s="0"/>
      <c r="BQ109" s="0"/>
      <c r="BR109" s="0"/>
      <c r="BS109" s="0"/>
      <c r="BT109" s="0"/>
      <c r="BU109" s="0"/>
      <c r="BV109" s="0"/>
      <c r="BW109" s="0"/>
      <c r="BX109" s="0"/>
      <c r="BY109" s="0"/>
      <c r="BZ109" s="0"/>
      <c r="CA109" s="0"/>
      <c r="CB109" s="0"/>
      <c r="CC109" s="0"/>
      <c r="CD109" s="0"/>
      <c r="CE109" s="0"/>
      <c r="CF109" s="0"/>
      <c r="CG109" s="0"/>
      <c r="CH109" s="0"/>
      <c r="CI109" s="0"/>
      <c r="CJ109" s="0"/>
      <c r="CK109" s="0"/>
      <c r="CL109" s="0"/>
      <c r="CM109" s="0"/>
      <c r="CN109" s="0"/>
      <c r="CO109" s="0"/>
      <c r="CP109" s="0"/>
      <c r="CQ109" s="0"/>
      <c r="CR109" s="0"/>
      <c r="CS109" s="0"/>
      <c r="CT109" s="0"/>
      <c r="CU109" s="0"/>
      <c r="CV109" s="0"/>
      <c r="CW109" s="0"/>
      <c r="CX109" s="0"/>
      <c r="CY109" s="0"/>
      <c r="CZ109" s="0"/>
      <c r="DA109" s="0"/>
      <c r="DB109" s="0"/>
      <c r="DC109" s="0"/>
      <c r="DD109" s="0"/>
      <c r="DE109" s="11" t="n">
        <v>45853</v>
      </c>
      <c r="DF109" s="6" t="n">
        <v>555.88</v>
      </c>
      <c r="DG109" s="0" t="s">
        <v>336</v>
      </c>
    </row>
    <row collapsed="false" customFormat="false" customHeight="false" hidden="false" ht="12.1" outlineLevel="0" r="110">
      <c r="A110" s="0"/>
      <c r="B110" s="0"/>
      <c r="C110" s="0"/>
      <c r="D110" s="0"/>
      <c r="E110" s="0"/>
      <c r="F110" s="0"/>
      <c r="G110" s="0"/>
      <c r="H110" s="0"/>
      <c r="I110" s="0"/>
      <c r="J110" s="0"/>
      <c r="K110" s="0"/>
      <c r="L110" s="0"/>
      <c r="M110" s="0"/>
      <c r="N110" s="0"/>
      <c r="O110" s="0"/>
      <c r="P110" s="0"/>
      <c r="Q110" s="0"/>
      <c r="R110" s="0"/>
      <c r="S110" s="0"/>
      <c r="T110" s="0"/>
      <c r="U110" s="0"/>
      <c r="V110" s="0"/>
      <c r="W110" s="0"/>
      <c r="X110" s="0"/>
      <c r="Y110" s="0"/>
      <c r="Z110" s="0"/>
      <c r="AA110" s="0"/>
      <c r="AB110" s="0"/>
      <c r="AC110" s="0"/>
      <c r="AD110" s="0"/>
      <c r="AE110" s="0"/>
      <c r="AF110" s="0"/>
      <c r="AG110" s="0"/>
      <c r="AH110" s="0"/>
      <c r="AI110" s="0"/>
      <c r="AJ110" s="0"/>
      <c r="AK110" s="0"/>
      <c r="AL110" s="0"/>
      <c r="AM110" s="0"/>
      <c r="AN110" s="0"/>
      <c r="AO110" s="0"/>
      <c r="AP110" s="0"/>
      <c r="AQ110" s="0"/>
      <c r="AR110" s="0"/>
      <c r="AS110" s="0"/>
      <c r="AT110" s="0"/>
      <c r="AU110" s="0"/>
      <c r="AV110" s="0"/>
      <c r="AW110" s="0"/>
      <c r="AX110" s="0"/>
      <c r="AY110" s="0"/>
      <c r="AZ110" s="0"/>
      <c r="BA110" s="0"/>
      <c r="BB110" s="0"/>
      <c r="BC110" s="0"/>
      <c r="BD110" s="0"/>
      <c r="BE110" s="0"/>
      <c r="BF110" s="0"/>
      <c r="BG110" s="0"/>
      <c r="BH110" s="0"/>
      <c r="BI110" s="0"/>
      <c r="BJ110" s="0"/>
      <c r="BK110" s="0"/>
      <c r="BL110" s="0"/>
      <c r="BM110" s="0"/>
      <c r="BN110" s="0"/>
      <c r="BO110" s="0"/>
      <c r="BP110" s="0"/>
      <c r="BQ110" s="0"/>
      <c r="BR110" s="0"/>
      <c r="BS110" s="0"/>
      <c r="BT110" s="0"/>
      <c r="BU110" s="0"/>
      <c r="BV110" s="0"/>
      <c r="BW110" s="0"/>
      <c r="BX110" s="0"/>
      <c r="BY110" s="0"/>
      <c r="BZ110" s="0"/>
      <c r="CA110" s="0"/>
      <c r="CB110" s="0"/>
      <c r="CC110" s="0"/>
      <c r="CD110" s="0"/>
      <c r="CE110" s="0"/>
      <c r="CF110" s="0"/>
      <c r="CG110" s="0"/>
      <c r="CH110" s="0"/>
      <c r="CI110" s="0"/>
      <c r="CJ110" s="0"/>
      <c r="CK110" s="0"/>
      <c r="CL110" s="0"/>
      <c r="CM110" s="0"/>
      <c r="CN110" s="0"/>
      <c r="CO110" s="0"/>
      <c r="CP110" s="0"/>
      <c r="CQ110" s="0"/>
      <c r="CR110" s="0"/>
      <c r="CS110" s="0"/>
      <c r="CT110" s="0"/>
      <c r="CU110" s="0"/>
      <c r="CV110" s="0"/>
      <c r="CW110" s="0"/>
      <c r="CX110" s="0"/>
      <c r="CY110" s="0"/>
      <c r="CZ110" s="0"/>
      <c r="DA110" s="0"/>
      <c r="DB110" s="0"/>
      <c r="DC110" s="0"/>
      <c r="DD110" s="0"/>
      <c r="DE110" s="11" t="n">
        <v>45854</v>
      </c>
      <c r="DF110" s="6" t="n">
        <v>-2224.48</v>
      </c>
      <c r="DG110" s="0" t="s">
        <v>407</v>
      </c>
    </row>
    <row collapsed="false" customFormat="false" customHeight="false" hidden="false" ht="12.1" outlineLevel="0" r="111">
      <c r="A111" s="0"/>
      <c r="B111" s="0"/>
      <c r="C111" s="0"/>
      <c r="D111" s="0"/>
      <c r="E111" s="0"/>
      <c r="F111" s="0"/>
      <c r="G111" s="0"/>
      <c r="H111" s="0"/>
      <c r="I111" s="0"/>
      <c r="J111" s="0"/>
      <c r="K111" s="0"/>
      <c r="L111" s="0"/>
      <c r="M111" s="0"/>
      <c r="N111" s="0"/>
      <c r="O111" s="0"/>
      <c r="P111" s="0"/>
      <c r="Q111" s="0"/>
      <c r="R111" s="0"/>
      <c r="S111" s="0"/>
      <c r="T111" s="0"/>
      <c r="U111" s="0"/>
      <c r="V111" s="0"/>
      <c r="W111" s="0"/>
      <c r="X111" s="0"/>
      <c r="Y111" s="0"/>
      <c r="Z111" s="0"/>
      <c r="AA111" s="0"/>
      <c r="AB111" s="0"/>
      <c r="AC111" s="0"/>
      <c r="AD111" s="0"/>
      <c r="AE111" s="0"/>
      <c r="AF111" s="0"/>
      <c r="AG111" s="0"/>
      <c r="AH111" s="0"/>
      <c r="AI111" s="0"/>
      <c r="AJ111" s="0"/>
      <c r="AK111" s="0"/>
      <c r="AL111" s="0"/>
      <c r="AM111" s="0"/>
      <c r="AN111" s="0"/>
      <c r="AO111" s="0"/>
      <c r="AP111" s="0"/>
      <c r="AQ111" s="0"/>
      <c r="AR111" s="0"/>
      <c r="AS111" s="0"/>
      <c r="AT111" s="0"/>
      <c r="AU111" s="0"/>
      <c r="AV111" s="0"/>
      <c r="AW111" s="0"/>
      <c r="AX111" s="0"/>
      <c r="AY111" s="0"/>
      <c r="AZ111" s="0"/>
      <c r="BA111" s="0"/>
      <c r="BB111" s="0"/>
      <c r="BC111" s="0"/>
      <c r="BD111" s="0"/>
      <c r="BE111" s="0"/>
      <c r="BF111" s="0"/>
      <c r="BG111" s="0"/>
      <c r="BH111" s="0"/>
      <c r="BI111" s="0"/>
      <c r="BJ111" s="0"/>
      <c r="BK111" s="0"/>
      <c r="BL111" s="0"/>
      <c r="BM111" s="0"/>
      <c r="BN111" s="0"/>
      <c r="BO111" s="0"/>
      <c r="BP111" s="0"/>
      <c r="BQ111" s="0"/>
      <c r="BR111" s="0"/>
      <c r="BS111" s="0"/>
      <c r="BT111" s="0"/>
      <c r="BU111" s="0"/>
      <c r="BV111" s="0"/>
      <c r="BW111" s="0"/>
      <c r="BX111" s="0"/>
      <c r="BY111" s="0"/>
      <c r="BZ111" s="0"/>
      <c r="CA111" s="0"/>
      <c r="CB111" s="0"/>
      <c r="CC111" s="0"/>
      <c r="CD111" s="0"/>
      <c r="CE111" s="0"/>
      <c r="CF111" s="0"/>
      <c r="CG111" s="0"/>
      <c r="CH111" s="0"/>
      <c r="CI111" s="0"/>
      <c r="CJ111" s="0"/>
      <c r="CK111" s="0"/>
      <c r="CL111" s="0"/>
      <c r="CM111" s="0"/>
      <c r="CN111" s="0"/>
      <c r="CO111" s="0"/>
      <c r="CP111" s="0"/>
      <c r="CQ111" s="0"/>
      <c r="CR111" s="0"/>
      <c r="CS111" s="0"/>
      <c r="CT111" s="0"/>
      <c r="CU111" s="0"/>
      <c r="CV111" s="0"/>
      <c r="CW111" s="0"/>
      <c r="CX111" s="0"/>
      <c r="CY111" s="0"/>
      <c r="CZ111" s="0"/>
      <c r="DA111" s="0"/>
      <c r="DB111" s="0"/>
      <c r="DC111" s="0"/>
      <c r="DD111" s="0"/>
      <c r="DE111" s="11" t="n">
        <v>45854</v>
      </c>
      <c r="DF111" s="6" t="n">
        <v>-1390.3</v>
      </c>
      <c r="DG111" s="0" t="s">
        <v>407</v>
      </c>
    </row>
    <row collapsed="false" customFormat="false" customHeight="false" hidden="false" ht="12.1" outlineLevel="0" r="112">
      <c r="A112" s="0"/>
      <c r="B112" s="0"/>
      <c r="C112" s="0"/>
      <c r="D112" s="0"/>
      <c r="E112" s="0"/>
      <c r="F112" s="0"/>
      <c r="G112" s="0"/>
      <c r="H112" s="0"/>
      <c r="I112" s="0"/>
      <c r="J112" s="0"/>
      <c r="K112" s="0"/>
      <c r="L112" s="0"/>
      <c r="M112" s="0"/>
      <c r="N112" s="0"/>
      <c r="O112" s="0"/>
      <c r="P112" s="0"/>
      <c r="Q112" s="0"/>
      <c r="R112" s="0"/>
      <c r="S112" s="0"/>
      <c r="T112" s="0"/>
      <c r="U112" s="0"/>
      <c r="V112" s="0"/>
      <c r="W112" s="0"/>
      <c r="X112" s="0"/>
      <c r="Y112" s="0"/>
      <c r="Z112" s="0"/>
      <c r="AA112" s="0"/>
      <c r="AB112" s="0"/>
      <c r="AC112" s="0"/>
      <c r="AD112" s="0"/>
      <c r="AE112" s="0"/>
      <c r="AF112" s="0"/>
      <c r="AG112" s="0"/>
      <c r="AH112" s="0"/>
      <c r="AI112" s="0"/>
      <c r="AJ112" s="0"/>
      <c r="AK112" s="0"/>
      <c r="AL112" s="0"/>
      <c r="AM112" s="0"/>
      <c r="AN112" s="0"/>
      <c r="AO112" s="0"/>
      <c r="AP112" s="0"/>
      <c r="AQ112" s="0"/>
      <c r="AR112" s="0"/>
      <c r="AS112" s="0"/>
      <c r="AT112" s="0"/>
      <c r="AU112" s="0"/>
      <c r="AV112" s="0"/>
      <c r="AW112" s="0"/>
      <c r="AX112" s="0"/>
      <c r="AY112" s="0"/>
      <c r="AZ112" s="0"/>
      <c r="BA112" s="0"/>
      <c r="BB112" s="0"/>
      <c r="BC112" s="0"/>
      <c r="BD112" s="0"/>
      <c r="BE112" s="0"/>
      <c r="BF112" s="0"/>
      <c r="BG112" s="0"/>
      <c r="BH112" s="0"/>
      <c r="BI112" s="0"/>
      <c r="BJ112" s="0"/>
      <c r="BK112" s="0"/>
      <c r="BL112" s="0"/>
      <c r="BM112" s="0"/>
      <c r="BN112" s="0"/>
      <c r="BO112" s="0"/>
      <c r="BP112" s="0"/>
      <c r="BQ112" s="0"/>
      <c r="BR112" s="0"/>
      <c r="BS112" s="0"/>
      <c r="BT112" s="0"/>
      <c r="BU112" s="0"/>
      <c r="BV112" s="0"/>
      <c r="BW112" s="0"/>
      <c r="BX112" s="0"/>
      <c r="BY112" s="0"/>
      <c r="BZ112" s="0"/>
      <c r="CA112" s="0"/>
      <c r="CB112" s="0"/>
      <c r="CC112" s="0"/>
      <c r="CD112" s="0"/>
      <c r="CE112" s="0"/>
      <c r="CF112" s="0"/>
      <c r="CG112" s="0"/>
      <c r="CH112" s="0"/>
      <c r="CI112" s="0"/>
      <c r="CJ112" s="0"/>
      <c r="CK112" s="0"/>
      <c r="CL112" s="0"/>
      <c r="CM112" s="0"/>
      <c r="CN112" s="0"/>
      <c r="CO112" s="0"/>
      <c r="CP112" s="0"/>
      <c r="CQ112" s="0"/>
      <c r="CR112" s="0"/>
      <c r="CS112" s="0"/>
      <c r="CT112" s="0"/>
      <c r="CU112" s="0"/>
      <c r="CV112" s="0"/>
      <c r="CW112" s="0"/>
      <c r="CX112" s="0"/>
      <c r="CY112" s="0"/>
      <c r="CZ112" s="0"/>
      <c r="DA112" s="0"/>
      <c r="DB112" s="0"/>
      <c r="DC112" s="0"/>
      <c r="DD112" s="0"/>
      <c r="DE112" s="11" t="n">
        <v>45854</v>
      </c>
      <c r="DF112" s="6" t="n">
        <v>556.16</v>
      </c>
      <c r="DG112" s="0" t="s">
        <v>336</v>
      </c>
    </row>
    <row collapsed="false" customFormat="false" customHeight="false" hidden="false" ht="12.1" outlineLevel="0" r="113">
      <c r="A113" s="0"/>
      <c r="B113" s="0"/>
      <c r="C113" s="0"/>
      <c r="D113" s="0"/>
      <c r="E113" s="0"/>
      <c r="F113" s="0"/>
      <c r="G113" s="0"/>
      <c r="H113" s="0"/>
      <c r="I113" s="0"/>
      <c r="J113" s="0"/>
      <c r="K113" s="0"/>
      <c r="L113" s="0"/>
      <c r="M113" s="0"/>
      <c r="N113" s="0"/>
      <c r="O113" s="0"/>
      <c r="P113" s="0"/>
      <c r="Q113" s="0"/>
      <c r="R113" s="0"/>
      <c r="S113" s="0"/>
      <c r="T113" s="0"/>
      <c r="U113" s="0"/>
      <c r="V113" s="0"/>
      <c r="W113" s="0"/>
      <c r="X113" s="0"/>
      <c r="Y113" s="0"/>
      <c r="Z113" s="0"/>
      <c r="AA113" s="0"/>
      <c r="AB113" s="0"/>
      <c r="AC113" s="0"/>
      <c r="AD113" s="0"/>
      <c r="AE113" s="0"/>
      <c r="AF113" s="0"/>
      <c r="AG113" s="0"/>
      <c r="AH113" s="0"/>
      <c r="AI113" s="0"/>
      <c r="AJ113" s="0"/>
      <c r="AK113" s="0"/>
      <c r="AL113" s="0"/>
      <c r="AM113" s="0"/>
      <c r="AN113" s="0"/>
      <c r="AO113" s="0"/>
      <c r="AP113" s="0"/>
      <c r="AQ113" s="0"/>
      <c r="AR113" s="0"/>
      <c r="AS113" s="0"/>
      <c r="AT113" s="0"/>
      <c r="AU113" s="0"/>
      <c r="AV113" s="0"/>
      <c r="AW113" s="0"/>
      <c r="AX113" s="0"/>
      <c r="AY113" s="0"/>
      <c r="AZ113" s="0"/>
      <c r="BA113" s="0"/>
      <c r="BB113" s="0"/>
      <c r="BC113" s="0"/>
      <c r="BD113" s="0"/>
      <c r="BE113" s="0"/>
      <c r="BF113" s="0"/>
      <c r="BG113" s="0"/>
      <c r="BH113" s="0"/>
      <c r="BI113" s="0"/>
      <c r="BJ113" s="0"/>
      <c r="BK113" s="0"/>
      <c r="BL113" s="0"/>
      <c r="BM113" s="0"/>
      <c r="BN113" s="0"/>
      <c r="BO113" s="0"/>
      <c r="BP113" s="0"/>
      <c r="BQ113" s="0"/>
      <c r="BR113" s="0"/>
      <c r="BS113" s="0"/>
      <c r="BT113" s="0"/>
      <c r="BU113" s="0"/>
      <c r="BV113" s="0"/>
      <c r="BW113" s="0"/>
      <c r="BX113" s="0"/>
      <c r="BY113" s="0"/>
      <c r="BZ113" s="0"/>
      <c r="CA113" s="0"/>
      <c r="CB113" s="0"/>
      <c r="CC113" s="0"/>
      <c r="CD113" s="0"/>
      <c r="CE113" s="0"/>
      <c r="CF113" s="0"/>
      <c r="CG113" s="0"/>
      <c r="CH113" s="0"/>
      <c r="CI113" s="0"/>
      <c r="CJ113" s="0"/>
      <c r="CK113" s="0"/>
      <c r="CL113" s="0"/>
      <c r="CM113" s="0"/>
      <c r="CN113" s="0"/>
      <c r="CO113" s="0"/>
      <c r="CP113" s="0"/>
      <c r="CQ113" s="0"/>
      <c r="CR113" s="0"/>
      <c r="CS113" s="0"/>
      <c r="CT113" s="0"/>
      <c r="CU113" s="0"/>
      <c r="CV113" s="0"/>
      <c r="CW113" s="0"/>
      <c r="CX113" s="0"/>
      <c r="CY113" s="0"/>
      <c r="CZ113" s="0"/>
      <c r="DA113" s="0"/>
      <c r="DB113" s="0"/>
      <c r="DC113" s="0"/>
      <c r="DD113" s="0"/>
      <c r="DE113" s="11" t="n">
        <v>45856</v>
      </c>
      <c r="DF113" s="6" t="n">
        <v>139.17</v>
      </c>
      <c r="DG113" s="0" t="s">
        <v>336</v>
      </c>
    </row>
    <row collapsed="false" customFormat="false" customHeight="false" hidden="false" ht="12.1" outlineLevel="0" r="114">
      <c r="A114" s="0"/>
      <c r="B114" s="0"/>
      <c r="C114" s="0"/>
      <c r="D114" s="0"/>
      <c r="E114" s="0"/>
      <c r="F114" s="0"/>
      <c r="G114" s="0"/>
      <c r="H114" s="0"/>
      <c r="I114" s="0"/>
      <c r="J114" s="0"/>
      <c r="K114" s="0"/>
      <c r="L114" s="0"/>
      <c r="M114" s="0"/>
      <c r="N114" s="0"/>
      <c r="O114" s="0"/>
      <c r="P114" s="0"/>
      <c r="Q114" s="0"/>
      <c r="R114" s="0"/>
      <c r="S114" s="0"/>
      <c r="T114" s="0"/>
      <c r="U114" s="0"/>
      <c r="V114" s="0"/>
      <c r="W114" s="0"/>
      <c r="X114" s="0"/>
      <c r="Y114" s="0"/>
      <c r="Z114" s="0"/>
      <c r="AA114" s="0"/>
      <c r="AB114" s="0"/>
      <c r="AC114" s="0"/>
      <c r="AD114" s="0"/>
      <c r="AE114" s="0"/>
      <c r="AF114" s="0"/>
      <c r="AG114" s="0"/>
      <c r="AH114" s="0"/>
      <c r="AI114" s="0"/>
      <c r="AJ114" s="0"/>
      <c r="AK114" s="0"/>
      <c r="AL114" s="0"/>
      <c r="AM114" s="0"/>
      <c r="AN114" s="0"/>
      <c r="AO114" s="0"/>
      <c r="AP114" s="0"/>
      <c r="AQ114" s="0"/>
      <c r="AR114" s="0"/>
      <c r="AS114" s="0"/>
      <c r="AT114" s="0"/>
      <c r="AU114" s="0"/>
      <c r="AV114" s="0"/>
      <c r="AW114" s="0"/>
      <c r="AX114" s="0"/>
      <c r="AY114" s="0"/>
      <c r="AZ114" s="0"/>
      <c r="BA114" s="0"/>
      <c r="BB114" s="0"/>
      <c r="BC114" s="0"/>
      <c r="BD114" s="0"/>
      <c r="BE114" s="0"/>
      <c r="BF114" s="0"/>
      <c r="BG114" s="0"/>
      <c r="BH114" s="0"/>
      <c r="BI114" s="0"/>
      <c r="BJ114" s="0"/>
      <c r="BK114" s="0"/>
      <c r="BL114" s="0"/>
      <c r="BM114" s="0"/>
      <c r="BN114" s="0"/>
      <c r="BO114" s="0"/>
      <c r="BP114" s="0"/>
      <c r="BQ114" s="0"/>
      <c r="BR114" s="0"/>
      <c r="BS114" s="0"/>
      <c r="BT114" s="0"/>
      <c r="BU114" s="0"/>
      <c r="BV114" s="0"/>
      <c r="BW114" s="0"/>
      <c r="BX114" s="0"/>
      <c r="BY114" s="0"/>
      <c r="BZ114" s="0"/>
      <c r="CA114" s="0"/>
      <c r="CB114" s="0"/>
      <c r="CC114" s="0"/>
      <c r="CD114" s="0"/>
      <c r="CE114" s="0"/>
      <c r="CF114" s="0"/>
      <c r="CG114" s="0"/>
      <c r="CH114" s="0"/>
      <c r="CI114" s="0"/>
      <c r="CJ114" s="0"/>
      <c r="CK114" s="0"/>
      <c r="CL114" s="0"/>
      <c r="CM114" s="0"/>
      <c r="CN114" s="0"/>
      <c r="CO114" s="0"/>
      <c r="CP114" s="0"/>
      <c r="CQ114" s="0"/>
      <c r="CR114" s="0"/>
      <c r="CS114" s="0"/>
      <c r="CT114" s="0"/>
      <c r="CU114" s="0"/>
      <c r="CV114" s="0"/>
      <c r="CW114" s="0"/>
      <c r="CX114" s="0"/>
      <c r="CY114" s="0"/>
      <c r="CZ114" s="0"/>
      <c r="DA114" s="0"/>
      <c r="DB114" s="0"/>
      <c r="DC114" s="0"/>
      <c r="DD114" s="0"/>
      <c r="DE114" s="11" t="n">
        <v>45856</v>
      </c>
      <c r="DF114" s="6" t="n">
        <v>-1252.89</v>
      </c>
      <c r="DG114" s="0" t="s">
        <v>407</v>
      </c>
    </row>
    <row collapsed="false" customFormat="false" customHeight="false" hidden="false" ht="12.1" outlineLevel="0" r="115">
      <c r="A115" s="0"/>
      <c r="B115" s="0"/>
      <c r="C115" s="0"/>
      <c r="D115" s="0"/>
      <c r="E115" s="0"/>
      <c r="F115" s="0"/>
      <c r="G115" s="0"/>
      <c r="H115" s="0"/>
      <c r="I115" s="0"/>
      <c r="J115" s="0"/>
      <c r="K115" s="0"/>
      <c r="L115" s="0"/>
      <c r="M115" s="0"/>
      <c r="N115" s="0"/>
      <c r="O115" s="0"/>
      <c r="P115" s="0"/>
      <c r="Q115" s="0"/>
      <c r="R115" s="0"/>
      <c r="S115" s="0"/>
      <c r="T115" s="0"/>
      <c r="U115" s="0"/>
      <c r="V115" s="0"/>
      <c r="W115" s="0"/>
      <c r="X115" s="0"/>
      <c r="Y115" s="0"/>
      <c r="Z115" s="0"/>
      <c r="AA115" s="0"/>
      <c r="AB115" s="0"/>
      <c r="AC115" s="0"/>
      <c r="AD115" s="0"/>
      <c r="AE115" s="0"/>
      <c r="AF115" s="0"/>
      <c r="AG115" s="0"/>
      <c r="AH115" s="0"/>
      <c r="AI115" s="0"/>
      <c r="AJ115" s="0"/>
      <c r="AK115" s="0"/>
      <c r="AL115" s="0"/>
      <c r="AM115" s="0"/>
      <c r="AN115" s="0"/>
      <c r="AO115" s="0"/>
      <c r="AP115" s="0"/>
      <c r="AQ115" s="0"/>
      <c r="AR115" s="0"/>
      <c r="AS115" s="0"/>
      <c r="AT115" s="0"/>
      <c r="AU115" s="0"/>
      <c r="AV115" s="0"/>
      <c r="AW115" s="0"/>
      <c r="AX115" s="0"/>
      <c r="AY115" s="0"/>
      <c r="AZ115" s="0"/>
      <c r="BA115" s="0"/>
      <c r="BB115" s="0"/>
      <c r="BC115" s="0"/>
      <c r="BD115" s="0"/>
      <c r="BE115" s="0"/>
      <c r="BF115" s="0"/>
      <c r="BG115" s="0"/>
      <c r="BH115" s="0"/>
      <c r="BI115" s="0"/>
      <c r="BJ115" s="0"/>
      <c r="BK115" s="0"/>
      <c r="BL115" s="0"/>
      <c r="BM115" s="0"/>
      <c r="BN115" s="0"/>
      <c r="BO115" s="0"/>
      <c r="BP115" s="0"/>
      <c r="BQ115" s="0"/>
      <c r="BR115" s="0"/>
      <c r="BS115" s="0"/>
      <c r="BT115" s="0"/>
      <c r="BU115" s="0"/>
      <c r="BV115" s="0"/>
      <c r="BW115" s="0"/>
      <c r="BX115" s="0"/>
      <c r="BY115" s="0"/>
      <c r="BZ115" s="0"/>
      <c r="CA115" s="0"/>
      <c r="CB115" s="0"/>
      <c r="CC115" s="0"/>
      <c r="CD115" s="0"/>
      <c r="CE115" s="0"/>
      <c r="CF115" s="0"/>
      <c r="CG115" s="0"/>
      <c r="CH115" s="0"/>
      <c r="CI115" s="0"/>
      <c r="CJ115" s="0"/>
      <c r="CK115" s="0"/>
      <c r="CL115" s="0"/>
      <c r="CM115" s="0"/>
      <c r="CN115" s="0"/>
      <c r="CO115" s="0"/>
      <c r="CP115" s="0"/>
      <c r="CQ115" s="0"/>
      <c r="CR115" s="0"/>
      <c r="CS115" s="0"/>
      <c r="CT115" s="0"/>
      <c r="CU115" s="0"/>
      <c r="CV115" s="0"/>
      <c r="CW115" s="0"/>
      <c r="CX115" s="0"/>
      <c r="CY115" s="0"/>
      <c r="CZ115" s="0"/>
      <c r="DA115" s="0"/>
      <c r="DB115" s="0"/>
      <c r="DC115" s="0"/>
      <c r="DD115" s="0"/>
      <c r="DE115" s="11" t="n">
        <v>45856</v>
      </c>
      <c r="DF115" s="6" t="n">
        <v>278.5</v>
      </c>
      <c r="DG115" s="0" t="s">
        <v>336</v>
      </c>
    </row>
    <row collapsed="false" customFormat="false" customHeight="false" hidden="false" ht="12.1" outlineLevel="0" r="116">
      <c r="A116" s="0"/>
      <c r="B116" s="0"/>
      <c r="C116" s="0"/>
      <c r="D116" s="0"/>
      <c r="E116" s="0"/>
      <c r="F116" s="0"/>
      <c r="G116" s="0"/>
      <c r="H116" s="0"/>
      <c r="I116" s="0"/>
      <c r="J116" s="0"/>
      <c r="K116" s="0"/>
      <c r="L116" s="0"/>
      <c r="M116" s="0"/>
      <c r="N116" s="0"/>
      <c r="O116" s="0"/>
      <c r="P116" s="0"/>
      <c r="Q116" s="0"/>
      <c r="R116" s="0"/>
      <c r="S116" s="0"/>
      <c r="T116" s="0"/>
      <c r="U116" s="0"/>
      <c r="V116" s="0"/>
      <c r="W116" s="0"/>
      <c r="X116" s="0"/>
      <c r="Y116" s="0"/>
      <c r="Z116" s="0"/>
      <c r="AA116" s="0"/>
      <c r="AB116" s="0"/>
      <c r="AC116" s="0"/>
      <c r="AD116" s="0"/>
      <c r="AE116" s="0"/>
      <c r="AF116" s="0"/>
      <c r="AG116" s="0"/>
      <c r="AH116" s="0"/>
      <c r="AI116" s="0"/>
      <c r="AJ116" s="0"/>
      <c r="AK116" s="0"/>
      <c r="AL116" s="0"/>
      <c r="AM116" s="0"/>
      <c r="AN116" s="0"/>
      <c r="AO116" s="0"/>
      <c r="AP116" s="0"/>
      <c r="AQ116" s="0"/>
      <c r="AR116" s="0"/>
      <c r="AS116" s="0"/>
      <c r="AT116" s="0"/>
      <c r="AU116" s="0"/>
      <c r="AV116" s="0"/>
      <c r="AW116" s="0"/>
      <c r="AX116" s="0"/>
      <c r="AY116" s="0"/>
      <c r="AZ116" s="0"/>
      <c r="BA116" s="0"/>
      <c r="BB116" s="0"/>
      <c r="BC116" s="0"/>
      <c r="BD116" s="0"/>
      <c r="BE116" s="0"/>
      <c r="BF116" s="0"/>
      <c r="BG116" s="0"/>
      <c r="BH116" s="0"/>
      <c r="BI116" s="0"/>
      <c r="BJ116" s="0"/>
      <c r="BK116" s="0"/>
      <c r="BL116" s="0"/>
      <c r="BM116" s="0"/>
      <c r="BN116" s="0"/>
      <c r="BO116" s="0"/>
      <c r="BP116" s="0"/>
      <c r="BQ116" s="0"/>
      <c r="BR116" s="0"/>
      <c r="BS116" s="0"/>
      <c r="BT116" s="0"/>
      <c r="BU116" s="0"/>
      <c r="BV116" s="0"/>
      <c r="BW116" s="0"/>
      <c r="BX116" s="0"/>
      <c r="BY116" s="0"/>
      <c r="BZ116" s="0"/>
      <c r="CA116" s="0"/>
      <c r="CB116" s="0"/>
      <c r="CC116" s="0"/>
      <c r="CD116" s="0"/>
      <c r="CE116" s="0"/>
      <c r="CF116" s="0"/>
      <c r="CG116" s="0"/>
      <c r="CH116" s="0"/>
      <c r="CI116" s="0"/>
      <c r="CJ116" s="0"/>
      <c r="CK116" s="0"/>
      <c r="CL116" s="0"/>
      <c r="CM116" s="0"/>
      <c r="CN116" s="0"/>
      <c r="CO116" s="0"/>
      <c r="CP116" s="0"/>
      <c r="CQ116" s="0"/>
      <c r="CR116" s="0"/>
      <c r="CS116" s="0"/>
      <c r="CT116" s="0"/>
      <c r="CU116" s="0"/>
      <c r="CV116" s="0"/>
      <c r="CW116" s="0"/>
      <c r="CX116" s="0"/>
      <c r="CY116" s="0"/>
      <c r="CZ116" s="0"/>
      <c r="DA116" s="0"/>
      <c r="DB116" s="0"/>
      <c r="DC116" s="0"/>
      <c r="DD116" s="0"/>
      <c r="DE116" s="11" t="n">
        <v>45857</v>
      </c>
      <c r="DF116" s="6" t="n">
        <v>139.24</v>
      </c>
      <c r="DG116" s="0" t="s">
        <v>336</v>
      </c>
    </row>
    <row collapsed="false" customFormat="false" customHeight="false" hidden="false" ht="12.1" outlineLevel="0" r="117">
      <c r="A117" s="0"/>
      <c r="B117" s="0"/>
      <c r="C117" s="0"/>
      <c r="D117" s="0"/>
      <c r="E117" s="0"/>
      <c r="F117" s="0"/>
      <c r="G117" s="0"/>
      <c r="H117" s="0"/>
      <c r="I117" s="0"/>
      <c r="J117" s="0"/>
      <c r="K117" s="0"/>
      <c r="L117" s="0"/>
      <c r="M117" s="0"/>
      <c r="N117" s="0"/>
      <c r="O117" s="0"/>
      <c r="P117" s="0"/>
      <c r="Q117" s="0"/>
      <c r="R117" s="0"/>
      <c r="S117" s="0"/>
      <c r="T117" s="0"/>
      <c r="U117" s="0"/>
      <c r="V117" s="0"/>
      <c r="W117" s="0"/>
      <c r="X117" s="0"/>
      <c r="Y117" s="0"/>
      <c r="Z117" s="0"/>
      <c r="AA117" s="0"/>
      <c r="AB117" s="0"/>
      <c r="AC117" s="0"/>
      <c r="AD117" s="0"/>
      <c r="AE117" s="0"/>
      <c r="AF117" s="0"/>
      <c r="AG117" s="0"/>
      <c r="AH117" s="0"/>
      <c r="AI117" s="0"/>
      <c r="AJ117" s="0"/>
      <c r="AK117" s="0"/>
      <c r="AL117" s="0"/>
      <c r="AM117" s="0"/>
      <c r="AN117" s="0"/>
      <c r="AO117" s="0"/>
      <c r="AP117" s="0"/>
      <c r="AQ117" s="0"/>
      <c r="AR117" s="0"/>
      <c r="AS117" s="0"/>
      <c r="AT117" s="0"/>
      <c r="AU117" s="0"/>
      <c r="AV117" s="0"/>
      <c r="AW117" s="0"/>
      <c r="AX117" s="0"/>
      <c r="AY117" s="0"/>
      <c r="AZ117" s="0"/>
      <c r="BA117" s="0"/>
      <c r="BB117" s="0"/>
      <c r="BC117" s="0"/>
      <c r="BD117" s="0"/>
      <c r="BE117" s="0"/>
      <c r="BF117" s="0"/>
      <c r="BG117" s="0"/>
      <c r="BH117" s="0"/>
      <c r="BI117" s="0"/>
      <c r="BJ117" s="0"/>
      <c r="BK117" s="0"/>
      <c r="BL117" s="0"/>
      <c r="BM117" s="0"/>
      <c r="BN117" s="0"/>
      <c r="BO117" s="0"/>
      <c r="BP117" s="0"/>
      <c r="BQ117" s="0"/>
      <c r="BR117" s="0"/>
      <c r="BS117" s="0"/>
      <c r="BT117" s="0"/>
      <c r="BU117" s="0"/>
      <c r="BV117" s="0"/>
      <c r="BW117" s="0"/>
      <c r="BX117" s="0"/>
      <c r="BY117" s="0"/>
      <c r="BZ117" s="0"/>
      <c r="CA117" s="0"/>
      <c r="CB117" s="0"/>
      <c r="CC117" s="0"/>
      <c r="CD117" s="0"/>
      <c r="CE117" s="0"/>
      <c r="CF117" s="0"/>
      <c r="CG117" s="0"/>
      <c r="CH117" s="0"/>
      <c r="CI117" s="0"/>
      <c r="CJ117" s="0"/>
      <c r="CK117" s="0"/>
      <c r="CL117" s="0"/>
      <c r="CM117" s="0"/>
      <c r="CN117" s="0"/>
      <c r="CO117" s="0"/>
      <c r="CP117" s="0"/>
      <c r="CQ117" s="0"/>
      <c r="CR117" s="0"/>
      <c r="CS117" s="0"/>
      <c r="CT117" s="0"/>
      <c r="CU117" s="0"/>
      <c r="CV117" s="0"/>
      <c r="CW117" s="0"/>
      <c r="CX117" s="0"/>
      <c r="CY117" s="0"/>
      <c r="CZ117" s="0"/>
      <c r="DA117" s="0"/>
      <c r="DB117" s="0"/>
      <c r="DC117" s="0"/>
      <c r="DD117" s="0"/>
      <c r="DE117" s="11" t="n">
        <v>45860</v>
      </c>
      <c r="DF117" s="6" t="n">
        <v>1255.05</v>
      </c>
      <c r="DG117" s="0" t="s">
        <v>336</v>
      </c>
    </row>
    <row collapsed="false" customFormat="false" customHeight="false" hidden="false" ht="12.1" outlineLevel="0" r="118">
      <c r="A118" s="0"/>
      <c r="B118" s="0"/>
      <c r="C118" s="0"/>
      <c r="D118" s="0"/>
      <c r="E118" s="0"/>
      <c r="F118" s="0"/>
      <c r="G118" s="0"/>
      <c r="H118" s="0"/>
      <c r="I118" s="0"/>
      <c r="J118" s="0"/>
      <c r="K118" s="0"/>
      <c r="L118" s="0"/>
      <c r="M118" s="0"/>
      <c r="N118" s="0"/>
      <c r="O118" s="0"/>
      <c r="P118" s="0"/>
      <c r="Q118" s="0"/>
      <c r="R118" s="0"/>
      <c r="S118" s="0"/>
      <c r="T118" s="0"/>
      <c r="U118" s="0"/>
      <c r="V118" s="0"/>
      <c r="W118" s="0"/>
      <c r="X118" s="0"/>
      <c r="Y118" s="0"/>
      <c r="Z118" s="0"/>
      <c r="AA118" s="0"/>
      <c r="AB118" s="0"/>
      <c r="AC118" s="0"/>
      <c r="AD118" s="0"/>
      <c r="AE118" s="0"/>
      <c r="AF118" s="0"/>
      <c r="AG118" s="0"/>
      <c r="AH118" s="0"/>
      <c r="AI118" s="0"/>
      <c r="AJ118" s="0"/>
      <c r="AK118" s="0"/>
      <c r="AL118" s="0"/>
      <c r="AM118" s="0"/>
      <c r="AN118" s="0"/>
      <c r="AO118" s="0"/>
      <c r="AP118" s="0"/>
      <c r="AQ118" s="0"/>
      <c r="AR118" s="0"/>
      <c r="AS118" s="0"/>
      <c r="AT118" s="0"/>
      <c r="AU118" s="0"/>
      <c r="AV118" s="0"/>
      <c r="AW118" s="0"/>
      <c r="AX118" s="0"/>
      <c r="AY118" s="0"/>
      <c r="AZ118" s="0"/>
      <c r="BA118" s="0"/>
      <c r="BB118" s="0"/>
      <c r="BC118" s="0"/>
      <c r="BD118" s="0"/>
      <c r="BE118" s="0"/>
      <c r="BF118" s="0"/>
      <c r="BG118" s="0"/>
      <c r="BH118" s="0"/>
      <c r="BI118" s="0"/>
      <c r="BJ118" s="0"/>
      <c r="BK118" s="0"/>
      <c r="BL118" s="0"/>
      <c r="BM118" s="0"/>
      <c r="BN118" s="0"/>
      <c r="BO118" s="0"/>
      <c r="BP118" s="0"/>
      <c r="BQ118" s="0"/>
      <c r="BR118" s="0"/>
      <c r="BS118" s="0"/>
      <c r="BT118" s="0"/>
      <c r="BU118" s="0"/>
      <c r="BV118" s="0"/>
      <c r="BW118" s="0"/>
      <c r="BX118" s="0"/>
      <c r="BY118" s="0"/>
      <c r="BZ118" s="0"/>
      <c r="CA118" s="0"/>
      <c r="CB118" s="0"/>
      <c r="CC118" s="0"/>
      <c r="CD118" s="0"/>
      <c r="CE118" s="0"/>
      <c r="CF118" s="0"/>
      <c r="CG118" s="0"/>
      <c r="CH118" s="0"/>
      <c r="CI118" s="0"/>
      <c r="CJ118" s="0"/>
      <c r="CK118" s="0"/>
      <c r="CL118" s="0"/>
      <c r="CM118" s="0"/>
      <c r="CN118" s="0"/>
      <c r="CO118" s="0"/>
      <c r="CP118" s="0"/>
      <c r="CQ118" s="0"/>
      <c r="CR118" s="0"/>
      <c r="CS118" s="0"/>
      <c r="CT118" s="0"/>
      <c r="CU118" s="0"/>
      <c r="CV118" s="0"/>
      <c r="CW118" s="0"/>
      <c r="CX118" s="0"/>
      <c r="CY118" s="0"/>
      <c r="CZ118" s="0"/>
      <c r="DA118" s="0"/>
      <c r="DB118" s="0"/>
      <c r="DC118" s="0"/>
      <c r="DD118" s="0"/>
      <c r="DE118" s="11" t="n">
        <v>45863</v>
      </c>
      <c r="DF118" s="6" t="n">
        <v>698.65</v>
      </c>
      <c r="DG118" s="0" t="s">
        <v>336</v>
      </c>
    </row>
    <row collapsed="false" customFormat="false" customHeight="false" hidden="false" ht="12.1" outlineLevel="0" r="119">
      <c r="A119" s="0"/>
      <c r="B119" s="0"/>
      <c r="C119" s="0"/>
      <c r="D119" s="0"/>
      <c r="E119" s="0"/>
      <c r="F119" s="0"/>
      <c r="G119" s="0"/>
      <c r="H119" s="0"/>
      <c r="I119" s="0"/>
      <c r="J119" s="0"/>
      <c r="K119" s="0"/>
      <c r="L119" s="0"/>
      <c r="M119" s="0"/>
      <c r="N119" s="0"/>
      <c r="O119" s="0"/>
      <c r="P119" s="0"/>
      <c r="Q119" s="0"/>
      <c r="R119" s="0"/>
      <c r="S119" s="0"/>
      <c r="T119" s="0"/>
      <c r="U119" s="0"/>
      <c r="V119" s="0"/>
      <c r="W119" s="0"/>
      <c r="X119" s="0"/>
      <c r="Y119" s="0"/>
      <c r="Z119" s="0"/>
      <c r="AA119" s="0"/>
      <c r="AB119" s="0"/>
      <c r="AC119" s="0"/>
      <c r="AD119" s="0"/>
      <c r="AE119" s="0"/>
      <c r="AF119" s="0"/>
      <c r="AG119" s="0"/>
      <c r="AH119" s="0"/>
      <c r="AI119" s="0"/>
      <c r="AJ119" s="0"/>
      <c r="AK119" s="0"/>
      <c r="AL119" s="0"/>
      <c r="AM119" s="0"/>
      <c r="AN119" s="0"/>
      <c r="AO119" s="0"/>
      <c r="AP119" s="0"/>
      <c r="AQ119" s="0"/>
      <c r="AR119" s="0"/>
      <c r="AS119" s="0"/>
      <c r="AT119" s="0"/>
      <c r="AU119" s="0"/>
      <c r="AV119" s="0"/>
      <c r="AW119" s="0"/>
      <c r="AX119" s="0"/>
      <c r="AY119" s="0"/>
      <c r="AZ119" s="0"/>
      <c r="BA119" s="0"/>
      <c r="BB119" s="0"/>
      <c r="BC119" s="0"/>
      <c r="BD119" s="0"/>
      <c r="BE119" s="0"/>
      <c r="BF119" s="0"/>
      <c r="BG119" s="0"/>
      <c r="BH119" s="0"/>
      <c r="BI119" s="0"/>
      <c r="BJ119" s="0"/>
      <c r="BK119" s="0"/>
      <c r="BL119" s="0"/>
      <c r="BM119" s="0"/>
      <c r="BN119" s="0"/>
      <c r="BO119" s="0"/>
      <c r="BP119" s="0"/>
      <c r="BQ119" s="0"/>
      <c r="BR119" s="0"/>
      <c r="BS119" s="0"/>
      <c r="BT119" s="0"/>
      <c r="BU119" s="0"/>
      <c r="BV119" s="0"/>
      <c r="BW119" s="0"/>
      <c r="BX119" s="0"/>
      <c r="BY119" s="0"/>
      <c r="BZ119" s="0"/>
      <c r="CA119" s="0"/>
      <c r="CB119" s="0"/>
      <c r="CC119" s="0"/>
      <c r="CD119" s="0"/>
      <c r="CE119" s="0"/>
      <c r="CF119" s="0"/>
      <c r="CG119" s="0"/>
      <c r="CH119" s="0"/>
      <c r="CI119" s="0"/>
      <c r="CJ119" s="0"/>
      <c r="CK119" s="0"/>
      <c r="CL119" s="0"/>
      <c r="CM119" s="0"/>
      <c r="CN119" s="0"/>
      <c r="CO119" s="0"/>
      <c r="CP119" s="0"/>
      <c r="CQ119" s="0"/>
      <c r="CR119" s="0"/>
      <c r="CS119" s="0"/>
      <c r="CT119" s="0"/>
      <c r="CU119" s="0"/>
      <c r="CV119" s="0"/>
      <c r="CW119" s="0"/>
      <c r="CX119" s="0"/>
      <c r="CY119" s="0"/>
      <c r="CZ119" s="0"/>
      <c r="DA119" s="0"/>
      <c r="DB119" s="0"/>
      <c r="DC119" s="0"/>
      <c r="DD119" s="0"/>
      <c r="DE119" s="11" t="n">
        <v>45866</v>
      </c>
      <c r="DF119" s="6" t="n">
        <v>139.85</v>
      </c>
      <c r="DG119" s="0" t="s">
        <v>336</v>
      </c>
    </row>
    <row collapsed="false" customFormat="false" customHeight="false" hidden="false" ht="12.1" outlineLevel="0" r="120">
      <c r="A120" s="0"/>
      <c r="B120" s="0"/>
      <c r="C120" s="0"/>
      <c r="D120" s="0"/>
      <c r="E120" s="0"/>
      <c r="F120" s="0"/>
      <c r="G120" s="0"/>
      <c r="H120" s="0"/>
      <c r="I120" s="0"/>
      <c r="J120" s="0"/>
      <c r="K120" s="0"/>
      <c r="L120" s="0"/>
      <c r="M120" s="0"/>
      <c r="N120" s="0"/>
      <c r="O120" s="0"/>
      <c r="P120" s="0"/>
      <c r="Q120" s="0"/>
      <c r="R120" s="0"/>
      <c r="S120" s="0"/>
      <c r="T120" s="0"/>
      <c r="U120" s="0"/>
      <c r="V120" s="0"/>
      <c r="W120" s="0"/>
      <c r="X120" s="0"/>
      <c r="Y120" s="0"/>
      <c r="Z120" s="0"/>
      <c r="AA120" s="0"/>
      <c r="AB120" s="0"/>
      <c r="AC120" s="0"/>
      <c r="AD120" s="0"/>
      <c r="AE120" s="0"/>
      <c r="AF120" s="0"/>
      <c r="AG120" s="0"/>
      <c r="AH120" s="0"/>
      <c r="AI120" s="0"/>
      <c r="AJ120" s="0"/>
      <c r="AK120" s="0"/>
      <c r="AL120" s="0"/>
      <c r="AM120" s="0"/>
      <c r="AN120" s="0"/>
      <c r="AO120" s="0"/>
      <c r="AP120" s="0"/>
      <c r="AQ120" s="0"/>
      <c r="AR120" s="0"/>
      <c r="AS120" s="0"/>
      <c r="AT120" s="0"/>
      <c r="AU120" s="0"/>
      <c r="AV120" s="0"/>
      <c r="AW120" s="0"/>
      <c r="AX120" s="0"/>
      <c r="AY120" s="0"/>
      <c r="AZ120" s="0"/>
      <c r="BA120" s="0"/>
      <c r="BB120" s="0"/>
      <c r="BC120" s="0"/>
      <c r="BD120" s="0"/>
      <c r="BE120" s="0"/>
      <c r="BF120" s="0"/>
      <c r="BG120" s="0"/>
      <c r="BH120" s="0"/>
      <c r="BI120" s="0"/>
      <c r="BJ120" s="0"/>
      <c r="BK120" s="0"/>
      <c r="BL120" s="0"/>
      <c r="BM120" s="0"/>
      <c r="BN120" s="0"/>
      <c r="BO120" s="0"/>
      <c r="BP120" s="0"/>
      <c r="BQ120" s="0"/>
      <c r="BR120" s="0"/>
      <c r="BS120" s="0"/>
      <c r="BT120" s="0"/>
      <c r="BU120" s="0"/>
      <c r="BV120" s="0"/>
      <c r="BW120" s="0"/>
      <c r="BX120" s="0"/>
      <c r="BY120" s="0"/>
      <c r="BZ120" s="0"/>
      <c r="CA120" s="0"/>
      <c r="CB120" s="0"/>
      <c r="CC120" s="0"/>
      <c r="CD120" s="0"/>
      <c r="CE120" s="0"/>
      <c r="CF120" s="0"/>
      <c r="CG120" s="0"/>
      <c r="CH120" s="0"/>
      <c r="CI120" s="0"/>
      <c r="CJ120" s="0"/>
      <c r="CK120" s="0"/>
      <c r="CL120" s="0"/>
      <c r="CM120" s="0"/>
      <c r="CN120" s="0"/>
      <c r="CO120" s="0"/>
      <c r="CP120" s="0"/>
      <c r="CQ120" s="0"/>
      <c r="CR120" s="0"/>
      <c r="CS120" s="0"/>
      <c r="CT120" s="0"/>
      <c r="CU120" s="0"/>
      <c r="CV120" s="0"/>
      <c r="CW120" s="0"/>
      <c r="CX120" s="0"/>
      <c r="CY120" s="0"/>
      <c r="CZ120" s="0"/>
      <c r="DA120" s="0"/>
      <c r="DB120" s="0"/>
      <c r="DC120" s="0"/>
      <c r="DD120" s="0"/>
      <c r="DE120" s="11" t="n">
        <v>45867</v>
      </c>
      <c r="DF120" s="6" t="n">
        <v>279.84</v>
      </c>
      <c r="DG120" s="0" t="s">
        <v>336</v>
      </c>
    </row>
    <row collapsed="false" customFormat="false" customHeight="false" hidden="false" ht="12.1" outlineLevel="0" r="121">
      <c r="A121" s="0"/>
      <c r="B121" s="0"/>
      <c r="C121" s="0"/>
      <c r="D121" s="0"/>
      <c r="E121" s="0"/>
      <c r="F121" s="0"/>
      <c r="G121" s="0"/>
      <c r="H121" s="0"/>
      <c r="I121" s="0"/>
      <c r="J121" s="0"/>
      <c r="K121" s="0"/>
      <c r="L121" s="0"/>
      <c r="M121" s="0"/>
      <c r="N121" s="0"/>
      <c r="O121" s="0"/>
      <c r="P121" s="0"/>
      <c r="Q121" s="0"/>
      <c r="R121" s="0"/>
      <c r="S121" s="0"/>
      <c r="T121" s="0"/>
      <c r="U121" s="0"/>
      <c r="V121" s="0"/>
      <c r="W121" s="0"/>
      <c r="X121" s="0"/>
      <c r="Y121" s="0"/>
      <c r="Z121" s="0"/>
      <c r="AA121" s="0"/>
      <c r="AB121" s="0"/>
      <c r="AC121" s="0"/>
      <c r="AD121" s="0"/>
      <c r="AE121" s="0"/>
      <c r="AF121" s="0"/>
      <c r="AG121" s="0"/>
      <c r="AH121" s="0"/>
      <c r="AI121" s="0"/>
      <c r="AJ121" s="0"/>
      <c r="AK121" s="0"/>
      <c r="AL121" s="0"/>
      <c r="AM121" s="0"/>
      <c r="AN121" s="0"/>
      <c r="AO121" s="0"/>
      <c r="AP121" s="0"/>
      <c r="AQ121" s="0"/>
      <c r="AR121" s="0"/>
      <c r="AS121" s="0"/>
      <c r="AT121" s="0"/>
      <c r="AU121" s="0"/>
      <c r="AV121" s="0"/>
      <c r="AW121" s="0"/>
      <c r="AX121" s="0"/>
      <c r="AY121" s="0"/>
      <c r="AZ121" s="0"/>
      <c r="BA121" s="0"/>
      <c r="BB121" s="0"/>
      <c r="BC121" s="0"/>
      <c r="BD121" s="0"/>
      <c r="BE121" s="0"/>
      <c r="BF121" s="0"/>
      <c r="BG121" s="0"/>
      <c r="BH121" s="0"/>
      <c r="BI121" s="0"/>
      <c r="BJ121" s="0"/>
      <c r="BK121" s="0"/>
      <c r="BL121" s="0"/>
      <c r="BM121" s="0"/>
      <c r="BN121" s="0"/>
      <c r="BO121" s="0"/>
      <c r="BP121" s="0"/>
      <c r="BQ121" s="0"/>
      <c r="BR121" s="0"/>
      <c r="BS121" s="0"/>
      <c r="BT121" s="0"/>
      <c r="BU121" s="0"/>
      <c r="BV121" s="0"/>
      <c r="BW121" s="0"/>
      <c r="BX121" s="0"/>
      <c r="BY121" s="0"/>
      <c r="BZ121" s="0"/>
      <c r="CA121" s="0"/>
      <c r="CB121" s="0"/>
      <c r="CC121" s="0"/>
      <c r="CD121" s="0"/>
      <c r="CE121" s="0"/>
      <c r="CF121" s="0"/>
      <c r="CG121" s="0"/>
      <c r="CH121" s="0"/>
      <c r="CI121" s="0"/>
      <c r="CJ121" s="0"/>
      <c r="CK121" s="0"/>
      <c r="CL121" s="0"/>
      <c r="CM121" s="0"/>
      <c r="CN121" s="0"/>
      <c r="CO121" s="0"/>
      <c r="CP121" s="0"/>
      <c r="CQ121" s="0"/>
      <c r="CR121" s="0"/>
      <c r="CS121" s="0"/>
      <c r="CT121" s="0"/>
      <c r="CU121" s="0"/>
      <c r="CV121" s="0"/>
      <c r="CW121" s="0"/>
      <c r="CX121" s="0"/>
      <c r="CY121" s="0"/>
      <c r="CZ121" s="0"/>
      <c r="DA121" s="0"/>
      <c r="DB121" s="0"/>
      <c r="DC121" s="0"/>
      <c r="DD121" s="0"/>
      <c r="DE121" s="11" t="n">
        <v>45868</v>
      </c>
      <c r="DF121" s="6" t="n">
        <v>139.98</v>
      </c>
      <c r="DG121" s="0" t="s">
        <v>336</v>
      </c>
    </row>
    <row collapsed="false" customFormat="false" customHeight="false" hidden="false" ht="12.1" outlineLevel="0" r="122">
      <c r="A122" s="0"/>
      <c r="B122" s="0"/>
      <c r="C122" s="0"/>
      <c r="D122" s="0"/>
      <c r="E122" s="0"/>
      <c r="F122" s="0"/>
      <c r="G122" s="0"/>
      <c r="H122" s="0"/>
      <c r="I122" s="0"/>
      <c r="J122" s="0"/>
      <c r="K122" s="0"/>
      <c r="L122" s="0"/>
      <c r="M122" s="0"/>
      <c r="N122" s="0"/>
      <c r="O122" s="0"/>
      <c r="P122" s="0"/>
      <c r="Q122" s="0"/>
      <c r="R122" s="0"/>
      <c r="S122" s="0"/>
      <c r="T122" s="0"/>
      <c r="U122" s="0"/>
      <c r="V122" s="0"/>
      <c r="W122" s="0"/>
      <c r="X122" s="0"/>
      <c r="Y122" s="0"/>
      <c r="Z122" s="0"/>
      <c r="AA122" s="0"/>
      <c r="AB122" s="0"/>
      <c r="AC122" s="0"/>
      <c r="AD122" s="0"/>
      <c r="AE122" s="0"/>
      <c r="AF122" s="0"/>
      <c r="AG122" s="0"/>
      <c r="AH122" s="0"/>
      <c r="AI122" s="0"/>
      <c r="AJ122" s="0"/>
      <c r="AK122" s="0"/>
      <c r="AL122" s="0"/>
      <c r="AM122" s="0"/>
      <c r="AN122" s="0"/>
      <c r="AO122" s="0"/>
      <c r="AP122" s="0"/>
      <c r="AQ122" s="0"/>
      <c r="AR122" s="0"/>
      <c r="AS122" s="0"/>
      <c r="AT122" s="0"/>
      <c r="AU122" s="0"/>
      <c r="AV122" s="0"/>
      <c r="AW122" s="0"/>
      <c r="AX122" s="0"/>
      <c r="AY122" s="0"/>
      <c r="AZ122" s="0"/>
      <c r="BA122" s="0"/>
      <c r="BB122" s="0"/>
      <c r="BC122" s="0"/>
      <c r="BD122" s="0"/>
      <c r="BE122" s="0"/>
      <c r="BF122" s="0"/>
      <c r="BG122" s="0"/>
      <c r="BH122" s="0"/>
      <c r="BI122" s="0"/>
      <c r="BJ122" s="0"/>
      <c r="BK122" s="0"/>
      <c r="BL122" s="0"/>
      <c r="BM122" s="0"/>
      <c r="BN122" s="0"/>
      <c r="BO122" s="0"/>
      <c r="BP122" s="0"/>
      <c r="BQ122" s="0"/>
      <c r="BR122" s="0"/>
      <c r="BS122" s="0"/>
      <c r="BT122" s="0"/>
      <c r="BU122" s="0"/>
      <c r="BV122" s="0"/>
      <c r="BW122" s="0"/>
      <c r="BX122" s="0"/>
      <c r="BY122" s="0"/>
      <c r="BZ122" s="0"/>
      <c r="CA122" s="0"/>
      <c r="CB122" s="0"/>
      <c r="CC122" s="0"/>
      <c r="CD122" s="0"/>
      <c r="CE122" s="0"/>
      <c r="CF122" s="0"/>
      <c r="CG122" s="0"/>
      <c r="CH122" s="0"/>
      <c r="CI122" s="0"/>
      <c r="CJ122" s="0"/>
      <c r="CK122" s="0"/>
      <c r="CL122" s="0"/>
      <c r="CM122" s="0"/>
      <c r="CN122" s="0"/>
      <c r="CO122" s="0"/>
      <c r="CP122" s="0"/>
      <c r="CQ122" s="0"/>
      <c r="CR122" s="0"/>
      <c r="CS122" s="0"/>
      <c r="CT122" s="0"/>
      <c r="CU122" s="0"/>
      <c r="CV122" s="0"/>
      <c r="CW122" s="0"/>
      <c r="CX122" s="0"/>
      <c r="CY122" s="0"/>
      <c r="CZ122" s="0"/>
      <c r="DA122" s="0"/>
      <c r="DB122" s="0"/>
      <c r="DC122" s="0"/>
      <c r="DD122" s="0"/>
      <c r="DE122" s="11" t="n">
        <v>45869</v>
      </c>
      <c r="DF122" s="6" t="n">
        <v>280.1</v>
      </c>
      <c r="DG122" s="0" t="s">
        <v>336</v>
      </c>
    </row>
    <row collapsed="false" customFormat="false" customHeight="false" hidden="false" ht="12.1" outlineLevel="0" r="123">
      <c r="A123" s="0"/>
      <c r="B123" s="0"/>
      <c r="C123" s="0"/>
      <c r="D123" s="0"/>
      <c r="E123" s="0"/>
      <c r="F123" s="0"/>
      <c r="G123" s="0"/>
      <c r="H123" s="0"/>
      <c r="I123" s="0"/>
      <c r="J123" s="0"/>
      <c r="K123" s="0"/>
      <c r="L123" s="0"/>
      <c r="M123" s="0"/>
      <c r="N123" s="0"/>
      <c r="O123" s="0"/>
      <c r="P123" s="0"/>
      <c r="Q123" s="0"/>
      <c r="R123" s="0"/>
      <c r="S123" s="0"/>
      <c r="T123" s="0"/>
      <c r="U123" s="0"/>
      <c r="V123" s="0"/>
      <c r="W123" s="0"/>
      <c r="X123" s="0"/>
      <c r="Y123" s="0"/>
      <c r="Z123" s="0"/>
      <c r="AA123" s="0"/>
      <c r="AB123" s="0"/>
      <c r="AC123" s="0"/>
      <c r="AD123" s="0"/>
      <c r="AE123" s="0"/>
      <c r="AF123" s="0"/>
      <c r="AG123" s="0"/>
      <c r="AH123" s="0"/>
      <c r="AI123" s="0"/>
      <c r="AJ123" s="0"/>
      <c r="AK123" s="0"/>
      <c r="AL123" s="0"/>
      <c r="AM123" s="0"/>
      <c r="AN123" s="0"/>
      <c r="AO123" s="0"/>
      <c r="AP123" s="0"/>
      <c r="AQ123" s="0"/>
      <c r="AR123" s="0"/>
      <c r="AS123" s="0"/>
      <c r="AT123" s="0"/>
      <c r="AU123" s="0"/>
      <c r="AV123" s="0"/>
      <c r="AW123" s="0"/>
      <c r="AX123" s="0"/>
      <c r="AY123" s="0"/>
      <c r="AZ123" s="0"/>
      <c r="BA123" s="0"/>
      <c r="BB123" s="0"/>
      <c r="BC123" s="0"/>
      <c r="BD123" s="0"/>
      <c r="BE123" s="0"/>
      <c r="BF123" s="0"/>
      <c r="BG123" s="0"/>
      <c r="BH123" s="0"/>
      <c r="BI123" s="0"/>
      <c r="BJ123" s="0"/>
      <c r="BK123" s="0"/>
      <c r="BL123" s="0"/>
      <c r="BM123" s="0"/>
      <c r="BN123" s="0"/>
      <c r="BO123" s="0"/>
      <c r="BP123" s="0"/>
      <c r="BQ123" s="0"/>
      <c r="BR123" s="0"/>
      <c r="BS123" s="0"/>
      <c r="BT123" s="0"/>
      <c r="BU123" s="0"/>
      <c r="BV123" s="0"/>
      <c r="BW123" s="0"/>
      <c r="BX123" s="0"/>
      <c r="BY123" s="0"/>
      <c r="BZ123" s="0"/>
      <c r="CA123" s="0"/>
      <c r="CB123" s="0"/>
      <c r="CC123" s="0"/>
      <c r="CD123" s="0"/>
      <c r="CE123" s="0"/>
      <c r="CF123" s="0"/>
      <c r="CG123" s="0"/>
      <c r="CH123" s="0"/>
      <c r="CI123" s="0"/>
      <c r="CJ123" s="0"/>
      <c r="CK123" s="0"/>
      <c r="CL123" s="0"/>
      <c r="CM123" s="0"/>
      <c r="CN123" s="0"/>
      <c r="CO123" s="0"/>
      <c r="CP123" s="0"/>
      <c r="CQ123" s="0"/>
      <c r="CR123" s="0"/>
      <c r="CS123" s="0"/>
      <c r="CT123" s="0"/>
      <c r="CU123" s="0"/>
      <c r="CV123" s="0"/>
      <c r="CW123" s="0"/>
      <c r="CX123" s="0"/>
      <c r="CY123" s="0"/>
      <c r="CZ123" s="0"/>
      <c r="DA123" s="0"/>
      <c r="DB123" s="0"/>
      <c r="DC123" s="0"/>
      <c r="DD123" s="0"/>
      <c r="DE123" s="11" t="n">
        <v>45870</v>
      </c>
      <c r="DF123" s="6" t="n">
        <v>981.26</v>
      </c>
      <c r="DG123" s="0" t="s">
        <v>336</v>
      </c>
    </row>
    <row collapsed="false" customFormat="false" customHeight="false" hidden="false" ht="12.1" outlineLevel="0" r="124">
      <c r="A124" s="0"/>
      <c r="B124" s="0"/>
      <c r="C124" s="0"/>
      <c r="D124" s="0"/>
      <c r="E124" s="0"/>
      <c r="F124" s="0"/>
      <c r="G124" s="0"/>
      <c r="H124" s="0"/>
      <c r="I124" s="0"/>
      <c r="J124" s="0"/>
      <c r="K124" s="0"/>
      <c r="L124" s="0"/>
      <c r="M124" s="0"/>
      <c r="N124" s="0"/>
      <c r="O124" s="0"/>
      <c r="P124" s="0"/>
      <c r="Q124" s="0"/>
      <c r="R124" s="0"/>
      <c r="S124" s="0"/>
      <c r="T124" s="0"/>
      <c r="U124" s="0"/>
      <c r="V124" s="0"/>
      <c r="W124" s="0"/>
      <c r="X124" s="0"/>
      <c r="Y124" s="0"/>
      <c r="Z124" s="0"/>
      <c r="AA124" s="0"/>
      <c r="AB124" s="0"/>
      <c r="AC124" s="0"/>
      <c r="AD124" s="0"/>
      <c r="AE124" s="0"/>
      <c r="AF124" s="0"/>
      <c r="AG124" s="0"/>
      <c r="AH124" s="0"/>
      <c r="AI124" s="0"/>
      <c r="AJ124" s="0"/>
      <c r="AK124" s="0"/>
      <c r="AL124" s="0"/>
      <c r="AM124" s="0"/>
      <c r="AN124" s="0"/>
      <c r="AO124" s="0"/>
      <c r="AP124" s="0"/>
      <c r="AQ124" s="0"/>
      <c r="AR124" s="0"/>
      <c r="AS124" s="0"/>
      <c r="AT124" s="0"/>
      <c r="AU124" s="0"/>
      <c r="AV124" s="0"/>
      <c r="AW124" s="0"/>
      <c r="AX124" s="0"/>
      <c r="AY124" s="0"/>
      <c r="AZ124" s="0"/>
      <c r="BA124" s="0"/>
      <c r="BB124" s="0"/>
      <c r="BC124" s="0"/>
      <c r="BD124" s="0"/>
      <c r="BE124" s="0"/>
      <c r="BF124" s="0"/>
      <c r="BG124" s="0"/>
      <c r="BH124" s="0"/>
      <c r="BI124" s="0"/>
      <c r="BJ124" s="0"/>
      <c r="BK124" s="0"/>
      <c r="BL124" s="0"/>
      <c r="BM124" s="0"/>
      <c r="BN124" s="0"/>
      <c r="BO124" s="0"/>
      <c r="BP124" s="0"/>
      <c r="BQ124" s="0"/>
      <c r="BR124" s="0"/>
      <c r="BS124" s="0"/>
      <c r="BT124" s="0"/>
      <c r="BU124" s="0"/>
      <c r="BV124" s="0"/>
      <c r="BW124" s="0"/>
      <c r="BX124" s="0"/>
      <c r="BY124" s="0"/>
      <c r="BZ124" s="0"/>
      <c r="CA124" s="0"/>
      <c r="CB124" s="0"/>
      <c r="CC124" s="0"/>
      <c r="CD124" s="0"/>
      <c r="CE124" s="0"/>
      <c r="CF124" s="0"/>
      <c r="CG124" s="0"/>
      <c r="CH124" s="0"/>
      <c r="CI124" s="0"/>
      <c r="CJ124" s="0"/>
      <c r="CK124" s="0"/>
      <c r="CL124" s="0"/>
      <c r="CM124" s="0"/>
      <c r="CN124" s="0"/>
      <c r="CO124" s="0"/>
      <c r="CP124" s="0"/>
      <c r="CQ124" s="0"/>
      <c r="CR124" s="0"/>
      <c r="CS124" s="0"/>
      <c r="CT124" s="0"/>
      <c r="CU124" s="0"/>
      <c r="CV124" s="0"/>
      <c r="CW124" s="0"/>
      <c r="CX124" s="0"/>
      <c r="CY124" s="0"/>
      <c r="CZ124" s="0"/>
      <c r="DA124" s="0"/>
      <c r="DB124" s="0"/>
      <c r="DC124" s="0"/>
      <c r="DD124" s="0"/>
      <c r="DE124" s="11" t="n">
        <v>45870</v>
      </c>
      <c r="DF124" s="6" t="n">
        <v>140.11</v>
      </c>
      <c r="DG124" s="0" t="s">
        <v>336</v>
      </c>
    </row>
    <row collapsed="false" customFormat="false" customHeight="false" hidden="false" ht="12.1" outlineLevel="0" r="125">
      <c r="A125" s="0"/>
      <c r="B125" s="0"/>
      <c r="C125" s="0"/>
      <c r="D125" s="0"/>
      <c r="E125" s="0"/>
      <c r="F125" s="0"/>
      <c r="G125" s="0"/>
      <c r="H125" s="0"/>
      <c r="I125" s="0"/>
      <c r="J125" s="0"/>
      <c r="K125" s="0"/>
      <c r="L125" s="0"/>
      <c r="M125" s="0"/>
      <c r="N125" s="0"/>
      <c r="O125" s="0"/>
      <c r="P125" s="0"/>
      <c r="Q125" s="0"/>
      <c r="R125" s="0"/>
      <c r="S125" s="0"/>
      <c r="T125" s="0"/>
      <c r="U125" s="0"/>
      <c r="V125" s="0"/>
      <c r="W125" s="0"/>
      <c r="X125" s="0"/>
      <c r="Y125" s="0"/>
      <c r="Z125" s="0"/>
      <c r="AA125" s="0"/>
      <c r="AB125" s="0"/>
      <c r="AC125" s="0"/>
      <c r="AD125" s="0"/>
      <c r="AE125" s="0"/>
      <c r="AF125" s="0"/>
      <c r="AG125" s="0"/>
      <c r="AH125" s="0"/>
      <c r="AI125" s="0"/>
      <c r="AJ125" s="0"/>
      <c r="AK125" s="0"/>
      <c r="AL125" s="0"/>
      <c r="AM125" s="0"/>
      <c r="AN125" s="0"/>
      <c r="AO125" s="0"/>
      <c r="AP125" s="0"/>
      <c r="AQ125" s="0"/>
      <c r="AR125" s="0"/>
      <c r="AS125" s="0"/>
      <c r="AT125" s="0"/>
      <c r="AU125" s="0"/>
      <c r="AV125" s="0"/>
      <c r="AW125" s="0"/>
      <c r="AX125" s="0"/>
      <c r="AY125" s="0"/>
      <c r="AZ125" s="0"/>
      <c r="BA125" s="0"/>
      <c r="BB125" s="0"/>
      <c r="BC125" s="0"/>
      <c r="BD125" s="0"/>
      <c r="BE125" s="0"/>
      <c r="BF125" s="0"/>
      <c r="BG125" s="0"/>
      <c r="BH125" s="0"/>
      <c r="BI125" s="0"/>
      <c r="BJ125" s="0"/>
      <c r="BK125" s="0"/>
      <c r="BL125" s="0"/>
      <c r="BM125" s="0"/>
      <c r="BN125" s="0"/>
      <c r="BO125" s="0"/>
      <c r="BP125" s="0"/>
      <c r="BQ125" s="0"/>
      <c r="BR125" s="0"/>
      <c r="BS125" s="0"/>
      <c r="BT125" s="0"/>
      <c r="BU125" s="0"/>
      <c r="BV125" s="0"/>
      <c r="BW125" s="0"/>
      <c r="BX125" s="0"/>
      <c r="BY125" s="0"/>
      <c r="BZ125" s="0"/>
      <c r="CA125" s="0"/>
      <c r="CB125" s="0"/>
      <c r="CC125" s="0"/>
      <c r="CD125" s="0"/>
      <c r="CE125" s="0"/>
      <c r="CF125" s="0"/>
      <c r="CG125" s="0"/>
      <c r="CH125" s="0"/>
      <c r="CI125" s="0"/>
      <c r="CJ125" s="0"/>
      <c r="CK125" s="0"/>
      <c r="CL125" s="0"/>
      <c r="CM125" s="0"/>
      <c r="CN125" s="0"/>
      <c r="CO125" s="0"/>
      <c r="CP125" s="0"/>
      <c r="CQ125" s="0"/>
      <c r="CR125" s="0"/>
      <c r="CS125" s="0"/>
      <c r="CT125" s="0"/>
      <c r="CU125" s="0"/>
      <c r="CV125" s="0"/>
      <c r="CW125" s="0"/>
      <c r="CX125" s="0"/>
      <c r="CY125" s="0"/>
      <c r="CZ125" s="0"/>
      <c r="DA125" s="0"/>
      <c r="DB125" s="0"/>
      <c r="DC125" s="0"/>
      <c r="DD125" s="0"/>
      <c r="DE125" s="11" t="n">
        <v>45873</v>
      </c>
      <c r="DF125" s="6" t="n">
        <v>841.86</v>
      </c>
      <c r="DG125" s="0" t="s">
        <v>336</v>
      </c>
    </row>
    <row collapsed="false" customFormat="false" customHeight="false" hidden="false" ht="12.1" outlineLevel="0" r="126">
      <c r="A126" s="0"/>
      <c r="B126" s="0"/>
      <c r="C126" s="0"/>
      <c r="D126" s="0"/>
      <c r="E126" s="0"/>
      <c r="F126" s="0"/>
      <c r="G126" s="0"/>
      <c r="H126" s="0"/>
      <c r="I126" s="0"/>
      <c r="J126" s="0"/>
      <c r="K126" s="0"/>
      <c r="L126" s="0"/>
      <c r="M126" s="0"/>
      <c r="N126" s="0"/>
      <c r="O126" s="0"/>
      <c r="P126" s="0"/>
      <c r="Q126" s="0"/>
      <c r="R126" s="0"/>
      <c r="S126" s="0"/>
      <c r="T126" s="0"/>
      <c r="U126" s="0"/>
      <c r="V126" s="0"/>
      <c r="W126" s="0"/>
      <c r="X126" s="0"/>
      <c r="Y126" s="0"/>
      <c r="Z126" s="0"/>
      <c r="AA126" s="0"/>
      <c r="AB126" s="0"/>
      <c r="AC126" s="0"/>
      <c r="AD126" s="0"/>
      <c r="AE126" s="0"/>
      <c r="AF126" s="0"/>
      <c r="AG126" s="0"/>
      <c r="AH126" s="0"/>
      <c r="AI126" s="0"/>
      <c r="AJ126" s="0"/>
      <c r="AK126" s="0"/>
      <c r="AL126" s="0"/>
      <c r="AM126" s="0"/>
      <c r="AN126" s="0"/>
      <c r="AO126" s="0"/>
      <c r="AP126" s="0"/>
      <c r="AQ126" s="0"/>
      <c r="AR126" s="0"/>
      <c r="AS126" s="0"/>
      <c r="AT126" s="0"/>
      <c r="AU126" s="0"/>
      <c r="AV126" s="0"/>
      <c r="AW126" s="0"/>
      <c r="AX126" s="0"/>
      <c r="AY126" s="0"/>
      <c r="AZ126" s="0"/>
      <c r="BA126" s="0"/>
      <c r="BB126" s="0"/>
      <c r="BC126" s="0"/>
      <c r="BD126" s="0"/>
      <c r="BE126" s="0"/>
      <c r="BF126" s="0"/>
      <c r="BG126" s="0"/>
      <c r="BH126" s="0"/>
      <c r="BI126" s="0"/>
      <c r="BJ126" s="0"/>
      <c r="BK126" s="0"/>
      <c r="BL126" s="0"/>
      <c r="BM126" s="0"/>
      <c r="BN126" s="0"/>
      <c r="BO126" s="0"/>
      <c r="BP126" s="0"/>
      <c r="BQ126" s="0"/>
      <c r="BR126" s="0"/>
      <c r="BS126" s="0"/>
      <c r="BT126" s="0"/>
      <c r="BU126" s="0"/>
      <c r="BV126" s="0"/>
      <c r="BW126" s="0"/>
      <c r="BX126" s="0"/>
      <c r="BY126" s="0"/>
      <c r="BZ126" s="0"/>
      <c r="CA126" s="0"/>
      <c r="CB126" s="0"/>
      <c r="CC126" s="0"/>
      <c r="CD126" s="0"/>
      <c r="CE126" s="0"/>
      <c r="CF126" s="0"/>
      <c r="CG126" s="0"/>
      <c r="CH126" s="0"/>
      <c r="CI126" s="0"/>
      <c r="CJ126" s="0"/>
      <c r="CK126" s="0"/>
      <c r="CL126" s="0"/>
      <c r="CM126" s="0"/>
      <c r="CN126" s="0"/>
      <c r="CO126" s="0"/>
      <c r="CP126" s="0"/>
      <c r="CQ126" s="0"/>
      <c r="CR126" s="0"/>
      <c r="CS126" s="0"/>
      <c r="CT126" s="0"/>
      <c r="CU126" s="0"/>
      <c r="CV126" s="0"/>
      <c r="CW126" s="0"/>
      <c r="CX126" s="0"/>
      <c r="CY126" s="0"/>
      <c r="CZ126" s="0"/>
      <c r="DA126" s="0"/>
      <c r="DB126" s="0"/>
      <c r="DC126" s="0"/>
      <c r="DD126" s="0"/>
      <c r="DE126" s="11" t="n">
        <v>45873</v>
      </c>
      <c r="DF126" s="6" t="n">
        <v>140.3</v>
      </c>
      <c r="DG126" s="0" t="s">
        <v>336</v>
      </c>
    </row>
    <row collapsed="false" customFormat="false" customHeight="false" hidden="false" ht="12.1" outlineLevel="0" r="127">
      <c r="A127" s="0"/>
      <c r="B127" s="0"/>
      <c r="C127" s="0"/>
      <c r="D127" s="0"/>
      <c r="E127" s="0"/>
      <c r="F127" s="0"/>
      <c r="G127" s="0"/>
      <c r="H127" s="0"/>
      <c r="I127" s="0"/>
      <c r="J127" s="0"/>
      <c r="K127" s="0"/>
      <c r="L127" s="0"/>
      <c r="M127" s="0"/>
      <c r="N127" s="0"/>
      <c r="O127" s="0"/>
      <c r="P127" s="0"/>
      <c r="Q127" s="0"/>
      <c r="R127" s="0"/>
      <c r="S127" s="0"/>
      <c r="T127" s="0"/>
      <c r="U127" s="0"/>
      <c r="V127" s="0"/>
      <c r="W127" s="0"/>
      <c r="X127" s="0"/>
      <c r="Y127" s="0"/>
      <c r="Z127" s="0"/>
      <c r="AA127" s="0"/>
      <c r="AB127" s="0"/>
      <c r="AC127" s="0"/>
      <c r="AD127" s="0"/>
      <c r="AE127" s="0"/>
      <c r="AF127" s="0"/>
      <c r="AG127" s="0"/>
      <c r="AH127" s="0"/>
      <c r="AI127" s="0"/>
      <c r="AJ127" s="0"/>
      <c r="AK127" s="0"/>
      <c r="AL127" s="0"/>
      <c r="AM127" s="0"/>
      <c r="AN127" s="0"/>
      <c r="AO127" s="0"/>
      <c r="AP127" s="0"/>
      <c r="AQ127" s="0"/>
      <c r="AR127" s="0"/>
      <c r="AS127" s="0"/>
      <c r="AT127" s="0"/>
      <c r="AU127" s="0"/>
      <c r="AV127" s="0"/>
      <c r="AW127" s="0"/>
      <c r="AX127" s="0"/>
      <c r="AY127" s="0"/>
      <c r="AZ127" s="0"/>
      <c r="BA127" s="0"/>
      <c r="BB127" s="0"/>
      <c r="BC127" s="0"/>
      <c r="BD127" s="0"/>
      <c r="BE127" s="0"/>
      <c r="BF127" s="0"/>
      <c r="BG127" s="0"/>
      <c r="BH127" s="0"/>
      <c r="BI127" s="0"/>
      <c r="BJ127" s="0"/>
      <c r="BK127" s="0"/>
      <c r="BL127" s="0"/>
      <c r="BM127" s="0"/>
      <c r="BN127" s="0"/>
      <c r="BO127" s="0"/>
      <c r="BP127" s="0"/>
      <c r="BQ127" s="0"/>
      <c r="BR127" s="0"/>
      <c r="BS127" s="0"/>
      <c r="BT127" s="0"/>
      <c r="BU127" s="0"/>
      <c r="BV127" s="0"/>
      <c r="BW127" s="0"/>
      <c r="BX127" s="0"/>
      <c r="BY127" s="0"/>
      <c r="BZ127" s="0"/>
      <c r="CA127" s="0"/>
      <c r="CB127" s="0"/>
      <c r="CC127" s="0"/>
      <c r="CD127" s="0"/>
      <c r="CE127" s="0"/>
      <c r="CF127" s="0"/>
      <c r="CG127" s="0"/>
      <c r="CH127" s="0"/>
      <c r="CI127" s="0"/>
      <c r="CJ127" s="0"/>
      <c r="CK127" s="0"/>
      <c r="CL127" s="0"/>
      <c r="CM127" s="0"/>
      <c r="CN127" s="0"/>
      <c r="CO127" s="0"/>
      <c r="CP127" s="0"/>
      <c r="CQ127" s="0"/>
      <c r="CR127" s="0"/>
      <c r="CS127" s="0"/>
      <c r="CT127" s="0"/>
      <c r="CU127" s="0"/>
      <c r="CV127" s="0"/>
      <c r="CW127" s="0"/>
      <c r="CX127" s="0"/>
      <c r="CY127" s="0"/>
      <c r="CZ127" s="0"/>
      <c r="DA127" s="0"/>
      <c r="DB127" s="0"/>
      <c r="DC127" s="0"/>
      <c r="DD127" s="0"/>
      <c r="DE127" s="11" t="n">
        <v>45873</v>
      </c>
      <c r="DF127" s="6" t="n">
        <v>140.31</v>
      </c>
      <c r="DG127" s="0" t="s">
        <v>336</v>
      </c>
    </row>
    <row collapsed="false" customFormat="false" customHeight="false" hidden="false" ht="12.1" outlineLevel="0" r="128">
      <c r="A128" s="0"/>
      <c r="B128" s="0"/>
      <c r="C128" s="0"/>
      <c r="D128" s="0"/>
      <c r="E128" s="0"/>
      <c r="F128" s="0"/>
      <c r="G128" s="0"/>
      <c r="H128" s="0"/>
      <c r="I128" s="0"/>
      <c r="J128" s="0"/>
      <c r="K128" s="0"/>
      <c r="L128" s="0"/>
      <c r="M128" s="0"/>
      <c r="N128" s="0"/>
      <c r="O128" s="0"/>
      <c r="P128" s="0"/>
      <c r="Q128" s="0"/>
      <c r="R128" s="0"/>
      <c r="S128" s="0"/>
      <c r="T128" s="0"/>
      <c r="U128" s="0"/>
      <c r="V128" s="0"/>
      <c r="W128" s="0"/>
      <c r="X128" s="0"/>
      <c r="Y128" s="0"/>
      <c r="Z128" s="0"/>
      <c r="AA128" s="0"/>
      <c r="AB128" s="0"/>
      <c r="AC128" s="0"/>
      <c r="AD128" s="0"/>
      <c r="AE128" s="0"/>
      <c r="AF128" s="0"/>
      <c r="AG128" s="0"/>
      <c r="AH128" s="0"/>
      <c r="AI128" s="0"/>
      <c r="AJ128" s="0"/>
      <c r="AK128" s="0"/>
      <c r="AL128" s="0"/>
      <c r="AM128" s="0"/>
      <c r="AN128" s="0"/>
      <c r="AO128" s="0"/>
      <c r="AP128" s="0"/>
      <c r="AQ128" s="0"/>
      <c r="AR128" s="0"/>
      <c r="AS128" s="0"/>
      <c r="AT128" s="0"/>
      <c r="AU128" s="0"/>
      <c r="AV128" s="0"/>
      <c r="AW128" s="0"/>
      <c r="AX128" s="0"/>
      <c r="AY128" s="0"/>
      <c r="AZ128" s="0"/>
      <c r="BA128" s="0"/>
      <c r="BB128" s="0"/>
      <c r="BC128" s="0"/>
      <c r="BD128" s="0"/>
      <c r="BE128" s="0"/>
      <c r="BF128" s="0"/>
      <c r="BG128" s="0"/>
      <c r="BH128" s="0"/>
      <c r="BI128" s="0"/>
      <c r="BJ128" s="0"/>
      <c r="BK128" s="0"/>
      <c r="BL128" s="0"/>
      <c r="BM128" s="0"/>
      <c r="BN128" s="0"/>
      <c r="BO128" s="0"/>
      <c r="BP128" s="0"/>
      <c r="BQ128" s="0"/>
      <c r="BR128" s="0"/>
      <c r="BS128" s="0"/>
      <c r="BT128" s="0"/>
      <c r="BU128" s="0"/>
      <c r="BV128" s="0"/>
      <c r="BW128" s="0"/>
      <c r="BX128" s="0"/>
      <c r="BY128" s="0"/>
      <c r="BZ128" s="0"/>
      <c r="CA128" s="0"/>
      <c r="CB128" s="0"/>
      <c r="CC128" s="0"/>
      <c r="CD128" s="0"/>
      <c r="CE128" s="0"/>
      <c r="CF128" s="0"/>
      <c r="CG128" s="0"/>
      <c r="CH128" s="0"/>
      <c r="CI128" s="0"/>
      <c r="CJ128" s="0"/>
      <c r="CK128" s="0"/>
      <c r="CL128" s="0"/>
      <c r="CM128" s="0"/>
      <c r="CN128" s="0"/>
      <c r="CO128" s="0"/>
      <c r="CP128" s="0"/>
      <c r="CQ128" s="0"/>
      <c r="CR128" s="0"/>
      <c r="CS128" s="0"/>
      <c r="CT128" s="0"/>
      <c r="CU128" s="0"/>
      <c r="CV128" s="0"/>
      <c r="CW128" s="0"/>
      <c r="CX128" s="0"/>
      <c r="CY128" s="0"/>
      <c r="CZ128" s="0"/>
      <c r="DA128" s="0"/>
      <c r="DB128" s="0"/>
      <c r="DC128" s="0"/>
      <c r="DD128" s="0"/>
      <c r="DE128" s="11" t="n">
        <v>45873</v>
      </c>
      <c r="DF128" s="6" t="n">
        <v>982.12</v>
      </c>
      <c r="DG128" s="0" t="s">
        <v>336</v>
      </c>
    </row>
    <row collapsed="false" customFormat="false" customHeight="false" hidden="false" ht="12.1" outlineLevel="0" r="129">
      <c r="A129" s="0"/>
      <c r="B129" s="0"/>
      <c r="C129" s="0"/>
      <c r="D129" s="0"/>
      <c r="E129" s="0"/>
      <c r="F129" s="0"/>
      <c r="G129" s="0"/>
      <c r="H129" s="0"/>
      <c r="I129" s="0"/>
      <c r="J129" s="0"/>
      <c r="K129" s="0"/>
      <c r="L129" s="0"/>
      <c r="M129" s="0"/>
      <c r="N129" s="0"/>
      <c r="O129" s="0"/>
      <c r="P129" s="0"/>
      <c r="Q129" s="0"/>
      <c r="R129" s="0"/>
      <c r="S129" s="0"/>
      <c r="T129" s="0"/>
      <c r="U129" s="0"/>
      <c r="V129" s="0"/>
      <c r="W129" s="0"/>
      <c r="X129" s="0"/>
      <c r="Y129" s="0"/>
      <c r="Z129" s="0"/>
      <c r="AA129" s="0"/>
      <c r="AB129" s="0"/>
      <c r="AC129" s="0"/>
      <c r="AD129" s="0"/>
      <c r="AE129" s="0"/>
      <c r="AF129" s="0"/>
      <c r="AG129" s="0"/>
      <c r="AH129" s="0"/>
      <c r="AI129" s="0"/>
      <c r="AJ129" s="0"/>
      <c r="AK129" s="0"/>
      <c r="AL129" s="0"/>
      <c r="AM129" s="0"/>
      <c r="AN129" s="0"/>
      <c r="AO129" s="0"/>
      <c r="AP129" s="0"/>
      <c r="AQ129" s="0"/>
      <c r="AR129" s="0"/>
      <c r="AS129" s="0"/>
      <c r="AT129" s="0"/>
      <c r="AU129" s="0"/>
      <c r="AV129" s="0"/>
      <c r="AW129" s="0"/>
      <c r="AX129" s="0"/>
      <c r="AY129" s="0"/>
      <c r="AZ129" s="0"/>
      <c r="BA129" s="0"/>
      <c r="BB129" s="0"/>
      <c r="BC129" s="0"/>
      <c r="BD129" s="0"/>
      <c r="BE129" s="0"/>
      <c r="BF129" s="0"/>
      <c r="BG129" s="0"/>
      <c r="BH129" s="0"/>
      <c r="BI129" s="0"/>
      <c r="BJ129" s="0"/>
      <c r="BK129" s="0"/>
      <c r="BL129" s="0"/>
      <c r="BM129" s="0"/>
      <c r="BN129" s="0"/>
      <c r="BO129" s="0"/>
      <c r="BP129" s="0"/>
      <c r="BQ129" s="0"/>
      <c r="BR129" s="0"/>
      <c r="BS129" s="0"/>
      <c r="BT129" s="0"/>
      <c r="BU129" s="0"/>
      <c r="BV129" s="0"/>
      <c r="BW129" s="0"/>
      <c r="BX129" s="0"/>
      <c r="BY129" s="0"/>
      <c r="BZ129" s="0"/>
      <c r="CA129" s="0"/>
      <c r="CB129" s="0"/>
      <c r="CC129" s="0"/>
      <c r="CD129" s="0"/>
      <c r="CE129" s="0"/>
      <c r="CF129" s="0"/>
      <c r="CG129" s="0"/>
      <c r="CH129" s="0"/>
      <c r="CI129" s="0"/>
      <c r="CJ129" s="0"/>
      <c r="CK129" s="0"/>
      <c r="CL129" s="0"/>
      <c r="CM129" s="0"/>
      <c r="CN129" s="0"/>
      <c r="CO129" s="0"/>
      <c r="CP129" s="0"/>
      <c r="CQ129" s="0"/>
      <c r="CR129" s="0"/>
      <c r="CS129" s="0"/>
      <c r="CT129" s="0"/>
      <c r="CU129" s="0"/>
      <c r="CV129" s="0"/>
      <c r="CW129" s="0"/>
      <c r="CX129" s="0"/>
      <c r="CY129" s="0"/>
      <c r="CZ129" s="0"/>
      <c r="DA129" s="0"/>
      <c r="DB129" s="0"/>
      <c r="DC129" s="0"/>
      <c r="DD129" s="0"/>
      <c r="DE129" s="11" t="n">
        <v>45874</v>
      </c>
      <c r="DF129" s="6" t="n">
        <v>140.37</v>
      </c>
      <c r="DG129" s="0" t="s">
        <v>336</v>
      </c>
    </row>
    <row collapsed="false" customFormat="false" customHeight="false" hidden="false" ht="12.1" outlineLevel="0" r="130">
      <c r="A130" s="0"/>
      <c r="B130" s="0"/>
      <c r="C130" s="0"/>
      <c r="D130" s="0"/>
      <c r="E130" s="0"/>
      <c r="F130" s="0"/>
      <c r="G130" s="0"/>
      <c r="H130" s="0"/>
      <c r="I130" s="0"/>
      <c r="J130" s="0"/>
      <c r="K130" s="0"/>
      <c r="L130" s="0"/>
      <c r="M130" s="0"/>
      <c r="N130" s="0"/>
      <c r="O130" s="0"/>
      <c r="P130" s="0"/>
      <c r="Q130" s="0"/>
      <c r="R130" s="0"/>
      <c r="S130" s="0"/>
      <c r="T130" s="0"/>
      <c r="U130" s="0"/>
      <c r="V130" s="0"/>
      <c r="W130" s="0"/>
      <c r="X130" s="0"/>
      <c r="Y130" s="0"/>
      <c r="Z130" s="0"/>
      <c r="AA130" s="0"/>
      <c r="AB130" s="0"/>
      <c r="AC130" s="0"/>
      <c r="AD130" s="0"/>
      <c r="AE130" s="0"/>
      <c r="AF130" s="0"/>
      <c r="AG130" s="0"/>
      <c r="AH130" s="0"/>
      <c r="AI130" s="0"/>
      <c r="AJ130" s="0"/>
      <c r="AK130" s="0"/>
      <c r="AL130" s="0"/>
      <c r="AM130" s="0"/>
      <c r="AN130" s="0"/>
      <c r="AO130" s="0"/>
      <c r="AP130" s="0"/>
      <c r="AQ130" s="0"/>
      <c r="AR130" s="0"/>
      <c r="AS130" s="0"/>
      <c r="AT130" s="0"/>
      <c r="AU130" s="0"/>
      <c r="AV130" s="0"/>
      <c r="AW130" s="0"/>
      <c r="AX130" s="0"/>
      <c r="AY130" s="0"/>
      <c r="AZ130" s="0"/>
      <c r="BA130" s="0"/>
      <c r="BB130" s="0"/>
      <c r="BC130" s="0"/>
      <c r="BD130" s="0"/>
      <c r="BE130" s="0"/>
      <c r="BF130" s="0"/>
      <c r="BG130" s="0"/>
      <c r="BH130" s="0"/>
      <c r="BI130" s="0"/>
      <c r="BJ130" s="0"/>
      <c r="BK130" s="0"/>
      <c r="BL130" s="0"/>
      <c r="BM130" s="0"/>
      <c r="BN130" s="0"/>
      <c r="BO130" s="0"/>
      <c r="BP130" s="0"/>
      <c r="BQ130" s="0"/>
      <c r="BR130" s="0"/>
      <c r="BS130" s="0"/>
      <c r="BT130" s="0"/>
      <c r="BU130" s="0"/>
      <c r="BV130" s="0"/>
      <c r="BW130" s="0"/>
      <c r="BX130" s="0"/>
      <c r="BY130" s="0"/>
      <c r="BZ130" s="0"/>
      <c r="CA130" s="0"/>
      <c r="CB130" s="0"/>
      <c r="CC130" s="0"/>
      <c r="CD130" s="0"/>
      <c r="CE130" s="0"/>
      <c r="CF130" s="0"/>
      <c r="CG130" s="0"/>
      <c r="CH130" s="0"/>
      <c r="CI130" s="0"/>
      <c r="CJ130" s="0"/>
      <c r="CK130" s="0"/>
      <c r="CL130" s="0"/>
      <c r="CM130" s="0"/>
      <c r="CN130" s="0"/>
      <c r="CO130" s="0"/>
      <c r="CP130" s="0"/>
      <c r="CQ130" s="0"/>
      <c r="CR130" s="0"/>
      <c r="CS130" s="0"/>
      <c r="CT130" s="0"/>
      <c r="CU130" s="0"/>
      <c r="CV130" s="0"/>
      <c r="CW130" s="0"/>
      <c r="CX130" s="0"/>
      <c r="CY130" s="0"/>
      <c r="CZ130" s="0"/>
      <c r="DA130" s="0"/>
      <c r="DB130" s="0"/>
      <c r="DC130" s="0"/>
      <c r="DD130" s="0"/>
      <c r="DE130" s="11" t="n">
        <v>45874</v>
      </c>
      <c r="DF130" s="6" t="n">
        <v>140.37</v>
      </c>
      <c r="DG130" s="0" t="s">
        <v>336</v>
      </c>
    </row>
    <row collapsed="false" customFormat="false" customHeight="false" hidden="false" ht="12.1" outlineLevel="0" r="131">
      <c r="A131" s="0"/>
      <c r="B131" s="0"/>
      <c r="C131" s="0"/>
      <c r="D131" s="0"/>
      <c r="E131" s="0"/>
      <c r="F131" s="0"/>
      <c r="G131" s="0"/>
      <c r="H131" s="0"/>
      <c r="I131" s="0"/>
      <c r="J131" s="0"/>
      <c r="K131" s="0"/>
      <c r="L131" s="0"/>
      <c r="M131" s="0"/>
      <c r="N131" s="0"/>
      <c r="O131" s="0"/>
      <c r="P131" s="0"/>
      <c r="Q131" s="0"/>
      <c r="R131" s="0"/>
      <c r="S131" s="0"/>
      <c r="T131" s="0"/>
      <c r="U131" s="0"/>
      <c r="V131" s="0"/>
      <c r="W131" s="0"/>
      <c r="X131" s="0"/>
      <c r="Y131" s="0"/>
      <c r="Z131" s="0"/>
      <c r="AA131" s="0"/>
      <c r="AB131" s="0"/>
      <c r="AC131" s="0"/>
      <c r="AD131" s="0"/>
      <c r="AE131" s="0"/>
      <c r="AF131" s="0"/>
      <c r="AG131" s="0"/>
      <c r="AH131" s="0"/>
      <c r="AI131" s="0"/>
      <c r="AJ131" s="0"/>
      <c r="AK131" s="0"/>
      <c r="AL131" s="0"/>
      <c r="AM131" s="0"/>
      <c r="AN131" s="0"/>
      <c r="AO131" s="0"/>
      <c r="AP131" s="0"/>
      <c r="AQ131" s="0"/>
      <c r="AR131" s="0"/>
      <c r="AS131" s="0"/>
      <c r="AT131" s="0"/>
      <c r="AU131" s="0"/>
      <c r="AV131" s="0"/>
      <c r="AW131" s="0"/>
      <c r="AX131" s="0"/>
      <c r="AY131" s="0"/>
      <c r="AZ131" s="0"/>
      <c r="BA131" s="0"/>
      <c r="BB131" s="0"/>
      <c r="BC131" s="0"/>
      <c r="BD131" s="0"/>
      <c r="BE131" s="0"/>
      <c r="BF131" s="0"/>
      <c r="BG131" s="0"/>
      <c r="BH131" s="0"/>
      <c r="BI131" s="0"/>
      <c r="BJ131" s="0"/>
      <c r="BK131" s="0"/>
      <c r="BL131" s="0"/>
      <c r="BM131" s="0"/>
      <c r="BN131" s="0"/>
      <c r="BO131" s="0"/>
      <c r="BP131" s="0"/>
      <c r="BQ131" s="0"/>
      <c r="BR131" s="0"/>
      <c r="BS131" s="0"/>
      <c r="BT131" s="0"/>
      <c r="BU131" s="0"/>
      <c r="BV131" s="0"/>
      <c r="BW131" s="0"/>
      <c r="BX131" s="0"/>
      <c r="BY131" s="0"/>
      <c r="BZ131" s="0"/>
      <c r="CA131" s="0"/>
      <c r="CB131" s="0"/>
      <c r="CC131" s="0"/>
      <c r="CD131" s="0"/>
      <c r="CE131" s="0"/>
      <c r="CF131" s="0"/>
      <c r="CG131" s="0"/>
      <c r="CH131" s="0"/>
      <c r="CI131" s="0"/>
      <c r="CJ131" s="0"/>
      <c r="CK131" s="0"/>
      <c r="CL131" s="0"/>
      <c r="CM131" s="0"/>
      <c r="CN131" s="0"/>
      <c r="CO131" s="0"/>
      <c r="CP131" s="0"/>
      <c r="CQ131" s="0"/>
      <c r="CR131" s="0"/>
      <c r="CS131" s="0"/>
      <c r="CT131" s="0"/>
      <c r="CU131" s="0"/>
      <c r="CV131" s="0"/>
      <c r="CW131" s="0"/>
      <c r="CX131" s="0"/>
      <c r="CY131" s="0"/>
      <c r="CZ131" s="0"/>
      <c r="DA131" s="0"/>
      <c r="DB131" s="0"/>
      <c r="DC131" s="0"/>
      <c r="DD131" s="0"/>
      <c r="DE131" s="11" t="n">
        <v>45878</v>
      </c>
      <c r="DF131" s="6" t="n">
        <v>140.62</v>
      </c>
      <c r="DG131" s="0" t="s">
        <v>336</v>
      </c>
    </row>
    <row collapsed="false" customFormat="false" customHeight="false" hidden="false" ht="12.1" outlineLevel="0" r="132">
      <c r="A132" s="0"/>
      <c r="B132" s="0"/>
      <c r="C132" s="0"/>
      <c r="D132" s="0"/>
      <c r="E132" s="0"/>
      <c r="F132" s="0"/>
      <c r="G132" s="0"/>
      <c r="H132" s="0"/>
      <c r="I132" s="0"/>
      <c r="J132" s="0"/>
      <c r="K132" s="0"/>
      <c r="L132" s="0"/>
      <c r="M132" s="0"/>
      <c r="N132" s="0"/>
      <c r="O132" s="0"/>
      <c r="P132" s="0"/>
      <c r="Q132" s="0"/>
      <c r="R132" s="0"/>
      <c r="S132" s="0"/>
      <c r="T132" s="0"/>
      <c r="U132" s="0"/>
      <c r="V132" s="0"/>
      <c r="W132" s="0"/>
      <c r="X132" s="0"/>
      <c r="Y132" s="0"/>
      <c r="Z132" s="0"/>
      <c r="AA132" s="0"/>
      <c r="AB132" s="0"/>
      <c r="AC132" s="0"/>
      <c r="AD132" s="0"/>
      <c r="AE132" s="0"/>
      <c r="AF132" s="0"/>
      <c r="AG132" s="0"/>
      <c r="AH132" s="0"/>
      <c r="AI132" s="0"/>
      <c r="AJ132" s="0"/>
      <c r="AK132" s="0"/>
      <c r="AL132" s="0"/>
      <c r="AM132" s="0"/>
      <c r="AN132" s="0"/>
      <c r="AO132" s="0"/>
      <c r="AP132" s="0"/>
      <c r="AQ132" s="0"/>
      <c r="AR132" s="0"/>
      <c r="AS132" s="0"/>
      <c r="AT132" s="0"/>
      <c r="AU132" s="0"/>
      <c r="AV132" s="0"/>
      <c r="AW132" s="0"/>
      <c r="AX132" s="0"/>
      <c r="AY132" s="0"/>
      <c r="AZ132" s="0"/>
      <c r="BA132" s="0"/>
      <c r="BB132" s="0"/>
      <c r="BC132" s="0"/>
      <c r="BD132" s="0"/>
      <c r="BE132" s="0"/>
      <c r="BF132" s="0"/>
      <c r="BG132" s="0"/>
      <c r="BH132" s="0"/>
      <c r="BI132" s="0"/>
      <c r="BJ132" s="0"/>
      <c r="BK132" s="0"/>
      <c r="BL132" s="0"/>
      <c r="BM132" s="0"/>
      <c r="BN132" s="0"/>
      <c r="BO132" s="0"/>
      <c r="BP132" s="0"/>
      <c r="BQ132" s="0"/>
      <c r="BR132" s="0"/>
      <c r="BS132" s="0"/>
      <c r="BT132" s="0"/>
      <c r="BU132" s="0"/>
      <c r="BV132" s="0"/>
      <c r="BW132" s="0"/>
      <c r="BX132" s="0"/>
      <c r="BY132" s="0"/>
      <c r="BZ132" s="0"/>
      <c r="CA132" s="0"/>
      <c r="CB132" s="0"/>
      <c r="CC132" s="0"/>
      <c r="CD132" s="0"/>
      <c r="CE132" s="0"/>
      <c r="CF132" s="0"/>
      <c r="CG132" s="0"/>
      <c r="CH132" s="0"/>
      <c r="CI132" s="0"/>
      <c r="CJ132" s="0"/>
      <c r="CK132" s="0"/>
      <c r="CL132" s="0"/>
      <c r="CM132" s="0"/>
      <c r="CN132" s="0"/>
      <c r="CO132" s="0"/>
      <c r="CP132" s="0"/>
      <c r="CQ132" s="0"/>
      <c r="CR132" s="0"/>
      <c r="CS132" s="0"/>
      <c r="CT132" s="0"/>
      <c r="CU132" s="0"/>
      <c r="CV132" s="0"/>
      <c r="CW132" s="0"/>
      <c r="CX132" s="0"/>
      <c r="CY132" s="0"/>
      <c r="CZ132" s="0"/>
      <c r="DA132" s="0"/>
      <c r="DB132" s="0"/>
      <c r="DC132" s="0"/>
      <c r="DD132" s="0"/>
      <c r="DE132" s="11" t="n">
        <v>45880</v>
      </c>
      <c r="DF132" s="6" t="n">
        <v>2815</v>
      </c>
      <c r="DG132" s="0" t="s">
        <v>336</v>
      </c>
    </row>
    <row collapsed="false" customFormat="false" customHeight="false" hidden="false" ht="12.1" outlineLevel="0" r="133">
      <c r="A133" s="0"/>
      <c r="B133" s="0"/>
      <c r="C133" s="0"/>
      <c r="D133" s="0"/>
      <c r="E133" s="0"/>
      <c r="F133" s="0"/>
      <c r="G133" s="0"/>
      <c r="H133" s="0"/>
      <c r="I133" s="0"/>
      <c r="J133" s="0"/>
      <c r="K133" s="0"/>
      <c r="L133" s="0"/>
      <c r="M133" s="0"/>
      <c r="N133" s="0"/>
      <c r="O133" s="0"/>
      <c r="P133" s="0"/>
      <c r="Q133" s="0"/>
      <c r="R133" s="0"/>
      <c r="S133" s="0"/>
      <c r="T133" s="0"/>
      <c r="U133" s="0"/>
      <c r="V133" s="0"/>
      <c r="W133" s="0"/>
      <c r="X133" s="0"/>
      <c r="Y133" s="0"/>
      <c r="Z133" s="0"/>
      <c r="AA133" s="0"/>
      <c r="AB133" s="0"/>
      <c r="AC133" s="0"/>
      <c r="AD133" s="0"/>
      <c r="AE133" s="0"/>
      <c r="AF133" s="0"/>
      <c r="AG133" s="0"/>
      <c r="AH133" s="0"/>
      <c r="AI133" s="0"/>
      <c r="AJ133" s="0"/>
      <c r="AK133" s="0"/>
      <c r="AL133" s="0"/>
      <c r="AM133" s="0"/>
      <c r="AN133" s="0"/>
      <c r="AO133" s="0"/>
      <c r="AP133" s="0"/>
      <c r="AQ133" s="0"/>
      <c r="AR133" s="0"/>
      <c r="AS133" s="0"/>
      <c r="AT133" s="0"/>
      <c r="AU133" s="0"/>
      <c r="AV133" s="0"/>
      <c r="AW133" s="0"/>
      <c r="AX133" s="0"/>
      <c r="AY133" s="0"/>
      <c r="AZ133" s="0"/>
      <c r="BA133" s="0"/>
      <c r="BB133" s="0"/>
      <c r="BC133" s="0"/>
      <c r="BD133" s="0"/>
      <c r="BE133" s="0"/>
      <c r="BF133" s="0"/>
      <c r="BG133" s="0"/>
      <c r="BH133" s="0"/>
      <c r="BI133" s="0"/>
      <c r="BJ133" s="0"/>
      <c r="BK133" s="0"/>
      <c r="BL133" s="0"/>
      <c r="BM133" s="0"/>
      <c r="BN133" s="0"/>
      <c r="BO133" s="0"/>
      <c r="BP133" s="0"/>
      <c r="BQ133" s="0"/>
      <c r="BR133" s="0"/>
      <c r="BS133" s="0"/>
      <c r="BT133" s="0"/>
      <c r="BU133" s="0"/>
      <c r="BV133" s="0"/>
      <c r="BW133" s="0"/>
      <c r="BX133" s="0"/>
      <c r="BY133" s="0"/>
      <c r="BZ133" s="0"/>
      <c r="CA133" s="0"/>
      <c r="CB133" s="0"/>
      <c r="CC133" s="0"/>
      <c r="CD133" s="0"/>
      <c r="CE133" s="0"/>
      <c r="CF133" s="0"/>
      <c r="CG133" s="0"/>
      <c r="CH133" s="0"/>
      <c r="CI133" s="0"/>
      <c r="CJ133" s="0"/>
      <c r="CK133" s="0"/>
      <c r="CL133" s="0"/>
      <c r="CM133" s="0"/>
      <c r="CN133" s="0"/>
      <c r="CO133" s="0"/>
      <c r="CP133" s="0"/>
      <c r="CQ133" s="0"/>
      <c r="CR133" s="0"/>
      <c r="CS133" s="0"/>
      <c r="CT133" s="0"/>
      <c r="CU133" s="0"/>
      <c r="CV133" s="0"/>
      <c r="CW133" s="0"/>
      <c r="CX133" s="0"/>
      <c r="CY133" s="0"/>
      <c r="CZ133" s="0"/>
      <c r="DA133" s="0"/>
      <c r="DB133" s="0"/>
      <c r="DC133" s="0"/>
      <c r="DD133" s="0"/>
      <c r="DE133" s="11" t="n">
        <v>45882</v>
      </c>
      <c r="DF133" s="6" t="n">
        <v>-2817.33</v>
      </c>
      <c r="DG133" s="0" t="s">
        <v>407</v>
      </c>
    </row>
    <row collapsed="false" customFormat="false" customHeight="false" hidden="false" ht="12.1" outlineLevel="0" r="134">
      <c r="A134" s="0"/>
      <c r="B134" s="0"/>
      <c r="C134" s="0"/>
      <c r="D134" s="0"/>
      <c r="E134" s="0"/>
      <c r="F134" s="0"/>
      <c r="G134" s="0"/>
      <c r="H134" s="0"/>
      <c r="I134" s="0"/>
      <c r="J134" s="0"/>
      <c r="K134" s="0"/>
      <c r="L134" s="0"/>
      <c r="M134" s="0"/>
      <c r="N134" s="0"/>
      <c r="O134" s="0"/>
      <c r="P134" s="0"/>
      <c r="Q134" s="0"/>
      <c r="R134" s="0"/>
      <c r="S134" s="0"/>
      <c r="T134" s="0"/>
      <c r="U134" s="0"/>
      <c r="V134" s="0"/>
      <c r="W134" s="0"/>
      <c r="X134" s="0"/>
      <c r="Y134" s="0"/>
      <c r="Z134" s="0"/>
      <c r="AA134" s="0"/>
      <c r="AB134" s="0"/>
      <c r="AC134" s="0"/>
      <c r="AD134" s="0"/>
      <c r="AE134" s="0"/>
      <c r="AF134" s="0"/>
      <c r="AG134" s="0"/>
      <c r="AH134" s="0"/>
      <c r="AI134" s="0"/>
      <c r="AJ134" s="0"/>
      <c r="AK134" s="0"/>
      <c r="AL134" s="0"/>
      <c r="AM134" s="0"/>
      <c r="AN134" s="0"/>
      <c r="AO134" s="0"/>
      <c r="AP134" s="0"/>
      <c r="AQ134" s="0"/>
      <c r="AR134" s="0"/>
      <c r="AS134" s="0"/>
      <c r="AT134" s="0"/>
      <c r="AU134" s="0"/>
      <c r="AV134" s="0"/>
      <c r="AW134" s="0"/>
      <c r="AX134" s="0"/>
      <c r="AY134" s="0"/>
      <c r="AZ134" s="0"/>
      <c r="BA134" s="0"/>
      <c r="BB134" s="0"/>
      <c r="BC134" s="0"/>
      <c r="BD134" s="0"/>
      <c r="BE134" s="0"/>
      <c r="BF134" s="0"/>
      <c r="BG134" s="0"/>
      <c r="BH134" s="0"/>
      <c r="BI134" s="0"/>
      <c r="BJ134" s="0"/>
      <c r="BK134" s="0"/>
      <c r="BL134" s="0"/>
      <c r="BM134" s="0"/>
      <c r="BN134" s="0"/>
      <c r="BO134" s="0"/>
      <c r="BP134" s="0"/>
      <c r="BQ134" s="0"/>
      <c r="BR134" s="0"/>
      <c r="BS134" s="0"/>
      <c r="BT134" s="0"/>
      <c r="BU134" s="0"/>
      <c r="BV134" s="0"/>
      <c r="BW134" s="0"/>
      <c r="BX134" s="0"/>
      <c r="BY134" s="0"/>
      <c r="BZ134" s="0"/>
      <c r="CA134" s="0"/>
      <c r="CB134" s="0"/>
      <c r="CC134" s="0"/>
      <c r="CD134" s="0"/>
      <c r="CE134" s="0"/>
      <c r="CF134" s="0"/>
      <c r="CG134" s="0"/>
      <c r="CH134" s="0"/>
      <c r="CI134" s="0"/>
      <c r="CJ134" s="0"/>
      <c r="CK134" s="0"/>
      <c r="CL134" s="0"/>
      <c r="CM134" s="0"/>
      <c r="CN134" s="0"/>
      <c r="CO134" s="0"/>
      <c r="CP134" s="0"/>
      <c r="CQ134" s="0"/>
      <c r="CR134" s="0"/>
      <c r="CS134" s="0"/>
      <c r="CT134" s="0"/>
      <c r="CU134" s="0"/>
      <c r="CV134" s="0"/>
      <c r="CW134" s="0"/>
      <c r="CX134" s="0"/>
      <c r="CY134" s="0"/>
      <c r="CZ134" s="0"/>
      <c r="DA134" s="0"/>
      <c r="DB134" s="0"/>
      <c r="DC134" s="0"/>
      <c r="DD134" s="0"/>
      <c r="DE134" s="11" t="n">
        <v>45882</v>
      </c>
      <c r="DF134" s="6" t="n">
        <v>4930.45</v>
      </c>
      <c r="DG134" s="0" t="s">
        <v>336</v>
      </c>
    </row>
    <row collapsed="false" customFormat="false" customHeight="false" hidden="false" ht="12.1" outlineLevel="0" r="135">
      <c r="A135" s="0"/>
      <c r="B135" s="0"/>
      <c r="C135" s="0"/>
      <c r="D135" s="0"/>
      <c r="E135" s="0"/>
      <c r="F135" s="0"/>
      <c r="G135" s="0"/>
      <c r="H135" s="0"/>
      <c r="I135" s="0"/>
      <c r="J135" s="0"/>
      <c r="K135" s="0"/>
      <c r="L135" s="0"/>
      <c r="M135" s="0"/>
      <c r="N135" s="0"/>
      <c r="O135" s="0"/>
      <c r="P135" s="0"/>
      <c r="Q135" s="0"/>
      <c r="R135" s="0"/>
      <c r="S135" s="0"/>
      <c r="T135" s="0"/>
      <c r="U135" s="0"/>
      <c r="V135" s="0"/>
      <c r="W135" s="0"/>
      <c r="X135" s="0"/>
      <c r="Y135" s="0"/>
      <c r="Z135" s="0"/>
      <c r="AA135" s="0"/>
      <c r="AB135" s="0"/>
      <c r="AC135" s="0"/>
      <c r="AD135" s="0"/>
      <c r="AE135" s="0"/>
      <c r="AF135" s="0"/>
      <c r="AG135" s="0"/>
      <c r="AH135" s="0"/>
      <c r="AI135" s="0"/>
      <c r="AJ135" s="0"/>
      <c r="AK135" s="0"/>
      <c r="AL135" s="0"/>
      <c r="AM135" s="0"/>
      <c r="AN135" s="0"/>
      <c r="AO135" s="0"/>
      <c r="AP135" s="0"/>
      <c r="AQ135" s="0"/>
      <c r="AR135" s="0"/>
      <c r="AS135" s="0"/>
      <c r="AT135" s="0"/>
      <c r="AU135" s="0"/>
      <c r="AV135" s="0"/>
      <c r="AW135" s="0"/>
      <c r="AX135" s="0"/>
      <c r="AY135" s="0"/>
      <c r="AZ135" s="0"/>
      <c r="BA135" s="0"/>
      <c r="BB135" s="0"/>
      <c r="BC135" s="0"/>
      <c r="BD135" s="0"/>
      <c r="BE135" s="0"/>
      <c r="BF135" s="0"/>
      <c r="BG135" s="0"/>
      <c r="BH135" s="0"/>
      <c r="BI135" s="0"/>
      <c r="BJ135" s="0"/>
      <c r="BK135" s="0"/>
      <c r="BL135" s="0"/>
      <c r="BM135" s="0"/>
      <c r="BN135" s="0"/>
      <c r="BO135" s="0"/>
      <c r="BP135" s="0"/>
      <c r="BQ135" s="0"/>
      <c r="BR135" s="0"/>
      <c r="BS135" s="0"/>
      <c r="BT135" s="0"/>
      <c r="BU135" s="0"/>
      <c r="BV135" s="0"/>
      <c r="BW135" s="0"/>
      <c r="BX135" s="0"/>
      <c r="BY135" s="0"/>
      <c r="BZ135" s="0"/>
      <c r="CA135" s="0"/>
      <c r="CB135" s="0"/>
      <c r="CC135" s="0"/>
      <c r="CD135" s="0"/>
      <c r="CE135" s="0"/>
      <c r="CF135" s="0"/>
      <c r="CG135" s="0"/>
      <c r="CH135" s="0"/>
      <c r="CI135" s="0"/>
      <c r="CJ135" s="0"/>
      <c r="CK135" s="0"/>
      <c r="CL135" s="0"/>
      <c r="CM135" s="0"/>
      <c r="CN135" s="0"/>
      <c r="CO135" s="0"/>
      <c r="CP135" s="0"/>
      <c r="CQ135" s="0"/>
      <c r="CR135" s="0"/>
      <c r="CS135" s="0"/>
      <c r="CT135" s="0"/>
      <c r="CU135" s="0"/>
      <c r="CV135" s="0"/>
      <c r="CW135" s="0"/>
      <c r="CX135" s="0"/>
      <c r="CY135" s="0"/>
      <c r="CZ135" s="0"/>
      <c r="DA135" s="0"/>
      <c r="DB135" s="0"/>
      <c r="DC135" s="0"/>
      <c r="DD135" s="0"/>
      <c r="DE135" s="11" t="n">
        <v>45883</v>
      </c>
      <c r="DF135" s="6" t="n">
        <v>140.93</v>
      </c>
      <c r="DG135" s="0" t="s">
        <v>336</v>
      </c>
    </row>
    <row collapsed="false" customFormat="false" customHeight="false" hidden="false" ht="12.1" outlineLevel="0" r="136">
      <c r="A136" s="0"/>
      <c r="B136" s="0"/>
      <c r="C136" s="0"/>
      <c r="D136" s="0"/>
      <c r="E136" s="0"/>
      <c r="F136" s="0"/>
      <c r="G136" s="0"/>
      <c r="H136" s="0"/>
      <c r="I136" s="0"/>
      <c r="J136" s="0"/>
      <c r="K136" s="0"/>
      <c r="L136" s="0"/>
      <c r="M136" s="0"/>
      <c r="N136" s="0"/>
      <c r="O136" s="0"/>
      <c r="P136" s="0"/>
      <c r="Q136" s="0"/>
      <c r="R136" s="0"/>
      <c r="S136" s="0"/>
      <c r="T136" s="0"/>
      <c r="U136" s="0"/>
      <c r="V136" s="0"/>
      <c r="W136" s="0"/>
      <c r="X136" s="0"/>
      <c r="Y136" s="0"/>
      <c r="Z136" s="0"/>
      <c r="AA136" s="0"/>
      <c r="AB136" s="0"/>
      <c r="AC136" s="0"/>
      <c r="AD136" s="0"/>
      <c r="AE136" s="0"/>
      <c r="AF136" s="0"/>
      <c r="AG136" s="0"/>
      <c r="AH136" s="0"/>
      <c r="AI136" s="0"/>
      <c r="AJ136" s="0"/>
      <c r="AK136" s="0"/>
      <c r="AL136" s="0"/>
      <c r="AM136" s="0"/>
      <c r="AN136" s="0"/>
      <c r="AO136" s="0"/>
      <c r="AP136" s="0"/>
      <c r="AQ136" s="0"/>
      <c r="AR136" s="0"/>
      <c r="AS136" s="0"/>
      <c r="AT136" s="0"/>
      <c r="AU136" s="0"/>
      <c r="AV136" s="0"/>
      <c r="AW136" s="0"/>
      <c r="AX136" s="0"/>
      <c r="AY136" s="0"/>
      <c r="AZ136" s="0"/>
      <c r="BA136" s="0"/>
      <c r="BB136" s="0"/>
      <c r="BC136" s="0"/>
      <c r="BD136" s="0"/>
      <c r="BE136" s="0"/>
      <c r="BF136" s="0"/>
      <c r="BG136" s="0"/>
      <c r="BH136" s="0"/>
      <c r="BI136" s="0"/>
      <c r="BJ136" s="0"/>
      <c r="BK136" s="0"/>
      <c r="BL136" s="0"/>
      <c r="BM136" s="0"/>
      <c r="BN136" s="0"/>
      <c r="BO136" s="0"/>
      <c r="BP136" s="0"/>
      <c r="BQ136" s="0"/>
      <c r="BR136" s="0"/>
      <c r="BS136" s="0"/>
      <c r="BT136" s="0"/>
      <c r="BU136" s="0"/>
      <c r="BV136" s="0"/>
      <c r="BW136" s="0"/>
      <c r="BX136" s="0"/>
      <c r="BY136" s="0"/>
      <c r="BZ136" s="0"/>
      <c r="CA136" s="0"/>
      <c r="CB136" s="0"/>
      <c r="CC136" s="0"/>
      <c r="CD136" s="0"/>
      <c r="CE136" s="0"/>
      <c r="CF136" s="0"/>
      <c r="CG136" s="0"/>
      <c r="CH136" s="0"/>
      <c r="CI136" s="0"/>
      <c r="CJ136" s="0"/>
      <c r="CK136" s="0"/>
      <c r="CL136" s="0"/>
      <c r="CM136" s="0"/>
      <c r="CN136" s="0"/>
      <c r="CO136" s="0"/>
      <c r="CP136" s="0"/>
      <c r="CQ136" s="0"/>
      <c r="CR136" s="0"/>
      <c r="CS136" s="0"/>
      <c r="CT136" s="0"/>
      <c r="CU136" s="0"/>
      <c r="CV136" s="0"/>
      <c r="CW136" s="0"/>
      <c r="CX136" s="0"/>
      <c r="CY136" s="0"/>
      <c r="CZ136" s="0"/>
      <c r="DA136" s="0"/>
      <c r="DB136" s="0"/>
      <c r="DC136" s="0"/>
      <c r="DD136" s="0"/>
      <c r="DE136" s="11" t="n">
        <v>45883</v>
      </c>
      <c r="DF136" s="6" t="n">
        <v>140.93</v>
      </c>
      <c r="DG136" s="0" t="s">
        <v>336</v>
      </c>
    </row>
    <row collapsed="false" customFormat="false" customHeight="false" hidden="false" ht="12.1" outlineLevel="0" r="137">
      <c r="A137" s="0"/>
      <c r="B137" s="0"/>
      <c r="C137" s="0"/>
      <c r="D137" s="0"/>
      <c r="E137" s="0"/>
      <c r="F137" s="0"/>
      <c r="G137" s="0"/>
      <c r="H137" s="0"/>
      <c r="I137" s="0"/>
      <c r="J137" s="0"/>
      <c r="K137" s="0"/>
      <c r="L137" s="0"/>
      <c r="M137" s="0"/>
      <c r="N137" s="0"/>
      <c r="O137" s="0"/>
      <c r="P137" s="0"/>
      <c r="Q137" s="0"/>
      <c r="R137" s="0"/>
      <c r="S137" s="0"/>
      <c r="T137" s="0"/>
      <c r="U137" s="0"/>
      <c r="V137" s="0"/>
      <c r="W137" s="0"/>
      <c r="X137" s="0"/>
      <c r="Y137" s="0"/>
      <c r="Z137" s="0"/>
      <c r="AA137" s="0"/>
      <c r="AB137" s="0"/>
      <c r="AC137" s="0"/>
      <c r="AD137" s="0"/>
      <c r="AE137" s="0"/>
      <c r="AF137" s="0"/>
      <c r="AG137" s="0"/>
      <c r="AH137" s="0"/>
      <c r="AI137" s="0"/>
      <c r="AJ137" s="0"/>
      <c r="AK137" s="0"/>
      <c r="AL137" s="0"/>
      <c r="AM137" s="0"/>
      <c r="AN137" s="0"/>
      <c r="AO137" s="0"/>
      <c r="AP137" s="0"/>
      <c r="AQ137" s="0"/>
      <c r="AR137" s="0"/>
      <c r="AS137" s="0"/>
      <c r="AT137" s="0"/>
      <c r="AU137" s="0"/>
      <c r="AV137" s="0"/>
      <c r="AW137" s="0"/>
      <c r="AX137" s="0"/>
      <c r="AY137" s="0"/>
      <c r="AZ137" s="0"/>
      <c r="BA137" s="0"/>
      <c r="BB137" s="0"/>
      <c r="BC137" s="0"/>
      <c r="BD137" s="0"/>
      <c r="BE137" s="0"/>
      <c r="BF137" s="0"/>
      <c r="BG137" s="0"/>
      <c r="BH137" s="0"/>
      <c r="BI137" s="0"/>
      <c r="BJ137" s="0"/>
      <c r="BK137" s="0"/>
      <c r="BL137" s="0"/>
      <c r="BM137" s="0"/>
      <c r="BN137" s="0"/>
      <c r="BO137" s="0"/>
      <c r="BP137" s="0"/>
      <c r="BQ137" s="0"/>
      <c r="BR137" s="0"/>
      <c r="BS137" s="0"/>
      <c r="BT137" s="0"/>
      <c r="BU137" s="0"/>
      <c r="BV137" s="0"/>
      <c r="BW137" s="0"/>
      <c r="BX137" s="0"/>
      <c r="BY137" s="0"/>
      <c r="BZ137" s="0"/>
      <c r="CA137" s="0"/>
      <c r="CB137" s="0"/>
      <c r="CC137" s="0"/>
      <c r="CD137" s="0"/>
      <c r="CE137" s="0"/>
      <c r="CF137" s="0"/>
      <c r="CG137" s="0"/>
      <c r="CH137" s="0"/>
      <c r="CI137" s="0"/>
      <c r="CJ137" s="0"/>
      <c r="CK137" s="0"/>
      <c r="CL137" s="0"/>
      <c r="CM137" s="0"/>
      <c r="CN137" s="0"/>
      <c r="CO137" s="0"/>
      <c r="CP137" s="0"/>
      <c r="CQ137" s="0"/>
      <c r="CR137" s="0"/>
      <c r="CS137" s="0"/>
      <c r="CT137" s="0"/>
      <c r="CU137" s="0"/>
      <c r="CV137" s="0"/>
      <c r="CW137" s="0"/>
      <c r="CX137" s="0"/>
      <c r="CY137" s="0"/>
      <c r="CZ137" s="0"/>
      <c r="DA137" s="0"/>
      <c r="DB137" s="0"/>
      <c r="DC137" s="0"/>
      <c r="DD137" s="0"/>
      <c r="DE137" s="11" t="n">
        <v>45892</v>
      </c>
      <c r="DF137" s="6" t="n">
        <v>141.51</v>
      </c>
      <c r="DG137" s="0" t="s">
        <v>336</v>
      </c>
    </row>
    <row collapsed="false" customFormat="false" customHeight="false" hidden="false" ht="12.1" outlineLevel="0" r="138">
      <c r="A138" s="0"/>
      <c r="B138" s="0"/>
      <c r="C138" s="0"/>
      <c r="D138" s="0"/>
      <c r="E138" s="0"/>
      <c r="F138" s="0"/>
      <c r="G138" s="0"/>
      <c r="H138" s="0"/>
      <c r="I138" s="0"/>
      <c r="J138" s="0"/>
      <c r="K138" s="0"/>
      <c r="L138" s="0"/>
      <c r="M138" s="0"/>
      <c r="N138" s="0"/>
      <c r="O138" s="0"/>
      <c r="P138" s="0"/>
      <c r="Q138" s="0"/>
      <c r="R138" s="0"/>
      <c r="S138" s="0"/>
      <c r="T138" s="0"/>
      <c r="U138" s="0"/>
      <c r="V138" s="0"/>
      <c r="W138" s="0"/>
      <c r="X138" s="0"/>
      <c r="Y138" s="0"/>
      <c r="Z138" s="0"/>
      <c r="AA138" s="0"/>
      <c r="AB138" s="0"/>
      <c r="AC138" s="0"/>
      <c r="AD138" s="0"/>
      <c r="AE138" s="0"/>
      <c r="AF138" s="0"/>
      <c r="AG138" s="0"/>
      <c r="AH138" s="0"/>
      <c r="AI138" s="0"/>
      <c r="AJ138" s="0"/>
      <c r="AK138" s="0"/>
      <c r="AL138" s="0"/>
      <c r="AM138" s="0"/>
      <c r="AN138" s="0"/>
      <c r="AO138" s="0"/>
      <c r="AP138" s="0"/>
      <c r="AQ138" s="0"/>
      <c r="AR138" s="0"/>
      <c r="AS138" s="0"/>
      <c r="AT138" s="0"/>
      <c r="AU138" s="0"/>
      <c r="AV138" s="0"/>
      <c r="AW138" s="0"/>
      <c r="AX138" s="0"/>
      <c r="AY138" s="0"/>
      <c r="AZ138" s="0"/>
      <c r="BA138" s="0"/>
      <c r="BB138" s="0"/>
      <c r="BC138" s="0"/>
      <c r="BD138" s="0"/>
      <c r="BE138" s="0"/>
      <c r="BF138" s="0"/>
      <c r="BG138" s="0"/>
      <c r="BH138" s="0"/>
      <c r="BI138" s="0"/>
      <c r="BJ138" s="0"/>
      <c r="BK138" s="0"/>
      <c r="BL138" s="0"/>
      <c r="BM138" s="0"/>
      <c r="BN138" s="0"/>
      <c r="BO138" s="0"/>
      <c r="BP138" s="0"/>
      <c r="BQ138" s="0"/>
      <c r="BR138" s="0"/>
      <c r="BS138" s="0"/>
      <c r="BT138" s="0"/>
      <c r="BU138" s="0"/>
      <c r="BV138" s="0"/>
      <c r="BW138" s="0"/>
      <c r="BX138" s="0"/>
      <c r="BY138" s="0"/>
      <c r="BZ138" s="0"/>
      <c r="CA138" s="0"/>
      <c r="CB138" s="0"/>
      <c r="CC138" s="0"/>
      <c r="CD138" s="0"/>
      <c r="CE138" s="0"/>
      <c r="CF138" s="0"/>
      <c r="CG138" s="0"/>
      <c r="CH138" s="0"/>
      <c r="CI138" s="0"/>
      <c r="CJ138" s="0"/>
      <c r="CK138" s="0"/>
      <c r="CL138" s="0"/>
      <c r="CM138" s="0"/>
      <c r="CN138" s="0"/>
      <c r="CO138" s="0"/>
      <c r="CP138" s="0"/>
      <c r="CQ138" s="0"/>
      <c r="CR138" s="0"/>
      <c r="CS138" s="0"/>
      <c r="CT138" s="0"/>
      <c r="CU138" s="0"/>
      <c r="CV138" s="0"/>
      <c r="CW138" s="0"/>
      <c r="CX138" s="0"/>
      <c r="CY138" s="0"/>
      <c r="CZ138" s="0"/>
      <c r="DA138" s="0"/>
      <c r="DB138" s="0"/>
      <c r="DC138" s="0"/>
      <c r="DD138" s="0"/>
      <c r="DE138" s="11" t="n">
        <v>45894</v>
      </c>
      <c r="DF138" s="6" t="n">
        <v>141.65</v>
      </c>
      <c r="DG138" s="0" t="s">
        <v>336</v>
      </c>
    </row>
    <row collapsed="false" customFormat="false" customHeight="false" hidden="false" ht="12.1" outlineLevel="0" r="139">
      <c r="A139" s="0"/>
      <c r="B139" s="0"/>
      <c r="C139" s="0"/>
      <c r="D139" s="0"/>
      <c r="E139" s="0"/>
      <c r="F139" s="0"/>
      <c r="G139" s="0"/>
      <c r="H139" s="0"/>
      <c r="I139" s="0"/>
      <c r="J139" s="0"/>
      <c r="K139" s="0"/>
      <c r="L139" s="0"/>
      <c r="M139" s="0"/>
      <c r="N139" s="0"/>
      <c r="O139" s="0"/>
      <c r="P139" s="0"/>
      <c r="Q139" s="0"/>
      <c r="R139" s="0"/>
      <c r="S139" s="0"/>
      <c r="T139" s="0"/>
      <c r="U139" s="0"/>
      <c r="V139" s="0"/>
      <c r="W139" s="0"/>
      <c r="X139" s="0"/>
      <c r="Y139" s="0"/>
      <c r="Z139" s="0"/>
      <c r="AA139" s="0"/>
      <c r="AB139" s="0"/>
      <c r="AC139" s="0"/>
      <c r="AD139" s="0"/>
      <c r="AE139" s="0"/>
      <c r="AF139" s="0"/>
      <c r="AG139" s="0"/>
      <c r="AH139" s="0"/>
      <c r="AI139" s="0"/>
      <c r="AJ139" s="0"/>
      <c r="AK139" s="0"/>
      <c r="AL139" s="0"/>
      <c r="AM139" s="0"/>
      <c r="AN139" s="0"/>
      <c r="AO139" s="0"/>
      <c r="AP139" s="0"/>
      <c r="AQ139" s="0"/>
      <c r="AR139" s="0"/>
      <c r="AS139" s="0"/>
      <c r="AT139" s="0"/>
      <c r="AU139" s="0"/>
      <c r="AV139" s="0"/>
      <c r="AW139" s="0"/>
      <c r="AX139" s="0"/>
      <c r="AY139" s="0"/>
      <c r="AZ139" s="0"/>
      <c r="BA139" s="0"/>
      <c r="BB139" s="0"/>
      <c r="BC139" s="0"/>
      <c r="BD139" s="0"/>
      <c r="BE139" s="0"/>
      <c r="BF139" s="0"/>
      <c r="BG139" s="0"/>
      <c r="BH139" s="0"/>
      <c r="BI139" s="0"/>
      <c r="BJ139" s="0"/>
      <c r="BK139" s="0"/>
      <c r="BL139" s="0"/>
      <c r="BM139" s="0"/>
      <c r="BN139" s="0"/>
      <c r="BO139" s="0"/>
      <c r="BP139" s="0"/>
      <c r="BQ139" s="0"/>
      <c r="BR139" s="0"/>
      <c r="BS139" s="0"/>
      <c r="BT139" s="0"/>
      <c r="BU139" s="0"/>
      <c r="BV139" s="0"/>
      <c r="BW139" s="0"/>
      <c r="BX139" s="0"/>
      <c r="BY139" s="0"/>
      <c r="BZ139" s="0"/>
      <c r="CA139" s="0"/>
      <c r="CB139" s="0"/>
      <c r="CC139" s="0"/>
      <c r="CD139" s="0"/>
      <c r="CE139" s="0"/>
      <c r="CF139" s="0"/>
      <c r="CG139" s="0"/>
      <c r="CH139" s="0"/>
      <c r="CI139" s="0"/>
      <c r="CJ139" s="0"/>
      <c r="CK139" s="0"/>
      <c r="CL139" s="0"/>
      <c r="CM139" s="0"/>
      <c r="CN139" s="0"/>
      <c r="CO139" s="0"/>
      <c r="CP139" s="0"/>
      <c r="CQ139" s="0"/>
      <c r="CR139" s="0"/>
      <c r="CS139" s="0"/>
      <c r="CT139" s="0"/>
      <c r="CU139" s="0"/>
      <c r="CV139" s="0"/>
      <c r="CW139" s="0"/>
      <c r="CX139" s="0"/>
      <c r="CY139" s="0"/>
      <c r="CZ139" s="0"/>
      <c r="DA139" s="0"/>
      <c r="DB139" s="0"/>
      <c r="DC139" s="0"/>
      <c r="DD139" s="0"/>
      <c r="DE139" s="11" t="n">
        <v>45895</v>
      </c>
      <c r="DF139" s="6" t="n">
        <v>283.42</v>
      </c>
      <c r="DG139" s="0" t="s">
        <v>336</v>
      </c>
    </row>
    <row collapsed="false" customFormat="false" customHeight="false" hidden="false" ht="12.1" outlineLevel="0" r="140">
      <c r="A140" s="0"/>
      <c r="B140" s="0"/>
      <c r="C140" s="0"/>
      <c r="D140" s="0"/>
      <c r="E140" s="0"/>
      <c r="F140" s="0"/>
      <c r="G140" s="0"/>
      <c r="H140" s="0"/>
      <c r="I140" s="0"/>
      <c r="J140" s="0"/>
      <c r="K140" s="0"/>
      <c r="L140" s="0"/>
      <c r="M140" s="0"/>
      <c r="N140" s="0"/>
      <c r="O140" s="0"/>
      <c r="P140" s="0"/>
      <c r="Q140" s="0"/>
      <c r="R140" s="0"/>
      <c r="S140" s="0"/>
      <c r="T140" s="0"/>
      <c r="U140" s="0"/>
      <c r="V140" s="0"/>
      <c r="W140" s="0"/>
      <c r="X140" s="0"/>
      <c r="Y140" s="0"/>
      <c r="Z140" s="0"/>
      <c r="AA140" s="0"/>
      <c r="AB140" s="0"/>
      <c r="AC140" s="0"/>
      <c r="AD140" s="0"/>
      <c r="AE140" s="0"/>
      <c r="AF140" s="0"/>
      <c r="AG140" s="0"/>
      <c r="AH140" s="0"/>
      <c r="AI140" s="0"/>
      <c r="AJ140" s="0"/>
      <c r="AK140" s="0"/>
      <c r="AL140" s="0"/>
      <c r="AM140" s="0"/>
      <c r="AN140" s="0"/>
      <c r="AO140" s="0"/>
      <c r="AP140" s="0"/>
      <c r="AQ140" s="0"/>
      <c r="AR140" s="0"/>
      <c r="AS140" s="0"/>
      <c r="AT140" s="0"/>
      <c r="AU140" s="0"/>
      <c r="AV140" s="0"/>
      <c r="AW140" s="0"/>
      <c r="AX140" s="0"/>
      <c r="AY140" s="0"/>
      <c r="AZ140" s="0"/>
      <c r="BA140" s="0"/>
      <c r="BB140" s="0"/>
      <c r="BC140" s="0"/>
      <c r="BD140" s="0"/>
      <c r="BE140" s="0"/>
      <c r="BF140" s="0"/>
      <c r="BG140" s="0"/>
      <c r="BH140" s="0"/>
      <c r="BI140" s="0"/>
      <c r="BJ140" s="0"/>
      <c r="BK140" s="0"/>
      <c r="BL140" s="0"/>
      <c r="BM140" s="0"/>
      <c r="BN140" s="0"/>
      <c r="BO140" s="0"/>
      <c r="BP140" s="0"/>
      <c r="BQ140" s="0"/>
      <c r="BR140" s="0"/>
      <c r="BS140" s="0"/>
      <c r="BT140" s="0"/>
      <c r="BU140" s="0"/>
      <c r="BV140" s="0"/>
      <c r="BW140" s="0"/>
      <c r="BX140" s="0"/>
      <c r="BY140" s="0"/>
      <c r="BZ140" s="0"/>
      <c r="CA140" s="0"/>
      <c r="CB140" s="0"/>
      <c r="CC140" s="0"/>
      <c r="CD140" s="0"/>
      <c r="CE140" s="0"/>
      <c r="CF140" s="0"/>
      <c r="CG140" s="0"/>
      <c r="CH140" s="0"/>
      <c r="CI140" s="0"/>
      <c r="CJ140" s="0"/>
      <c r="CK140" s="0"/>
      <c r="CL140" s="0"/>
      <c r="CM140" s="0"/>
      <c r="CN140" s="0"/>
      <c r="CO140" s="0"/>
      <c r="CP140" s="0"/>
      <c r="CQ140" s="0"/>
      <c r="CR140" s="0"/>
      <c r="CS140" s="0"/>
      <c r="CT140" s="0"/>
      <c r="CU140" s="0"/>
      <c r="CV140" s="0"/>
      <c r="CW140" s="0"/>
      <c r="CX140" s="0"/>
      <c r="CY140" s="0"/>
      <c r="CZ140" s="0"/>
      <c r="DA140" s="0"/>
      <c r="DB140" s="0"/>
      <c r="DC140" s="0"/>
      <c r="DD140" s="0"/>
      <c r="DE140" s="11" t="n">
        <v>45897</v>
      </c>
      <c r="DF140" s="6" t="n">
        <v>-1843.79</v>
      </c>
      <c r="DG140" s="0" t="s">
        <v>407</v>
      </c>
    </row>
    <row collapsed="false" customFormat="false" customHeight="false" hidden="false" ht="12.1" outlineLevel="0" r="141">
      <c r="A141" s="0"/>
      <c r="B141" s="0"/>
      <c r="C141" s="0"/>
      <c r="D141" s="0"/>
      <c r="E141" s="0"/>
      <c r="F141" s="0"/>
      <c r="G141" s="0"/>
      <c r="H141" s="0"/>
      <c r="I141" s="0"/>
      <c r="J141" s="0"/>
      <c r="K141" s="0"/>
      <c r="L141" s="0"/>
      <c r="M141" s="0"/>
      <c r="N141" s="0"/>
      <c r="O141" s="0"/>
      <c r="P141" s="0"/>
      <c r="Q141" s="0"/>
      <c r="R141" s="0"/>
      <c r="S141" s="0"/>
      <c r="T141" s="0"/>
      <c r="U141" s="0"/>
      <c r="V141" s="0"/>
      <c r="W141" s="0"/>
      <c r="X141" s="0"/>
      <c r="Y141" s="0"/>
      <c r="Z141" s="0"/>
      <c r="AA141" s="0"/>
      <c r="AB141" s="0"/>
      <c r="AC141" s="0"/>
      <c r="AD141" s="0"/>
      <c r="AE141" s="0"/>
      <c r="AF141" s="0"/>
      <c r="AG141" s="0"/>
      <c r="AH141" s="0"/>
      <c r="AI141" s="0"/>
      <c r="AJ141" s="0"/>
      <c r="AK141" s="0"/>
      <c r="AL141" s="0"/>
      <c r="AM141" s="0"/>
      <c r="AN141" s="0"/>
      <c r="AO141" s="0"/>
      <c r="AP141" s="0"/>
      <c r="AQ141" s="0"/>
      <c r="AR141" s="0"/>
      <c r="AS141" s="0"/>
      <c r="AT141" s="0"/>
      <c r="AU141" s="0"/>
      <c r="AV141" s="0"/>
      <c r="AW141" s="0"/>
      <c r="AX141" s="0"/>
      <c r="AY141" s="0"/>
      <c r="AZ141" s="0"/>
      <c r="BA141" s="0"/>
      <c r="BB141" s="0"/>
      <c r="BC141" s="0"/>
      <c r="BD141" s="0"/>
      <c r="BE141" s="0"/>
      <c r="BF141" s="0"/>
      <c r="BG141" s="0"/>
      <c r="BH141" s="0"/>
      <c r="BI141" s="0"/>
      <c r="BJ141" s="0"/>
      <c r="BK141" s="0"/>
      <c r="BL141" s="0"/>
      <c r="BM141" s="0"/>
      <c r="BN141" s="0"/>
      <c r="BO141" s="0"/>
      <c r="BP141" s="0"/>
      <c r="BQ141" s="0"/>
      <c r="BR141" s="0"/>
      <c r="BS141" s="0"/>
      <c r="BT141" s="0"/>
      <c r="BU141" s="0"/>
      <c r="BV141" s="0"/>
      <c r="BW141" s="0"/>
      <c r="BX141" s="0"/>
      <c r="BY141" s="0"/>
      <c r="BZ141" s="0"/>
      <c r="CA141" s="0"/>
      <c r="CB141" s="0"/>
      <c r="CC141" s="0"/>
      <c r="CD141" s="0"/>
      <c r="CE141" s="0"/>
      <c r="CF141" s="0"/>
      <c r="CG141" s="0"/>
      <c r="CH141" s="0"/>
      <c r="CI141" s="0"/>
      <c r="CJ141" s="0"/>
      <c r="CK141" s="0"/>
      <c r="CL141" s="0"/>
      <c r="CM141" s="0"/>
      <c r="CN141" s="0"/>
      <c r="CO141" s="0"/>
      <c r="CP141" s="0"/>
      <c r="CQ141" s="0"/>
      <c r="CR141" s="0"/>
      <c r="CS141" s="0"/>
      <c r="CT141" s="0"/>
      <c r="CU141" s="0"/>
      <c r="CV141" s="0"/>
      <c r="CW141" s="0"/>
      <c r="CX141" s="0"/>
      <c r="CY141" s="0"/>
      <c r="CZ141" s="0"/>
      <c r="DA141" s="0"/>
      <c r="DB141" s="0"/>
      <c r="DC141" s="0"/>
      <c r="DD141" s="0"/>
      <c r="DE141" s="11" t="n">
        <v>45898</v>
      </c>
      <c r="DF141" s="6" t="n">
        <v>-115.83</v>
      </c>
      <c r="DG141" s="0" t="s">
        <v>557</v>
      </c>
    </row>
    <row collapsed="false" customFormat="false" customHeight="false" hidden="false" ht="12.1" outlineLevel="0" r="142">
      <c r="A142" s="0"/>
      <c r="B142" s="0"/>
      <c r="C142" s="0"/>
      <c r="D142" s="0"/>
      <c r="E142" s="0"/>
      <c r="F142" s="0"/>
      <c r="G142" s="0"/>
      <c r="H142" s="0"/>
      <c r="I142" s="0"/>
      <c r="J142" s="0"/>
      <c r="K142" s="0"/>
      <c r="L142" s="0"/>
      <c r="M142" s="0"/>
      <c r="N142" s="0"/>
      <c r="O142" s="0"/>
      <c r="P142" s="0"/>
      <c r="Q142" s="0"/>
      <c r="R142" s="0"/>
      <c r="S142" s="0"/>
      <c r="T142" s="0"/>
      <c r="U142" s="0"/>
      <c r="V142" s="0"/>
      <c r="W142" s="0"/>
      <c r="X142" s="0"/>
      <c r="Y142" s="0"/>
      <c r="Z142" s="0"/>
      <c r="AA142" s="0"/>
      <c r="AB142" s="0"/>
      <c r="AC142" s="0"/>
      <c r="AD142" s="0"/>
      <c r="AE142" s="0"/>
      <c r="AF142" s="0"/>
      <c r="AG142" s="0"/>
      <c r="AH142" s="0"/>
      <c r="AI142" s="0"/>
      <c r="AJ142" s="0"/>
      <c r="AK142" s="0"/>
      <c r="AL142" s="0"/>
      <c r="AM142" s="0"/>
      <c r="AN142" s="0"/>
      <c r="AO142" s="0"/>
      <c r="AP142" s="0"/>
      <c r="AQ142" s="0"/>
      <c r="AR142" s="0"/>
      <c r="AS142" s="0"/>
      <c r="AT142" s="0"/>
      <c r="AU142" s="0"/>
      <c r="AV142" s="0"/>
      <c r="AW142" s="0"/>
      <c r="AX142" s="0"/>
      <c r="AY142" s="0"/>
      <c r="AZ142" s="0"/>
      <c r="BA142" s="0"/>
      <c r="BB142" s="0"/>
      <c r="BC142" s="0"/>
      <c r="BD142" s="0"/>
      <c r="BE142" s="0"/>
      <c r="BF142" s="0"/>
      <c r="BG142" s="0"/>
      <c r="BH142" s="0"/>
      <c r="BI142" s="0"/>
      <c r="BJ142" s="0"/>
      <c r="BK142" s="0"/>
      <c r="BL142" s="0"/>
      <c r="BM142" s="0"/>
      <c r="BN142" s="0"/>
      <c r="BO142" s="0"/>
      <c r="BP142" s="0"/>
      <c r="BQ142" s="0"/>
      <c r="BR142" s="0"/>
      <c r="BS142" s="0"/>
      <c r="BT142" s="0"/>
      <c r="BU142" s="0"/>
      <c r="BV142" s="0"/>
      <c r="BW142" s="0"/>
      <c r="BX142" s="0"/>
      <c r="BY142" s="0"/>
      <c r="BZ142" s="0"/>
      <c r="CA142" s="0"/>
      <c r="CB142" s="0"/>
      <c r="CC142" s="0"/>
      <c r="CD142" s="0"/>
      <c r="CE142" s="0"/>
      <c r="CF142" s="0"/>
      <c r="CG142" s="0"/>
      <c r="CH142" s="0"/>
      <c r="CI142" s="0"/>
      <c r="CJ142" s="0"/>
      <c r="CK142" s="0"/>
      <c r="CL142" s="0"/>
      <c r="CM142" s="0"/>
      <c r="CN142" s="0"/>
      <c r="CO142" s="0"/>
      <c r="CP142" s="0"/>
      <c r="CQ142" s="0"/>
      <c r="CR142" s="0"/>
      <c r="CS142" s="0"/>
      <c r="CT142" s="0"/>
      <c r="CU142" s="0"/>
      <c r="CV142" s="0"/>
      <c r="CW142" s="0"/>
      <c r="CX142" s="0"/>
      <c r="CY142" s="0"/>
      <c r="CZ142" s="0"/>
      <c r="DA142" s="0"/>
      <c r="DB142" s="0"/>
      <c r="DC142" s="0"/>
      <c r="DD142" s="0"/>
      <c r="DE142" s="11" t="n">
        <v>45898</v>
      </c>
      <c r="DF142" s="6" t="n">
        <v>-3.29</v>
      </c>
      <c r="DG142" s="0" t="s">
        <v>289</v>
      </c>
    </row>
    <row collapsed="false" customFormat="false" customHeight="false" hidden="false" ht="12.1" outlineLevel="0" r="143">
      <c r="A143" s="0"/>
      <c r="B143" s="0"/>
      <c r="C143" s="0"/>
      <c r="D143" s="0"/>
      <c r="E143" s="0"/>
      <c r="F143" s="0"/>
      <c r="G143" s="0"/>
      <c r="H143" s="0"/>
      <c r="I143" s="0"/>
      <c r="J143" s="0"/>
      <c r="K143" s="0"/>
      <c r="L143" s="0"/>
      <c r="M143" s="0"/>
      <c r="N143" s="0"/>
      <c r="O143" s="0"/>
      <c r="P143" s="0"/>
      <c r="Q143" s="0"/>
      <c r="R143" s="0"/>
      <c r="S143" s="0"/>
      <c r="T143" s="0"/>
      <c r="U143" s="0"/>
      <c r="V143" s="0"/>
      <c r="W143" s="0"/>
      <c r="X143" s="0"/>
      <c r="Y143" s="0"/>
      <c r="Z143" s="0"/>
      <c r="AA143" s="0"/>
      <c r="AB143" s="0"/>
      <c r="AC143" s="0"/>
      <c r="AD143" s="0"/>
      <c r="AE143" s="0"/>
      <c r="AF143" s="0"/>
      <c r="AG143" s="0"/>
      <c r="AH143" s="0"/>
      <c r="AI143" s="0"/>
      <c r="AJ143" s="0"/>
      <c r="AK143" s="0"/>
      <c r="AL143" s="0"/>
      <c r="AM143" s="0"/>
      <c r="AN143" s="0"/>
      <c r="AO143" s="0"/>
      <c r="AP143" s="0"/>
      <c r="AQ143" s="0"/>
      <c r="AR143" s="0"/>
      <c r="AS143" s="0"/>
      <c r="AT143" s="0"/>
      <c r="AU143" s="0"/>
      <c r="AV143" s="0"/>
      <c r="AW143" s="0"/>
      <c r="AX143" s="0"/>
      <c r="AY143" s="0"/>
      <c r="AZ143" s="0"/>
      <c r="BA143" s="0"/>
      <c r="BB143" s="0"/>
      <c r="BC143" s="0"/>
      <c r="BD143" s="0"/>
      <c r="BE143" s="0"/>
      <c r="BF143" s="0"/>
      <c r="BG143" s="0"/>
      <c r="BH143" s="0"/>
      <c r="BI143" s="0"/>
      <c r="BJ143" s="0"/>
      <c r="BK143" s="0"/>
      <c r="BL143" s="0"/>
      <c r="BM143" s="0"/>
      <c r="BN143" s="0"/>
      <c r="BO143" s="0"/>
      <c r="BP143" s="0"/>
      <c r="BQ143" s="0"/>
      <c r="BR143" s="0"/>
      <c r="BS143" s="0"/>
      <c r="BT143" s="0"/>
      <c r="BU143" s="0"/>
      <c r="BV143" s="0"/>
      <c r="BW143" s="0"/>
      <c r="BX143" s="0"/>
      <c r="BY143" s="0"/>
      <c r="BZ143" s="0"/>
      <c r="CA143" s="0"/>
      <c r="CB143" s="0"/>
      <c r="CC143" s="0"/>
      <c r="CD143" s="0"/>
      <c r="CE143" s="0"/>
      <c r="CF143" s="0"/>
      <c r="CG143" s="0"/>
      <c r="CH143" s="0"/>
      <c r="CI143" s="0"/>
      <c r="CJ143" s="0"/>
      <c r="CK143" s="0"/>
      <c r="CL143" s="0"/>
      <c r="CM143" s="0"/>
      <c r="CN143" s="0"/>
      <c r="CO143" s="0"/>
      <c r="CP143" s="0"/>
      <c r="CQ143" s="0"/>
      <c r="CR143" s="0"/>
      <c r="CS143" s="0"/>
      <c r="CT143" s="0"/>
      <c r="CU143" s="0"/>
      <c r="CV143" s="0"/>
      <c r="CW143" s="0"/>
      <c r="CX143" s="0"/>
      <c r="CY143" s="0"/>
      <c r="CZ143" s="0"/>
      <c r="DA143" s="0"/>
      <c r="DB143" s="0"/>
      <c r="DC143" s="0"/>
      <c r="DD143" s="0"/>
      <c r="DE143" s="11" t="n">
        <v>45898</v>
      </c>
      <c r="DF143" s="6" t="n">
        <v>-1277.01</v>
      </c>
      <c r="DG143" s="0" t="s">
        <v>407</v>
      </c>
    </row>
    <row collapsed="false" customFormat="false" customHeight="false" hidden="false" ht="12.1" outlineLevel="0" r="144">
      <c r="A144" s="0"/>
      <c r="B144" s="0"/>
      <c r="C144" s="0"/>
      <c r="D144" s="0"/>
      <c r="E144" s="0"/>
      <c r="F144" s="0"/>
      <c r="G144" s="0"/>
      <c r="H144" s="0"/>
      <c r="I144" s="0"/>
      <c r="J144" s="0"/>
      <c r="K144" s="0"/>
      <c r="L144" s="0"/>
      <c r="M144" s="0"/>
      <c r="N144" s="0"/>
      <c r="O144" s="0"/>
      <c r="P144" s="0"/>
      <c r="Q144" s="0"/>
      <c r="R144" s="0"/>
      <c r="S144" s="0"/>
      <c r="T144" s="0"/>
      <c r="U144" s="0"/>
      <c r="V144" s="0"/>
      <c r="W144" s="0"/>
      <c r="X144" s="0"/>
      <c r="Y144" s="0"/>
      <c r="Z144" s="0"/>
      <c r="AA144" s="0"/>
      <c r="AB144" s="0"/>
      <c r="AC144" s="0"/>
      <c r="AD144" s="0"/>
      <c r="AE144" s="0"/>
      <c r="AF144" s="0"/>
      <c r="AG144" s="0"/>
      <c r="AH144" s="0"/>
      <c r="AI144" s="0"/>
      <c r="AJ144" s="0"/>
      <c r="AK144" s="0"/>
      <c r="AL144" s="0"/>
      <c r="AM144" s="0"/>
      <c r="AN144" s="0"/>
      <c r="AO144" s="0"/>
      <c r="AP144" s="0"/>
      <c r="AQ144" s="0"/>
      <c r="AR144" s="0"/>
      <c r="AS144" s="0"/>
      <c r="AT144" s="0"/>
      <c r="AU144" s="0"/>
      <c r="AV144" s="0"/>
      <c r="AW144" s="0"/>
      <c r="AX144" s="0"/>
      <c r="AY144" s="0"/>
      <c r="AZ144" s="0"/>
      <c r="BA144" s="0"/>
      <c r="BB144" s="0"/>
      <c r="BC144" s="0"/>
      <c r="BD144" s="0"/>
      <c r="BE144" s="0"/>
      <c r="BF144" s="0"/>
      <c r="BG144" s="0"/>
      <c r="BH144" s="0"/>
      <c r="BI144" s="0"/>
      <c r="BJ144" s="0"/>
      <c r="BK144" s="0"/>
      <c r="BL144" s="0"/>
      <c r="BM144" s="0"/>
      <c r="BN144" s="0"/>
      <c r="BO144" s="0"/>
      <c r="BP144" s="0"/>
      <c r="BQ144" s="0"/>
      <c r="BR144" s="0"/>
      <c r="BS144" s="0"/>
      <c r="BT144" s="0"/>
      <c r="BU144" s="0"/>
      <c r="BV144" s="0"/>
      <c r="BW144" s="0"/>
      <c r="BX144" s="0"/>
      <c r="BY144" s="0"/>
      <c r="BZ144" s="0"/>
      <c r="CA144" s="0"/>
      <c r="CB144" s="0"/>
      <c r="CC144" s="0"/>
      <c r="CD144" s="0"/>
      <c r="CE144" s="0"/>
      <c r="CF144" s="0"/>
      <c r="CG144" s="0"/>
      <c r="CH144" s="0"/>
      <c r="CI144" s="0"/>
      <c r="CJ144" s="0"/>
      <c r="CK144" s="0"/>
      <c r="CL144" s="0"/>
      <c r="CM144" s="0"/>
      <c r="CN144" s="0"/>
      <c r="CO144" s="0"/>
      <c r="CP144" s="0"/>
      <c r="CQ144" s="0"/>
      <c r="CR144" s="0"/>
      <c r="CS144" s="0"/>
      <c r="CT144" s="0"/>
      <c r="CU144" s="0"/>
      <c r="CV144" s="0"/>
      <c r="CW144" s="0"/>
      <c r="CX144" s="0"/>
      <c r="CY144" s="0"/>
      <c r="CZ144" s="0"/>
      <c r="DA144" s="0"/>
      <c r="DB144" s="0"/>
      <c r="DC144" s="0"/>
      <c r="DD144" s="0"/>
      <c r="DE144" s="11" t="n">
        <v>45899</v>
      </c>
      <c r="DF144" s="6" t="n">
        <v>141.95</v>
      </c>
      <c r="DG144" s="0" t="s">
        <v>336</v>
      </c>
    </row>
    <row collapsed="false" customFormat="false" customHeight="false" hidden="false" ht="12.1" outlineLevel="0" r="145">
      <c r="A145" s="0"/>
      <c r="B145" s="0"/>
      <c r="C145" s="0"/>
      <c r="D145" s="0"/>
      <c r="E145" s="0"/>
      <c r="F145" s="0"/>
      <c r="G145" s="0"/>
      <c r="H145" s="0"/>
      <c r="I145" s="0"/>
      <c r="J145" s="0"/>
      <c r="K145" s="0"/>
      <c r="L145" s="0"/>
      <c r="M145" s="0"/>
      <c r="N145" s="0"/>
      <c r="O145" s="0"/>
      <c r="P145" s="0"/>
      <c r="Q145" s="0"/>
      <c r="R145" s="0"/>
      <c r="S145" s="0"/>
      <c r="T145" s="0"/>
      <c r="U145" s="0"/>
      <c r="V145" s="0"/>
      <c r="W145" s="0"/>
      <c r="X145" s="0"/>
      <c r="Y145" s="0"/>
      <c r="Z145" s="0"/>
      <c r="AA145" s="0"/>
      <c r="AB145" s="0"/>
      <c r="AC145" s="0"/>
      <c r="AD145" s="0"/>
      <c r="AE145" s="0"/>
      <c r="AF145" s="0"/>
      <c r="AG145" s="0"/>
      <c r="AH145" s="0"/>
      <c r="AI145" s="0"/>
      <c r="AJ145" s="0"/>
      <c r="AK145" s="0"/>
      <c r="AL145" s="0"/>
      <c r="AM145" s="0"/>
      <c r="AN145" s="0"/>
      <c r="AO145" s="0"/>
      <c r="AP145" s="0"/>
      <c r="AQ145" s="0"/>
      <c r="AR145" s="0"/>
      <c r="AS145" s="0"/>
      <c r="AT145" s="0"/>
      <c r="AU145" s="0"/>
      <c r="AV145" s="0"/>
      <c r="AW145" s="0"/>
      <c r="AX145" s="0"/>
      <c r="AY145" s="0"/>
      <c r="AZ145" s="0"/>
      <c r="BA145" s="0"/>
      <c r="BB145" s="0"/>
      <c r="BC145" s="0"/>
      <c r="BD145" s="0"/>
      <c r="BE145" s="0"/>
      <c r="BF145" s="0"/>
      <c r="BG145" s="0"/>
      <c r="BH145" s="0"/>
      <c r="BI145" s="0"/>
      <c r="BJ145" s="0"/>
      <c r="BK145" s="0"/>
      <c r="BL145" s="0"/>
      <c r="BM145" s="0"/>
      <c r="BN145" s="0"/>
      <c r="BO145" s="0"/>
      <c r="BP145" s="0"/>
      <c r="BQ145" s="0"/>
      <c r="BR145" s="0"/>
      <c r="BS145" s="0"/>
      <c r="BT145" s="0"/>
      <c r="BU145" s="0"/>
      <c r="BV145" s="0"/>
      <c r="BW145" s="0"/>
      <c r="BX145" s="0"/>
      <c r="BY145" s="0"/>
      <c r="BZ145" s="0"/>
      <c r="CA145" s="0"/>
      <c r="CB145" s="0"/>
      <c r="CC145" s="0"/>
      <c r="CD145" s="0"/>
      <c r="CE145" s="0"/>
      <c r="CF145" s="0"/>
      <c r="CG145" s="0"/>
      <c r="CH145" s="0"/>
      <c r="CI145" s="0"/>
      <c r="CJ145" s="0"/>
      <c r="CK145" s="0"/>
      <c r="CL145" s="0"/>
      <c r="CM145" s="0"/>
      <c r="CN145" s="0"/>
      <c r="CO145" s="0"/>
      <c r="CP145" s="0"/>
      <c r="CQ145" s="0"/>
      <c r="CR145" s="0"/>
      <c r="CS145" s="0"/>
      <c r="CT145" s="0"/>
      <c r="CU145" s="0"/>
      <c r="CV145" s="0"/>
      <c r="CW145" s="0"/>
      <c r="CX145" s="0"/>
      <c r="CY145" s="0"/>
      <c r="CZ145" s="0"/>
      <c r="DA145" s="0"/>
      <c r="DB145" s="0"/>
      <c r="DC145" s="0"/>
      <c r="DD145" s="0"/>
      <c r="DE145" s="11" t="n">
        <v>45901</v>
      </c>
      <c r="DF145" s="6" t="n">
        <v>142.08</v>
      </c>
      <c r="DG145" s="0" t="s">
        <v>336</v>
      </c>
    </row>
    <row collapsed="false" customFormat="false" customHeight="false" hidden="false" ht="12.1" outlineLevel="0" r="146">
      <c r="A146" s="0"/>
      <c r="B146" s="0"/>
      <c r="C146" s="0"/>
      <c r="D146" s="0"/>
      <c r="E146" s="0"/>
      <c r="F146" s="0"/>
      <c r="G146" s="0"/>
      <c r="H146" s="0"/>
      <c r="I146" s="0"/>
      <c r="J146" s="0"/>
      <c r="K146" s="0"/>
      <c r="L146" s="0"/>
      <c r="M146" s="0"/>
      <c r="N146" s="0"/>
      <c r="O146" s="0"/>
      <c r="P146" s="0"/>
      <c r="Q146" s="0"/>
      <c r="R146" s="0"/>
      <c r="S146" s="0"/>
      <c r="T146" s="0"/>
      <c r="U146" s="0"/>
      <c r="V146" s="0"/>
      <c r="W146" s="0"/>
      <c r="X146" s="0"/>
      <c r="Y146" s="0"/>
      <c r="Z146" s="0"/>
      <c r="AA146" s="0"/>
      <c r="AB146" s="0"/>
      <c r="AC146" s="0"/>
      <c r="AD146" s="0"/>
      <c r="AE146" s="0"/>
      <c r="AF146" s="0"/>
      <c r="AG146" s="0"/>
      <c r="AH146" s="0"/>
      <c r="AI146" s="0"/>
      <c r="AJ146" s="0"/>
      <c r="AK146" s="0"/>
      <c r="AL146" s="0"/>
      <c r="AM146" s="0"/>
      <c r="AN146" s="0"/>
      <c r="AO146" s="0"/>
      <c r="AP146" s="0"/>
      <c r="AQ146" s="0"/>
      <c r="AR146" s="0"/>
      <c r="AS146" s="0"/>
      <c r="AT146" s="0"/>
      <c r="AU146" s="0"/>
      <c r="AV146" s="0"/>
      <c r="AW146" s="0"/>
      <c r="AX146" s="0"/>
      <c r="AY146" s="0"/>
      <c r="AZ146" s="0"/>
      <c r="BA146" s="0"/>
      <c r="BB146" s="0"/>
      <c r="BC146" s="0"/>
      <c r="BD146" s="0"/>
      <c r="BE146" s="0"/>
      <c r="BF146" s="0"/>
      <c r="BG146" s="0"/>
      <c r="BH146" s="0"/>
      <c r="BI146" s="0"/>
      <c r="BJ146" s="0"/>
      <c r="BK146" s="0"/>
      <c r="BL146" s="0"/>
      <c r="BM146" s="0"/>
      <c r="BN146" s="0"/>
      <c r="BO146" s="0"/>
      <c r="BP146" s="0"/>
      <c r="BQ146" s="0"/>
      <c r="BR146" s="0"/>
      <c r="BS146" s="0"/>
      <c r="BT146" s="0"/>
      <c r="BU146" s="0"/>
      <c r="BV146" s="0"/>
      <c r="BW146" s="0"/>
      <c r="BX146" s="0"/>
      <c r="BY146" s="0"/>
      <c r="BZ146" s="0"/>
      <c r="CA146" s="0"/>
      <c r="CB146" s="0"/>
      <c r="CC146" s="0"/>
      <c r="CD146" s="0"/>
      <c r="CE146" s="0"/>
      <c r="CF146" s="0"/>
      <c r="CG146" s="0"/>
      <c r="CH146" s="0"/>
      <c r="CI146" s="0"/>
      <c r="CJ146" s="0"/>
      <c r="CK146" s="0"/>
      <c r="CL146" s="0"/>
      <c r="CM146" s="0"/>
      <c r="CN146" s="0"/>
      <c r="CO146" s="0"/>
      <c r="CP146" s="0"/>
      <c r="CQ146" s="0"/>
      <c r="CR146" s="0"/>
      <c r="CS146" s="0"/>
      <c r="CT146" s="0"/>
      <c r="CU146" s="0"/>
      <c r="CV146" s="0"/>
      <c r="CW146" s="0"/>
      <c r="CX146" s="0"/>
      <c r="CY146" s="0"/>
      <c r="CZ146" s="0"/>
      <c r="DA146" s="0"/>
      <c r="DB146" s="0"/>
      <c r="DC146" s="0"/>
      <c r="DD146" s="0"/>
      <c r="DE146" s="11" t="n">
        <v>45902</v>
      </c>
      <c r="DF146" s="6" t="n">
        <v>142.16</v>
      </c>
      <c r="DG146" s="0" t="s">
        <v>336</v>
      </c>
    </row>
    <row collapsed="false" customFormat="false" customHeight="false" hidden="false" ht="12.1" outlineLevel="0" r="147">
      <c r="A147" s="0"/>
      <c r="B147" s="0"/>
      <c r="C147" s="0"/>
      <c r="D147" s="0"/>
      <c r="E147" s="0"/>
      <c r="F147" s="0"/>
      <c r="G147" s="0"/>
      <c r="H147" s="0"/>
      <c r="I147" s="0"/>
      <c r="J147" s="0"/>
      <c r="K147" s="0"/>
      <c r="L147" s="0"/>
      <c r="M147" s="0"/>
      <c r="N147" s="0"/>
      <c r="O147" s="0"/>
      <c r="P147" s="0"/>
      <c r="Q147" s="0"/>
      <c r="R147" s="0"/>
      <c r="S147" s="0"/>
      <c r="T147" s="0"/>
      <c r="U147" s="0"/>
      <c r="V147" s="0"/>
      <c r="W147" s="0"/>
      <c r="X147" s="0"/>
      <c r="Y147" s="0"/>
      <c r="Z147" s="0"/>
      <c r="AA147" s="0"/>
      <c r="AB147" s="0"/>
      <c r="AC147" s="0"/>
      <c r="AD147" s="0"/>
      <c r="AE147" s="0"/>
      <c r="AF147" s="0"/>
      <c r="AG147" s="0"/>
      <c r="AH147" s="0"/>
      <c r="AI147" s="0"/>
      <c r="AJ147" s="0"/>
      <c r="AK147" s="0"/>
      <c r="AL147" s="0"/>
      <c r="AM147" s="0"/>
      <c r="AN147" s="0"/>
      <c r="AO147" s="0"/>
      <c r="AP147" s="0"/>
      <c r="AQ147" s="0"/>
      <c r="AR147" s="0"/>
      <c r="AS147" s="0"/>
      <c r="AT147" s="0"/>
      <c r="AU147" s="0"/>
      <c r="AV147" s="0"/>
      <c r="AW147" s="0"/>
      <c r="AX147" s="0"/>
      <c r="AY147" s="0"/>
      <c r="AZ147" s="0"/>
      <c r="BA147" s="0"/>
      <c r="BB147" s="0"/>
      <c r="BC147" s="0"/>
      <c r="BD147" s="0"/>
      <c r="BE147" s="0"/>
      <c r="BF147" s="0"/>
      <c r="BG147" s="0"/>
      <c r="BH147" s="0"/>
      <c r="BI147" s="0"/>
      <c r="BJ147" s="0"/>
      <c r="BK147" s="0"/>
      <c r="BL147" s="0"/>
      <c r="BM147" s="0"/>
      <c r="BN147" s="0"/>
      <c r="BO147" s="0"/>
      <c r="BP147" s="0"/>
      <c r="BQ147" s="0"/>
      <c r="BR147" s="0"/>
      <c r="BS147" s="0"/>
      <c r="BT147" s="0"/>
      <c r="BU147" s="0"/>
      <c r="BV147" s="0"/>
      <c r="BW147" s="0"/>
      <c r="BX147" s="0"/>
      <c r="BY147" s="0"/>
      <c r="BZ147" s="0"/>
      <c r="CA147" s="0"/>
      <c r="CB147" s="0"/>
      <c r="CC147" s="0"/>
      <c r="CD147" s="0"/>
      <c r="CE147" s="0"/>
      <c r="CF147" s="0"/>
      <c r="CG147" s="0"/>
      <c r="CH147" s="0"/>
      <c r="CI147" s="0"/>
      <c r="CJ147" s="0"/>
      <c r="CK147" s="0"/>
      <c r="CL147" s="0"/>
      <c r="CM147" s="0"/>
      <c r="CN147" s="0"/>
      <c r="CO147" s="0"/>
      <c r="CP147" s="0"/>
      <c r="CQ147" s="0"/>
      <c r="CR147" s="0"/>
      <c r="CS147" s="0"/>
      <c r="CT147" s="0"/>
      <c r="CU147" s="0"/>
      <c r="CV147" s="0"/>
      <c r="CW147" s="0"/>
      <c r="CX147" s="0"/>
      <c r="CY147" s="0"/>
      <c r="CZ147" s="0"/>
      <c r="DA147" s="0"/>
      <c r="DB147" s="0"/>
      <c r="DC147" s="0"/>
      <c r="DD147" s="0"/>
      <c r="DE147" s="11" t="n">
        <v>45904</v>
      </c>
      <c r="DF147" s="6" t="n">
        <v>2845.58</v>
      </c>
      <c r="DG147" s="0" t="s">
        <v>336</v>
      </c>
    </row>
    <row collapsed="false" customFormat="false" customHeight="false" hidden="false" ht="12.1" outlineLevel="0" r="148">
      <c r="A148" s="0"/>
      <c r="B148" s="0"/>
      <c r="C148" s="0"/>
      <c r="D148" s="0"/>
      <c r="E148" s="0"/>
      <c r="F148" s="0"/>
      <c r="G148" s="0"/>
      <c r="H148" s="0"/>
      <c r="I148" s="0"/>
      <c r="J148" s="0"/>
      <c r="K148" s="0"/>
      <c r="L148" s="0"/>
      <c r="M148" s="0"/>
      <c r="N148" s="0"/>
      <c r="O148" s="0"/>
      <c r="P148" s="0"/>
      <c r="Q148" s="0"/>
      <c r="R148" s="0"/>
      <c r="S148" s="0"/>
      <c r="T148" s="0"/>
      <c r="U148" s="0"/>
      <c r="V148" s="0"/>
      <c r="W148" s="0"/>
      <c r="X148" s="0"/>
      <c r="Y148" s="0"/>
      <c r="Z148" s="0"/>
      <c r="AA148" s="0"/>
      <c r="AB148" s="0"/>
      <c r="AC148" s="0"/>
      <c r="AD148" s="0"/>
      <c r="AE148" s="0"/>
      <c r="AF148" s="0"/>
      <c r="AG148" s="0"/>
      <c r="AH148" s="0"/>
      <c r="AI148" s="0"/>
      <c r="AJ148" s="0"/>
      <c r="AK148" s="0"/>
      <c r="AL148" s="0"/>
      <c r="AM148" s="0"/>
      <c r="AN148" s="0"/>
      <c r="AO148" s="0"/>
      <c r="AP148" s="0"/>
      <c r="AQ148" s="0"/>
      <c r="AR148" s="0"/>
      <c r="AS148" s="0"/>
      <c r="AT148" s="0"/>
      <c r="AU148" s="0"/>
      <c r="AV148" s="0"/>
      <c r="AW148" s="0"/>
      <c r="AX148" s="0"/>
      <c r="AY148" s="0"/>
      <c r="AZ148" s="0"/>
      <c r="BA148" s="0"/>
      <c r="BB148" s="0"/>
      <c r="BC148" s="0"/>
      <c r="BD148" s="0"/>
      <c r="BE148" s="0"/>
      <c r="BF148" s="0"/>
      <c r="BG148" s="0"/>
      <c r="BH148" s="0"/>
      <c r="BI148" s="0"/>
      <c r="BJ148" s="0"/>
      <c r="BK148" s="0"/>
      <c r="BL148" s="0"/>
      <c r="BM148" s="0"/>
      <c r="BN148" s="0"/>
      <c r="BO148" s="0"/>
      <c r="BP148" s="0"/>
      <c r="BQ148" s="0"/>
      <c r="BR148" s="0"/>
      <c r="BS148" s="0"/>
      <c r="BT148" s="0"/>
      <c r="BU148" s="0"/>
      <c r="BV148" s="0"/>
      <c r="BW148" s="0"/>
      <c r="BX148" s="0"/>
      <c r="BY148" s="0"/>
      <c r="BZ148" s="0"/>
      <c r="CA148" s="0"/>
      <c r="CB148" s="0"/>
      <c r="CC148" s="0"/>
      <c r="CD148" s="0"/>
      <c r="CE148" s="0"/>
      <c r="CF148" s="0"/>
      <c r="CG148" s="0"/>
      <c r="CH148" s="0"/>
      <c r="CI148" s="0"/>
      <c r="CJ148" s="0"/>
      <c r="CK148" s="0"/>
      <c r="CL148" s="0"/>
      <c r="CM148" s="0"/>
      <c r="CN148" s="0"/>
      <c r="CO148" s="0"/>
      <c r="CP148" s="0"/>
      <c r="CQ148" s="0"/>
      <c r="CR148" s="0"/>
      <c r="CS148" s="0"/>
      <c r="CT148" s="0"/>
      <c r="CU148" s="0"/>
      <c r="CV148" s="0"/>
      <c r="CW148" s="0"/>
      <c r="CX148" s="0"/>
      <c r="CY148" s="0"/>
      <c r="CZ148" s="0"/>
      <c r="DA148" s="0"/>
      <c r="DB148" s="0"/>
      <c r="DC148" s="0"/>
      <c r="DD148" s="0"/>
      <c r="DE148" s="11" t="n">
        <v>45907</v>
      </c>
      <c r="DF148" s="6" t="n">
        <v>142.47</v>
      </c>
      <c r="DG148" s="0" t="s">
        <v>336</v>
      </c>
    </row>
    <row collapsed="false" customFormat="false" customHeight="false" hidden="false" ht="12.1" outlineLevel="0" r="149">
      <c r="A149" s="0"/>
      <c r="B149" s="0"/>
      <c r="C149" s="0"/>
      <c r="D149" s="0"/>
      <c r="E149" s="0"/>
      <c r="F149" s="0"/>
      <c r="G149" s="0"/>
      <c r="H149" s="0"/>
      <c r="I149" s="0"/>
      <c r="J149" s="0"/>
      <c r="K149" s="0"/>
      <c r="L149" s="0"/>
      <c r="M149" s="0"/>
      <c r="N149" s="0"/>
      <c r="O149" s="0"/>
      <c r="P149" s="0"/>
      <c r="Q149" s="0"/>
      <c r="R149" s="0"/>
      <c r="S149" s="0"/>
      <c r="T149" s="0"/>
      <c r="U149" s="0"/>
      <c r="V149" s="0"/>
      <c r="W149" s="0"/>
      <c r="X149" s="0"/>
      <c r="Y149" s="0"/>
      <c r="Z149" s="0"/>
      <c r="AA149" s="0"/>
      <c r="AB149" s="0"/>
      <c r="AC149" s="0"/>
      <c r="AD149" s="0"/>
      <c r="AE149" s="0"/>
      <c r="AF149" s="0"/>
      <c r="AG149" s="0"/>
      <c r="AH149" s="0"/>
      <c r="AI149" s="0"/>
      <c r="AJ149" s="0"/>
      <c r="AK149" s="0"/>
      <c r="AL149" s="0"/>
      <c r="AM149" s="0"/>
      <c r="AN149" s="0"/>
      <c r="AO149" s="0"/>
      <c r="AP149" s="0"/>
      <c r="AQ149" s="0"/>
      <c r="AR149" s="0"/>
      <c r="AS149" s="0"/>
      <c r="AT149" s="0"/>
      <c r="AU149" s="0"/>
      <c r="AV149" s="0"/>
      <c r="AW149" s="0"/>
      <c r="AX149" s="0"/>
      <c r="AY149" s="0"/>
      <c r="AZ149" s="0"/>
      <c r="BA149" s="0"/>
      <c r="BB149" s="0"/>
      <c r="BC149" s="0"/>
      <c r="BD149" s="0"/>
      <c r="BE149" s="0"/>
      <c r="BF149" s="0"/>
      <c r="BG149" s="0"/>
      <c r="BH149" s="0"/>
      <c r="BI149" s="0"/>
      <c r="BJ149" s="0"/>
      <c r="BK149" s="0"/>
      <c r="BL149" s="0"/>
      <c r="BM149" s="0"/>
      <c r="BN149" s="0"/>
      <c r="BO149" s="0"/>
      <c r="BP149" s="0"/>
      <c r="BQ149" s="0"/>
      <c r="BR149" s="0"/>
      <c r="BS149" s="0"/>
      <c r="BT149" s="0"/>
      <c r="BU149" s="0"/>
      <c r="BV149" s="0"/>
      <c r="BW149" s="0"/>
      <c r="BX149" s="0"/>
      <c r="BY149" s="0"/>
      <c r="BZ149" s="0"/>
      <c r="CA149" s="0"/>
      <c r="CB149" s="0"/>
      <c r="CC149" s="0"/>
      <c r="CD149" s="0"/>
      <c r="CE149" s="0"/>
      <c r="CF149" s="0"/>
      <c r="CG149" s="0"/>
      <c r="CH149" s="0"/>
      <c r="CI149" s="0"/>
      <c r="CJ149" s="0"/>
      <c r="CK149" s="0"/>
      <c r="CL149" s="0"/>
      <c r="CM149" s="0"/>
      <c r="CN149" s="0"/>
      <c r="CO149" s="0"/>
      <c r="CP149" s="0"/>
      <c r="CQ149" s="0"/>
      <c r="CR149" s="0"/>
      <c r="CS149" s="0"/>
      <c r="CT149" s="0"/>
      <c r="CU149" s="0"/>
      <c r="CV149" s="0"/>
      <c r="CW149" s="0"/>
      <c r="CX149" s="0"/>
      <c r="CY149" s="0"/>
      <c r="CZ149" s="0"/>
      <c r="DA149" s="0"/>
      <c r="DB149" s="0"/>
      <c r="DC149" s="0"/>
      <c r="DD149" s="0"/>
      <c r="DE149" s="11" t="n">
        <v>45908</v>
      </c>
      <c r="DF149" s="6" t="n">
        <v>142.54</v>
      </c>
      <c r="DG149" s="0" t="s">
        <v>336</v>
      </c>
    </row>
    <row collapsed="false" customFormat="false" customHeight="false" hidden="false" ht="12.1" outlineLevel="0" r="150">
      <c r="A150" s="0"/>
      <c r="B150" s="0"/>
      <c r="C150" s="0"/>
      <c r="D150" s="0"/>
      <c r="E150" s="0"/>
      <c r="F150" s="0"/>
      <c r="G150" s="0"/>
      <c r="H150" s="0"/>
      <c r="I150" s="0"/>
      <c r="J150" s="0"/>
      <c r="K150" s="0"/>
      <c r="L150" s="0"/>
      <c r="M150" s="0"/>
      <c r="N150" s="0"/>
      <c r="O150" s="0"/>
      <c r="P150" s="0"/>
      <c r="Q150" s="0"/>
      <c r="R150" s="0"/>
      <c r="S150" s="0"/>
      <c r="T150" s="0"/>
      <c r="U150" s="0"/>
      <c r="V150" s="0"/>
      <c r="W150" s="0"/>
      <c r="X150" s="0"/>
      <c r="Y150" s="0"/>
      <c r="Z150" s="0"/>
      <c r="AA150" s="0"/>
      <c r="AB150" s="0"/>
      <c r="AC150" s="0"/>
      <c r="AD150" s="0"/>
      <c r="AE150" s="0"/>
      <c r="AF150" s="0"/>
      <c r="AG150" s="0"/>
      <c r="AH150" s="0"/>
      <c r="AI150" s="0"/>
      <c r="AJ150" s="0"/>
      <c r="AK150" s="0"/>
      <c r="AL150" s="0"/>
      <c r="AM150" s="0"/>
      <c r="AN150" s="0"/>
      <c r="AO150" s="0"/>
      <c r="AP150" s="0"/>
      <c r="AQ150" s="0"/>
      <c r="AR150" s="0"/>
      <c r="AS150" s="0"/>
      <c r="AT150" s="0"/>
      <c r="AU150" s="0"/>
      <c r="AV150" s="0"/>
      <c r="AW150" s="0"/>
      <c r="AX150" s="0"/>
      <c r="AY150" s="0"/>
      <c r="AZ150" s="0"/>
      <c r="BA150" s="0"/>
      <c r="BB150" s="0"/>
      <c r="BC150" s="0"/>
      <c r="BD150" s="0"/>
      <c r="BE150" s="0"/>
      <c r="BF150" s="0"/>
      <c r="BG150" s="0"/>
      <c r="BH150" s="0"/>
      <c r="BI150" s="0"/>
      <c r="BJ150" s="0"/>
      <c r="BK150" s="0"/>
      <c r="BL150" s="0"/>
      <c r="BM150" s="0"/>
      <c r="BN150" s="0"/>
      <c r="BO150" s="0"/>
      <c r="BP150" s="0"/>
      <c r="BQ150" s="0"/>
      <c r="BR150" s="0"/>
      <c r="BS150" s="0"/>
      <c r="BT150" s="0"/>
      <c r="BU150" s="0"/>
      <c r="BV150" s="0"/>
      <c r="BW150" s="0"/>
      <c r="BX150" s="0"/>
      <c r="BY150" s="0"/>
      <c r="BZ150" s="0"/>
      <c r="CA150" s="0"/>
      <c r="CB150" s="0"/>
      <c r="CC150" s="0"/>
      <c r="CD150" s="0"/>
      <c r="CE150" s="0"/>
      <c r="CF150" s="0"/>
      <c r="CG150" s="0"/>
      <c r="CH150" s="0"/>
      <c r="CI150" s="0"/>
      <c r="CJ150" s="0"/>
      <c r="CK150" s="0"/>
      <c r="CL150" s="0"/>
      <c r="CM150" s="0"/>
      <c r="CN150" s="0"/>
      <c r="CO150" s="0"/>
      <c r="CP150" s="0"/>
      <c r="CQ150" s="0"/>
      <c r="CR150" s="0"/>
      <c r="CS150" s="0"/>
      <c r="CT150" s="0"/>
      <c r="CU150" s="0"/>
      <c r="CV150" s="0"/>
      <c r="CW150" s="0"/>
      <c r="CX150" s="0"/>
      <c r="CY150" s="0"/>
      <c r="CZ150" s="0"/>
      <c r="DA150" s="0"/>
      <c r="DB150" s="0"/>
      <c r="DC150" s="0"/>
      <c r="DD150" s="0"/>
      <c r="DE150" s="11" t="n">
        <v>45909</v>
      </c>
      <c r="DF150" s="6" t="n">
        <v>-3850.2</v>
      </c>
      <c r="DG150" s="0" t="s">
        <v>407</v>
      </c>
    </row>
    <row collapsed="false" customFormat="false" customHeight="false" hidden="false" ht="12.1" outlineLevel="0" r="151">
      <c r="A151" s="0"/>
      <c r="B151" s="0"/>
      <c r="C151" s="0"/>
      <c r="D151" s="0"/>
      <c r="E151" s="0"/>
      <c r="F151" s="0"/>
      <c r="G151" s="0"/>
      <c r="H151" s="0"/>
      <c r="I151" s="0"/>
      <c r="J151" s="0"/>
      <c r="K151" s="0"/>
      <c r="L151" s="0"/>
      <c r="M151" s="0"/>
      <c r="N151" s="0"/>
      <c r="O151" s="0"/>
      <c r="P151" s="0"/>
      <c r="Q151" s="0"/>
      <c r="R151" s="0"/>
      <c r="S151" s="0"/>
      <c r="T151" s="0"/>
      <c r="U151" s="0"/>
      <c r="V151" s="0"/>
      <c r="W151" s="0"/>
      <c r="X151" s="0"/>
      <c r="Y151" s="0"/>
      <c r="Z151" s="0"/>
      <c r="AA151" s="0"/>
      <c r="AB151" s="0"/>
      <c r="AC151" s="0"/>
      <c r="AD151" s="0"/>
      <c r="AE151" s="0"/>
      <c r="AF151" s="0"/>
      <c r="AG151" s="0"/>
      <c r="AH151" s="0"/>
      <c r="AI151" s="0"/>
      <c r="AJ151" s="0"/>
      <c r="AK151" s="0"/>
      <c r="AL151" s="0"/>
      <c r="AM151" s="0"/>
      <c r="AN151" s="0"/>
      <c r="AO151" s="0"/>
      <c r="AP151" s="0"/>
      <c r="AQ151" s="0"/>
      <c r="AR151" s="0"/>
      <c r="AS151" s="0"/>
      <c r="AT151" s="0"/>
      <c r="AU151" s="0"/>
      <c r="AV151" s="0"/>
      <c r="AW151" s="0"/>
      <c r="AX151" s="0"/>
      <c r="AY151" s="0"/>
      <c r="AZ151" s="0"/>
      <c r="BA151" s="0"/>
      <c r="BB151" s="0"/>
      <c r="BC151" s="0"/>
      <c r="BD151" s="0"/>
      <c r="BE151" s="0"/>
      <c r="BF151" s="0"/>
      <c r="BG151" s="0"/>
      <c r="BH151" s="0"/>
      <c r="BI151" s="0"/>
      <c r="BJ151" s="0"/>
      <c r="BK151" s="0"/>
      <c r="BL151" s="0"/>
      <c r="BM151" s="0"/>
      <c r="BN151" s="0"/>
      <c r="BO151" s="0"/>
      <c r="BP151" s="0"/>
      <c r="BQ151" s="0"/>
      <c r="BR151" s="0"/>
      <c r="BS151" s="0"/>
      <c r="BT151" s="0"/>
      <c r="BU151" s="0"/>
      <c r="BV151" s="0"/>
      <c r="BW151" s="0"/>
      <c r="BX151" s="0"/>
      <c r="BY151" s="0"/>
      <c r="BZ151" s="0"/>
      <c r="CA151" s="0"/>
      <c r="CB151" s="0"/>
      <c r="CC151" s="0"/>
      <c r="CD151" s="0"/>
      <c r="CE151" s="0"/>
      <c r="CF151" s="0"/>
      <c r="CG151" s="0"/>
      <c r="CH151" s="0"/>
      <c r="CI151" s="0"/>
      <c r="CJ151" s="0"/>
      <c r="CK151" s="0"/>
      <c r="CL151" s="0"/>
      <c r="CM151" s="0"/>
      <c r="CN151" s="0"/>
      <c r="CO151" s="0"/>
      <c r="CP151" s="0"/>
      <c r="CQ151" s="0"/>
      <c r="CR151" s="0"/>
      <c r="CS151" s="0"/>
      <c r="CT151" s="0"/>
      <c r="CU151" s="0"/>
      <c r="CV151" s="0"/>
      <c r="CW151" s="0"/>
      <c r="CX151" s="0"/>
      <c r="CY151" s="0"/>
      <c r="CZ151" s="0"/>
      <c r="DA151" s="0"/>
      <c r="DB151" s="0"/>
      <c r="DC151" s="0"/>
      <c r="DD151" s="0"/>
      <c r="DE151" s="11" t="n">
        <v>45912</v>
      </c>
      <c r="DF151" s="6" t="n">
        <v>142.78</v>
      </c>
      <c r="DG151" s="0" t="s">
        <v>336</v>
      </c>
    </row>
    <row collapsed="false" customFormat="false" customHeight="false" hidden="false" ht="12.1" outlineLevel="0" r="152">
      <c r="A152" s="0"/>
      <c r="B152" s="0"/>
      <c r="C152" s="0"/>
      <c r="D152" s="0"/>
      <c r="E152" s="0"/>
      <c r="F152" s="0"/>
      <c r="G152" s="0"/>
      <c r="H152" s="0"/>
      <c r="I152" s="0"/>
      <c r="J152" s="0"/>
      <c r="K152" s="0"/>
      <c r="L152" s="0"/>
      <c r="M152" s="0"/>
      <c r="N152" s="0"/>
      <c r="O152" s="0"/>
      <c r="P152" s="0"/>
      <c r="Q152" s="0"/>
      <c r="R152" s="0"/>
      <c r="S152" s="0"/>
      <c r="T152" s="0"/>
      <c r="U152" s="0"/>
      <c r="V152" s="0"/>
      <c r="W152" s="0"/>
      <c r="X152" s="0"/>
      <c r="Y152" s="0"/>
      <c r="Z152" s="0"/>
      <c r="AA152" s="0"/>
      <c r="AB152" s="0"/>
      <c r="AC152" s="0"/>
      <c r="AD152" s="0"/>
      <c r="AE152" s="0"/>
      <c r="AF152" s="0"/>
      <c r="AG152" s="0"/>
      <c r="AH152" s="0"/>
      <c r="AI152" s="0"/>
      <c r="AJ152" s="0"/>
      <c r="AK152" s="0"/>
      <c r="AL152" s="0"/>
      <c r="AM152" s="0"/>
      <c r="AN152" s="0"/>
      <c r="AO152" s="0"/>
      <c r="AP152" s="0"/>
      <c r="AQ152" s="0"/>
      <c r="AR152" s="0"/>
      <c r="AS152" s="0"/>
      <c r="AT152" s="0"/>
      <c r="AU152" s="0"/>
      <c r="AV152" s="0"/>
      <c r="AW152" s="0"/>
      <c r="AX152" s="0"/>
      <c r="AY152" s="0"/>
      <c r="AZ152" s="0"/>
      <c r="BA152" s="0"/>
      <c r="BB152" s="0"/>
      <c r="BC152" s="0"/>
      <c r="BD152" s="0"/>
      <c r="BE152" s="0"/>
      <c r="BF152" s="0"/>
      <c r="BG152" s="0"/>
      <c r="BH152" s="0"/>
      <c r="BI152" s="0"/>
      <c r="BJ152" s="0"/>
      <c r="BK152" s="0"/>
      <c r="BL152" s="0"/>
      <c r="BM152" s="0"/>
      <c r="BN152" s="0"/>
      <c r="BO152" s="0"/>
      <c r="BP152" s="0"/>
      <c r="BQ152" s="0"/>
      <c r="BR152" s="0"/>
      <c r="BS152" s="0"/>
      <c r="BT152" s="0"/>
      <c r="BU152" s="0"/>
      <c r="BV152" s="0"/>
      <c r="BW152" s="0"/>
      <c r="BX152" s="0"/>
      <c r="BY152" s="0"/>
      <c r="BZ152" s="0"/>
      <c r="CA152" s="0"/>
      <c r="CB152" s="0"/>
      <c r="CC152" s="0"/>
      <c r="CD152" s="0"/>
      <c r="CE152" s="0"/>
      <c r="CF152" s="0"/>
      <c r="CG152" s="0"/>
      <c r="CH152" s="0"/>
      <c r="CI152" s="0"/>
      <c r="CJ152" s="0"/>
      <c r="CK152" s="0"/>
      <c r="CL152" s="0"/>
      <c r="CM152" s="0"/>
      <c r="CN152" s="0"/>
      <c r="CO152" s="0"/>
      <c r="CP152" s="0"/>
      <c r="CQ152" s="0"/>
      <c r="CR152" s="0"/>
      <c r="CS152" s="0"/>
      <c r="CT152" s="0"/>
      <c r="CU152" s="0"/>
      <c r="CV152" s="0"/>
      <c r="CW152" s="0"/>
      <c r="CX152" s="0"/>
      <c r="CY152" s="0"/>
      <c r="CZ152" s="0"/>
      <c r="DA152" s="0"/>
      <c r="DB152" s="0"/>
      <c r="DC152" s="0"/>
      <c r="DD152" s="0"/>
      <c r="DE152" s="11" t="n">
        <v>45915</v>
      </c>
      <c r="DF152" s="6" t="n">
        <v>142.97</v>
      </c>
      <c r="DG152" s="0" t="s">
        <v>336</v>
      </c>
    </row>
    <row collapsed="false" customFormat="false" customHeight="false" hidden="false" ht="12.1" outlineLevel="0" r="153">
      <c r="A153" s="0"/>
      <c r="B153" s="0"/>
      <c r="C153" s="0"/>
      <c r="D153" s="0"/>
      <c r="E153" s="0"/>
      <c r="F153" s="0"/>
      <c r="G153" s="0"/>
      <c r="H153" s="0"/>
      <c r="I153" s="0"/>
      <c r="J153" s="0"/>
      <c r="K153" s="0"/>
      <c r="L153" s="0"/>
      <c r="M153" s="0"/>
      <c r="N153" s="0"/>
      <c r="O153" s="0"/>
      <c r="P153" s="0"/>
      <c r="Q153" s="0"/>
      <c r="R153" s="0"/>
      <c r="S153" s="0"/>
      <c r="T153" s="0"/>
      <c r="U153" s="0"/>
      <c r="V153" s="0"/>
      <c r="W153" s="0"/>
      <c r="X153" s="0"/>
      <c r="Y153" s="0"/>
      <c r="Z153" s="0"/>
      <c r="AA153" s="0"/>
      <c r="AB153" s="0"/>
      <c r="AC153" s="0"/>
      <c r="AD153" s="0"/>
      <c r="AE153" s="0"/>
      <c r="AF153" s="0"/>
      <c r="AG153" s="0"/>
      <c r="AH153" s="0"/>
      <c r="AI153" s="0"/>
      <c r="AJ153" s="0"/>
      <c r="AK153" s="0"/>
      <c r="AL153" s="0"/>
      <c r="AM153" s="0"/>
      <c r="AN153" s="0"/>
      <c r="AO153" s="0"/>
      <c r="AP153" s="0"/>
      <c r="AQ153" s="0"/>
      <c r="AR153" s="0"/>
      <c r="AS153" s="0"/>
      <c r="AT153" s="0"/>
      <c r="AU153" s="0"/>
      <c r="AV153" s="0"/>
      <c r="AW153" s="0"/>
      <c r="AX153" s="0"/>
      <c r="AY153" s="0"/>
      <c r="AZ153" s="0"/>
      <c r="BA153" s="0"/>
      <c r="BB153" s="0"/>
      <c r="BC153" s="0"/>
      <c r="BD153" s="0"/>
      <c r="BE153" s="0"/>
      <c r="BF153" s="0"/>
      <c r="BG153" s="0"/>
      <c r="BH153" s="0"/>
      <c r="BI153" s="0"/>
      <c r="BJ153" s="0"/>
      <c r="BK153" s="0"/>
      <c r="BL153" s="0"/>
      <c r="BM153" s="0"/>
      <c r="BN153" s="0"/>
      <c r="BO153" s="0"/>
      <c r="BP153" s="0"/>
      <c r="BQ153" s="0"/>
      <c r="BR153" s="0"/>
      <c r="BS153" s="0"/>
      <c r="BT153" s="0"/>
      <c r="BU153" s="0"/>
      <c r="BV153" s="0"/>
      <c r="BW153" s="0"/>
      <c r="BX153" s="0"/>
      <c r="BY153" s="0"/>
      <c r="BZ153" s="0"/>
      <c r="CA153" s="0"/>
      <c r="CB153" s="0"/>
      <c r="CC153" s="0"/>
      <c r="CD153" s="0"/>
      <c r="CE153" s="0"/>
      <c r="CF153" s="0"/>
      <c r="CG153" s="0"/>
      <c r="CH153" s="0"/>
      <c r="CI153" s="0"/>
      <c r="CJ153" s="0"/>
      <c r="CK153" s="0"/>
      <c r="CL153" s="0"/>
      <c r="CM153" s="0"/>
      <c r="CN153" s="0"/>
      <c r="CO153" s="0"/>
      <c r="CP153" s="0"/>
      <c r="CQ153" s="0"/>
      <c r="CR153" s="0"/>
      <c r="CS153" s="0"/>
      <c r="CT153" s="0"/>
      <c r="CU153" s="0"/>
      <c r="CV153" s="0"/>
      <c r="CW153" s="0"/>
      <c r="CX153" s="0"/>
      <c r="CY153" s="0"/>
      <c r="CZ153" s="0"/>
      <c r="DA153" s="0"/>
      <c r="DB153" s="0"/>
      <c r="DC153" s="0"/>
      <c r="DD153" s="0"/>
      <c r="DE153" s="11" t="n">
        <v>45919</v>
      </c>
      <c r="DF153" s="6" t="n">
        <v>143.21</v>
      </c>
      <c r="DG153" s="0" t="s">
        <v>336</v>
      </c>
    </row>
    <row collapsed="false" customFormat="false" customHeight="false" hidden="false" ht="12.1" outlineLevel="0" r="154">
      <c r="A154" s="0"/>
      <c r="B154" s="0"/>
      <c r="C154" s="0"/>
      <c r="D154" s="0"/>
      <c r="E154" s="0"/>
      <c r="F154" s="0"/>
      <c r="G154" s="0"/>
      <c r="H154" s="0"/>
      <c r="I154" s="0"/>
      <c r="J154" s="0"/>
      <c r="K154" s="0"/>
      <c r="L154" s="0"/>
      <c r="M154" s="0"/>
      <c r="N154" s="0"/>
      <c r="O154" s="0"/>
      <c r="P154" s="0"/>
      <c r="Q154" s="0"/>
      <c r="R154" s="0"/>
      <c r="S154" s="0"/>
      <c r="T154" s="0"/>
      <c r="U154" s="0"/>
      <c r="V154" s="0"/>
      <c r="W154" s="0"/>
      <c r="X154" s="0"/>
      <c r="Y154" s="0"/>
      <c r="Z154" s="0"/>
      <c r="AA154" s="0"/>
      <c r="AB154" s="0"/>
      <c r="AC154" s="0"/>
      <c r="AD154" s="0"/>
      <c r="AE154" s="0"/>
      <c r="AF154" s="0"/>
      <c r="AG154" s="0"/>
      <c r="AH154" s="0"/>
      <c r="AI154" s="0"/>
      <c r="AJ154" s="0"/>
      <c r="AK154" s="0"/>
      <c r="AL154" s="0"/>
      <c r="AM154" s="0"/>
      <c r="AN154" s="0"/>
      <c r="AO154" s="0"/>
      <c r="AP154" s="0"/>
      <c r="AQ154" s="0"/>
      <c r="AR154" s="0"/>
      <c r="AS154" s="0"/>
      <c r="AT154" s="0"/>
      <c r="AU154" s="0"/>
      <c r="AV154" s="0"/>
      <c r="AW154" s="0"/>
      <c r="AX154" s="0"/>
      <c r="AY154" s="0"/>
      <c r="AZ154" s="0"/>
      <c r="BA154" s="0"/>
      <c r="BB154" s="0"/>
      <c r="BC154" s="0"/>
      <c r="BD154" s="0"/>
      <c r="BE154" s="0"/>
      <c r="BF154" s="0"/>
      <c r="BG154" s="0"/>
      <c r="BH154" s="0"/>
      <c r="BI154" s="0"/>
      <c r="BJ154" s="0"/>
      <c r="BK154" s="0"/>
      <c r="BL154" s="0"/>
      <c r="BM154" s="0"/>
      <c r="BN154" s="0"/>
      <c r="BO154" s="0"/>
      <c r="BP154" s="0"/>
      <c r="BQ154" s="0"/>
      <c r="BR154" s="0"/>
      <c r="BS154" s="0"/>
      <c r="BT154" s="0"/>
      <c r="BU154" s="0"/>
      <c r="BV154" s="0"/>
      <c r="BW154" s="0"/>
      <c r="BX154" s="0"/>
      <c r="BY154" s="0"/>
      <c r="BZ154" s="0"/>
      <c r="CA154" s="0"/>
      <c r="CB154" s="0"/>
      <c r="CC154" s="0"/>
      <c r="CD154" s="0"/>
      <c r="CE154" s="0"/>
      <c r="CF154" s="0"/>
      <c r="CG154" s="0"/>
      <c r="CH154" s="0"/>
      <c r="CI154" s="0"/>
      <c r="CJ154" s="0"/>
      <c r="CK154" s="0"/>
      <c r="CL154" s="0"/>
      <c r="CM154" s="0"/>
      <c r="CN154" s="0"/>
      <c r="CO154" s="0"/>
      <c r="CP154" s="0"/>
      <c r="CQ154" s="0"/>
      <c r="CR154" s="0"/>
      <c r="CS154" s="0"/>
      <c r="CT154" s="0"/>
      <c r="CU154" s="0"/>
      <c r="CV154" s="0"/>
      <c r="CW154" s="0"/>
      <c r="CX154" s="0"/>
      <c r="CY154" s="0"/>
      <c r="CZ154" s="0"/>
      <c r="DA154" s="0"/>
      <c r="DB154" s="0"/>
      <c r="DC154" s="0"/>
      <c r="DD154" s="0"/>
      <c r="DE154" s="11" t="n">
        <v>45923</v>
      </c>
      <c r="DF154" s="6" t="n">
        <v>143.46</v>
      </c>
      <c r="DG154" s="0" t="s">
        <v>336</v>
      </c>
    </row>
    <row collapsed="false" customFormat="false" customHeight="false" hidden="false" ht="12.1" outlineLevel="0" r="155">
      <c r="A155" s="0"/>
      <c r="B155" s="0"/>
      <c r="C155" s="0"/>
      <c r="D155" s="0"/>
      <c r="E155" s="0"/>
      <c r="F155" s="0"/>
      <c r="G155" s="0"/>
      <c r="H155" s="0"/>
      <c r="I155" s="0"/>
      <c r="J155" s="0"/>
      <c r="K155" s="0"/>
      <c r="L155" s="0"/>
      <c r="M155" s="0"/>
      <c r="N155" s="0"/>
      <c r="O155" s="0"/>
      <c r="P155" s="0"/>
      <c r="Q155" s="0"/>
      <c r="R155" s="0"/>
      <c r="S155" s="0"/>
      <c r="T155" s="0"/>
      <c r="U155" s="0"/>
      <c r="V155" s="0"/>
      <c r="W155" s="0"/>
      <c r="X155" s="0"/>
      <c r="Y155" s="0"/>
      <c r="Z155" s="0"/>
      <c r="AA155" s="0"/>
      <c r="AB155" s="0"/>
      <c r="AC155" s="0"/>
      <c r="AD155" s="0"/>
      <c r="AE155" s="0"/>
      <c r="AF155" s="0"/>
      <c r="AG155" s="0"/>
      <c r="AH155" s="0"/>
      <c r="AI155" s="0"/>
      <c r="AJ155" s="0"/>
      <c r="AK155" s="0"/>
      <c r="AL155" s="0"/>
      <c r="AM155" s="0"/>
      <c r="AN155" s="0"/>
      <c r="AO155" s="0"/>
      <c r="AP155" s="0"/>
      <c r="AQ155" s="0"/>
      <c r="AR155" s="0"/>
      <c r="AS155" s="0"/>
      <c r="AT155" s="0"/>
      <c r="AU155" s="0"/>
      <c r="AV155" s="0"/>
      <c r="AW155" s="0"/>
      <c r="AX155" s="0"/>
      <c r="AY155" s="0"/>
      <c r="AZ155" s="0"/>
      <c r="BA155" s="0"/>
      <c r="BB155" s="0"/>
      <c r="BC155" s="0"/>
      <c r="BD155" s="0"/>
      <c r="BE155" s="0"/>
      <c r="BF155" s="0"/>
      <c r="BG155" s="0"/>
      <c r="BH155" s="0"/>
      <c r="BI155" s="0"/>
      <c r="BJ155" s="0"/>
      <c r="BK155" s="0"/>
      <c r="BL155" s="0"/>
      <c r="BM155" s="0"/>
      <c r="BN155" s="0"/>
      <c r="BO155" s="0"/>
      <c r="BP155" s="0"/>
      <c r="BQ155" s="0"/>
      <c r="BR155" s="0"/>
      <c r="BS155" s="0"/>
      <c r="BT155" s="0"/>
      <c r="BU155" s="0"/>
      <c r="BV155" s="0"/>
      <c r="BW155" s="0"/>
      <c r="BX155" s="0"/>
      <c r="BY155" s="0"/>
      <c r="BZ155" s="0"/>
      <c r="CA155" s="0"/>
      <c r="CB155" s="0"/>
      <c r="CC155" s="0"/>
      <c r="CD155" s="0"/>
      <c r="CE155" s="0"/>
      <c r="CF155" s="0"/>
      <c r="CG155" s="0"/>
      <c r="CH155" s="0"/>
      <c r="CI155" s="0"/>
      <c r="CJ155" s="0"/>
      <c r="CK155" s="0"/>
      <c r="CL155" s="0"/>
      <c r="CM155" s="0"/>
      <c r="CN155" s="0"/>
      <c r="CO155" s="0"/>
      <c r="CP155" s="0"/>
      <c r="CQ155" s="0"/>
      <c r="CR155" s="0"/>
      <c r="CS155" s="0"/>
      <c r="CT155" s="0"/>
      <c r="CU155" s="0"/>
      <c r="CV155" s="0"/>
      <c r="CW155" s="0"/>
      <c r="CX155" s="0"/>
      <c r="CY155" s="0"/>
      <c r="CZ155" s="0"/>
      <c r="DA155" s="0"/>
      <c r="DB155" s="0"/>
      <c r="DC155" s="0"/>
      <c r="DD155" s="0"/>
      <c r="DE155" s="11" t="n">
        <v>45924</v>
      </c>
      <c r="DF155" s="6" t="n">
        <v>-3588</v>
      </c>
      <c r="DG155" s="0" t="s">
        <v>407</v>
      </c>
    </row>
    <row collapsed="false" customFormat="false" customHeight="false" hidden="false" ht="12.1" outlineLevel="0" r="156">
      <c r="A156" s="0"/>
      <c r="B156" s="0"/>
      <c r="C156" s="0"/>
      <c r="D156" s="0"/>
      <c r="E156" s="0"/>
      <c r="F156" s="0"/>
      <c r="G156" s="0"/>
      <c r="H156" s="0"/>
      <c r="I156" s="0"/>
      <c r="J156" s="0"/>
      <c r="K156" s="0"/>
      <c r="L156" s="0"/>
      <c r="M156" s="0"/>
      <c r="N156" s="0"/>
      <c r="O156" s="0"/>
      <c r="P156" s="0"/>
      <c r="Q156" s="0"/>
      <c r="R156" s="0"/>
      <c r="S156" s="0"/>
      <c r="T156" s="0"/>
      <c r="U156" s="0"/>
      <c r="V156" s="0"/>
      <c r="W156" s="0"/>
      <c r="X156" s="0"/>
      <c r="Y156" s="0"/>
      <c r="Z156" s="0"/>
      <c r="AA156" s="0"/>
      <c r="AB156" s="0"/>
      <c r="AC156" s="0"/>
      <c r="AD156" s="0"/>
      <c r="AE156" s="0"/>
      <c r="AF156" s="0"/>
      <c r="AG156" s="0"/>
      <c r="AH156" s="0"/>
      <c r="AI156" s="0"/>
      <c r="AJ156" s="0"/>
      <c r="AK156" s="0"/>
      <c r="AL156" s="0"/>
      <c r="AM156" s="0"/>
      <c r="AN156" s="0"/>
      <c r="AO156" s="0"/>
      <c r="AP156" s="0"/>
      <c r="AQ156" s="0"/>
      <c r="AR156" s="0"/>
      <c r="AS156" s="0"/>
      <c r="AT156" s="0"/>
      <c r="AU156" s="0"/>
      <c r="AV156" s="0"/>
      <c r="AW156" s="0"/>
      <c r="AX156" s="0"/>
      <c r="AY156" s="0"/>
      <c r="AZ156" s="0"/>
      <c r="BA156" s="0"/>
      <c r="BB156" s="0"/>
      <c r="BC156" s="0"/>
      <c r="BD156" s="0"/>
      <c r="BE156" s="0"/>
      <c r="BF156" s="0"/>
      <c r="BG156" s="0"/>
      <c r="BH156" s="0"/>
      <c r="BI156" s="0"/>
      <c r="BJ156" s="0"/>
      <c r="BK156" s="0"/>
      <c r="BL156" s="0"/>
      <c r="BM156" s="0"/>
      <c r="BN156" s="0"/>
      <c r="BO156" s="0"/>
      <c r="BP156" s="0"/>
      <c r="BQ156" s="0"/>
      <c r="BR156" s="0"/>
      <c r="BS156" s="0"/>
      <c r="BT156" s="0"/>
      <c r="BU156" s="0"/>
      <c r="BV156" s="0"/>
      <c r="BW156" s="0"/>
      <c r="BX156" s="0"/>
      <c r="BY156" s="0"/>
      <c r="BZ156" s="0"/>
      <c r="CA156" s="0"/>
      <c r="CB156" s="0"/>
      <c r="CC156" s="0"/>
      <c r="CD156" s="0"/>
      <c r="CE156" s="0"/>
      <c r="CF156" s="0"/>
      <c r="CG156" s="0"/>
      <c r="CH156" s="0"/>
      <c r="CI156" s="0"/>
      <c r="CJ156" s="0"/>
      <c r="CK156" s="0"/>
      <c r="CL156" s="0"/>
      <c r="CM156" s="0"/>
      <c r="CN156" s="0"/>
      <c r="CO156" s="0"/>
      <c r="CP156" s="0"/>
      <c r="CQ156" s="0"/>
      <c r="CR156" s="0"/>
      <c r="CS156" s="0"/>
      <c r="CT156" s="0"/>
      <c r="CU156" s="0"/>
      <c r="CV156" s="0"/>
      <c r="CW156" s="0"/>
      <c r="CX156" s="0"/>
      <c r="CY156" s="0"/>
      <c r="CZ156" s="0"/>
      <c r="DA156" s="0"/>
      <c r="DB156" s="0"/>
      <c r="DC156" s="0"/>
      <c r="DD156" s="0"/>
      <c r="DE156" s="11" t="n">
        <v>45924</v>
      </c>
      <c r="DF156" s="6" t="n">
        <v>-2870.4</v>
      </c>
      <c r="DG156" s="0" t="s">
        <v>407</v>
      </c>
    </row>
    <row collapsed="false" customFormat="false" customHeight="false" hidden="false" ht="12.1" outlineLevel="0" r="157">
      <c r="A157" s="0"/>
      <c r="B157" s="0"/>
      <c r="C157" s="0"/>
      <c r="D157" s="0"/>
      <c r="E157" s="0"/>
      <c r="F157" s="0"/>
      <c r="G157" s="0"/>
      <c r="H157" s="0"/>
      <c r="I157" s="0"/>
      <c r="J157" s="0"/>
      <c r="K157" s="0"/>
      <c r="L157" s="0"/>
      <c r="M157" s="0"/>
      <c r="N157" s="0"/>
      <c r="O157" s="0"/>
      <c r="P157" s="0"/>
      <c r="Q157" s="0"/>
      <c r="R157" s="0"/>
      <c r="S157" s="0"/>
      <c r="T157" s="0"/>
      <c r="U157" s="0"/>
      <c r="V157" s="0"/>
      <c r="W157" s="0"/>
      <c r="X157" s="0"/>
      <c r="Y157" s="0"/>
      <c r="Z157" s="0"/>
      <c r="AA157" s="0"/>
      <c r="AB157" s="0"/>
      <c r="AC157" s="0"/>
      <c r="AD157" s="0"/>
      <c r="AE157" s="0"/>
      <c r="AF157" s="0"/>
      <c r="AG157" s="0"/>
      <c r="AH157" s="0"/>
      <c r="AI157" s="0"/>
      <c r="AJ157" s="0"/>
      <c r="AK157" s="0"/>
      <c r="AL157" s="0"/>
      <c r="AM157" s="0"/>
      <c r="AN157" s="0"/>
      <c r="AO157" s="0"/>
      <c r="AP157" s="0"/>
      <c r="AQ157" s="0"/>
      <c r="AR157" s="0"/>
      <c r="AS157" s="0"/>
      <c r="AT157" s="0"/>
      <c r="AU157" s="0"/>
      <c r="AV157" s="0"/>
      <c r="AW157" s="0"/>
      <c r="AX157" s="0"/>
      <c r="AY157" s="0"/>
      <c r="AZ157" s="0"/>
      <c r="BA157" s="0"/>
      <c r="BB157" s="0"/>
      <c r="BC157" s="0"/>
      <c r="BD157" s="0"/>
      <c r="BE157" s="0"/>
      <c r="BF157" s="0"/>
      <c r="BG157" s="0"/>
      <c r="BH157" s="0"/>
      <c r="BI157" s="0"/>
      <c r="BJ157" s="0"/>
      <c r="BK157" s="0"/>
      <c r="BL157" s="0"/>
      <c r="BM157" s="0"/>
      <c r="BN157" s="0"/>
      <c r="BO157" s="0"/>
      <c r="BP157" s="0"/>
      <c r="BQ157" s="0"/>
      <c r="BR157" s="0"/>
      <c r="BS157" s="0"/>
      <c r="BT157" s="0"/>
      <c r="BU157" s="0"/>
      <c r="BV157" s="0"/>
      <c r="BW157" s="0"/>
      <c r="BX157" s="0"/>
      <c r="BY157" s="0"/>
      <c r="BZ157" s="0"/>
      <c r="CA157" s="0"/>
      <c r="CB157" s="0"/>
      <c r="CC157" s="0"/>
      <c r="CD157" s="0"/>
      <c r="CE157" s="0"/>
      <c r="CF157" s="0"/>
      <c r="CG157" s="0"/>
      <c r="CH157" s="0"/>
      <c r="CI157" s="0"/>
      <c r="CJ157" s="0"/>
      <c r="CK157" s="0"/>
      <c r="CL157" s="0"/>
      <c r="CM157" s="0"/>
      <c r="CN157" s="0"/>
      <c r="CO157" s="0"/>
      <c r="CP157" s="0"/>
      <c r="CQ157" s="0"/>
      <c r="CR157" s="0"/>
      <c r="CS157" s="0"/>
      <c r="CT157" s="0"/>
      <c r="CU157" s="0"/>
      <c r="CV157" s="0"/>
      <c r="CW157" s="0"/>
      <c r="CX157" s="0"/>
      <c r="CY157" s="0"/>
      <c r="CZ157" s="0"/>
      <c r="DA157" s="0"/>
      <c r="DB157" s="0"/>
      <c r="DC157" s="0"/>
      <c r="DD157" s="0"/>
      <c r="DE157" s="11" t="n">
        <v>45925</v>
      </c>
      <c r="DF157" s="6" t="n">
        <v>143.59</v>
      </c>
      <c r="DG157" s="0" t="s">
        <v>336</v>
      </c>
    </row>
    <row collapsed="false" customFormat="false" customHeight="false" hidden="false" ht="12.1" outlineLevel="0" r="158">
      <c r="A158" s="0"/>
      <c r="B158" s="0"/>
      <c r="C158" s="0"/>
      <c r="D158" s="0"/>
      <c r="E158" s="0"/>
      <c r="F158" s="0"/>
      <c r="G158" s="0"/>
      <c r="H158" s="0"/>
      <c r="I158" s="0"/>
      <c r="J158" s="0"/>
      <c r="K158" s="0"/>
      <c r="L158" s="0"/>
      <c r="M158" s="0"/>
      <c r="N158" s="0"/>
      <c r="O158" s="0"/>
      <c r="P158" s="0"/>
      <c r="Q158" s="0"/>
      <c r="R158" s="0"/>
      <c r="S158" s="0"/>
      <c r="T158" s="0"/>
      <c r="U158" s="0"/>
      <c r="V158" s="0"/>
      <c r="W158" s="0"/>
      <c r="X158" s="0"/>
      <c r="Y158" s="0"/>
      <c r="Z158" s="0"/>
      <c r="AA158" s="0"/>
      <c r="AB158" s="0"/>
      <c r="AC158" s="0"/>
      <c r="AD158" s="0"/>
      <c r="AE158" s="0"/>
      <c r="AF158" s="0"/>
      <c r="AG158" s="0"/>
      <c r="AH158" s="0"/>
      <c r="AI158" s="0"/>
      <c r="AJ158" s="0"/>
      <c r="AK158" s="0"/>
      <c r="AL158" s="0"/>
      <c r="AM158" s="0"/>
      <c r="AN158" s="0"/>
      <c r="AO158" s="0"/>
      <c r="AP158" s="0"/>
      <c r="AQ158" s="0"/>
      <c r="AR158" s="0"/>
      <c r="AS158" s="0"/>
      <c r="AT158" s="0"/>
      <c r="AU158" s="0"/>
      <c r="AV158" s="0"/>
      <c r="AW158" s="0"/>
      <c r="AX158" s="0"/>
      <c r="AY158" s="0"/>
      <c r="AZ158" s="0"/>
      <c r="BA158" s="0"/>
      <c r="BB158" s="0"/>
      <c r="BC158" s="0"/>
      <c r="BD158" s="0"/>
      <c r="BE158" s="0"/>
      <c r="BF158" s="0"/>
      <c r="BG158" s="0"/>
      <c r="BH158" s="0"/>
      <c r="BI158" s="0"/>
      <c r="BJ158" s="0"/>
      <c r="BK158" s="0"/>
      <c r="BL158" s="0"/>
      <c r="BM158" s="0"/>
      <c r="BN158" s="0"/>
      <c r="BO158" s="0"/>
      <c r="BP158" s="0"/>
      <c r="BQ158" s="0"/>
      <c r="BR158" s="0"/>
      <c r="BS158" s="0"/>
      <c r="BT158" s="0"/>
      <c r="BU158" s="0"/>
      <c r="BV158" s="0"/>
      <c r="BW158" s="0"/>
      <c r="BX158" s="0"/>
      <c r="BY158" s="0"/>
      <c r="BZ158" s="0"/>
      <c r="CA158" s="0"/>
      <c r="CB158" s="0"/>
      <c r="CC158" s="0"/>
      <c r="CD158" s="0"/>
      <c r="CE158" s="0"/>
      <c r="CF158" s="0"/>
      <c r="CG158" s="0"/>
      <c r="CH158" s="0"/>
      <c r="CI158" s="0"/>
      <c r="CJ158" s="0"/>
      <c r="CK158" s="0"/>
      <c r="CL158" s="0"/>
      <c r="CM158" s="0"/>
      <c r="CN158" s="0"/>
      <c r="CO158" s="0"/>
      <c r="CP158" s="0"/>
      <c r="CQ158" s="0"/>
      <c r="CR158" s="0"/>
      <c r="CS158" s="0"/>
      <c r="CT158" s="0"/>
      <c r="CU158" s="0"/>
      <c r="CV158" s="0"/>
      <c r="CW158" s="0"/>
      <c r="CX158" s="0"/>
      <c r="CY158" s="0"/>
      <c r="CZ158" s="0"/>
      <c r="DA158" s="0"/>
      <c r="DB158" s="0"/>
      <c r="DC158" s="0"/>
      <c r="DD158" s="0"/>
      <c r="DE158" s="11" t="n">
        <v>45926</v>
      </c>
      <c r="DF158" s="6" t="n">
        <v>-4023.04</v>
      </c>
      <c r="DG158" s="0" t="s">
        <v>407</v>
      </c>
    </row>
    <row collapsed="false" customFormat="false" customHeight="false" hidden="false" ht="12.1" outlineLevel="0" r="159">
      <c r="A159" s="0"/>
      <c r="B159" s="0"/>
      <c r="C159" s="0"/>
      <c r="D159" s="0"/>
      <c r="E159" s="0"/>
      <c r="F159" s="0"/>
      <c r="G159" s="0"/>
      <c r="H159" s="0"/>
      <c r="I159" s="0"/>
      <c r="J159" s="0"/>
      <c r="K159" s="0"/>
      <c r="L159" s="0"/>
      <c r="M159" s="0"/>
      <c r="N159" s="0"/>
      <c r="O159" s="0"/>
      <c r="P159" s="0"/>
      <c r="Q159" s="0"/>
      <c r="R159" s="0"/>
      <c r="S159" s="0"/>
      <c r="T159" s="0"/>
      <c r="U159" s="0"/>
      <c r="V159" s="0"/>
      <c r="W159" s="0"/>
      <c r="X159" s="0"/>
      <c r="Y159" s="0"/>
      <c r="Z159" s="0"/>
      <c r="AA159" s="0"/>
      <c r="AB159" s="0"/>
      <c r="AC159" s="0"/>
      <c r="AD159" s="0"/>
      <c r="AE159" s="0"/>
      <c r="AF159" s="0"/>
      <c r="AG159" s="0"/>
      <c r="AH159" s="0"/>
      <c r="AI159" s="0"/>
      <c r="AJ159" s="0"/>
      <c r="AK159" s="0"/>
      <c r="AL159" s="0"/>
      <c r="AM159" s="0"/>
      <c r="AN159" s="0"/>
      <c r="AO159" s="0"/>
      <c r="AP159" s="0"/>
      <c r="AQ159" s="0"/>
      <c r="AR159" s="0"/>
      <c r="AS159" s="0"/>
      <c r="AT159" s="0"/>
      <c r="AU159" s="0"/>
      <c r="AV159" s="0"/>
      <c r="AW159" s="0"/>
      <c r="AX159" s="0"/>
      <c r="AY159" s="0"/>
      <c r="AZ159" s="0"/>
      <c r="BA159" s="0"/>
      <c r="BB159" s="0"/>
      <c r="BC159" s="0"/>
      <c r="BD159" s="0"/>
      <c r="BE159" s="0"/>
      <c r="BF159" s="0"/>
      <c r="BG159" s="0"/>
      <c r="BH159" s="0"/>
      <c r="BI159" s="0"/>
      <c r="BJ159" s="0"/>
      <c r="BK159" s="0"/>
      <c r="BL159" s="0"/>
      <c r="BM159" s="0"/>
      <c r="BN159" s="0"/>
      <c r="BO159" s="0"/>
      <c r="BP159" s="0"/>
      <c r="BQ159" s="0"/>
      <c r="BR159" s="0"/>
      <c r="BS159" s="0"/>
      <c r="BT159" s="0"/>
      <c r="BU159" s="0"/>
      <c r="BV159" s="0"/>
      <c r="BW159" s="0"/>
      <c r="BX159" s="0"/>
      <c r="BY159" s="0"/>
      <c r="BZ159" s="0"/>
      <c r="CA159" s="0"/>
      <c r="CB159" s="0"/>
      <c r="CC159" s="0"/>
      <c r="CD159" s="0"/>
      <c r="CE159" s="0"/>
      <c r="CF159" s="0"/>
      <c r="CG159" s="0"/>
      <c r="CH159" s="0"/>
      <c r="CI159" s="0"/>
      <c r="CJ159" s="0"/>
      <c r="CK159" s="0"/>
      <c r="CL159" s="0"/>
      <c r="CM159" s="0"/>
      <c r="CN159" s="0"/>
      <c r="CO159" s="0"/>
      <c r="CP159" s="0"/>
      <c r="CQ159" s="0"/>
      <c r="CR159" s="0"/>
      <c r="CS159" s="0"/>
      <c r="CT159" s="0"/>
      <c r="CU159" s="0"/>
      <c r="CV159" s="0"/>
      <c r="CW159" s="0"/>
      <c r="CX159" s="0"/>
      <c r="CY159" s="0"/>
      <c r="CZ159" s="0"/>
      <c r="DA159" s="0"/>
      <c r="DB159" s="0"/>
      <c r="DC159" s="0"/>
      <c r="DD159" s="0"/>
      <c r="DE159" s="11" t="n">
        <v>45926</v>
      </c>
      <c r="DF159" s="6" t="n">
        <v>143.69</v>
      </c>
      <c r="DG159" s="0" t="s">
        <v>336</v>
      </c>
    </row>
    <row collapsed="false" customFormat="false" customHeight="false" hidden="false" ht="12.1" outlineLevel="0" r="160">
      <c r="A160" s="0"/>
      <c r="B160" s="0"/>
      <c r="C160" s="0"/>
      <c r="D160" s="0"/>
      <c r="E160" s="0"/>
      <c r="F160" s="0"/>
      <c r="G160" s="0"/>
      <c r="H160" s="0"/>
      <c r="I160" s="0"/>
      <c r="J160" s="0"/>
      <c r="K160" s="0"/>
      <c r="L160" s="0"/>
      <c r="M160" s="0"/>
      <c r="N160" s="0"/>
      <c r="O160" s="0"/>
      <c r="P160" s="0"/>
      <c r="Q160" s="0"/>
      <c r="R160" s="0"/>
      <c r="S160" s="0"/>
      <c r="T160" s="0"/>
      <c r="U160" s="0"/>
      <c r="V160" s="0"/>
      <c r="W160" s="0"/>
      <c r="X160" s="0"/>
      <c r="Y160" s="0"/>
      <c r="Z160" s="0"/>
      <c r="AA160" s="0"/>
      <c r="AB160" s="0"/>
      <c r="AC160" s="0"/>
      <c r="AD160" s="0"/>
      <c r="AE160" s="0"/>
      <c r="AF160" s="0"/>
      <c r="AG160" s="0"/>
      <c r="AH160" s="0"/>
      <c r="AI160" s="0"/>
      <c r="AJ160" s="0"/>
      <c r="AK160" s="0"/>
      <c r="AL160" s="0"/>
      <c r="AM160" s="0"/>
      <c r="AN160" s="0"/>
      <c r="AO160" s="0"/>
      <c r="AP160" s="0"/>
      <c r="AQ160" s="0"/>
      <c r="AR160" s="0"/>
      <c r="AS160" s="0"/>
      <c r="AT160" s="0"/>
      <c r="AU160" s="0"/>
      <c r="AV160" s="0"/>
      <c r="AW160" s="0"/>
      <c r="AX160" s="0"/>
      <c r="AY160" s="0"/>
      <c r="AZ160" s="0"/>
      <c r="BA160" s="0"/>
      <c r="BB160" s="0"/>
      <c r="BC160" s="0"/>
      <c r="BD160" s="0"/>
      <c r="BE160" s="0"/>
      <c r="BF160" s="0"/>
      <c r="BG160" s="0"/>
      <c r="BH160" s="0"/>
      <c r="BI160" s="0"/>
      <c r="BJ160" s="0"/>
      <c r="BK160" s="0"/>
      <c r="BL160" s="0"/>
      <c r="BM160" s="0"/>
      <c r="BN160" s="0"/>
      <c r="BO160" s="0"/>
      <c r="BP160" s="0"/>
      <c r="BQ160" s="0"/>
      <c r="BR160" s="0"/>
      <c r="BS160" s="0"/>
      <c r="BT160" s="0"/>
      <c r="BU160" s="0"/>
      <c r="BV160" s="0"/>
      <c r="BW160" s="0"/>
      <c r="BX160" s="0"/>
      <c r="BY160" s="0"/>
      <c r="BZ160" s="0"/>
      <c r="CA160" s="0"/>
      <c r="CB160" s="0"/>
      <c r="CC160" s="0"/>
      <c r="CD160" s="0"/>
      <c r="CE160" s="0"/>
      <c r="CF160" s="0"/>
      <c r="CG160" s="0"/>
      <c r="CH160" s="0"/>
      <c r="CI160" s="0"/>
      <c r="CJ160" s="0"/>
      <c r="CK160" s="0"/>
      <c r="CL160" s="0"/>
      <c r="CM160" s="0"/>
      <c r="CN160" s="0"/>
      <c r="CO160" s="0"/>
      <c r="CP160" s="0"/>
      <c r="CQ160" s="0"/>
      <c r="CR160" s="0"/>
      <c r="CS160" s="0"/>
      <c r="CT160" s="0"/>
      <c r="CU160" s="0"/>
      <c r="CV160" s="0"/>
      <c r="CW160" s="0"/>
      <c r="CX160" s="0"/>
      <c r="CY160" s="0"/>
      <c r="CZ160" s="0"/>
      <c r="DA160" s="0"/>
      <c r="DB160" s="0"/>
      <c r="DC160" s="0"/>
      <c r="DD160" s="0"/>
      <c r="DE160" s="11" t="n">
        <v>45930</v>
      </c>
      <c r="DF160" s="6" t="n">
        <v>143.9</v>
      </c>
      <c r="DG160" s="0" t="s">
        <v>336</v>
      </c>
    </row>
    <row collapsed="false" customFormat="false" customHeight="false" hidden="false" ht="12.1" outlineLevel="0" r="161">
      <c r="A161" s="0"/>
      <c r="B161" s="0"/>
      <c r="C161" s="0"/>
      <c r="D161" s="0"/>
      <c r="E161" s="0"/>
      <c r="F161" s="0"/>
      <c r="G161" s="0"/>
      <c r="H161" s="0"/>
      <c r="I161" s="0"/>
      <c r="J161" s="0"/>
      <c r="K161" s="0"/>
      <c r="L161" s="0"/>
      <c r="M161" s="0"/>
      <c r="N161" s="0"/>
      <c r="O161" s="0"/>
      <c r="P161" s="0"/>
      <c r="Q161" s="0"/>
      <c r="R161" s="0"/>
      <c r="S161" s="0"/>
      <c r="T161" s="0"/>
      <c r="U161" s="0"/>
      <c r="V161" s="0"/>
      <c r="W161" s="0"/>
      <c r="X161" s="0"/>
      <c r="Y161" s="0"/>
      <c r="Z161" s="0"/>
      <c r="AA161" s="0"/>
      <c r="AB161" s="0"/>
      <c r="AC161" s="0"/>
      <c r="AD161" s="0"/>
      <c r="AE161" s="0"/>
      <c r="AF161" s="0"/>
      <c r="AG161" s="0"/>
      <c r="AH161" s="0"/>
      <c r="AI161" s="0"/>
      <c r="AJ161" s="0"/>
      <c r="AK161" s="0"/>
      <c r="AL161" s="0"/>
      <c r="AM161" s="0"/>
      <c r="AN161" s="0"/>
      <c r="AO161" s="0"/>
      <c r="AP161" s="0"/>
      <c r="AQ161" s="0"/>
      <c r="AR161" s="0"/>
      <c r="AS161" s="0"/>
      <c r="AT161" s="0"/>
      <c r="AU161" s="0"/>
      <c r="AV161" s="0"/>
      <c r="AW161" s="0"/>
      <c r="AX161" s="0"/>
      <c r="AY161" s="0"/>
      <c r="AZ161" s="0"/>
      <c r="BA161" s="0"/>
      <c r="BB161" s="0"/>
      <c r="BC161" s="0"/>
      <c r="BD161" s="0"/>
      <c r="BE161" s="0"/>
      <c r="BF161" s="0"/>
      <c r="BG161" s="0"/>
      <c r="BH161" s="0"/>
      <c r="BI161" s="0"/>
      <c r="BJ161" s="0"/>
      <c r="BK161" s="0"/>
      <c r="BL161" s="0"/>
      <c r="BM161" s="0"/>
      <c r="BN161" s="0"/>
      <c r="BO161" s="0"/>
      <c r="BP161" s="0"/>
      <c r="BQ161" s="0"/>
      <c r="BR161" s="0"/>
      <c r="BS161" s="0"/>
      <c r="BT161" s="0"/>
      <c r="BU161" s="0"/>
      <c r="BV161" s="0"/>
      <c r="BW161" s="0"/>
      <c r="BX161" s="0"/>
      <c r="BY161" s="0"/>
      <c r="BZ161" s="0"/>
      <c r="CA161" s="0"/>
      <c r="CB161" s="0"/>
      <c r="CC161" s="0"/>
      <c r="CD161" s="0"/>
      <c r="CE161" s="0"/>
      <c r="CF161" s="0"/>
      <c r="CG161" s="0"/>
      <c r="CH161" s="0"/>
      <c r="CI161" s="0"/>
      <c r="CJ161" s="0"/>
      <c r="CK161" s="0"/>
      <c r="CL161" s="0"/>
      <c r="CM161" s="0"/>
      <c r="CN161" s="0"/>
      <c r="CO161" s="0"/>
      <c r="CP161" s="0"/>
      <c r="CQ161" s="0"/>
      <c r="CR161" s="0"/>
      <c r="CS161" s="0"/>
      <c r="CT161" s="0"/>
      <c r="CU161" s="0"/>
      <c r="CV161" s="0"/>
      <c r="CW161" s="0"/>
      <c r="CX161" s="0"/>
      <c r="CY161" s="0"/>
      <c r="CZ161" s="0"/>
      <c r="DA161" s="0"/>
      <c r="DB161" s="0"/>
      <c r="DC161" s="0"/>
      <c r="DD161" s="0"/>
      <c r="DE161" s="11" t="n">
        <v>45932</v>
      </c>
      <c r="DF161" s="6" t="n">
        <v>144.02</v>
      </c>
      <c r="DG161" s="0" t="s">
        <v>336</v>
      </c>
    </row>
    <row collapsed="false" customFormat="false" customHeight="false" hidden="false" ht="12.1" outlineLevel="0" r="162">
      <c r="A162" s="0"/>
      <c r="B162" s="0"/>
      <c r="C162" s="0"/>
      <c r="D162" s="0"/>
      <c r="E162" s="0"/>
      <c r="F162" s="0"/>
      <c r="G162" s="0"/>
      <c r="H162" s="0"/>
      <c r="I162" s="0"/>
      <c r="J162" s="0"/>
      <c r="K162" s="0"/>
      <c r="L162" s="0"/>
      <c r="M162" s="0"/>
      <c r="N162" s="0"/>
      <c r="O162" s="0"/>
      <c r="P162" s="0"/>
      <c r="Q162" s="0"/>
      <c r="R162" s="0"/>
      <c r="S162" s="0"/>
      <c r="T162" s="0"/>
      <c r="U162" s="0"/>
      <c r="V162" s="0"/>
      <c r="W162" s="0"/>
      <c r="X162" s="0"/>
      <c r="Y162" s="0"/>
      <c r="Z162" s="0"/>
      <c r="AA162" s="0"/>
      <c r="AB162" s="0"/>
      <c r="AC162" s="0"/>
      <c r="AD162" s="0"/>
      <c r="AE162" s="0"/>
      <c r="AF162" s="0"/>
      <c r="AG162" s="0"/>
      <c r="AH162" s="0"/>
      <c r="AI162" s="0"/>
      <c r="AJ162" s="0"/>
      <c r="AK162" s="0"/>
      <c r="AL162" s="0"/>
      <c r="AM162" s="0"/>
      <c r="AN162" s="0"/>
      <c r="AO162" s="0"/>
      <c r="AP162" s="0"/>
      <c r="AQ162" s="0"/>
      <c r="AR162" s="0"/>
      <c r="AS162" s="0"/>
      <c r="AT162" s="0"/>
      <c r="AU162" s="0"/>
      <c r="AV162" s="0"/>
      <c r="AW162" s="0"/>
      <c r="AX162" s="0"/>
      <c r="AY162" s="0"/>
      <c r="AZ162" s="0"/>
      <c r="BA162" s="0"/>
      <c r="BB162" s="0"/>
      <c r="BC162" s="0"/>
      <c r="BD162" s="0"/>
      <c r="BE162" s="0"/>
      <c r="BF162" s="0"/>
      <c r="BG162" s="0"/>
      <c r="BH162" s="0"/>
      <c r="BI162" s="0"/>
      <c r="BJ162" s="0"/>
      <c r="BK162" s="0"/>
      <c r="BL162" s="0"/>
      <c r="BM162" s="0"/>
      <c r="BN162" s="0"/>
      <c r="BO162" s="0"/>
      <c r="BP162" s="0"/>
      <c r="BQ162" s="0"/>
      <c r="BR162" s="0"/>
      <c r="BS162" s="0"/>
      <c r="BT162" s="0"/>
      <c r="BU162" s="0"/>
      <c r="BV162" s="0"/>
      <c r="BW162" s="0"/>
      <c r="BX162" s="0"/>
      <c r="BY162" s="0"/>
      <c r="BZ162" s="0"/>
      <c r="CA162" s="0"/>
      <c r="CB162" s="0"/>
      <c r="CC162" s="0"/>
      <c r="CD162" s="0"/>
      <c r="CE162" s="0"/>
      <c r="CF162" s="0"/>
      <c r="CG162" s="0"/>
      <c r="CH162" s="0"/>
      <c r="CI162" s="0"/>
      <c r="CJ162" s="0"/>
      <c r="CK162" s="0"/>
      <c r="CL162" s="0"/>
      <c r="CM162" s="0"/>
      <c r="CN162" s="0"/>
      <c r="CO162" s="0"/>
      <c r="CP162" s="0"/>
      <c r="CQ162" s="0"/>
      <c r="CR162" s="0"/>
      <c r="CS162" s="0"/>
      <c r="CT162" s="0"/>
      <c r="CU162" s="0"/>
      <c r="CV162" s="0"/>
      <c r="CW162" s="0"/>
      <c r="CX162" s="0"/>
      <c r="CY162" s="0"/>
      <c r="CZ162" s="0"/>
      <c r="DA162" s="0"/>
      <c r="DB162" s="0"/>
      <c r="DC162" s="0"/>
      <c r="DD162" s="0"/>
      <c r="DE162" s="11" t="n">
        <v>45934</v>
      </c>
      <c r="DF162" s="6" t="n">
        <v>432.43</v>
      </c>
      <c r="DG162" s="0" t="s">
        <v>336</v>
      </c>
    </row>
    <row collapsed="false" customFormat="false" customHeight="false" hidden="false" ht="12.1" outlineLevel="0" r="163">
      <c r="A163" s="0"/>
      <c r="B163" s="0"/>
      <c r="C163" s="0"/>
      <c r="D163" s="0"/>
      <c r="E163" s="0"/>
      <c r="F163" s="0"/>
      <c r="G163" s="0"/>
      <c r="H163" s="0"/>
      <c r="I163" s="0"/>
      <c r="J163" s="0"/>
      <c r="K163" s="0"/>
      <c r="L163" s="0"/>
      <c r="M163" s="0"/>
      <c r="N163" s="0"/>
      <c r="O163" s="0"/>
      <c r="P163" s="0"/>
      <c r="Q163" s="0"/>
      <c r="R163" s="0"/>
      <c r="S163" s="0"/>
      <c r="T163" s="0"/>
      <c r="U163" s="0"/>
      <c r="V163" s="0"/>
      <c r="W163" s="0"/>
      <c r="X163" s="0"/>
      <c r="Y163" s="0"/>
      <c r="Z163" s="0"/>
      <c r="AA163" s="0"/>
      <c r="AB163" s="0"/>
      <c r="AC163" s="0"/>
      <c r="AD163" s="0"/>
      <c r="AE163" s="0"/>
      <c r="AF163" s="0"/>
      <c r="AG163" s="0"/>
      <c r="AH163" s="0"/>
      <c r="AI163" s="0"/>
      <c r="AJ163" s="0"/>
      <c r="AK163" s="0"/>
      <c r="AL163" s="0"/>
      <c r="AM163" s="0"/>
      <c r="AN163" s="0"/>
      <c r="AO163" s="0"/>
      <c r="AP163" s="0"/>
      <c r="AQ163" s="0"/>
      <c r="AR163" s="0"/>
      <c r="AS163" s="0"/>
      <c r="AT163" s="0"/>
      <c r="AU163" s="0"/>
      <c r="AV163" s="0"/>
      <c r="AW163" s="0"/>
      <c r="AX163" s="0"/>
      <c r="AY163" s="0"/>
      <c r="AZ163" s="0"/>
      <c r="BA163" s="0"/>
      <c r="BB163" s="0"/>
      <c r="BC163" s="0"/>
      <c r="BD163" s="0"/>
      <c r="BE163" s="0"/>
      <c r="BF163" s="0"/>
      <c r="BG163" s="0"/>
      <c r="BH163" s="0"/>
      <c r="BI163" s="0"/>
      <c r="BJ163" s="0"/>
      <c r="BK163" s="0"/>
      <c r="BL163" s="0"/>
      <c r="BM163" s="0"/>
      <c r="BN163" s="0"/>
      <c r="BO163" s="0"/>
      <c r="BP163" s="0"/>
      <c r="BQ163" s="0"/>
      <c r="BR163" s="0"/>
      <c r="BS163" s="0"/>
      <c r="BT163" s="0"/>
      <c r="BU163" s="0"/>
      <c r="BV163" s="0"/>
      <c r="BW163" s="0"/>
      <c r="BX163" s="0"/>
      <c r="BY163" s="0"/>
      <c r="BZ163" s="0"/>
      <c r="CA163" s="0"/>
      <c r="CB163" s="0"/>
      <c r="CC163" s="0"/>
      <c r="CD163" s="0"/>
      <c r="CE163" s="0"/>
      <c r="CF163" s="0"/>
      <c r="CG163" s="0"/>
      <c r="CH163" s="0"/>
      <c r="CI163" s="0"/>
      <c r="CJ163" s="0"/>
      <c r="CK163" s="0"/>
      <c r="CL163" s="0"/>
      <c r="CM163" s="0"/>
      <c r="CN163" s="0"/>
      <c r="CO163" s="0"/>
      <c r="CP163" s="0"/>
      <c r="CQ163" s="0"/>
      <c r="CR163" s="0"/>
      <c r="CS163" s="0"/>
      <c r="CT163" s="0"/>
      <c r="CU163" s="0"/>
      <c r="CV163" s="0"/>
      <c r="CW163" s="0"/>
      <c r="CX163" s="0"/>
      <c r="CY163" s="0"/>
      <c r="CZ163" s="0"/>
      <c r="DA163" s="0"/>
      <c r="DB163" s="0"/>
      <c r="DC163" s="0"/>
      <c r="DD163" s="0"/>
      <c r="DE163" s="11" t="n">
        <v>45935</v>
      </c>
      <c r="DF163" s="6" t="n">
        <v>144.2</v>
      </c>
      <c r="DG163" s="0" t="s">
        <v>336</v>
      </c>
    </row>
    <row collapsed="false" customFormat="false" customHeight="false" hidden="false" ht="12.1" outlineLevel="0" r="164">
      <c r="A164" s="0"/>
      <c r="B164" s="0"/>
      <c r="C164" s="0"/>
      <c r="D164" s="0"/>
      <c r="E164" s="0"/>
      <c r="F164" s="0"/>
      <c r="G164" s="0"/>
      <c r="H164" s="0"/>
      <c r="I164" s="0"/>
      <c r="J164" s="0"/>
      <c r="K164" s="0"/>
      <c r="L164" s="0"/>
      <c r="M164" s="0"/>
      <c r="N164" s="0"/>
      <c r="O164" s="0"/>
      <c r="P164" s="0"/>
      <c r="Q164" s="0"/>
      <c r="R164" s="0"/>
      <c r="S164" s="0"/>
      <c r="T164" s="0"/>
      <c r="U164" s="0"/>
      <c r="V164" s="0"/>
      <c r="W164" s="0"/>
      <c r="X164" s="0"/>
      <c r="Y164" s="0"/>
      <c r="Z164" s="0"/>
      <c r="AA164" s="0"/>
      <c r="AB164" s="0"/>
      <c r="AC164" s="0"/>
      <c r="AD164" s="0"/>
      <c r="AE164" s="0"/>
      <c r="AF164" s="0"/>
      <c r="AG164" s="0"/>
      <c r="AH164" s="0"/>
      <c r="AI164" s="0"/>
      <c r="AJ164" s="0"/>
      <c r="AK164" s="0"/>
      <c r="AL164" s="0"/>
      <c r="AM164" s="0"/>
      <c r="AN164" s="0"/>
      <c r="AO164" s="0"/>
      <c r="AP164" s="0"/>
      <c r="AQ164" s="0"/>
      <c r="AR164" s="0"/>
      <c r="AS164" s="0"/>
      <c r="AT164" s="0"/>
      <c r="AU164" s="0"/>
      <c r="AV164" s="0"/>
      <c r="AW164" s="0"/>
      <c r="AX164" s="0"/>
      <c r="AY164" s="0"/>
      <c r="AZ164" s="0"/>
      <c r="BA164" s="0"/>
      <c r="BB164" s="0"/>
      <c r="BC164" s="0"/>
      <c r="BD164" s="0"/>
      <c r="BE164" s="0"/>
      <c r="BF164" s="0"/>
      <c r="BG164" s="0"/>
      <c r="BH164" s="0"/>
      <c r="BI164" s="0"/>
      <c r="BJ164" s="0"/>
      <c r="BK164" s="0"/>
      <c r="BL164" s="0"/>
      <c r="BM164" s="0"/>
      <c r="BN164" s="0"/>
      <c r="BO164" s="0"/>
      <c r="BP164" s="0"/>
      <c r="BQ164" s="0"/>
      <c r="BR164" s="0"/>
      <c r="BS164" s="0"/>
      <c r="BT164" s="0"/>
      <c r="BU164" s="0"/>
      <c r="BV164" s="0"/>
      <c r="BW164" s="0"/>
      <c r="BX164" s="0"/>
      <c r="BY164" s="0"/>
      <c r="BZ164" s="0"/>
      <c r="CA164" s="0"/>
      <c r="CB164" s="0"/>
      <c r="CC164" s="0"/>
      <c r="CD164" s="0"/>
      <c r="CE164" s="0"/>
      <c r="CF164" s="0"/>
      <c r="CG164" s="0"/>
      <c r="CH164" s="0"/>
      <c r="CI164" s="0"/>
      <c r="CJ164" s="0"/>
      <c r="CK164" s="0"/>
      <c r="CL164" s="0"/>
      <c r="CM164" s="0"/>
      <c r="CN164" s="0"/>
      <c r="CO164" s="0"/>
      <c r="CP164" s="0"/>
      <c r="CQ164" s="0"/>
      <c r="CR164" s="0"/>
      <c r="CS164" s="0"/>
      <c r="CT164" s="0"/>
      <c r="CU164" s="0"/>
      <c r="CV164" s="0"/>
      <c r="CW164" s="0"/>
      <c r="CX164" s="0"/>
      <c r="CY164" s="0"/>
      <c r="CZ164" s="0"/>
      <c r="DA164" s="0"/>
      <c r="DB164" s="0"/>
      <c r="DC164" s="0"/>
      <c r="DD164" s="0"/>
      <c r="DE164" s="11" t="n">
        <v>45936</v>
      </c>
      <c r="DF164" s="6" t="n">
        <v>144.27</v>
      </c>
      <c r="DG164" s="0" t="s">
        <v>336</v>
      </c>
    </row>
    <row collapsed="false" customFormat="false" customHeight="false" hidden="false" ht="12.1" outlineLevel="0" r="165">
      <c r="A165" s="0"/>
      <c r="B165" s="0"/>
      <c r="C165" s="0"/>
      <c r="D165" s="0"/>
      <c r="E165" s="0"/>
      <c r="F165" s="0"/>
      <c r="G165" s="0"/>
      <c r="H165" s="0"/>
      <c r="I165" s="0"/>
      <c r="J165" s="0"/>
      <c r="K165" s="0"/>
      <c r="L165" s="0"/>
      <c r="M165" s="0"/>
      <c r="N165" s="0"/>
      <c r="O165" s="0"/>
      <c r="P165" s="0"/>
      <c r="Q165" s="0"/>
      <c r="R165" s="0"/>
      <c r="S165" s="0"/>
      <c r="T165" s="0"/>
      <c r="U165" s="0"/>
      <c r="V165" s="0"/>
      <c r="W165" s="0"/>
      <c r="X165" s="0"/>
      <c r="Y165" s="0"/>
      <c r="Z165" s="0"/>
      <c r="AA165" s="0"/>
      <c r="AB165" s="0"/>
      <c r="AC165" s="0"/>
      <c r="AD165" s="0"/>
      <c r="AE165" s="0"/>
      <c r="AF165" s="0"/>
      <c r="AG165" s="0"/>
      <c r="AH165" s="0"/>
      <c r="AI165" s="0"/>
      <c r="AJ165" s="0"/>
      <c r="AK165" s="0"/>
      <c r="AL165" s="0"/>
      <c r="AM165" s="0"/>
      <c r="AN165" s="0"/>
      <c r="AO165" s="0"/>
      <c r="AP165" s="0"/>
      <c r="AQ165" s="0"/>
      <c r="AR165" s="0"/>
      <c r="AS165" s="0"/>
      <c r="AT165" s="0"/>
      <c r="AU165" s="0"/>
      <c r="AV165" s="0"/>
      <c r="AW165" s="0"/>
      <c r="AX165" s="0"/>
      <c r="AY165" s="0"/>
      <c r="AZ165" s="0"/>
      <c r="BA165" s="0"/>
      <c r="BB165" s="0"/>
      <c r="BC165" s="0"/>
      <c r="BD165" s="0"/>
      <c r="BE165" s="0"/>
      <c r="BF165" s="0"/>
      <c r="BG165" s="0"/>
      <c r="BH165" s="0"/>
      <c r="BI165" s="0"/>
      <c r="BJ165" s="0"/>
      <c r="BK165" s="0"/>
      <c r="BL165" s="0"/>
      <c r="BM165" s="0"/>
      <c r="BN165" s="0"/>
      <c r="BO165" s="0"/>
      <c r="BP165" s="0"/>
      <c r="BQ165" s="0"/>
      <c r="BR165" s="0"/>
      <c r="BS165" s="0"/>
      <c r="BT165" s="0"/>
      <c r="BU165" s="0"/>
      <c r="BV165" s="0"/>
      <c r="BW165" s="0"/>
      <c r="BX165" s="0"/>
      <c r="BY165" s="0"/>
      <c r="BZ165" s="0"/>
      <c r="CA165" s="0"/>
      <c r="CB165" s="0"/>
      <c r="CC165" s="0"/>
      <c r="CD165" s="0"/>
      <c r="CE165" s="0"/>
      <c r="CF165" s="0"/>
      <c r="CG165" s="0"/>
      <c r="CH165" s="0"/>
      <c r="CI165" s="0"/>
      <c r="CJ165" s="0"/>
      <c r="CK165" s="0"/>
      <c r="CL165" s="0"/>
      <c r="CM165" s="0"/>
      <c r="CN165" s="0"/>
      <c r="CO165" s="0"/>
      <c r="CP165" s="0"/>
      <c r="CQ165" s="0"/>
      <c r="CR165" s="0"/>
      <c r="CS165" s="0"/>
      <c r="CT165" s="0"/>
      <c r="CU165" s="0"/>
      <c r="CV165" s="0"/>
      <c r="CW165" s="0"/>
      <c r="CX165" s="0"/>
      <c r="CY165" s="0"/>
      <c r="CZ165" s="0"/>
      <c r="DA165" s="0"/>
      <c r="DB165" s="0"/>
      <c r="DC165" s="0"/>
      <c r="DD165" s="0"/>
      <c r="DE165" s="11" t="n">
        <v>45936</v>
      </c>
      <c r="DF165" s="6" t="n">
        <v>865.62</v>
      </c>
      <c r="DG165" s="0" t="s">
        <v>336</v>
      </c>
    </row>
    <row collapsed="false" customFormat="false" customHeight="false" hidden="false" ht="12.1" outlineLevel="0" r="166">
      <c r="A166" s="0"/>
      <c r="B166" s="0"/>
      <c r="C166" s="0"/>
      <c r="D166" s="0"/>
      <c r="E166" s="0"/>
      <c r="F166" s="0"/>
      <c r="G166" s="0"/>
      <c r="H166" s="0"/>
      <c r="I166" s="0"/>
      <c r="J166" s="0"/>
      <c r="K166" s="0"/>
      <c r="L166" s="0"/>
      <c r="M166" s="0"/>
      <c r="N166" s="0"/>
      <c r="O166" s="0"/>
      <c r="P166" s="0"/>
      <c r="Q166" s="0"/>
      <c r="R166" s="0"/>
      <c r="S166" s="0"/>
      <c r="T166" s="0"/>
      <c r="U166" s="0"/>
      <c r="V166" s="0"/>
      <c r="W166" s="0"/>
      <c r="X166" s="0"/>
      <c r="Y166" s="0"/>
      <c r="Z166" s="0"/>
      <c r="AA166" s="0"/>
      <c r="AB166" s="0"/>
      <c r="AC166" s="0"/>
      <c r="AD166" s="0"/>
      <c r="AE166" s="0"/>
      <c r="AF166" s="0"/>
      <c r="AG166" s="0"/>
      <c r="AH166" s="0"/>
      <c r="AI166" s="0"/>
      <c r="AJ166" s="0"/>
      <c r="AK166" s="0"/>
      <c r="AL166" s="0"/>
      <c r="AM166" s="0"/>
      <c r="AN166" s="0"/>
      <c r="AO166" s="0"/>
      <c r="AP166" s="0"/>
      <c r="AQ166" s="0"/>
      <c r="AR166" s="0"/>
      <c r="AS166" s="0"/>
      <c r="AT166" s="0"/>
      <c r="AU166" s="0"/>
      <c r="AV166" s="0"/>
      <c r="AW166" s="0"/>
      <c r="AX166" s="0"/>
      <c r="AY166" s="0"/>
      <c r="AZ166" s="0"/>
      <c r="BA166" s="0"/>
      <c r="BB166" s="0"/>
      <c r="BC166" s="0"/>
      <c r="BD166" s="0"/>
      <c r="BE166" s="0"/>
      <c r="BF166" s="0"/>
      <c r="BG166" s="0"/>
      <c r="BH166" s="0"/>
      <c r="BI166" s="0"/>
      <c r="BJ166" s="0"/>
      <c r="BK166" s="0"/>
      <c r="BL166" s="0"/>
      <c r="BM166" s="0"/>
      <c r="BN166" s="0"/>
      <c r="BO166" s="0"/>
      <c r="BP166" s="0"/>
      <c r="BQ166" s="0"/>
      <c r="BR166" s="0"/>
      <c r="BS166" s="0"/>
      <c r="BT166" s="0"/>
      <c r="BU166" s="0"/>
      <c r="BV166" s="0"/>
      <c r="BW166" s="0"/>
      <c r="BX166" s="0"/>
      <c r="BY166" s="0"/>
      <c r="BZ166" s="0"/>
      <c r="CA166" s="0"/>
      <c r="CB166" s="0"/>
      <c r="CC166" s="0"/>
      <c r="CD166" s="0"/>
      <c r="CE166" s="0"/>
      <c r="CF166" s="0"/>
      <c r="CG166" s="0"/>
      <c r="CH166" s="0"/>
      <c r="CI166" s="0"/>
      <c r="CJ166" s="0"/>
      <c r="CK166" s="0"/>
      <c r="CL166" s="0"/>
      <c r="CM166" s="0"/>
      <c r="CN166" s="0"/>
      <c r="CO166" s="0"/>
      <c r="CP166" s="0"/>
      <c r="CQ166" s="0"/>
      <c r="CR166" s="0"/>
      <c r="CS166" s="0"/>
      <c r="CT166" s="0"/>
      <c r="CU166" s="0"/>
      <c r="CV166" s="0"/>
      <c r="CW166" s="0"/>
      <c r="CX166" s="0"/>
      <c r="CY166" s="0"/>
      <c r="CZ166" s="0"/>
      <c r="DA166" s="0"/>
      <c r="DB166" s="0"/>
      <c r="DC166" s="0"/>
      <c r="DD166" s="0"/>
      <c r="DE166" s="11" t="n">
        <v>45937</v>
      </c>
      <c r="DF166" s="6" t="n">
        <v>865.98</v>
      </c>
      <c r="DG166" s="0" t="s">
        <v>336</v>
      </c>
    </row>
    <row collapsed="false" customFormat="false" customHeight="false" hidden="false" ht="12.1" outlineLevel="0" r="167">
      <c r="A167" s="0"/>
      <c r="B167" s="0"/>
      <c r="C167" s="0"/>
      <c r="D167" s="0"/>
      <c r="E167" s="0"/>
      <c r="F167" s="0"/>
      <c r="G167" s="0"/>
      <c r="H167" s="0"/>
      <c r="I167" s="0"/>
      <c r="J167" s="0"/>
      <c r="K167" s="0"/>
      <c r="L167" s="0"/>
      <c r="M167" s="0"/>
      <c r="N167" s="0"/>
      <c r="O167" s="0"/>
      <c r="P167" s="0"/>
      <c r="Q167" s="0"/>
      <c r="R167" s="0"/>
      <c r="S167" s="0"/>
      <c r="T167" s="0"/>
      <c r="U167" s="0"/>
      <c r="V167" s="0"/>
      <c r="W167" s="0"/>
      <c r="X167" s="0"/>
      <c r="Y167" s="0"/>
      <c r="Z167" s="0"/>
      <c r="AA167" s="0"/>
      <c r="AB167" s="0"/>
      <c r="AC167" s="0"/>
      <c r="AD167" s="0"/>
      <c r="AE167" s="0"/>
      <c r="AF167" s="0"/>
      <c r="AG167" s="0"/>
      <c r="AH167" s="0"/>
      <c r="AI167" s="0"/>
      <c r="AJ167" s="0"/>
      <c r="AK167" s="0"/>
      <c r="AL167" s="0"/>
      <c r="AM167" s="0"/>
      <c r="AN167" s="0"/>
      <c r="AO167" s="0"/>
      <c r="AP167" s="0"/>
      <c r="AQ167" s="0"/>
      <c r="AR167" s="0"/>
      <c r="AS167" s="0"/>
      <c r="AT167" s="0"/>
      <c r="AU167" s="0"/>
      <c r="AV167" s="0"/>
      <c r="AW167" s="0"/>
      <c r="AX167" s="0"/>
      <c r="AY167" s="0"/>
      <c r="AZ167" s="0"/>
      <c r="BA167" s="0"/>
      <c r="BB167" s="0"/>
      <c r="BC167" s="0"/>
      <c r="BD167" s="0"/>
      <c r="BE167" s="0"/>
      <c r="BF167" s="0"/>
      <c r="BG167" s="0"/>
      <c r="BH167" s="0"/>
      <c r="BI167" s="0"/>
      <c r="BJ167" s="0"/>
      <c r="BK167" s="0"/>
      <c r="BL167" s="0"/>
      <c r="BM167" s="0"/>
      <c r="BN167" s="0"/>
      <c r="BO167" s="0"/>
      <c r="BP167" s="0"/>
      <c r="BQ167" s="0"/>
      <c r="BR167" s="0"/>
      <c r="BS167" s="0"/>
      <c r="BT167" s="0"/>
      <c r="BU167" s="0"/>
      <c r="BV167" s="0"/>
      <c r="BW167" s="0"/>
      <c r="BX167" s="0"/>
      <c r="BY167" s="0"/>
      <c r="BZ167" s="0"/>
      <c r="CA167" s="0"/>
      <c r="CB167" s="0"/>
      <c r="CC167" s="0"/>
      <c r="CD167" s="0"/>
      <c r="CE167" s="0"/>
      <c r="CF167" s="0"/>
      <c r="CG167" s="0"/>
      <c r="CH167" s="0"/>
      <c r="CI167" s="0"/>
      <c r="CJ167" s="0"/>
      <c r="CK167" s="0"/>
      <c r="CL167" s="0"/>
      <c r="CM167" s="0"/>
      <c r="CN167" s="0"/>
      <c r="CO167" s="0"/>
      <c r="CP167" s="0"/>
      <c r="CQ167" s="0"/>
      <c r="CR167" s="0"/>
      <c r="CS167" s="0"/>
      <c r="CT167" s="0"/>
      <c r="CU167" s="0"/>
      <c r="CV167" s="0"/>
      <c r="CW167" s="0"/>
      <c r="CX167" s="0"/>
      <c r="CY167" s="0"/>
      <c r="CZ167" s="0"/>
      <c r="DA167" s="0"/>
      <c r="DB167" s="0"/>
      <c r="DC167" s="0"/>
      <c r="DD167" s="0"/>
      <c r="DE167" s="11" t="n">
        <v>45938</v>
      </c>
      <c r="DF167" s="6" t="n">
        <v>144.39</v>
      </c>
      <c r="DG167" s="0" t="s">
        <v>336</v>
      </c>
    </row>
    <row collapsed="false" customFormat="false" customHeight="false" hidden="false" ht="12.1" outlineLevel="0" r="168">
      <c r="A168" s="0"/>
      <c r="B168" s="0"/>
      <c r="C168" s="0"/>
      <c r="D168" s="0"/>
      <c r="E168" s="0"/>
      <c r="F168" s="0"/>
      <c r="G168" s="0"/>
      <c r="H168" s="0"/>
      <c r="I168" s="0"/>
      <c r="J168" s="0"/>
      <c r="K168" s="0"/>
      <c r="L168" s="0"/>
      <c r="M168" s="0"/>
      <c r="N168" s="0"/>
      <c r="O168" s="0"/>
      <c r="P168" s="0"/>
      <c r="Q168" s="0"/>
      <c r="R168" s="0"/>
      <c r="S168" s="0"/>
      <c r="T168" s="0"/>
      <c r="U168" s="0"/>
      <c r="V168" s="0"/>
      <c r="W168" s="0"/>
      <c r="X168" s="0"/>
      <c r="Y168" s="0"/>
      <c r="Z168" s="0"/>
      <c r="AA168" s="0"/>
      <c r="AB168" s="0"/>
      <c r="AC168" s="0"/>
      <c r="AD168" s="0"/>
      <c r="AE168" s="0"/>
      <c r="AF168" s="0"/>
      <c r="AG168" s="0"/>
      <c r="AH168" s="0"/>
      <c r="AI168" s="0"/>
      <c r="AJ168" s="0"/>
      <c r="AK168" s="0"/>
      <c r="AL168" s="0"/>
      <c r="AM168" s="0"/>
      <c r="AN168" s="0"/>
      <c r="AO168" s="0"/>
      <c r="AP168" s="0"/>
      <c r="AQ168" s="0"/>
      <c r="AR168" s="0"/>
      <c r="AS168" s="0"/>
      <c r="AT168" s="0"/>
      <c r="AU168" s="0"/>
      <c r="AV168" s="0"/>
      <c r="AW168" s="0"/>
      <c r="AX168" s="0"/>
      <c r="AY168" s="0"/>
      <c r="AZ168" s="0"/>
      <c r="BA168" s="0"/>
      <c r="BB168" s="0"/>
      <c r="BC168" s="0"/>
      <c r="BD168" s="0"/>
      <c r="BE168" s="0"/>
      <c r="BF168" s="0"/>
      <c r="BG168" s="0"/>
      <c r="BH168" s="0"/>
      <c r="BI168" s="0"/>
      <c r="BJ168" s="0"/>
      <c r="BK168" s="0"/>
      <c r="BL168" s="0"/>
      <c r="BM168" s="0"/>
      <c r="BN168" s="0"/>
      <c r="BO168" s="0"/>
      <c r="BP168" s="0"/>
      <c r="BQ168" s="0"/>
      <c r="BR168" s="0"/>
      <c r="BS168" s="0"/>
      <c r="BT168" s="0"/>
      <c r="BU168" s="0"/>
      <c r="BV168" s="0"/>
      <c r="BW168" s="0"/>
      <c r="BX168" s="0"/>
      <c r="BY168" s="0"/>
      <c r="BZ168" s="0"/>
      <c r="CA168" s="0"/>
      <c r="CB168" s="0"/>
      <c r="CC168" s="0"/>
      <c r="CD168" s="0"/>
      <c r="CE168" s="0"/>
      <c r="CF168" s="0"/>
      <c r="CG168" s="0"/>
      <c r="CH168" s="0"/>
      <c r="CI168" s="0"/>
      <c r="CJ168" s="0"/>
      <c r="CK168" s="0"/>
      <c r="CL168" s="0"/>
      <c r="CM168" s="0"/>
      <c r="CN168" s="0"/>
      <c r="CO168" s="0"/>
      <c r="CP168" s="0"/>
      <c r="CQ168" s="0"/>
      <c r="CR168" s="0"/>
      <c r="CS168" s="0"/>
      <c r="CT168" s="0"/>
      <c r="CU168" s="0"/>
      <c r="CV168" s="0"/>
      <c r="CW168" s="0"/>
      <c r="CX168" s="0"/>
      <c r="CY168" s="0"/>
      <c r="CZ168" s="0"/>
      <c r="DA168" s="0"/>
      <c r="DB168" s="0"/>
      <c r="DC168" s="0"/>
      <c r="DD168" s="0"/>
      <c r="DE168" s="11" t="n">
        <v>45939</v>
      </c>
      <c r="DF168" s="6" t="n">
        <v>144.45</v>
      </c>
      <c r="DG168" s="0" t="s">
        <v>336</v>
      </c>
    </row>
    <row collapsed="false" customFormat="false" customHeight="false" hidden="false" ht="12.1" outlineLevel="0" r="169">
      <c r="A169" s="0"/>
      <c r="B169" s="0"/>
      <c r="C169" s="0"/>
      <c r="D169" s="0"/>
      <c r="E169" s="0"/>
      <c r="F169" s="0"/>
      <c r="G169" s="0"/>
      <c r="H169" s="0"/>
      <c r="I169" s="0"/>
      <c r="J169" s="0"/>
      <c r="K169" s="0"/>
      <c r="L169" s="0"/>
      <c r="M169" s="0"/>
      <c r="N169" s="0"/>
      <c r="O169" s="0"/>
      <c r="P169" s="0"/>
      <c r="Q169" s="0"/>
      <c r="R169" s="0"/>
      <c r="S169" s="0"/>
      <c r="T169" s="0"/>
      <c r="U169" s="0"/>
      <c r="V169" s="0"/>
      <c r="W169" s="0"/>
      <c r="X169" s="0"/>
      <c r="Y169" s="0"/>
      <c r="Z169" s="0"/>
      <c r="AA169" s="0"/>
      <c r="AB169" s="0"/>
      <c r="AC169" s="0"/>
      <c r="AD169" s="0"/>
      <c r="AE169" s="0"/>
      <c r="AF169" s="0"/>
      <c r="AG169" s="0"/>
      <c r="AH169" s="0"/>
      <c r="AI169" s="0"/>
      <c r="AJ169" s="0"/>
      <c r="AK169" s="0"/>
      <c r="AL169" s="0"/>
      <c r="AM169" s="0"/>
      <c r="AN169" s="0"/>
      <c r="AO169" s="0"/>
      <c r="AP169" s="0"/>
      <c r="AQ169" s="0"/>
      <c r="AR169" s="0"/>
      <c r="AS169" s="0"/>
      <c r="AT169" s="0"/>
      <c r="AU169" s="0"/>
      <c r="AV169" s="0"/>
      <c r="AW169" s="0"/>
      <c r="AX169" s="0"/>
      <c r="AY169" s="0"/>
      <c r="AZ169" s="0"/>
      <c r="BA169" s="0"/>
      <c r="BB169" s="0"/>
      <c r="BC169" s="0"/>
      <c r="BD169" s="0"/>
      <c r="BE169" s="0"/>
      <c r="BF169" s="0"/>
      <c r="BG169" s="0"/>
      <c r="BH169" s="0"/>
      <c r="BI169" s="0"/>
      <c r="BJ169" s="0"/>
      <c r="BK169" s="0"/>
      <c r="BL169" s="0"/>
      <c r="BM169" s="0"/>
      <c r="BN169" s="0"/>
      <c r="BO169" s="0"/>
      <c r="BP169" s="0"/>
      <c r="BQ169" s="0"/>
      <c r="BR169" s="0"/>
      <c r="BS169" s="0"/>
      <c r="BT169" s="0"/>
      <c r="BU169" s="0"/>
      <c r="BV169" s="0"/>
      <c r="BW169" s="0"/>
      <c r="BX169" s="0"/>
      <c r="BY169" s="0"/>
      <c r="BZ169" s="0"/>
      <c r="CA169" s="0"/>
      <c r="CB169" s="0"/>
      <c r="CC169" s="0"/>
      <c r="CD169" s="0"/>
      <c r="CE169" s="0"/>
      <c r="CF169" s="0"/>
      <c r="CG169" s="0"/>
      <c r="CH169" s="0"/>
      <c r="CI169" s="0"/>
      <c r="CJ169" s="0"/>
      <c r="CK169" s="0"/>
      <c r="CL169" s="0"/>
      <c r="CM169" s="0"/>
      <c r="CN169" s="0"/>
      <c r="CO169" s="0"/>
      <c r="CP169" s="0"/>
      <c r="CQ169" s="0"/>
      <c r="CR169" s="0"/>
      <c r="CS169" s="0"/>
      <c r="CT169" s="0"/>
      <c r="CU169" s="0"/>
      <c r="CV169" s="0"/>
      <c r="CW169" s="0"/>
      <c r="CX169" s="0"/>
      <c r="CY169" s="0"/>
      <c r="CZ169" s="0"/>
      <c r="DA169" s="0"/>
      <c r="DB169" s="0"/>
      <c r="DC169" s="0"/>
      <c r="DD169" s="0"/>
      <c r="DE169" s="11" t="n">
        <v>45939</v>
      </c>
      <c r="DF169" s="6" t="n">
        <v>288.9</v>
      </c>
      <c r="DG169" s="0" t="s">
        <v>336</v>
      </c>
    </row>
    <row collapsed="false" customFormat="false" customHeight="false" hidden="false" ht="12.1" outlineLevel="0" r="170">
      <c r="A170" s="0"/>
      <c r="B170" s="0"/>
      <c r="C170" s="0"/>
      <c r="D170" s="0"/>
      <c r="E170" s="0"/>
      <c r="F170" s="0"/>
      <c r="G170" s="0"/>
      <c r="H170" s="0"/>
      <c r="I170" s="0"/>
      <c r="J170" s="0"/>
      <c r="K170" s="0"/>
      <c r="L170" s="0"/>
      <c r="M170" s="0"/>
      <c r="N170" s="0"/>
      <c r="O170" s="0"/>
      <c r="P170" s="0"/>
      <c r="Q170" s="0"/>
      <c r="R170" s="0"/>
      <c r="S170" s="0"/>
      <c r="T170" s="0"/>
      <c r="U170" s="0"/>
      <c r="V170" s="0"/>
      <c r="W170" s="0"/>
      <c r="X170" s="0"/>
      <c r="Y170" s="0"/>
      <c r="Z170" s="0"/>
      <c r="AA170" s="0"/>
      <c r="AB170" s="0"/>
      <c r="AC170" s="0"/>
      <c r="AD170" s="0"/>
      <c r="AE170" s="0"/>
      <c r="AF170" s="0"/>
      <c r="AG170" s="0"/>
      <c r="AH170" s="0"/>
      <c r="AI170" s="0"/>
      <c r="AJ170" s="0"/>
      <c r="AK170" s="0"/>
      <c r="AL170" s="0"/>
      <c r="AM170" s="0"/>
      <c r="AN170" s="0"/>
      <c r="AO170" s="0"/>
      <c r="AP170" s="0"/>
      <c r="AQ170" s="0"/>
      <c r="AR170" s="0"/>
      <c r="AS170" s="0"/>
      <c r="AT170" s="0"/>
      <c r="AU170" s="0"/>
      <c r="AV170" s="0"/>
      <c r="AW170" s="0"/>
      <c r="AX170" s="0"/>
      <c r="AY170" s="0"/>
      <c r="AZ170" s="0"/>
      <c r="BA170" s="0"/>
      <c r="BB170" s="0"/>
      <c r="BC170" s="0"/>
      <c r="BD170" s="0"/>
      <c r="BE170" s="0"/>
      <c r="BF170" s="0"/>
      <c r="BG170" s="0"/>
      <c r="BH170" s="0"/>
      <c r="BI170" s="0"/>
      <c r="BJ170" s="0"/>
      <c r="BK170" s="0"/>
      <c r="BL170" s="0"/>
      <c r="BM170" s="0"/>
      <c r="BN170" s="0"/>
      <c r="BO170" s="0"/>
      <c r="BP170" s="0"/>
      <c r="BQ170" s="0"/>
      <c r="BR170" s="0"/>
      <c r="BS170" s="0"/>
      <c r="BT170" s="0"/>
      <c r="BU170" s="0"/>
      <c r="BV170" s="0"/>
      <c r="BW170" s="0"/>
      <c r="BX170" s="0"/>
      <c r="BY170" s="0"/>
      <c r="BZ170" s="0"/>
      <c r="CA170" s="0"/>
      <c r="CB170" s="0"/>
      <c r="CC170" s="0"/>
      <c r="CD170" s="0"/>
      <c r="CE170" s="0"/>
      <c r="CF170" s="0"/>
      <c r="CG170" s="0"/>
      <c r="CH170" s="0"/>
      <c r="CI170" s="0"/>
      <c r="CJ170" s="0"/>
      <c r="CK170" s="0"/>
      <c r="CL170" s="0"/>
      <c r="CM170" s="0"/>
      <c r="CN170" s="0"/>
      <c r="CO170" s="0"/>
      <c r="CP170" s="0"/>
      <c r="CQ170" s="0"/>
      <c r="CR170" s="0"/>
      <c r="CS170" s="0"/>
      <c r="CT170" s="0"/>
      <c r="CU170" s="0"/>
      <c r="CV170" s="0"/>
      <c r="CW170" s="0"/>
      <c r="CX170" s="0"/>
      <c r="CY170" s="0"/>
      <c r="CZ170" s="0"/>
      <c r="DA170" s="0"/>
      <c r="DB170" s="0"/>
      <c r="DC170" s="0"/>
      <c r="DD170" s="0"/>
      <c r="DE170" s="11" t="n">
        <v>45943</v>
      </c>
      <c r="DF170" s="6" t="n">
        <v>5064.15</v>
      </c>
      <c r="DG170" s="0" t="s">
        <v>336</v>
      </c>
    </row>
    <row collapsed="false" customFormat="false" customHeight="false" hidden="false" ht="12.1" outlineLevel="0" r="171">
      <c r="A171" s="0"/>
      <c r="B171" s="0"/>
      <c r="C171" s="0"/>
      <c r="D171" s="0"/>
      <c r="E171" s="0"/>
      <c r="F171" s="0"/>
      <c r="G171" s="0"/>
      <c r="H171" s="0"/>
      <c r="I171" s="0"/>
      <c r="J171" s="0"/>
      <c r="K171" s="0"/>
      <c r="L171" s="0"/>
      <c r="M171" s="0"/>
      <c r="N171" s="0"/>
      <c r="O171" s="0"/>
      <c r="P171" s="0"/>
      <c r="Q171" s="0"/>
      <c r="R171" s="0"/>
      <c r="S171" s="0"/>
      <c r="T171" s="0"/>
      <c r="U171" s="0"/>
      <c r="V171" s="0"/>
      <c r="W171" s="0"/>
      <c r="X171" s="0"/>
      <c r="Y171" s="0"/>
      <c r="Z171" s="0"/>
      <c r="AA171" s="0"/>
      <c r="AB171" s="0"/>
      <c r="AC171" s="0"/>
      <c r="AD171" s="0"/>
      <c r="AE171" s="0"/>
      <c r="AF171" s="0"/>
      <c r="AG171" s="0"/>
      <c r="AH171" s="0"/>
      <c r="AI171" s="0"/>
      <c r="AJ171" s="0"/>
      <c r="AK171" s="0"/>
      <c r="AL171" s="0"/>
      <c r="AM171" s="0"/>
      <c r="AN171" s="0"/>
      <c r="AO171" s="0"/>
      <c r="AP171" s="0"/>
      <c r="AQ171" s="0"/>
      <c r="AR171" s="0"/>
      <c r="AS171" s="0"/>
      <c r="AT171" s="0"/>
      <c r="AU171" s="0"/>
      <c r="AV171" s="0"/>
      <c r="AW171" s="0"/>
      <c r="AX171" s="0"/>
      <c r="AY171" s="0"/>
      <c r="AZ171" s="0"/>
      <c r="BA171" s="0"/>
      <c r="BB171" s="0"/>
      <c r="BC171" s="0"/>
      <c r="BD171" s="0"/>
      <c r="BE171" s="0"/>
      <c r="BF171" s="0"/>
      <c r="BG171" s="0"/>
      <c r="BH171" s="0"/>
      <c r="BI171" s="0"/>
      <c r="BJ171" s="0"/>
      <c r="BK171" s="0"/>
      <c r="BL171" s="0"/>
      <c r="BM171" s="0"/>
      <c r="BN171" s="0"/>
      <c r="BO171" s="0"/>
      <c r="BP171" s="0"/>
      <c r="BQ171" s="0"/>
      <c r="BR171" s="0"/>
      <c r="BS171" s="0"/>
      <c r="BT171" s="0"/>
      <c r="BU171" s="0"/>
      <c r="BV171" s="0"/>
      <c r="BW171" s="0"/>
      <c r="BX171" s="0"/>
      <c r="BY171" s="0"/>
      <c r="BZ171" s="0"/>
      <c r="CA171" s="0"/>
      <c r="CB171" s="0"/>
      <c r="CC171" s="0"/>
      <c r="CD171" s="0"/>
      <c r="CE171" s="0"/>
      <c r="CF171" s="0"/>
      <c r="CG171" s="0"/>
      <c r="CH171" s="0"/>
      <c r="CI171" s="0"/>
      <c r="CJ171" s="0"/>
      <c r="CK171" s="0"/>
      <c r="CL171" s="0"/>
      <c r="CM171" s="0"/>
      <c r="CN171" s="0"/>
      <c r="CO171" s="0"/>
      <c r="CP171" s="0"/>
      <c r="CQ171" s="0"/>
      <c r="CR171" s="0"/>
      <c r="CS171" s="0"/>
      <c r="CT171" s="0"/>
      <c r="CU171" s="0"/>
      <c r="CV171" s="0"/>
      <c r="CW171" s="0"/>
      <c r="CX171" s="0"/>
      <c r="CY171" s="0"/>
      <c r="CZ171" s="0"/>
      <c r="DA171" s="0"/>
      <c r="DB171" s="0"/>
      <c r="DC171" s="0"/>
      <c r="DD171" s="0"/>
      <c r="DE171" s="11" t="n">
        <v>45943</v>
      </c>
      <c r="DF171" s="6" t="n">
        <v>144.69</v>
      </c>
      <c r="DG171" s="0" t="s">
        <v>336</v>
      </c>
    </row>
    <row collapsed="false" customFormat="false" customHeight="false" hidden="false" ht="12.1" outlineLevel="0" r="172">
      <c r="A172" s="0"/>
      <c r="B172" s="0"/>
      <c r="C172" s="0"/>
      <c r="D172" s="0"/>
      <c r="E172" s="0"/>
      <c r="F172" s="0"/>
      <c r="G172" s="0"/>
      <c r="H172" s="0"/>
      <c r="I172" s="0"/>
      <c r="J172" s="0"/>
      <c r="K172" s="0"/>
      <c r="L172" s="0"/>
      <c r="M172" s="0"/>
      <c r="N172" s="0"/>
      <c r="O172" s="0"/>
      <c r="P172" s="0"/>
      <c r="Q172" s="0"/>
      <c r="R172" s="0"/>
      <c r="S172" s="0"/>
      <c r="T172" s="0"/>
      <c r="U172" s="0"/>
      <c r="V172" s="0"/>
      <c r="W172" s="0"/>
      <c r="X172" s="0"/>
      <c r="Y172" s="0"/>
      <c r="Z172" s="0"/>
      <c r="AA172" s="0"/>
      <c r="AB172" s="0"/>
      <c r="AC172" s="0"/>
      <c r="AD172" s="0"/>
      <c r="AE172" s="0"/>
      <c r="AF172" s="0"/>
      <c r="AG172" s="0"/>
      <c r="AH172" s="0"/>
      <c r="AI172" s="0"/>
      <c r="AJ172" s="0"/>
      <c r="AK172" s="0"/>
      <c r="AL172" s="0"/>
      <c r="AM172" s="0"/>
      <c r="AN172" s="0"/>
      <c r="AO172" s="0"/>
      <c r="AP172" s="0"/>
      <c r="AQ172" s="0"/>
      <c r="AR172" s="0"/>
      <c r="AS172" s="0"/>
      <c r="AT172" s="0"/>
      <c r="AU172" s="0"/>
      <c r="AV172" s="0"/>
      <c r="AW172" s="0"/>
      <c r="AX172" s="0"/>
      <c r="AY172" s="0"/>
      <c r="AZ172" s="0"/>
      <c r="BA172" s="0"/>
      <c r="BB172" s="0"/>
      <c r="BC172" s="0"/>
      <c r="BD172" s="0"/>
      <c r="BE172" s="0"/>
      <c r="BF172" s="0"/>
      <c r="BG172" s="0"/>
      <c r="BH172" s="0"/>
      <c r="BI172" s="0"/>
      <c r="BJ172" s="0"/>
      <c r="BK172" s="0"/>
      <c r="BL172" s="0"/>
      <c r="BM172" s="0"/>
      <c r="BN172" s="0"/>
      <c r="BO172" s="0"/>
      <c r="BP172" s="0"/>
      <c r="BQ172" s="0"/>
      <c r="BR172" s="0"/>
      <c r="BS172" s="0"/>
      <c r="BT172" s="0"/>
      <c r="BU172" s="0"/>
      <c r="BV172" s="0"/>
      <c r="BW172" s="0"/>
      <c r="BX172" s="0"/>
      <c r="BY172" s="0"/>
      <c r="BZ172" s="0"/>
      <c r="CA172" s="0"/>
      <c r="CB172" s="0"/>
      <c r="CC172" s="0"/>
      <c r="CD172" s="0"/>
      <c r="CE172" s="0"/>
      <c r="CF172" s="0"/>
      <c r="CG172" s="0"/>
      <c r="CH172" s="0"/>
      <c r="CI172" s="0"/>
      <c r="CJ172" s="0"/>
      <c r="CK172" s="0"/>
      <c r="CL172" s="0"/>
      <c r="CM172" s="0"/>
      <c r="CN172" s="0"/>
      <c r="CO172" s="0"/>
      <c r="CP172" s="0"/>
      <c r="CQ172" s="0"/>
      <c r="CR172" s="0"/>
      <c r="CS172" s="0"/>
      <c r="CT172" s="0"/>
      <c r="CU172" s="0"/>
      <c r="CV172" s="0"/>
      <c r="CW172" s="0"/>
      <c r="CX172" s="0"/>
      <c r="CY172" s="0"/>
      <c r="CZ172" s="0"/>
      <c r="DA172" s="0"/>
      <c r="DB172" s="0"/>
      <c r="DC172" s="0"/>
      <c r="DD172" s="0"/>
      <c r="DE172" s="11" t="n">
        <v>45944</v>
      </c>
      <c r="DF172" s="6" t="n">
        <v>144.75</v>
      </c>
      <c r="DG172" s="0" t="s">
        <v>336</v>
      </c>
    </row>
    <row collapsed="false" customFormat="false" customHeight="false" hidden="false" ht="12.1" outlineLevel="0" r="173">
      <c r="A173" s="0"/>
      <c r="B173" s="0"/>
      <c r="C173" s="0"/>
      <c r="D173" s="0"/>
      <c r="E173" s="0"/>
      <c r="F173" s="0"/>
      <c r="G173" s="0"/>
      <c r="H173" s="0"/>
      <c r="I173" s="0"/>
      <c r="J173" s="0"/>
      <c r="K173" s="0"/>
      <c r="L173" s="0"/>
      <c r="M173" s="0"/>
      <c r="N173" s="0"/>
      <c r="O173" s="0"/>
      <c r="P173" s="0"/>
      <c r="Q173" s="0"/>
      <c r="R173" s="0"/>
      <c r="S173" s="0"/>
      <c r="T173" s="0"/>
      <c r="U173" s="0"/>
      <c r="V173" s="0"/>
      <c r="W173" s="0"/>
      <c r="X173" s="0"/>
      <c r="Y173" s="0"/>
      <c r="Z173" s="0"/>
      <c r="AA173" s="0"/>
      <c r="AB173" s="0"/>
      <c r="AC173" s="0"/>
      <c r="AD173" s="0"/>
      <c r="AE173" s="0"/>
      <c r="AF173" s="0"/>
      <c r="AG173" s="0"/>
      <c r="AH173" s="0"/>
      <c r="AI173" s="0"/>
      <c r="AJ173" s="0"/>
      <c r="AK173" s="0"/>
      <c r="AL173" s="0"/>
      <c r="AM173" s="0"/>
      <c r="AN173" s="0"/>
      <c r="AO173" s="0"/>
      <c r="AP173" s="0"/>
      <c r="AQ173" s="0"/>
      <c r="AR173" s="0"/>
      <c r="AS173" s="0"/>
      <c r="AT173" s="0"/>
      <c r="AU173" s="0"/>
      <c r="AV173" s="0"/>
      <c r="AW173" s="0"/>
      <c r="AX173" s="0"/>
      <c r="AY173" s="0"/>
      <c r="AZ173" s="0"/>
      <c r="BA173" s="0"/>
      <c r="BB173" s="0"/>
      <c r="BC173" s="0"/>
      <c r="BD173" s="0"/>
      <c r="BE173" s="0"/>
      <c r="BF173" s="0"/>
      <c r="BG173" s="0"/>
      <c r="BH173" s="0"/>
      <c r="BI173" s="0"/>
      <c r="BJ173" s="0"/>
      <c r="BK173" s="0"/>
      <c r="BL173" s="0"/>
      <c r="BM173" s="0"/>
      <c r="BN173" s="0"/>
      <c r="BO173" s="0"/>
      <c r="BP173" s="0"/>
      <c r="BQ173" s="0"/>
      <c r="BR173" s="0"/>
      <c r="BS173" s="0"/>
      <c r="BT173" s="0"/>
      <c r="BU173" s="0"/>
      <c r="BV173" s="0"/>
      <c r="BW173" s="0"/>
      <c r="BX173" s="0"/>
      <c r="BY173" s="0"/>
      <c r="BZ173" s="0"/>
      <c r="CA173" s="0"/>
      <c r="CB173" s="0"/>
      <c r="CC173" s="0"/>
      <c r="CD173" s="0"/>
      <c r="CE173" s="0"/>
      <c r="CF173" s="0"/>
      <c r="CG173" s="0"/>
      <c r="CH173" s="0"/>
      <c r="CI173" s="0"/>
      <c r="CJ173" s="0"/>
      <c r="CK173" s="0"/>
      <c r="CL173" s="0"/>
      <c r="CM173" s="0"/>
      <c r="CN173" s="0"/>
      <c r="CO173" s="0"/>
      <c r="CP173" s="0"/>
      <c r="CQ173" s="0"/>
      <c r="CR173" s="0"/>
      <c r="CS173" s="0"/>
      <c r="CT173" s="0"/>
      <c r="CU173" s="0"/>
      <c r="CV173" s="0"/>
      <c r="CW173" s="0"/>
      <c r="CX173" s="0"/>
      <c r="CY173" s="0"/>
      <c r="CZ173" s="0"/>
      <c r="DA173" s="0"/>
      <c r="DB173" s="0"/>
      <c r="DC173" s="0"/>
      <c r="DD173" s="0"/>
      <c r="DE173" s="11" t="n">
        <v>45950</v>
      </c>
      <c r="DF173" s="6" t="n">
        <v>145.11</v>
      </c>
      <c r="DG173" s="0" t="s">
        <v>336</v>
      </c>
    </row>
    <row collapsed="false" customFormat="false" customHeight="false" hidden="false" ht="12.1" outlineLevel="0" r="174">
      <c r="A174" s="0"/>
      <c r="B174" s="0"/>
      <c r="C174" s="0"/>
      <c r="D174" s="0"/>
      <c r="E174" s="0"/>
      <c r="F174" s="0"/>
      <c r="G174" s="0"/>
      <c r="H174" s="0"/>
      <c r="I174" s="0"/>
      <c r="J174" s="0"/>
      <c r="K174" s="0"/>
      <c r="L174" s="0"/>
      <c r="M174" s="0"/>
      <c r="N174" s="0"/>
      <c r="O174" s="0"/>
      <c r="P174" s="0"/>
      <c r="Q174" s="0"/>
      <c r="R174" s="0"/>
      <c r="S174" s="0"/>
      <c r="T174" s="0"/>
      <c r="U174" s="0"/>
      <c r="V174" s="0"/>
      <c r="W174" s="0"/>
      <c r="X174" s="0"/>
      <c r="Y174" s="0"/>
      <c r="Z174" s="0"/>
      <c r="AA174" s="0"/>
      <c r="AB174" s="0"/>
      <c r="AC174" s="0"/>
      <c r="AD174" s="0"/>
      <c r="AE174" s="0"/>
      <c r="AF174" s="0"/>
      <c r="AG174" s="0"/>
      <c r="AH174" s="0"/>
      <c r="AI174" s="0"/>
      <c r="AJ174" s="0"/>
      <c r="AK174" s="0"/>
      <c r="AL174" s="0"/>
      <c r="AM174" s="0"/>
      <c r="AN174" s="0"/>
      <c r="AO174" s="0"/>
      <c r="AP174" s="0"/>
      <c r="AQ174" s="0"/>
      <c r="AR174" s="0"/>
      <c r="AS174" s="0"/>
      <c r="AT174" s="0"/>
      <c r="AU174" s="0"/>
      <c r="AV174" s="0"/>
      <c r="AW174" s="0"/>
      <c r="AX174" s="0"/>
      <c r="AY174" s="0"/>
      <c r="AZ174" s="0"/>
      <c r="BA174" s="0"/>
      <c r="BB174" s="0"/>
      <c r="BC174" s="0"/>
      <c r="BD174" s="0"/>
      <c r="BE174" s="0"/>
      <c r="BF174" s="0"/>
      <c r="BG174" s="0"/>
      <c r="BH174" s="0"/>
      <c r="BI174" s="0"/>
      <c r="BJ174" s="0"/>
      <c r="BK174" s="0"/>
      <c r="BL174" s="0"/>
      <c r="BM174" s="0"/>
      <c r="BN174" s="0"/>
      <c r="BO174" s="0"/>
      <c r="BP174" s="0"/>
      <c r="BQ174" s="0"/>
      <c r="BR174" s="0"/>
      <c r="BS174" s="0"/>
      <c r="BT174" s="0"/>
      <c r="BU174" s="0"/>
      <c r="BV174" s="0"/>
      <c r="BW174" s="0"/>
      <c r="BX174" s="0"/>
      <c r="BY174" s="0"/>
      <c r="BZ174" s="0"/>
      <c r="CA174" s="0"/>
      <c r="CB174" s="0"/>
      <c r="CC174" s="0"/>
      <c r="CD174" s="0"/>
      <c r="CE174" s="0"/>
      <c r="CF174" s="0"/>
      <c r="CG174" s="0"/>
      <c r="CH174" s="0"/>
      <c r="CI174" s="0"/>
      <c r="CJ174" s="0"/>
      <c r="CK174" s="0"/>
      <c r="CL174" s="0"/>
      <c r="CM174" s="0"/>
      <c r="CN174" s="0"/>
      <c r="CO174" s="0"/>
      <c r="CP174" s="0"/>
      <c r="CQ174" s="0"/>
      <c r="CR174" s="0"/>
      <c r="CS174" s="0"/>
      <c r="CT174" s="0"/>
      <c r="CU174" s="0"/>
      <c r="CV174" s="0"/>
      <c r="CW174" s="0"/>
      <c r="CX174" s="0"/>
      <c r="CY174" s="0"/>
      <c r="CZ174" s="0"/>
      <c r="DA174" s="0"/>
      <c r="DB174" s="0"/>
      <c r="DC174" s="0"/>
      <c r="DD174" s="0"/>
      <c r="DE174" s="11" t="n">
        <v>45952</v>
      </c>
      <c r="DF174" s="6" t="n">
        <v>145.23</v>
      </c>
      <c r="DG174" s="0" t="s">
        <v>336</v>
      </c>
    </row>
    <row collapsed="false" customFormat="false" customHeight="false" hidden="false" ht="12.1" outlineLevel="0" r="175">
      <c r="A175" s="0"/>
      <c r="B175" s="0"/>
      <c r="C175" s="0"/>
      <c r="D175" s="0"/>
      <c r="E175" s="0"/>
      <c r="F175" s="0"/>
      <c r="G175" s="0"/>
      <c r="H175" s="0"/>
      <c r="I175" s="0"/>
      <c r="J175" s="0"/>
      <c r="K175" s="0"/>
      <c r="L175" s="0"/>
      <c r="M175" s="0"/>
      <c r="N175" s="0"/>
      <c r="O175" s="0"/>
      <c r="P175" s="0"/>
      <c r="Q175" s="0"/>
      <c r="R175" s="0"/>
      <c r="S175" s="0"/>
      <c r="T175" s="0"/>
      <c r="U175" s="0"/>
      <c r="V175" s="0"/>
      <c r="W175" s="0"/>
      <c r="X175" s="0"/>
      <c r="Y175" s="0"/>
      <c r="Z175" s="0"/>
      <c r="AA175" s="0"/>
      <c r="AB175" s="0"/>
      <c r="AC175" s="0"/>
      <c r="AD175" s="0"/>
      <c r="AE175" s="0"/>
      <c r="AF175" s="0"/>
      <c r="AG175" s="0"/>
      <c r="AH175" s="0"/>
      <c r="AI175" s="0"/>
      <c r="AJ175" s="0"/>
      <c r="AK175" s="0"/>
      <c r="AL175" s="0"/>
      <c r="AM175" s="0"/>
      <c r="AN175" s="0"/>
      <c r="AO175" s="0"/>
      <c r="AP175" s="0"/>
      <c r="AQ175" s="0"/>
      <c r="AR175" s="0"/>
      <c r="AS175" s="0"/>
      <c r="AT175" s="0"/>
      <c r="AU175" s="0"/>
      <c r="AV175" s="0"/>
      <c r="AW175" s="0"/>
      <c r="AX175" s="0"/>
      <c r="AY175" s="0"/>
      <c r="AZ175" s="0"/>
      <c r="BA175" s="0"/>
      <c r="BB175" s="0"/>
      <c r="BC175" s="0"/>
      <c r="BD175" s="0"/>
      <c r="BE175" s="0"/>
      <c r="BF175" s="0"/>
      <c r="BG175" s="0"/>
      <c r="BH175" s="0"/>
      <c r="BI175" s="0"/>
      <c r="BJ175" s="0"/>
      <c r="BK175" s="0"/>
      <c r="BL175" s="0"/>
      <c r="BM175" s="0"/>
      <c r="BN175" s="0"/>
      <c r="BO175" s="0"/>
      <c r="BP175" s="0"/>
      <c r="BQ175" s="0"/>
      <c r="BR175" s="0"/>
      <c r="BS175" s="0"/>
      <c r="BT175" s="0"/>
      <c r="BU175" s="0"/>
      <c r="BV175" s="0"/>
      <c r="BW175" s="0"/>
      <c r="BX175" s="0"/>
      <c r="BY175" s="0"/>
      <c r="BZ175" s="0"/>
      <c r="CA175" s="0"/>
      <c r="CB175" s="0"/>
      <c r="CC175" s="0"/>
      <c r="CD175" s="0"/>
      <c r="CE175" s="0"/>
      <c r="CF175" s="0"/>
      <c r="CG175" s="0"/>
      <c r="CH175" s="0"/>
      <c r="CI175" s="0"/>
      <c r="CJ175" s="0"/>
      <c r="CK175" s="0"/>
      <c r="CL175" s="0"/>
      <c r="CM175" s="0"/>
      <c r="CN175" s="0"/>
      <c r="CO175" s="0"/>
      <c r="CP175" s="0"/>
      <c r="CQ175" s="0"/>
      <c r="CR175" s="0"/>
      <c r="CS175" s="0"/>
      <c r="CT175" s="0"/>
      <c r="CU175" s="0"/>
      <c r="CV175" s="0"/>
      <c r="CW175" s="0"/>
      <c r="CX175" s="0"/>
      <c r="CY175" s="0"/>
      <c r="CZ175" s="0"/>
      <c r="DA175" s="0"/>
      <c r="DB175" s="0"/>
      <c r="DC175" s="0"/>
      <c r="DD175" s="0"/>
      <c r="DE175" s="11" t="n">
        <v>45954</v>
      </c>
      <c r="DF175" s="6" t="n">
        <v>145.35</v>
      </c>
      <c r="DG175" s="0" t="s">
        <v>336</v>
      </c>
    </row>
    <row collapsed="false" customFormat="false" customHeight="false" hidden="false" ht="12.1" outlineLevel="0" r="176">
      <c r="A176" s="0"/>
      <c r="B176" s="0"/>
      <c r="C176" s="0"/>
      <c r="D176" s="0"/>
      <c r="E176" s="0"/>
      <c r="F176" s="0"/>
      <c r="G176" s="0"/>
      <c r="H176" s="0"/>
      <c r="I176" s="0"/>
      <c r="J176" s="0"/>
      <c r="K176" s="0"/>
      <c r="L176" s="0"/>
      <c r="M176" s="0"/>
      <c r="N176" s="0"/>
      <c r="O176" s="0"/>
      <c r="P176" s="0"/>
      <c r="Q176" s="0"/>
      <c r="R176" s="0"/>
      <c r="S176" s="0"/>
      <c r="T176" s="0"/>
      <c r="U176" s="0"/>
      <c r="V176" s="0"/>
      <c r="W176" s="0"/>
      <c r="X176" s="0"/>
      <c r="Y176" s="0"/>
      <c r="Z176" s="0"/>
      <c r="AA176" s="0"/>
      <c r="AB176" s="0"/>
      <c r="AC176" s="0"/>
      <c r="AD176" s="0"/>
      <c r="AE176" s="0"/>
      <c r="AF176" s="0"/>
      <c r="AG176" s="0"/>
      <c r="AH176" s="0"/>
      <c r="AI176" s="0"/>
      <c r="AJ176" s="0"/>
      <c r="AK176" s="0"/>
      <c r="AL176" s="0"/>
      <c r="AM176" s="0"/>
      <c r="AN176" s="0"/>
      <c r="AO176" s="0"/>
      <c r="AP176" s="0"/>
      <c r="AQ176" s="0"/>
      <c r="AR176" s="0"/>
      <c r="AS176" s="0"/>
      <c r="AT176" s="0"/>
      <c r="AU176" s="0"/>
      <c r="AV176" s="0"/>
      <c r="AW176" s="0"/>
      <c r="AX176" s="0"/>
      <c r="AY176" s="0"/>
      <c r="AZ176" s="0"/>
      <c r="BA176" s="0"/>
      <c r="BB176" s="0"/>
      <c r="BC176" s="0"/>
      <c r="BD176" s="0"/>
      <c r="BE176" s="0"/>
      <c r="BF176" s="0"/>
      <c r="BG176" s="0"/>
      <c r="BH176" s="0"/>
      <c r="BI176" s="0"/>
      <c r="BJ176" s="0"/>
      <c r="BK176" s="0"/>
      <c r="BL176" s="0"/>
      <c r="BM176" s="0"/>
      <c r="BN176" s="0"/>
      <c r="BO176" s="0"/>
      <c r="BP176" s="0"/>
      <c r="BQ176" s="0"/>
      <c r="BR176" s="0"/>
      <c r="BS176" s="0"/>
      <c r="BT176" s="0"/>
      <c r="BU176" s="0"/>
      <c r="BV176" s="0"/>
      <c r="BW176" s="0"/>
      <c r="BX176" s="0"/>
      <c r="BY176" s="0"/>
      <c r="BZ176" s="0"/>
      <c r="CA176" s="0"/>
      <c r="CB176" s="0"/>
      <c r="CC176" s="0"/>
      <c r="CD176" s="0"/>
      <c r="CE176" s="0"/>
      <c r="CF176" s="0"/>
      <c r="CG176" s="0"/>
      <c r="CH176" s="0"/>
      <c r="CI176" s="0"/>
      <c r="CJ176" s="0"/>
      <c r="CK176" s="0"/>
      <c r="CL176" s="0"/>
      <c r="CM176" s="0"/>
      <c r="CN176" s="0"/>
      <c r="CO176" s="0"/>
      <c r="CP176" s="0"/>
      <c r="CQ176" s="0"/>
      <c r="CR176" s="0"/>
      <c r="CS176" s="0"/>
      <c r="CT176" s="0"/>
      <c r="CU176" s="0"/>
      <c r="CV176" s="0"/>
      <c r="CW176" s="0"/>
      <c r="CX176" s="0"/>
      <c r="CY176" s="0"/>
      <c r="CZ176" s="0"/>
      <c r="DA176" s="0"/>
      <c r="DB176" s="0"/>
      <c r="DC176" s="0"/>
      <c r="DD176" s="0"/>
      <c r="DE176" s="11" t="n">
        <v>45960</v>
      </c>
      <c r="DF176" s="6" t="n">
        <v>145.71</v>
      </c>
      <c r="DG176" s="0" t="s">
        <v>336</v>
      </c>
    </row>
    <row collapsed="false" customFormat="false" customHeight="false" hidden="false" ht="12.1" outlineLevel="0" r="177">
      <c r="A177" s="0"/>
      <c r="B177" s="0"/>
      <c r="C177" s="0"/>
      <c r="D177" s="0"/>
      <c r="E177" s="0"/>
      <c r="F177" s="0"/>
      <c r="G177" s="0"/>
      <c r="H177" s="0"/>
      <c r="I177" s="0"/>
      <c r="J177" s="0"/>
      <c r="K177" s="0"/>
      <c r="L177" s="0"/>
      <c r="M177" s="0"/>
      <c r="N177" s="0"/>
      <c r="O177" s="0"/>
      <c r="P177" s="0"/>
      <c r="Q177" s="0"/>
      <c r="R177" s="0"/>
      <c r="S177" s="0"/>
      <c r="T177" s="0"/>
      <c r="U177" s="0"/>
      <c r="V177" s="0"/>
      <c r="W177" s="0"/>
      <c r="X177" s="0"/>
      <c r="Y177" s="0"/>
      <c r="Z177" s="0"/>
      <c r="AA177" s="0"/>
      <c r="AB177" s="0"/>
      <c r="AC177" s="0"/>
      <c r="AD177" s="0"/>
      <c r="AE177" s="0"/>
      <c r="AF177" s="0"/>
      <c r="AG177" s="0"/>
      <c r="AH177" s="0"/>
      <c r="AI177" s="0"/>
      <c r="AJ177" s="0"/>
      <c r="AK177" s="0"/>
      <c r="AL177" s="0"/>
      <c r="AM177" s="0"/>
      <c r="AN177" s="0"/>
      <c r="AO177" s="0"/>
      <c r="AP177" s="0"/>
      <c r="AQ177" s="0"/>
      <c r="AR177" s="0"/>
      <c r="AS177" s="0"/>
      <c r="AT177" s="0"/>
      <c r="AU177" s="0"/>
      <c r="AV177" s="0"/>
      <c r="AW177" s="0"/>
      <c r="AX177" s="0"/>
      <c r="AY177" s="0"/>
      <c r="AZ177" s="0"/>
      <c r="BA177" s="0"/>
      <c r="BB177" s="0"/>
      <c r="BC177" s="0"/>
      <c r="BD177" s="0"/>
      <c r="BE177" s="0"/>
      <c r="BF177" s="0"/>
      <c r="BG177" s="0"/>
      <c r="BH177" s="0"/>
      <c r="BI177" s="0"/>
      <c r="BJ177" s="0"/>
      <c r="BK177" s="0"/>
      <c r="BL177" s="0"/>
      <c r="BM177" s="0"/>
      <c r="BN177" s="0"/>
      <c r="BO177" s="0"/>
      <c r="BP177" s="0"/>
      <c r="BQ177" s="0"/>
      <c r="BR177" s="0"/>
      <c r="BS177" s="0"/>
      <c r="BT177" s="0"/>
      <c r="BU177" s="0"/>
      <c r="BV177" s="0"/>
      <c r="BW177" s="0"/>
      <c r="BX177" s="0"/>
      <c r="BY177" s="0"/>
      <c r="BZ177" s="0"/>
      <c r="CA177" s="0"/>
      <c r="CB177" s="0"/>
      <c r="CC177" s="0"/>
      <c r="CD177" s="0"/>
      <c r="CE177" s="0"/>
      <c r="CF177" s="0"/>
      <c r="CG177" s="0"/>
      <c r="CH177" s="0"/>
      <c r="CI177" s="0"/>
      <c r="CJ177" s="0"/>
      <c r="CK177" s="0"/>
      <c r="CL177" s="0"/>
      <c r="CM177" s="0"/>
      <c r="CN177" s="0"/>
      <c r="CO177" s="0"/>
      <c r="CP177" s="0"/>
      <c r="CQ177" s="0"/>
      <c r="CR177" s="0"/>
      <c r="CS177" s="0"/>
      <c r="CT177" s="0"/>
      <c r="CU177" s="0"/>
      <c r="CV177" s="0"/>
      <c r="CW177" s="0"/>
      <c r="CX177" s="0"/>
      <c r="CY177" s="0"/>
      <c r="CZ177" s="0"/>
      <c r="DA177" s="0"/>
      <c r="DB177" s="0"/>
      <c r="DC177" s="0"/>
      <c r="DD177" s="0"/>
      <c r="DE177" s="11" t="n">
        <v>45962</v>
      </c>
      <c r="DF177" s="6" t="n">
        <v>145.83</v>
      </c>
      <c r="DG177" s="0" t="s">
        <v>336</v>
      </c>
    </row>
    <row collapsed="false" customFormat="false" customHeight="false" hidden="false" ht="12.1" outlineLevel="0" r="178">
      <c r="A178" s="0"/>
      <c r="B178" s="0"/>
      <c r="C178" s="0"/>
      <c r="D178" s="0"/>
      <c r="E178" s="0"/>
      <c r="F178" s="0"/>
      <c r="G178" s="0"/>
      <c r="H178" s="0"/>
      <c r="I178" s="0"/>
      <c r="J178" s="0"/>
      <c r="K178" s="0"/>
      <c r="L178" s="0"/>
      <c r="M178" s="0"/>
      <c r="N178" s="0"/>
      <c r="O178" s="0"/>
      <c r="P178" s="0"/>
      <c r="Q178" s="0"/>
      <c r="R178" s="0"/>
      <c r="S178" s="0"/>
      <c r="T178" s="0"/>
      <c r="U178" s="0"/>
      <c r="V178" s="0"/>
      <c r="W178" s="0"/>
      <c r="X178" s="0"/>
      <c r="Y178" s="0"/>
      <c r="Z178" s="0"/>
      <c r="AA178" s="0"/>
      <c r="AB178" s="0"/>
      <c r="AC178" s="0"/>
      <c r="AD178" s="0"/>
      <c r="AE178" s="0"/>
      <c r="AF178" s="0"/>
      <c r="AG178" s="0"/>
      <c r="AH178" s="0"/>
      <c r="AI178" s="0"/>
      <c r="AJ178" s="0"/>
      <c r="AK178" s="0"/>
      <c r="AL178" s="0"/>
      <c r="AM178" s="0"/>
      <c r="AN178" s="0"/>
      <c r="AO178" s="0"/>
      <c r="AP178" s="0"/>
      <c r="AQ178" s="0"/>
      <c r="AR178" s="0"/>
      <c r="AS178" s="0"/>
      <c r="AT178" s="0"/>
      <c r="AU178" s="0"/>
      <c r="AV178" s="0"/>
      <c r="AW178" s="0"/>
      <c r="AX178" s="0"/>
      <c r="AY178" s="0"/>
      <c r="AZ178" s="0"/>
      <c r="BA178" s="0"/>
      <c r="BB178" s="0"/>
      <c r="BC178" s="0"/>
      <c r="BD178" s="0"/>
      <c r="BE178" s="0"/>
      <c r="BF178" s="0"/>
      <c r="BG178" s="0"/>
      <c r="BH178" s="0"/>
      <c r="BI178" s="0"/>
      <c r="BJ178" s="0"/>
      <c r="BK178" s="0"/>
      <c r="BL178" s="0"/>
      <c r="BM178" s="0"/>
      <c r="BN178" s="0"/>
      <c r="BO178" s="0"/>
      <c r="BP178" s="0"/>
      <c r="BQ178" s="0"/>
      <c r="BR178" s="0"/>
      <c r="BS178" s="0"/>
      <c r="BT178" s="0"/>
      <c r="BU178" s="0"/>
      <c r="BV178" s="0"/>
      <c r="BW178" s="0"/>
      <c r="BX178" s="0"/>
      <c r="BY178" s="0"/>
      <c r="BZ178" s="0"/>
      <c r="CA178" s="0"/>
      <c r="CB178" s="0"/>
      <c r="CC178" s="0"/>
      <c r="CD178" s="0"/>
      <c r="CE178" s="0"/>
      <c r="CF178" s="0"/>
      <c r="CG178" s="0"/>
      <c r="CH178" s="0"/>
      <c r="CI178" s="0"/>
      <c r="CJ178" s="0"/>
      <c r="CK178" s="0"/>
      <c r="CL178" s="0"/>
      <c r="CM178" s="0"/>
      <c r="CN178" s="0"/>
      <c r="CO178" s="0"/>
      <c r="CP178" s="0"/>
      <c r="CQ178" s="0"/>
      <c r="CR178" s="0"/>
      <c r="CS178" s="0"/>
      <c r="CT178" s="0"/>
      <c r="CU178" s="0"/>
      <c r="CV178" s="0"/>
      <c r="CW178" s="0"/>
      <c r="CX178" s="0"/>
      <c r="CY178" s="0"/>
      <c r="CZ178" s="0"/>
      <c r="DA178" s="0"/>
      <c r="DB178" s="0"/>
      <c r="DC178" s="0"/>
      <c r="DD178" s="0"/>
      <c r="DE178" s="11" t="n">
        <v>45964</v>
      </c>
      <c r="DF178" s="6" t="n">
        <v>729.95</v>
      </c>
      <c r="DG178" s="0" t="s">
        <v>336</v>
      </c>
    </row>
    <row collapsed="false" customFormat="false" customHeight="false" hidden="false" ht="12.1" outlineLevel="0" r="179">
      <c r="A179" s="0"/>
      <c r="B179" s="0"/>
      <c r="C179" s="0"/>
      <c r="D179" s="0"/>
      <c r="E179" s="0"/>
      <c r="F179" s="0"/>
      <c r="G179" s="0"/>
      <c r="H179" s="0"/>
      <c r="I179" s="0"/>
      <c r="J179" s="0"/>
      <c r="K179" s="0"/>
      <c r="L179" s="0"/>
      <c r="M179" s="0"/>
      <c r="N179" s="0"/>
      <c r="O179" s="0"/>
      <c r="P179" s="0"/>
      <c r="Q179" s="0"/>
      <c r="R179" s="0"/>
      <c r="S179" s="0"/>
      <c r="T179" s="0"/>
      <c r="U179" s="0"/>
      <c r="V179" s="0"/>
      <c r="W179" s="0"/>
      <c r="X179" s="0"/>
      <c r="Y179" s="0"/>
      <c r="Z179" s="0"/>
      <c r="AA179" s="0"/>
      <c r="AB179" s="0"/>
      <c r="AC179" s="0"/>
      <c r="AD179" s="0"/>
      <c r="AE179" s="0"/>
      <c r="AF179" s="0"/>
      <c r="AG179" s="0"/>
      <c r="AH179" s="0"/>
      <c r="AI179" s="0"/>
      <c r="AJ179" s="0"/>
      <c r="AK179" s="0"/>
      <c r="AL179" s="0"/>
      <c r="AM179" s="0"/>
      <c r="AN179" s="0"/>
      <c r="AO179" s="0"/>
      <c r="AP179" s="0"/>
      <c r="AQ179" s="0"/>
      <c r="AR179" s="0"/>
      <c r="AS179" s="0"/>
      <c r="AT179" s="0"/>
      <c r="AU179" s="0"/>
      <c r="AV179" s="0"/>
      <c r="AW179" s="0"/>
      <c r="AX179" s="0"/>
      <c r="AY179" s="0"/>
      <c r="AZ179" s="0"/>
      <c r="BA179" s="0"/>
      <c r="BB179" s="0"/>
      <c r="BC179" s="0"/>
      <c r="BD179" s="0"/>
      <c r="BE179" s="0"/>
      <c r="BF179" s="0"/>
      <c r="BG179" s="0"/>
      <c r="BH179" s="0"/>
      <c r="BI179" s="0"/>
      <c r="BJ179" s="0"/>
      <c r="BK179" s="0"/>
      <c r="BL179" s="0"/>
      <c r="BM179" s="0"/>
      <c r="BN179" s="0"/>
      <c r="BO179" s="0"/>
      <c r="BP179" s="0"/>
      <c r="BQ179" s="0"/>
      <c r="BR179" s="0"/>
      <c r="BS179" s="0"/>
      <c r="BT179" s="0"/>
      <c r="BU179" s="0"/>
      <c r="BV179" s="0"/>
      <c r="BW179" s="0"/>
      <c r="BX179" s="0"/>
      <c r="BY179" s="0"/>
      <c r="BZ179" s="0"/>
      <c r="CA179" s="0"/>
      <c r="CB179" s="0"/>
      <c r="CC179" s="0"/>
      <c r="CD179" s="0"/>
      <c r="CE179" s="0"/>
      <c r="CF179" s="0"/>
      <c r="CG179" s="0"/>
      <c r="CH179" s="0"/>
      <c r="CI179" s="0"/>
      <c r="CJ179" s="0"/>
      <c r="CK179" s="0"/>
      <c r="CL179" s="0"/>
      <c r="CM179" s="0"/>
      <c r="CN179" s="0"/>
      <c r="CO179" s="0"/>
      <c r="CP179" s="0"/>
      <c r="CQ179" s="0"/>
      <c r="CR179" s="0"/>
      <c r="CS179" s="0"/>
      <c r="CT179" s="0"/>
      <c r="CU179" s="0"/>
      <c r="CV179" s="0"/>
      <c r="CW179" s="0"/>
      <c r="CX179" s="0"/>
      <c r="CY179" s="0"/>
      <c r="CZ179" s="0"/>
      <c r="DA179" s="0"/>
      <c r="DB179" s="0"/>
      <c r="DC179" s="0"/>
      <c r="DD179" s="0"/>
      <c r="DE179" s="11" t="n">
        <v>45965</v>
      </c>
      <c r="DF179" s="6" t="n">
        <v>730.04</v>
      </c>
      <c r="DG179" s="0" t="s">
        <v>336</v>
      </c>
    </row>
    <row collapsed="false" customFormat="false" customHeight="false" hidden="false" ht="12.1" outlineLevel="0" r="180">
      <c r="A180" s="0"/>
      <c r="B180" s="0"/>
      <c r="C180" s="0"/>
      <c r="D180" s="0"/>
      <c r="E180" s="0"/>
      <c r="F180" s="0"/>
      <c r="G180" s="0"/>
      <c r="H180" s="0"/>
      <c r="I180" s="0"/>
      <c r="J180" s="0"/>
      <c r="K180" s="0"/>
      <c r="L180" s="0"/>
      <c r="M180" s="0"/>
      <c r="N180" s="0"/>
      <c r="O180" s="0"/>
      <c r="P180" s="0"/>
      <c r="Q180" s="0"/>
      <c r="R180" s="0"/>
      <c r="S180" s="0"/>
      <c r="T180" s="0"/>
      <c r="U180" s="0"/>
      <c r="V180" s="0"/>
      <c r="W180" s="0"/>
      <c r="X180" s="0"/>
      <c r="Y180" s="0"/>
      <c r="Z180" s="0"/>
      <c r="AA180" s="0"/>
      <c r="AB180" s="0"/>
      <c r="AC180" s="0"/>
      <c r="AD180" s="0"/>
      <c r="AE180" s="0"/>
      <c r="AF180" s="0"/>
      <c r="AG180" s="0"/>
      <c r="AH180" s="0"/>
      <c r="AI180" s="0"/>
      <c r="AJ180" s="0"/>
      <c r="AK180" s="0"/>
      <c r="AL180" s="0"/>
      <c r="AM180" s="0"/>
      <c r="AN180" s="0"/>
      <c r="AO180" s="0"/>
      <c r="AP180" s="0"/>
      <c r="AQ180" s="0"/>
      <c r="AR180" s="0"/>
      <c r="AS180" s="0"/>
      <c r="AT180" s="0"/>
      <c r="AU180" s="0"/>
      <c r="AV180" s="0"/>
      <c r="AW180" s="0"/>
      <c r="AX180" s="0"/>
      <c r="AY180" s="0"/>
      <c r="AZ180" s="0"/>
      <c r="BA180" s="0"/>
      <c r="BB180" s="0"/>
      <c r="BC180" s="0"/>
      <c r="BD180" s="0"/>
      <c r="BE180" s="0"/>
      <c r="BF180" s="0"/>
      <c r="BG180" s="0"/>
      <c r="BH180" s="0"/>
      <c r="BI180" s="0"/>
      <c r="BJ180" s="0"/>
      <c r="BK180" s="0"/>
      <c r="BL180" s="0"/>
      <c r="BM180" s="0"/>
      <c r="BN180" s="0"/>
      <c r="BO180" s="0"/>
      <c r="BP180" s="0"/>
      <c r="BQ180" s="0"/>
      <c r="BR180" s="0"/>
      <c r="BS180" s="0"/>
      <c r="BT180" s="0"/>
      <c r="BU180" s="0"/>
      <c r="BV180" s="0"/>
      <c r="BW180" s="0"/>
      <c r="BX180" s="0"/>
      <c r="BY180" s="0"/>
      <c r="BZ180" s="0"/>
      <c r="CA180" s="0"/>
      <c r="CB180" s="0"/>
      <c r="CC180" s="0"/>
      <c r="CD180" s="0"/>
      <c r="CE180" s="0"/>
      <c r="CF180" s="0"/>
      <c r="CG180" s="0"/>
      <c r="CH180" s="0"/>
      <c r="CI180" s="0"/>
      <c r="CJ180" s="0"/>
      <c r="CK180" s="0"/>
      <c r="CL180" s="0"/>
      <c r="CM180" s="0"/>
      <c r="CN180" s="0"/>
      <c r="CO180" s="0"/>
      <c r="CP180" s="0"/>
      <c r="CQ180" s="0"/>
      <c r="CR180" s="0"/>
      <c r="CS180" s="0"/>
      <c r="CT180" s="0"/>
      <c r="CU180" s="0"/>
      <c r="CV180" s="0"/>
      <c r="CW180" s="0"/>
      <c r="CX180" s="0"/>
      <c r="CY180" s="0"/>
      <c r="CZ180" s="0"/>
      <c r="DA180" s="0"/>
      <c r="DB180" s="0"/>
      <c r="DC180" s="0"/>
      <c r="DD180" s="0"/>
      <c r="DE180" s="11" t="n">
        <v>45967</v>
      </c>
      <c r="DF180" s="6" t="n">
        <v>146.13</v>
      </c>
      <c r="DG180" s="0" t="s">
        <v>336</v>
      </c>
    </row>
    <row collapsed="false" customFormat="false" customHeight="false" hidden="false" ht="12.1" outlineLevel="0" r="181">
      <c r="A181" s="0"/>
      <c r="B181" s="0"/>
      <c r="C181" s="0"/>
      <c r="D181" s="0"/>
      <c r="E181" s="0"/>
      <c r="F181" s="0"/>
      <c r="G181" s="0"/>
      <c r="H181" s="0"/>
      <c r="I181" s="0"/>
      <c r="J181" s="0"/>
      <c r="K181" s="0"/>
      <c r="L181" s="0"/>
      <c r="M181" s="0"/>
      <c r="N181" s="0"/>
      <c r="O181" s="0"/>
      <c r="P181" s="0"/>
      <c r="Q181" s="0"/>
      <c r="R181" s="0"/>
      <c r="S181" s="0"/>
      <c r="T181" s="0"/>
      <c r="U181" s="0"/>
      <c r="V181" s="0"/>
      <c r="W181" s="0"/>
      <c r="X181" s="0"/>
      <c r="Y181" s="0"/>
      <c r="Z181" s="0"/>
      <c r="AA181" s="0"/>
      <c r="AB181" s="0"/>
      <c r="AC181" s="0"/>
      <c r="AD181" s="0"/>
      <c r="AE181" s="0"/>
      <c r="AF181" s="0"/>
      <c r="AG181" s="0"/>
      <c r="AH181" s="0"/>
      <c r="AI181" s="0"/>
      <c r="AJ181" s="0"/>
      <c r="AK181" s="0"/>
      <c r="AL181" s="0"/>
      <c r="AM181" s="0"/>
      <c r="AN181" s="0"/>
      <c r="AO181" s="0"/>
      <c r="AP181" s="0"/>
      <c r="AQ181" s="0"/>
      <c r="AR181" s="0"/>
      <c r="AS181" s="0"/>
      <c r="AT181" s="0"/>
      <c r="AU181" s="0"/>
      <c r="AV181" s="0"/>
      <c r="AW181" s="0"/>
      <c r="AX181" s="0"/>
      <c r="AY181" s="0"/>
      <c r="AZ181" s="0"/>
      <c r="BA181" s="0"/>
      <c r="BB181" s="0"/>
      <c r="BC181" s="0"/>
      <c r="BD181" s="0"/>
      <c r="BE181" s="0"/>
      <c r="BF181" s="0"/>
      <c r="BG181" s="0"/>
      <c r="BH181" s="0"/>
      <c r="BI181" s="0"/>
      <c r="BJ181" s="0"/>
      <c r="BK181" s="0"/>
      <c r="BL181" s="0"/>
      <c r="BM181" s="0"/>
      <c r="BN181" s="0"/>
      <c r="BO181" s="0"/>
      <c r="BP181" s="0"/>
      <c r="BQ181" s="0"/>
      <c r="BR181" s="0"/>
      <c r="BS181" s="0"/>
      <c r="BT181" s="0"/>
      <c r="BU181" s="0"/>
      <c r="BV181" s="0"/>
      <c r="BW181" s="0"/>
      <c r="BX181" s="0"/>
      <c r="BY181" s="0"/>
      <c r="BZ181" s="0"/>
      <c r="CA181" s="0"/>
      <c r="CB181" s="0"/>
      <c r="CC181" s="0"/>
      <c r="CD181" s="0"/>
      <c r="CE181" s="0"/>
      <c r="CF181" s="0"/>
      <c r="CG181" s="0"/>
      <c r="CH181" s="0"/>
      <c r="CI181" s="0"/>
      <c r="CJ181" s="0"/>
      <c r="CK181" s="0"/>
      <c r="CL181" s="0"/>
      <c r="CM181" s="0"/>
      <c r="CN181" s="0"/>
      <c r="CO181" s="0"/>
      <c r="CP181" s="0"/>
      <c r="CQ181" s="0"/>
      <c r="CR181" s="0"/>
      <c r="CS181" s="0"/>
      <c r="CT181" s="0"/>
      <c r="CU181" s="0"/>
      <c r="CV181" s="0"/>
      <c r="CW181" s="0"/>
      <c r="CX181" s="0"/>
      <c r="CY181" s="0"/>
      <c r="CZ181" s="0"/>
      <c r="DA181" s="0"/>
      <c r="DB181" s="0"/>
      <c r="DC181" s="0"/>
      <c r="DD181" s="0"/>
      <c r="DE181" s="11" t="n">
        <v>45970</v>
      </c>
      <c r="DF181" s="6" t="n">
        <v>146.31</v>
      </c>
      <c r="DG181" s="0" t="s">
        <v>336</v>
      </c>
    </row>
    <row collapsed="false" customFormat="false" customHeight="false" hidden="false" ht="12.1" outlineLevel="0" r="182">
      <c r="A182" s="0"/>
      <c r="B182" s="0"/>
      <c r="C182" s="0"/>
      <c r="D182" s="0"/>
      <c r="E182" s="0"/>
      <c r="F182" s="0"/>
      <c r="G182" s="0"/>
      <c r="H182" s="0"/>
      <c r="I182" s="0"/>
      <c r="J182" s="0"/>
      <c r="K182" s="0"/>
      <c r="L182" s="0"/>
      <c r="M182" s="0"/>
      <c r="N182" s="0"/>
      <c r="O182" s="0"/>
      <c r="P182" s="0"/>
      <c r="Q182" s="0"/>
      <c r="R182" s="0"/>
      <c r="S182" s="0"/>
      <c r="T182" s="0"/>
      <c r="U182" s="0"/>
      <c r="V182" s="0"/>
      <c r="W182" s="0"/>
      <c r="X182" s="0"/>
      <c r="Y182" s="0"/>
      <c r="Z182" s="0"/>
      <c r="AA182" s="0"/>
      <c r="AB182" s="0"/>
      <c r="AC182" s="0"/>
      <c r="AD182" s="0"/>
      <c r="AE182" s="0"/>
      <c r="AF182" s="0"/>
      <c r="AG182" s="0"/>
      <c r="AH182" s="0"/>
      <c r="AI182" s="0"/>
      <c r="AJ182" s="0"/>
      <c r="AK182" s="0"/>
      <c r="AL182" s="0"/>
      <c r="AM182" s="0"/>
      <c r="AN182" s="0"/>
      <c r="AO182" s="0"/>
      <c r="AP182" s="0"/>
      <c r="AQ182" s="0"/>
      <c r="AR182" s="0"/>
      <c r="AS182" s="0"/>
      <c r="AT182" s="0"/>
      <c r="AU182" s="0"/>
      <c r="AV182" s="0"/>
      <c r="AW182" s="0"/>
      <c r="AX182" s="0"/>
      <c r="AY182" s="0"/>
      <c r="AZ182" s="0"/>
      <c r="BA182" s="0"/>
      <c r="BB182" s="0"/>
      <c r="BC182" s="0"/>
      <c r="BD182" s="0"/>
      <c r="BE182" s="0"/>
      <c r="BF182" s="0"/>
      <c r="BG182" s="0"/>
      <c r="BH182" s="0"/>
      <c r="BI182" s="0"/>
      <c r="BJ182" s="0"/>
      <c r="BK182" s="0"/>
      <c r="BL182" s="0"/>
      <c r="BM182" s="0"/>
      <c r="BN182" s="0"/>
      <c r="BO182" s="0"/>
      <c r="BP182" s="0"/>
      <c r="BQ182" s="0"/>
      <c r="BR182" s="0"/>
      <c r="BS182" s="0"/>
      <c r="BT182" s="0"/>
      <c r="BU182" s="0"/>
      <c r="BV182" s="0"/>
      <c r="BW182" s="0"/>
      <c r="BX182" s="0"/>
      <c r="BY182" s="0"/>
      <c r="BZ182" s="0"/>
      <c r="CA182" s="0"/>
      <c r="CB182" s="0"/>
      <c r="CC182" s="0"/>
      <c r="CD182" s="0"/>
      <c r="CE182" s="0"/>
      <c r="CF182" s="0"/>
      <c r="CG182" s="0"/>
      <c r="CH182" s="0"/>
      <c r="CI182" s="0"/>
      <c r="CJ182" s="0"/>
      <c r="CK182" s="0"/>
      <c r="CL182" s="0"/>
      <c r="CM182" s="0"/>
      <c r="CN182" s="0"/>
      <c r="CO182" s="0"/>
      <c r="CP182" s="0"/>
      <c r="CQ182" s="0"/>
      <c r="CR182" s="0"/>
      <c r="CS182" s="0"/>
      <c r="CT182" s="0"/>
      <c r="CU182" s="0"/>
      <c r="CV182" s="0"/>
      <c r="CW182" s="0"/>
      <c r="CX182" s="0"/>
      <c r="CY182" s="0"/>
      <c r="CZ182" s="0"/>
      <c r="DA182" s="0"/>
      <c r="DB182" s="0"/>
      <c r="DC182" s="0"/>
      <c r="DD182" s="0"/>
      <c r="DE182" s="11" t="n">
        <v>45972</v>
      </c>
      <c r="DF182" s="6" t="n">
        <v>-3953.34</v>
      </c>
      <c r="DG182" s="0" t="s">
        <v>407</v>
      </c>
    </row>
    <row collapsed="false" customFormat="false" customHeight="false" hidden="false" ht="12.1" outlineLevel="0" r="183">
      <c r="A183" s="0"/>
      <c r="B183" s="0"/>
      <c r="C183" s="0"/>
      <c r="D183" s="0"/>
      <c r="E183" s="0"/>
      <c r="F183" s="0"/>
      <c r="G183" s="0"/>
      <c r="H183" s="0"/>
      <c r="I183" s="0"/>
      <c r="J183" s="0"/>
      <c r="K183" s="0"/>
      <c r="L183" s="0"/>
      <c r="M183" s="0"/>
      <c r="N183" s="0"/>
      <c r="O183" s="0"/>
      <c r="P183" s="0"/>
      <c r="Q183" s="0"/>
      <c r="R183" s="0"/>
      <c r="S183" s="0"/>
      <c r="T183" s="0"/>
      <c r="U183" s="0"/>
      <c r="V183" s="0"/>
      <c r="W183" s="0"/>
      <c r="X183" s="0"/>
      <c r="Y183" s="0"/>
      <c r="Z183" s="0"/>
      <c r="AA183" s="0"/>
      <c r="AB183" s="0"/>
      <c r="AC183" s="0"/>
      <c r="AD183" s="0"/>
      <c r="AE183" s="0"/>
      <c r="AF183" s="0"/>
      <c r="AG183" s="0"/>
      <c r="AH183" s="0"/>
      <c r="AI183" s="0"/>
      <c r="AJ183" s="0"/>
      <c r="AK183" s="0"/>
      <c r="AL183" s="0"/>
      <c r="AM183" s="0"/>
      <c r="AN183" s="0"/>
      <c r="AO183" s="0"/>
      <c r="AP183" s="0"/>
      <c r="AQ183" s="0"/>
      <c r="AR183" s="0"/>
      <c r="AS183" s="0"/>
      <c r="AT183" s="0"/>
      <c r="AU183" s="0"/>
      <c r="AV183" s="0"/>
      <c r="AW183" s="0"/>
      <c r="AX183" s="0"/>
      <c r="AY183" s="0"/>
      <c r="AZ183" s="0"/>
      <c r="BA183" s="0"/>
      <c r="BB183" s="0"/>
      <c r="BC183" s="0"/>
      <c r="BD183" s="0"/>
      <c r="BE183" s="0"/>
      <c r="BF183" s="0"/>
      <c r="BG183" s="0"/>
      <c r="BH183" s="0"/>
      <c r="BI183" s="0"/>
      <c r="BJ183" s="0"/>
      <c r="BK183" s="0"/>
      <c r="BL183" s="0"/>
      <c r="BM183" s="0"/>
      <c r="BN183" s="0"/>
      <c r="BO183" s="0"/>
      <c r="BP183" s="0"/>
      <c r="BQ183" s="0"/>
      <c r="BR183" s="0"/>
      <c r="BS183" s="0"/>
      <c r="BT183" s="0"/>
      <c r="BU183" s="0"/>
      <c r="BV183" s="0"/>
      <c r="BW183" s="0"/>
      <c r="BX183" s="0"/>
      <c r="BY183" s="0"/>
      <c r="BZ183" s="0"/>
      <c r="CA183" s="0"/>
      <c r="CB183" s="0"/>
      <c r="CC183" s="0"/>
      <c r="CD183" s="0"/>
      <c r="CE183" s="0"/>
      <c r="CF183" s="0"/>
      <c r="CG183" s="0"/>
      <c r="CH183" s="0"/>
      <c r="CI183" s="0"/>
      <c r="CJ183" s="0"/>
      <c r="CK183" s="0"/>
      <c r="CL183" s="0"/>
      <c r="CM183" s="0"/>
      <c r="CN183" s="0"/>
      <c r="CO183" s="0"/>
      <c r="CP183" s="0"/>
      <c r="CQ183" s="0"/>
      <c r="CR183" s="0"/>
      <c r="CS183" s="0"/>
      <c r="CT183" s="0"/>
      <c r="CU183" s="0"/>
      <c r="CV183" s="0"/>
      <c r="CW183" s="0"/>
      <c r="CX183" s="0"/>
      <c r="CY183" s="0"/>
      <c r="CZ183" s="0"/>
      <c r="DA183" s="0"/>
      <c r="DB183" s="0"/>
      <c r="DC183" s="0"/>
      <c r="DD183" s="0"/>
      <c r="DE183" s="11" t="n">
        <v>45974</v>
      </c>
      <c r="DF183" s="6" t="n">
        <v>146.55</v>
      </c>
      <c r="DG183" s="0" t="s">
        <v>336</v>
      </c>
    </row>
    <row collapsed="false" customFormat="false" customHeight="false" hidden="false" ht="12.1" outlineLevel="0" r="184">
      <c r="A184" s="0"/>
      <c r="B184" s="0"/>
      <c r="C184" s="0"/>
      <c r="D184" s="0"/>
      <c r="E184" s="0"/>
      <c r="F184" s="0"/>
      <c r="G184" s="0"/>
      <c r="H184" s="0"/>
      <c r="I184" s="0"/>
      <c r="J184" s="0"/>
      <c r="K184" s="0"/>
      <c r="L184" s="0"/>
      <c r="M184" s="0"/>
      <c r="N184" s="0"/>
      <c r="O184" s="0"/>
      <c r="P184" s="0"/>
      <c r="Q184" s="0"/>
      <c r="R184" s="0"/>
      <c r="S184" s="0"/>
      <c r="T184" s="0"/>
      <c r="U184" s="0"/>
      <c r="V184" s="0"/>
      <c r="W184" s="0"/>
      <c r="X184" s="0"/>
      <c r="Y184" s="0"/>
      <c r="Z184" s="0"/>
      <c r="AA184" s="0"/>
      <c r="AB184" s="0"/>
      <c r="AC184" s="0"/>
      <c r="AD184" s="0"/>
      <c r="AE184" s="0"/>
      <c r="AF184" s="0"/>
      <c r="AG184" s="0"/>
      <c r="AH184" s="0"/>
      <c r="AI184" s="0"/>
      <c r="AJ184" s="0"/>
      <c r="AK184" s="0"/>
      <c r="AL184" s="0"/>
      <c r="AM184" s="0"/>
      <c r="AN184" s="0"/>
      <c r="AO184" s="0"/>
      <c r="AP184" s="0"/>
      <c r="AQ184" s="0"/>
      <c r="AR184" s="0"/>
      <c r="AS184" s="0"/>
      <c r="AT184" s="0"/>
      <c r="AU184" s="0"/>
      <c r="AV184" s="0"/>
      <c r="AW184" s="0"/>
      <c r="AX184" s="0"/>
      <c r="AY184" s="0"/>
      <c r="AZ184" s="0"/>
      <c r="BA184" s="0"/>
      <c r="BB184" s="0"/>
      <c r="BC184" s="0"/>
      <c r="BD184" s="0"/>
      <c r="BE184" s="0"/>
      <c r="BF184" s="0"/>
      <c r="BG184" s="0"/>
      <c r="BH184" s="0"/>
      <c r="BI184" s="0"/>
      <c r="BJ184" s="0"/>
      <c r="BK184" s="0"/>
      <c r="BL184" s="0"/>
      <c r="BM184" s="0"/>
      <c r="BN184" s="0"/>
      <c r="BO184" s="0"/>
      <c r="BP184" s="0"/>
      <c r="BQ184" s="0"/>
      <c r="BR184" s="0"/>
      <c r="BS184" s="0"/>
      <c r="BT184" s="0"/>
      <c r="BU184" s="0"/>
      <c r="BV184" s="0"/>
      <c r="BW184" s="0"/>
      <c r="BX184" s="0"/>
      <c r="BY184" s="0"/>
      <c r="BZ184" s="0"/>
      <c r="CA184" s="0"/>
      <c r="CB184" s="0"/>
      <c r="CC184" s="0"/>
      <c r="CD184" s="0"/>
      <c r="CE184" s="0"/>
      <c r="CF184" s="0"/>
      <c r="CG184" s="0"/>
      <c r="CH184" s="0"/>
      <c r="CI184" s="0"/>
      <c r="CJ184" s="0"/>
      <c r="CK184" s="0"/>
      <c r="CL184" s="0"/>
      <c r="CM184" s="0"/>
      <c r="CN184" s="0"/>
      <c r="CO184" s="0"/>
      <c r="CP184" s="0"/>
      <c r="CQ184" s="0"/>
      <c r="CR184" s="0"/>
      <c r="CS184" s="0"/>
      <c r="CT184" s="0"/>
      <c r="CU184" s="0"/>
      <c r="CV184" s="0"/>
      <c r="CW184" s="0"/>
      <c r="CX184" s="0"/>
      <c r="CY184" s="0"/>
      <c r="CZ184" s="0"/>
      <c r="DA184" s="0"/>
      <c r="DB184" s="0"/>
      <c r="DC184" s="0"/>
      <c r="DD184" s="0"/>
      <c r="DE184" s="11" t="n">
        <v>45975</v>
      </c>
      <c r="DF184" s="6" t="n">
        <v>5575.74</v>
      </c>
      <c r="DG184" s="0" t="s">
        <v>336</v>
      </c>
    </row>
    <row collapsed="false" customFormat="false" customHeight="false" hidden="false" ht="12.1" outlineLevel="0" r="185">
      <c r="A185" s="0"/>
      <c r="B185" s="0"/>
      <c r="C185" s="0"/>
      <c r="D185" s="0"/>
      <c r="E185" s="0"/>
      <c r="F185" s="0"/>
      <c r="G185" s="0"/>
      <c r="H185" s="0"/>
      <c r="I185" s="0"/>
      <c r="J185" s="0"/>
      <c r="K185" s="0"/>
      <c r="L185" s="0"/>
      <c r="M185" s="0"/>
      <c r="N185" s="0"/>
      <c r="O185" s="0"/>
      <c r="P185" s="0"/>
      <c r="Q185" s="0"/>
      <c r="R185" s="0"/>
      <c r="S185" s="0"/>
      <c r="T185" s="0"/>
      <c r="U185" s="0"/>
      <c r="V185" s="0"/>
      <c r="W185" s="0"/>
      <c r="X185" s="0"/>
      <c r="Y185" s="0"/>
      <c r="Z185" s="0"/>
      <c r="AA185" s="0"/>
      <c r="AB185" s="0"/>
      <c r="AC185" s="0"/>
      <c r="AD185" s="0"/>
      <c r="AE185" s="0"/>
      <c r="AF185" s="0"/>
      <c r="AG185" s="0"/>
      <c r="AH185" s="0"/>
      <c r="AI185" s="0"/>
      <c r="AJ185" s="0"/>
      <c r="AK185" s="0"/>
      <c r="AL185" s="0"/>
      <c r="AM185" s="0"/>
      <c r="AN185" s="0"/>
      <c r="AO185" s="0"/>
      <c r="AP185" s="0"/>
      <c r="AQ185" s="0"/>
      <c r="AR185" s="0"/>
      <c r="AS185" s="0"/>
      <c r="AT185" s="0"/>
      <c r="AU185" s="0"/>
      <c r="AV185" s="0"/>
      <c r="AW185" s="0"/>
      <c r="AX185" s="0"/>
      <c r="AY185" s="0"/>
      <c r="AZ185" s="0"/>
      <c r="BA185" s="0"/>
      <c r="BB185" s="0"/>
      <c r="BC185" s="0"/>
      <c r="BD185" s="0"/>
      <c r="BE185" s="0"/>
      <c r="BF185" s="0"/>
      <c r="BG185" s="0"/>
      <c r="BH185" s="0"/>
      <c r="BI185" s="0"/>
      <c r="BJ185" s="0"/>
      <c r="BK185" s="0"/>
      <c r="BL185" s="0"/>
      <c r="BM185" s="0"/>
      <c r="BN185" s="0"/>
      <c r="BO185" s="0"/>
      <c r="BP185" s="0"/>
      <c r="BQ185" s="0"/>
      <c r="BR185" s="0"/>
      <c r="BS185" s="0"/>
      <c r="BT185" s="0"/>
      <c r="BU185" s="0"/>
      <c r="BV185" s="0"/>
      <c r="BW185" s="0"/>
      <c r="BX185" s="0"/>
      <c r="BY185" s="0"/>
      <c r="BZ185" s="0"/>
      <c r="CA185" s="0"/>
      <c r="CB185" s="0"/>
      <c r="CC185" s="0"/>
      <c r="CD185" s="0"/>
      <c r="CE185" s="0"/>
      <c r="CF185" s="0"/>
      <c r="CG185" s="0"/>
      <c r="CH185" s="0"/>
      <c r="CI185" s="0"/>
      <c r="CJ185" s="0"/>
      <c r="CK185" s="0"/>
      <c r="CL185" s="0"/>
      <c r="CM185" s="0"/>
      <c r="CN185" s="0"/>
      <c r="CO185" s="0"/>
      <c r="CP185" s="0"/>
      <c r="CQ185" s="0"/>
      <c r="CR185" s="0"/>
      <c r="CS185" s="0"/>
      <c r="CT185" s="0"/>
      <c r="CU185" s="0"/>
      <c r="CV185" s="0"/>
      <c r="CW185" s="0"/>
      <c r="CX185" s="0"/>
      <c r="CY185" s="0"/>
      <c r="CZ185" s="0"/>
      <c r="DA185" s="0"/>
      <c r="DB185" s="0"/>
      <c r="DC185" s="0"/>
      <c r="DD185" s="0"/>
      <c r="DE185" s="11" t="n">
        <v>45975</v>
      </c>
      <c r="DF185" s="6" t="n">
        <v>-3958.56</v>
      </c>
      <c r="DG185" s="0" t="s">
        <v>407</v>
      </c>
    </row>
    <row collapsed="false" customFormat="false" customHeight="false" hidden="false" ht="12.1" outlineLevel="0" r="186">
      <c r="A186" s="0"/>
      <c r="B186" s="0"/>
      <c r="C186" s="0"/>
      <c r="D186" s="0"/>
      <c r="E186" s="0"/>
      <c r="F186" s="0"/>
      <c r="G186" s="0"/>
      <c r="H186" s="0"/>
      <c r="I186" s="0"/>
      <c r="J186" s="0"/>
      <c r="K186" s="0"/>
      <c r="L186" s="0"/>
      <c r="M186" s="0"/>
      <c r="N186" s="0"/>
      <c r="O186" s="0"/>
      <c r="P186" s="0"/>
      <c r="Q186" s="0"/>
      <c r="R186" s="0"/>
      <c r="S186" s="0"/>
      <c r="T186" s="0"/>
      <c r="U186" s="0"/>
      <c r="V186" s="0"/>
      <c r="W186" s="0"/>
      <c r="X186" s="0"/>
      <c r="Y186" s="0"/>
      <c r="Z186" s="0"/>
      <c r="AA186" s="0"/>
      <c r="AB186" s="0"/>
      <c r="AC186" s="0"/>
      <c r="AD186" s="0"/>
      <c r="AE186" s="0"/>
      <c r="AF186" s="0"/>
      <c r="AG186" s="0"/>
      <c r="AH186" s="0"/>
      <c r="AI186" s="0"/>
      <c r="AJ186" s="0"/>
      <c r="AK186" s="0"/>
      <c r="AL186" s="0"/>
      <c r="AM186" s="0"/>
      <c r="AN186" s="0"/>
      <c r="AO186" s="0"/>
      <c r="AP186" s="0"/>
      <c r="AQ186" s="0"/>
      <c r="AR186" s="0"/>
      <c r="AS186" s="0"/>
      <c r="AT186" s="0"/>
      <c r="AU186" s="0"/>
      <c r="AV186" s="0"/>
      <c r="AW186" s="0"/>
      <c r="AX186" s="0"/>
      <c r="AY186" s="0"/>
      <c r="AZ186" s="0"/>
      <c r="BA186" s="0"/>
      <c r="BB186" s="0"/>
      <c r="BC186" s="0"/>
      <c r="BD186" s="0"/>
      <c r="BE186" s="0"/>
      <c r="BF186" s="0"/>
      <c r="BG186" s="0"/>
      <c r="BH186" s="0"/>
      <c r="BI186" s="0"/>
      <c r="BJ186" s="0"/>
      <c r="BK186" s="0"/>
      <c r="BL186" s="0"/>
      <c r="BM186" s="0"/>
      <c r="BN186" s="0"/>
      <c r="BO186" s="0"/>
      <c r="BP186" s="0"/>
      <c r="BQ186" s="0"/>
      <c r="BR186" s="0"/>
      <c r="BS186" s="0"/>
      <c r="BT186" s="0"/>
      <c r="BU186" s="0"/>
      <c r="BV186" s="0"/>
      <c r="BW186" s="0"/>
      <c r="BX186" s="0"/>
      <c r="BY186" s="0"/>
      <c r="BZ186" s="0"/>
      <c r="CA186" s="0"/>
      <c r="CB186" s="0"/>
      <c r="CC186" s="0"/>
      <c r="CD186" s="0"/>
      <c r="CE186" s="0"/>
      <c r="CF186" s="0"/>
      <c r="CG186" s="0"/>
      <c r="CH186" s="0"/>
      <c r="CI186" s="0"/>
      <c r="CJ186" s="0"/>
      <c r="CK186" s="0"/>
      <c r="CL186" s="0"/>
      <c r="CM186" s="0"/>
      <c r="CN186" s="0"/>
      <c r="CO186" s="0"/>
      <c r="CP186" s="0"/>
      <c r="CQ186" s="0"/>
      <c r="CR186" s="0"/>
      <c r="CS186" s="0"/>
      <c r="CT186" s="0"/>
      <c r="CU186" s="0"/>
      <c r="CV186" s="0"/>
      <c r="CW186" s="0"/>
      <c r="CX186" s="0"/>
      <c r="CY186" s="0"/>
      <c r="CZ186" s="0"/>
      <c r="DA186" s="0"/>
      <c r="DB186" s="0"/>
      <c r="DC186" s="0"/>
      <c r="DD186" s="0"/>
      <c r="DE186" s="11" t="n">
        <v>45975</v>
      </c>
      <c r="DF186" s="6" t="n">
        <v>-5869.2</v>
      </c>
      <c r="DG186" s="0" t="s">
        <v>407</v>
      </c>
    </row>
    <row collapsed="false" customFormat="false" customHeight="false" hidden="false" ht="12.1" outlineLevel="0" r="187">
      <c r="A187" s="0"/>
      <c r="B187" s="0"/>
      <c r="C187" s="0"/>
      <c r="D187" s="0"/>
      <c r="E187" s="0"/>
      <c r="F187" s="0"/>
      <c r="G187" s="0"/>
      <c r="H187" s="0"/>
      <c r="I187" s="0"/>
      <c r="J187" s="0"/>
      <c r="K187" s="0"/>
      <c r="L187" s="0"/>
      <c r="M187" s="0"/>
      <c r="N187" s="0"/>
      <c r="O187" s="0"/>
      <c r="P187" s="0"/>
      <c r="Q187" s="0"/>
      <c r="R187" s="0"/>
      <c r="S187" s="0"/>
      <c r="T187" s="0"/>
      <c r="U187" s="0"/>
      <c r="V187" s="0"/>
      <c r="W187" s="0"/>
      <c r="X187" s="0"/>
      <c r="Y187" s="0"/>
      <c r="Z187" s="0"/>
      <c r="AA187" s="0"/>
      <c r="AB187" s="0"/>
      <c r="AC187" s="0"/>
      <c r="AD187" s="0"/>
      <c r="AE187" s="0"/>
      <c r="AF187" s="0"/>
      <c r="AG187" s="0"/>
      <c r="AH187" s="0"/>
      <c r="AI187" s="0"/>
      <c r="AJ187" s="0"/>
      <c r="AK187" s="0"/>
      <c r="AL187" s="0"/>
      <c r="AM187" s="0"/>
      <c r="AN187" s="0"/>
      <c r="AO187" s="0"/>
      <c r="AP187" s="0"/>
      <c r="AQ187" s="0"/>
      <c r="AR187" s="0"/>
      <c r="AS187" s="0"/>
      <c r="AT187" s="0"/>
      <c r="AU187" s="0"/>
      <c r="AV187" s="0"/>
      <c r="AW187" s="0"/>
      <c r="AX187" s="0"/>
      <c r="AY187" s="0"/>
      <c r="AZ187" s="0"/>
      <c r="BA187" s="0"/>
      <c r="BB187" s="0"/>
      <c r="BC187" s="0"/>
      <c r="BD187" s="0"/>
      <c r="BE187" s="0"/>
      <c r="BF187" s="0"/>
      <c r="BG187" s="0"/>
      <c r="BH187" s="0"/>
      <c r="BI187" s="0"/>
      <c r="BJ187" s="0"/>
      <c r="BK187" s="0"/>
      <c r="BL187" s="0"/>
      <c r="BM187" s="0"/>
      <c r="BN187" s="0"/>
      <c r="BO187" s="0"/>
      <c r="BP187" s="0"/>
      <c r="BQ187" s="0"/>
      <c r="BR187" s="0"/>
      <c r="BS187" s="0"/>
      <c r="BT187" s="0"/>
      <c r="BU187" s="0"/>
      <c r="BV187" s="0"/>
      <c r="BW187" s="0"/>
      <c r="BX187" s="0"/>
      <c r="BY187" s="0"/>
      <c r="BZ187" s="0"/>
      <c r="CA187" s="0"/>
      <c r="CB187" s="0"/>
      <c r="CC187" s="0"/>
      <c r="CD187" s="0"/>
      <c r="CE187" s="0"/>
      <c r="CF187" s="0"/>
      <c r="CG187" s="0"/>
      <c r="CH187" s="0"/>
      <c r="CI187" s="0"/>
      <c r="CJ187" s="0"/>
      <c r="CK187" s="0"/>
      <c r="CL187" s="0"/>
      <c r="CM187" s="0"/>
      <c r="CN187" s="0"/>
      <c r="CO187" s="0"/>
      <c r="CP187" s="0"/>
      <c r="CQ187" s="0"/>
      <c r="CR187" s="0"/>
      <c r="CS187" s="0"/>
      <c r="CT187" s="0"/>
      <c r="CU187" s="0"/>
      <c r="CV187" s="0"/>
      <c r="CW187" s="0"/>
      <c r="CX187" s="0"/>
      <c r="CY187" s="0"/>
      <c r="CZ187" s="0"/>
      <c r="DA187" s="0"/>
      <c r="DB187" s="0"/>
      <c r="DC187" s="0"/>
      <c r="DD187" s="0"/>
      <c r="DE187" s="11" t="n">
        <v>45976</v>
      </c>
      <c r="DF187" s="6" t="n">
        <v>146.67</v>
      </c>
      <c r="DG187" s="0" t="s">
        <v>336</v>
      </c>
    </row>
    <row collapsed="false" customFormat="false" customHeight="false" hidden="false" ht="12.1" outlineLevel="0" r="188">
      <c r="A188" s="0"/>
      <c r="B188" s="0"/>
      <c r="C188" s="0"/>
      <c r="D188" s="0"/>
      <c r="E188" s="0"/>
      <c r="F188" s="0"/>
      <c r="G188" s="0"/>
      <c r="H188" s="0"/>
      <c r="I188" s="0"/>
      <c r="J188" s="0"/>
      <c r="K188" s="0"/>
      <c r="L188" s="0"/>
      <c r="M188" s="0"/>
      <c r="N188" s="0"/>
      <c r="O188" s="0"/>
      <c r="P188" s="0"/>
      <c r="Q188" s="0"/>
      <c r="R188" s="0"/>
      <c r="S188" s="0"/>
      <c r="T188" s="0"/>
      <c r="U188" s="0"/>
      <c r="V188" s="0"/>
      <c r="W188" s="0"/>
      <c r="X188" s="0"/>
      <c r="Y188" s="0"/>
      <c r="Z188" s="0"/>
      <c r="AA188" s="0"/>
      <c r="AB188" s="0"/>
      <c r="AC188" s="0"/>
      <c r="AD188" s="0"/>
      <c r="AE188" s="0"/>
      <c r="AF188" s="0"/>
      <c r="AG188" s="0"/>
      <c r="AH188" s="0"/>
      <c r="AI188" s="0"/>
      <c r="AJ188" s="0"/>
      <c r="AK188" s="0"/>
      <c r="AL188" s="0"/>
      <c r="AM188" s="0"/>
      <c r="AN188" s="0"/>
      <c r="AO188" s="0"/>
      <c r="AP188" s="0"/>
      <c r="AQ188" s="0"/>
      <c r="AR188" s="0"/>
      <c r="AS188" s="0"/>
      <c r="AT188" s="0"/>
      <c r="AU188" s="0"/>
      <c r="AV188" s="0"/>
      <c r="AW188" s="0"/>
      <c r="AX188" s="0"/>
      <c r="AY188" s="0"/>
      <c r="AZ188" s="0"/>
      <c r="BA188" s="0"/>
      <c r="BB188" s="0"/>
      <c r="BC188" s="0"/>
      <c r="BD188" s="0"/>
      <c r="BE188" s="0"/>
      <c r="BF188" s="0"/>
      <c r="BG188" s="0"/>
      <c r="BH188" s="0"/>
      <c r="BI188" s="0"/>
      <c r="BJ188" s="0"/>
      <c r="BK188" s="0"/>
      <c r="BL188" s="0"/>
      <c r="BM188" s="0"/>
      <c r="BN188" s="0"/>
      <c r="BO188" s="0"/>
      <c r="BP188" s="0"/>
      <c r="BQ188" s="0"/>
      <c r="BR188" s="0"/>
      <c r="BS188" s="0"/>
      <c r="BT188" s="0"/>
      <c r="BU188" s="0"/>
      <c r="BV188" s="0"/>
      <c r="BW188" s="0"/>
      <c r="BX188" s="0"/>
      <c r="BY188" s="0"/>
      <c r="BZ188" s="0"/>
      <c r="CA188" s="0"/>
      <c r="CB188" s="0"/>
      <c r="CC188" s="0"/>
      <c r="CD188" s="0"/>
      <c r="CE188" s="0"/>
      <c r="CF188" s="0"/>
      <c r="CG188" s="0"/>
      <c r="CH188" s="0"/>
      <c r="CI188" s="0"/>
      <c r="CJ188" s="0"/>
      <c r="CK188" s="0"/>
      <c r="CL188" s="0"/>
      <c r="CM188" s="0"/>
      <c r="CN188" s="0"/>
      <c r="CO188" s="0"/>
      <c r="CP188" s="0"/>
      <c r="CQ188" s="0"/>
      <c r="CR188" s="0"/>
      <c r="CS188" s="0"/>
      <c r="CT188" s="0"/>
      <c r="CU188" s="0"/>
      <c r="CV188" s="0"/>
      <c r="CW188" s="0"/>
      <c r="CX188" s="0"/>
      <c r="CY188" s="0"/>
      <c r="CZ188" s="0"/>
      <c r="DA188" s="0"/>
      <c r="DB188" s="0"/>
      <c r="DC188" s="0"/>
      <c r="DD188" s="0"/>
      <c r="DE188" s="11" t="n">
        <v>45980</v>
      </c>
      <c r="DF188" s="6" t="n">
        <v>146.92</v>
      </c>
      <c r="DG188" s="0" t="s">
        <v>336</v>
      </c>
    </row>
    <row collapsed="false" customFormat="false" customHeight="false" hidden="false" ht="12.1" outlineLevel="0" r="189">
      <c r="A189" s="0"/>
      <c r="B189" s="0"/>
      <c r="C189" s="0"/>
      <c r="D189" s="0"/>
      <c r="E189" s="0"/>
      <c r="F189" s="0"/>
      <c r="G189" s="0"/>
      <c r="H189" s="0"/>
      <c r="I189" s="0"/>
      <c r="J189" s="0"/>
      <c r="K189" s="0"/>
      <c r="L189" s="0"/>
      <c r="M189" s="0"/>
      <c r="N189" s="0"/>
      <c r="O189" s="0"/>
      <c r="P189" s="0"/>
      <c r="Q189" s="0"/>
      <c r="R189" s="0"/>
      <c r="S189" s="0"/>
      <c r="T189" s="0"/>
      <c r="U189" s="0"/>
      <c r="V189" s="0"/>
      <c r="W189" s="0"/>
      <c r="X189" s="0"/>
      <c r="Y189" s="0"/>
      <c r="Z189" s="0"/>
      <c r="AA189" s="0"/>
      <c r="AB189" s="0"/>
      <c r="AC189" s="0"/>
      <c r="AD189" s="0"/>
      <c r="AE189" s="0"/>
      <c r="AF189" s="0"/>
      <c r="AG189" s="0"/>
      <c r="AH189" s="0"/>
      <c r="AI189" s="0"/>
      <c r="AJ189" s="0"/>
      <c r="AK189" s="0"/>
      <c r="AL189" s="0"/>
      <c r="AM189" s="0"/>
      <c r="AN189" s="0"/>
      <c r="AO189" s="0"/>
      <c r="AP189" s="0"/>
      <c r="AQ189" s="0"/>
      <c r="AR189" s="0"/>
      <c r="AS189" s="0"/>
      <c r="AT189" s="0"/>
      <c r="AU189" s="0"/>
      <c r="AV189" s="0"/>
      <c r="AW189" s="0"/>
      <c r="AX189" s="0"/>
      <c r="AY189" s="0"/>
      <c r="AZ189" s="0"/>
      <c r="BA189" s="0"/>
      <c r="BB189" s="0"/>
      <c r="BC189" s="0"/>
      <c r="BD189" s="0"/>
      <c r="BE189" s="0"/>
      <c r="BF189" s="0"/>
      <c r="BG189" s="0"/>
      <c r="BH189" s="0"/>
      <c r="BI189" s="0"/>
      <c r="BJ189" s="0"/>
      <c r="BK189" s="0"/>
      <c r="BL189" s="0"/>
      <c r="BM189" s="0"/>
      <c r="BN189" s="0"/>
      <c r="BO189" s="0"/>
      <c r="BP189" s="0"/>
      <c r="BQ189" s="0"/>
      <c r="BR189" s="0"/>
      <c r="BS189" s="0"/>
      <c r="BT189" s="0"/>
      <c r="BU189" s="0"/>
      <c r="BV189" s="0"/>
      <c r="BW189" s="0"/>
      <c r="BX189" s="0"/>
      <c r="BY189" s="0"/>
      <c r="BZ189" s="0"/>
      <c r="CA189" s="0"/>
      <c r="CB189" s="0"/>
      <c r="CC189" s="0"/>
      <c r="CD189" s="0"/>
      <c r="CE189" s="0"/>
      <c r="CF189" s="0"/>
      <c r="CG189" s="0"/>
      <c r="CH189" s="0"/>
      <c r="CI189" s="0"/>
      <c r="CJ189" s="0"/>
      <c r="CK189" s="0"/>
      <c r="CL189" s="0"/>
      <c r="CM189" s="0"/>
      <c r="CN189" s="0"/>
      <c r="CO189" s="0"/>
      <c r="CP189" s="0"/>
      <c r="CQ189" s="0"/>
      <c r="CR189" s="0"/>
      <c r="CS189" s="0"/>
      <c r="CT189" s="0"/>
      <c r="CU189" s="0"/>
      <c r="CV189" s="0"/>
      <c r="CW189" s="0"/>
      <c r="CX189" s="0"/>
      <c r="CY189" s="0"/>
      <c r="CZ189" s="0"/>
      <c r="DA189" s="0"/>
      <c r="DB189" s="0"/>
      <c r="DC189" s="0"/>
      <c r="DD189" s="0"/>
      <c r="DE189" s="11" t="n">
        <v>45986</v>
      </c>
      <c r="DF189" s="6" t="n">
        <v>147.28</v>
      </c>
      <c r="DG189" s="0" t="s">
        <v>336</v>
      </c>
    </row>
    <row collapsed="false" customFormat="false" customHeight="false" hidden="false" ht="12.1" outlineLevel="0" r="190">
      <c r="A190" s="0"/>
      <c r="B190" s="0"/>
      <c r="C190" s="0"/>
      <c r="D190" s="0"/>
      <c r="E190" s="0"/>
      <c r="F190" s="0"/>
      <c r="G190" s="0"/>
      <c r="H190" s="0"/>
      <c r="I190" s="0"/>
      <c r="J190" s="0"/>
      <c r="K190" s="0"/>
      <c r="L190" s="0"/>
      <c r="M190" s="0"/>
      <c r="N190" s="0"/>
      <c r="O190" s="0"/>
      <c r="P190" s="0"/>
      <c r="Q190" s="0"/>
      <c r="R190" s="0"/>
      <c r="S190" s="0"/>
      <c r="T190" s="0"/>
      <c r="U190" s="0"/>
      <c r="V190" s="0"/>
      <c r="W190" s="0"/>
      <c r="X190" s="0"/>
      <c r="Y190" s="0"/>
      <c r="Z190" s="0"/>
      <c r="AA190" s="0"/>
      <c r="AB190" s="0"/>
      <c r="AC190" s="0"/>
      <c r="AD190" s="0"/>
      <c r="AE190" s="0"/>
      <c r="AF190" s="0"/>
      <c r="AG190" s="0"/>
      <c r="AH190" s="0"/>
      <c r="AI190" s="0"/>
      <c r="AJ190" s="0"/>
      <c r="AK190" s="0"/>
      <c r="AL190" s="0"/>
      <c r="AM190" s="0"/>
      <c r="AN190" s="0"/>
      <c r="AO190" s="0"/>
      <c r="AP190" s="0"/>
      <c r="AQ190" s="0"/>
      <c r="AR190" s="0"/>
      <c r="AS190" s="0"/>
      <c r="AT190" s="0"/>
      <c r="AU190" s="0"/>
      <c r="AV190" s="0"/>
      <c r="AW190" s="0"/>
      <c r="AX190" s="0"/>
      <c r="AY190" s="0"/>
      <c r="AZ190" s="0"/>
      <c r="BA190" s="0"/>
      <c r="BB190" s="0"/>
      <c r="BC190" s="0"/>
      <c r="BD190" s="0"/>
      <c r="BE190" s="0"/>
      <c r="BF190" s="0"/>
      <c r="BG190" s="0"/>
      <c r="BH190" s="0"/>
      <c r="BI190" s="0"/>
      <c r="BJ190" s="0"/>
      <c r="BK190" s="0"/>
      <c r="BL190" s="0"/>
      <c r="BM190" s="0"/>
      <c r="BN190" s="0"/>
      <c r="BO190" s="0"/>
      <c r="BP190" s="0"/>
      <c r="BQ190" s="0"/>
      <c r="BR190" s="0"/>
      <c r="BS190" s="0"/>
      <c r="BT190" s="0"/>
      <c r="BU190" s="0"/>
      <c r="BV190" s="0"/>
      <c r="BW190" s="0"/>
      <c r="BX190" s="0"/>
      <c r="BY190" s="0"/>
      <c r="BZ190" s="0"/>
      <c r="CA190" s="0"/>
      <c r="CB190" s="0"/>
      <c r="CC190" s="0"/>
      <c r="CD190" s="0"/>
      <c r="CE190" s="0"/>
      <c r="CF190" s="0"/>
      <c r="CG190" s="0"/>
      <c r="CH190" s="0"/>
      <c r="CI190" s="0"/>
      <c r="CJ190" s="0"/>
      <c r="CK190" s="0"/>
      <c r="CL190" s="0"/>
      <c r="CM190" s="0"/>
      <c r="CN190" s="0"/>
      <c r="CO190" s="0"/>
      <c r="CP190" s="0"/>
      <c r="CQ190" s="0"/>
      <c r="CR190" s="0"/>
      <c r="CS190" s="0"/>
      <c r="CT190" s="0"/>
      <c r="CU190" s="0"/>
      <c r="CV190" s="0"/>
      <c r="CW190" s="0"/>
      <c r="CX190" s="0"/>
      <c r="CY190" s="0"/>
      <c r="CZ190" s="0"/>
      <c r="DA190" s="0"/>
      <c r="DB190" s="0"/>
      <c r="DC190" s="0"/>
      <c r="DD190" s="0"/>
      <c r="DE190" s="11" t="n">
        <v>45988</v>
      </c>
      <c r="DF190" s="6" t="n">
        <v>147.4</v>
      </c>
      <c r="DG190" s="0" t="s">
        <v>336</v>
      </c>
    </row>
    <row collapsed="false" customFormat="false" customHeight="false" hidden="false" ht="12.1" outlineLevel="0" r="191">
      <c r="A191" s="0"/>
      <c r="B191" s="0"/>
      <c r="C191" s="0"/>
      <c r="D191" s="0"/>
      <c r="E191" s="0"/>
      <c r="F191" s="0"/>
      <c r="G191" s="0"/>
      <c r="H191" s="0"/>
      <c r="I191" s="0"/>
      <c r="J191" s="0"/>
      <c r="K191" s="0"/>
      <c r="L191" s="0"/>
      <c r="M191" s="0"/>
      <c r="N191" s="0"/>
      <c r="O191" s="0"/>
      <c r="P191" s="0"/>
      <c r="Q191" s="0"/>
      <c r="R191" s="0"/>
      <c r="S191" s="0"/>
      <c r="T191" s="0"/>
      <c r="U191" s="0"/>
      <c r="V191" s="0"/>
      <c r="W191" s="0"/>
      <c r="X191" s="0"/>
      <c r="Y191" s="0"/>
      <c r="Z191" s="0"/>
      <c r="AA191" s="0"/>
      <c r="AB191" s="0"/>
      <c r="AC191" s="0"/>
      <c r="AD191" s="0"/>
      <c r="AE191" s="0"/>
      <c r="AF191" s="0"/>
      <c r="AG191" s="0"/>
      <c r="AH191" s="0"/>
      <c r="AI191" s="0"/>
      <c r="AJ191" s="0"/>
      <c r="AK191" s="0"/>
      <c r="AL191" s="0"/>
      <c r="AM191" s="0"/>
      <c r="AN191" s="0"/>
      <c r="AO191" s="0"/>
      <c r="AP191" s="0"/>
      <c r="AQ191" s="0"/>
      <c r="AR191" s="0"/>
      <c r="AS191" s="0"/>
      <c r="AT191" s="0"/>
      <c r="AU191" s="0"/>
      <c r="AV191" s="0"/>
      <c r="AW191" s="0"/>
      <c r="AX191" s="0"/>
      <c r="AY191" s="0"/>
      <c r="AZ191" s="0"/>
      <c r="BA191" s="0"/>
      <c r="BB191" s="0"/>
      <c r="BC191" s="0"/>
      <c r="BD191" s="0"/>
      <c r="BE191" s="0"/>
      <c r="BF191" s="0"/>
      <c r="BG191" s="0"/>
      <c r="BH191" s="0"/>
      <c r="BI191" s="0"/>
      <c r="BJ191" s="0"/>
      <c r="BK191" s="0"/>
      <c r="BL191" s="0"/>
      <c r="BM191" s="0"/>
      <c r="BN191" s="0"/>
      <c r="BO191" s="0"/>
      <c r="BP191" s="0"/>
      <c r="BQ191" s="0"/>
      <c r="BR191" s="0"/>
      <c r="BS191" s="0"/>
      <c r="BT191" s="0"/>
      <c r="BU191" s="0"/>
      <c r="BV191" s="0"/>
      <c r="BW191" s="0"/>
      <c r="BX191" s="0"/>
      <c r="BY191" s="0"/>
      <c r="BZ191" s="0"/>
      <c r="CA191" s="0"/>
      <c r="CB191" s="0"/>
      <c r="CC191" s="0"/>
      <c r="CD191" s="0"/>
      <c r="CE191" s="0"/>
      <c r="CF191" s="0"/>
      <c r="CG191" s="0"/>
      <c r="CH191" s="0"/>
      <c r="CI191" s="0"/>
      <c r="CJ191" s="0"/>
      <c r="CK191" s="0"/>
      <c r="CL191" s="0"/>
      <c r="CM191" s="0"/>
      <c r="CN191" s="0"/>
      <c r="CO191" s="0"/>
      <c r="CP191" s="0"/>
      <c r="CQ191" s="0"/>
      <c r="CR191" s="0"/>
      <c r="CS191" s="0"/>
      <c r="CT191" s="0"/>
      <c r="CU191" s="0"/>
      <c r="CV191" s="0"/>
      <c r="CW191" s="0"/>
      <c r="CX191" s="0"/>
      <c r="CY191" s="0"/>
      <c r="CZ191" s="0"/>
      <c r="DA191" s="0"/>
      <c r="DB191" s="0"/>
      <c r="DC191" s="0"/>
      <c r="DD191" s="0"/>
      <c r="DE191" s="11" t="n">
        <v>45988</v>
      </c>
      <c r="DF191" s="6" t="n">
        <v>1326.6</v>
      </c>
      <c r="DG191" s="0" t="s">
        <v>336</v>
      </c>
    </row>
    <row collapsed="false" customFormat="false" customHeight="false" hidden="false" ht="12.1" outlineLevel="0" r="192">
      <c r="A192" s="0"/>
      <c r="B192" s="0"/>
      <c r="C192" s="0"/>
      <c r="D192" s="0"/>
      <c r="E192" s="0"/>
      <c r="F192" s="0"/>
      <c r="G192" s="0"/>
      <c r="H192" s="0"/>
      <c r="I192" s="0"/>
      <c r="J192" s="0"/>
      <c r="K192" s="0"/>
      <c r="L192" s="0"/>
      <c r="M192" s="0"/>
      <c r="N192" s="0"/>
      <c r="O192" s="0"/>
      <c r="P192" s="0"/>
      <c r="Q192" s="0"/>
      <c r="R192" s="0"/>
      <c r="S192" s="0"/>
      <c r="T192" s="0"/>
      <c r="U192" s="0"/>
      <c r="V192" s="0"/>
      <c r="W192" s="0"/>
      <c r="X192" s="0"/>
      <c r="Y192" s="0"/>
      <c r="Z192" s="0"/>
      <c r="AA192" s="0"/>
      <c r="AB192" s="0"/>
      <c r="AC192" s="0"/>
      <c r="AD192" s="0"/>
      <c r="AE192" s="0"/>
      <c r="AF192" s="0"/>
      <c r="AG192" s="0"/>
      <c r="AH192" s="0"/>
      <c r="AI192" s="0"/>
      <c r="AJ192" s="0"/>
      <c r="AK192" s="0"/>
      <c r="AL192" s="0"/>
      <c r="AM192" s="0"/>
      <c r="AN192" s="0"/>
      <c r="AO192" s="0"/>
      <c r="AP192" s="0"/>
      <c r="AQ192" s="0"/>
      <c r="AR192" s="0"/>
      <c r="AS192" s="0"/>
      <c r="AT192" s="0"/>
      <c r="AU192" s="0"/>
      <c r="AV192" s="0"/>
      <c r="AW192" s="0"/>
      <c r="AX192" s="0"/>
      <c r="AY192" s="0"/>
      <c r="AZ192" s="0"/>
      <c r="BA192" s="0"/>
      <c r="BB192" s="0"/>
      <c r="BC192" s="0"/>
      <c r="BD192" s="0"/>
      <c r="BE192" s="0"/>
      <c r="BF192" s="0"/>
      <c r="BG192" s="0"/>
      <c r="BH192" s="0"/>
      <c r="BI192" s="0"/>
      <c r="BJ192" s="0"/>
      <c r="BK192" s="0"/>
      <c r="BL192" s="0"/>
      <c r="BM192" s="0"/>
      <c r="BN192" s="0"/>
      <c r="BO192" s="0"/>
      <c r="BP192" s="0"/>
      <c r="BQ192" s="0"/>
      <c r="BR192" s="0"/>
      <c r="BS192" s="0"/>
      <c r="BT192" s="0"/>
      <c r="BU192" s="0"/>
      <c r="BV192" s="0"/>
      <c r="BW192" s="0"/>
      <c r="BX192" s="0"/>
      <c r="BY192" s="0"/>
      <c r="BZ192" s="0"/>
      <c r="CA192" s="0"/>
      <c r="CB192" s="0"/>
      <c r="CC192" s="0"/>
      <c r="CD192" s="0"/>
      <c r="CE192" s="0"/>
      <c r="CF192" s="0"/>
      <c r="CG192" s="0"/>
      <c r="CH192" s="0"/>
      <c r="CI192" s="0"/>
      <c r="CJ192" s="0"/>
      <c r="CK192" s="0"/>
      <c r="CL192" s="0"/>
      <c r="CM192" s="0"/>
      <c r="CN192" s="0"/>
      <c r="CO192" s="0"/>
      <c r="CP192" s="0"/>
      <c r="CQ192" s="0"/>
      <c r="CR192" s="0"/>
      <c r="CS192" s="0"/>
      <c r="CT192" s="0"/>
      <c r="CU192" s="0"/>
      <c r="CV192" s="0"/>
      <c r="CW192" s="0"/>
      <c r="CX192" s="0"/>
      <c r="CY192" s="0"/>
      <c r="CZ192" s="0"/>
      <c r="DA192" s="0"/>
      <c r="DB192" s="0"/>
      <c r="DC192" s="0"/>
      <c r="DD192" s="0"/>
      <c r="DE192" s="11" t="n">
        <v>45991</v>
      </c>
      <c r="DF192" s="6" t="n">
        <v>147.58</v>
      </c>
      <c r="DG192" s="0" t="s">
        <v>336</v>
      </c>
    </row>
    <row collapsed="false" customFormat="false" customHeight="false" hidden="false" ht="12.1" outlineLevel="0" r="193">
      <c r="A193" s="0"/>
      <c r="B193" s="0"/>
      <c r="C193" s="0"/>
      <c r="D193" s="0"/>
      <c r="E193" s="0"/>
      <c r="F193" s="0"/>
      <c r="G193" s="0"/>
      <c r="H193" s="0"/>
      <c r="I193" s="0"/>
      <c r="J193" s="0"/>
      <c r="K193" s="0"/>
      <c r="L193" s="0"/>
      <c r="M193" s="0"/>
      <c r="N193" s="0"/>
      <c r="O193" s="0"/>
      <c r="P193" s="0"/>
      <c r="Q193" s="0"/>
      <c r="R193" s="0"/>
      <c r="S193" s="0"/>
      <c r="T193" s="0"/>
      <c r="U193" s="0"/>
      <c r="V193" s="0"/>
      <c r="W193" s="0"/>
      <c r="X193" s="0"/>
      <c r="Y193" s="0"/>
      <c r="Z193" s="0"/>
      <c r="AA193" s="0"/>
      <c r="AB193" s="0"/>
      <c r="AC193" s="0"/>
      <c r="AD193" s="0"/>
      <c r="AE193" s="0"/>
      <c r="AF193" s="0"/>
      <c r="AG193" s="0"/>
      <c r="AH193" s="0"/>
      <c r="AI193" s="0"/>
      <c r="AJ193" s="0"/>
      <c r="AK193" s="0"/>
      <c r="AL193" s="0"/>
      <c r="AM193" s="0"/>
      <c r="AN193" s="0"/>
      <c r="AO193" s="0"/>
      <c r="AP193" s="0"/>
      <c r="AQ193" s="0"/>
      <c r="AR193" s="0"/>
      <c r="AS193" s="0"/>
      <c r="AT193" s="0"/>
      <c r="AU193" s="0"/>
      <c r="AV193" s="0"/>
      <c r="AW193" s="0"/>
      <c r="AX193" s="0"/>
      <c r="AY193" s="0"/>
      <c r="AZ193" s="0"/>
      <c r="BA193" s="0"/>
      <c r="BB193" s="0"/>
      <c r="BC193" s="0"/>
      <c r="BD193" s="0"/>
      <c r="BE193" s="0"/>
      <c r="BF193" s="0"/>
      <c r="BG193" s="0"/>
      <c r="BH193" s="0"/>
      <c r="BI193" s="0"/>
      <c r="BJ193" s="0"/>
      <c r="BK193" s="0"/>
      <c r="BL193" s="0"/>
      <c r="BM193" s="0"/>
      <c r="BN193" s="0"/>
      <c r="BO193" s="0"/>
      <c r="BP193" s="0"/>
      <c r="BQ193" s="0"/>
      <c r="BR193" s="0"/>
      <c r="BS193" s="0"/>
      <c r="BT193" s="0"/>
      <c r="BU193" s="0"/>
      <c r="BV193" s="0"/>
      <c r="BW193" s="0"/>
      <c r="BX193" s="0"/>
      <c r="BY193" s="0"/>
      <c r="BZ193" s="0"/>
      <c r="CA193" s="0"/>
      <c r="CB193" s="0"/>
      <c r="CC193" s="0"/>
      <c r="CD193" s="0"/>
      <c r="CE193" s="0"/>
      <c r="CF193" s="0"/>
      <c r="CG193" s="0"/>
      <c r="CH193" s="0"/>
      <c r="CI193" s="0"/>
      <c r="CJ193" s="0"/>
      <c r="CK193" s="0"/>
      <c r="CL193" s="0"/>
      <c r="CM193" s="0"/>
      <c r="CN193" s="0"/>
      <c r="CO193" s="0"/>
      <c r="CP193" s="0"/>
      <c r="CQ193" s="0"/>
      <c r="CR193" s="0"/>
      <c r="CS193" s="0"/>
      <c r="CT193" s="0"/>
      <c r="CU193" s="0"/>
      <c r="CV193" s="0"/>
      <c r="CW193" s="0"/>
      <c r="CX193" s="0"/>
      <c r="CY193" s="0"/>
      <c r="CZ193" s="0"/>
      <c r="DA193" s="0"/>
      <c r="DB193" s="0"/>
      <c r="DC193" s="0"/>
      <c r="DD193" s="0"/>
      <c r="DE193" s="11" t="n">
        <v>45995</v>
      </c>
      <c r="DF193" s="6" t="n">
        <v>147.82</v>
      </c>
      <c r="DG193" s="0" t="s">
        <v>336</v>
      </c>
    </row>
    <row collapsed="false" customFormat="false" customHeight="false" hidden="false" ht="12.1" outlineLevel="0" r="194">
      <c r="A194" s="0"/>
      <c r="B194" s="0"/>
      <c r="C194" s="0"/>
      <c r="D194" s="0"/>
      <c r="E194" s="0"/>
      <c r="F194" s="0"/>
      <c r="G194" s="0"/>
      <c r="H194" s="0"/>
      <c r="I194" s="0"/>
      <c r="J194" s="0"/>
      <c r="K194" s="0"/>
      <c r="L194" s="0"/>
      <c r="M194" s="0"/>
      <c r="N194" s="0"/>
      <c r="O194" s="0"/>
      <c r="P194" s="0"/>
      <c r="Q194" s="0"/>
      <c r="R194" s="0"/>
      <c r="S194" s="0"/>
      <c r="T194" s="0"/>
      <c r="U194" s="0"/>
      <c r="V194" s="0"/>
      <c r="W194" s="0"/>
      <c r="X194" s="0"/>
      <c r="Y194" s="0"/>
      <c r="Z194" s="0"/>
      <c r="AA194" s="0"/>
      <c r="AB194" s="0"/>
      <c r="AC194" s="0"/>
      <c r="AD194" s="0"/>
      <c r="AE194" s="0"/>
      <c r="AF194" s="0"/>
      <c r="AG194" s="0"/>
      <c r="AH194" s="0"/>
      <c r="AI194" s="0"/>
      <c r="AJ194" s="0"/>
      <c r="AK194" s="0"/>
      <c r="AL194" s="0"/>
      <c r="AM194" s="0"/>
      <c r="AN194" s="0"/>
      <c r="AO194" s="0"/>
      <c r="AP194" s="0"/>
      <c r="AQ194" s="0"/>
      <c r="AR194" s="0"/>
      <c r="AS194" s="0"/>
      <c r="AT194" s="0"/>
      <c r="AU194" s="0"/>
      <c r="AV194" s="0"/>
      <c r="AW194" s="0"/>
      <c r="AX194" s="0"/>
      <c r="AY194" s="0"/>
      <c r="AZ194" s="0"/>
      <c r="BA194" s="0"/>
      <c r="BB194" s="0"/>
      <c r="BC194" s="0"/>
      <c r="BD194" s="0"/>
      <c r="BE194" s="0"/>
      <c r="BF194" s="0"/>
      <c r="BG194" s="0"/>
      <c r="BH194" s="0"/>
      <c r="BI194" s="0"/>
      <c r="BJ194" s="0"/>
      <c r="BK194" s="0"/>
      <c r="BL194" s="0"/>
      <c r="BM194" s="0"/>
      <c r="BN194" s="0"/>
      <c r="BO194" s="0"/>
      <c r="BP194" s="0"/>
      <c r="BQ194" s="0"/>
      <c r="BR194" s="0"/>
      <c r="BS194" s="0"/>
      <c r="BT194" s="0"/>
      <c r="BU194" s="0"/>
      <c r="BV194" s="0"/>
      <c r="BW194" s="0"/>
      <c r="BX194" s="0"/>
      <c r="BY194" s="0"/>
      <c r="BZ194" s="0"/>
      <c r="CA194" s="0"/>
      <c r="CB194" s="0"/>
      <c r="CC194" s="0"/>
      <c r="CD194" s="0"/>
      <c r="CE194" s="0"/>
      <c r="CF194" s="0"/>
      <c r="CG194" s="0"/>
      <c r="CH194" s="0"/>
      <c r="CI194" s="0"/>
      <c r="CJ194" s="0"/>
      <c r="CK194" s="0"/>
      <c r="CL194" s="0"/>
      <c r="CM194" s="0"/>
      <c r="CN194" s="0"/>
      <c r="CO194" s="0"/>
      <c r="CP194" s="0"/>
      <c r="CQ194" s="0"/>
      <c r="CR194" s="0"/>
      <c r="CS194" s="0"/>
      <c r="CT194" s="0"/>
      <c r="CU194" s="0"/>
      <c r="CV194" s="0"/>
      <c r="CW194" s="0"/>
      <c r="CX194" s="0"/>
      <c r="CY194" s="0"/>
      <c r="CZ194" s="0"/>
      <c r="DA194" s="0"/>
      <c r="DB194" s="0"/>
      <c r="DC194" s="0"/>
      <c r="DD194" s="0"/>
      <c r="DE194" s="11" t="n">
        <v>45995</v>
      </c>
      <c r="DF194" s="6" t="n">
        <v>443.47</v>
      </c>
      <c r="DG194" s="0" t="s">
        <v>336</v>
      </c>
    </row>
    <row collapsed="false" customFormat="false" customHeight="false" hidden="false" ht="12.1" outlineLevel="0" r="195">
      <c r="A195" s="0"/>
      <c r="B195" s="0"/>
      <c r="C195" s="0"/>
      <c r="D195" s="0"/>
      <c r="E195" s="0"/>
      <c r="F195" s="0"/>
      <c r="G195" s="0"/>
      <c r="H195" s="0"/>
      <c r="I195" s="0"/>
      <c r="J195" s="0"/>
      <c r="K195" s="0"/>
      <c r="L195" s="0"/>
      <c r="M195" s="0"/>
      <c r="N195" s="0"/>
      <c r="O195" s="0"/>
      <c r="P195" s="0"/>
      <c r="Q195" s="0"/>
      <c r="R195" s="0"/>
      <c r="S195" s="0"/>
      <c r="T195" s="0"/>
      <c r="U195" s="0"/>
      <c r="V195" s="0"/>
      <c r="W195" s="0"/>
      <c r="X195" s="0"/>
      <c r="Y195" s="0"/>
      <c r="Z195" s="0"/>
      <c r="AA195" s="0"/>
      <c r="AB195" s="0"/>
      <c r="AC195" s="0"/>
      <c r="AD195" s="0"/>
      <c r="AE195" s="0"/>
      <c r="AF195" s="0"/>
      <c r="AG195" s="0"/>
      <c r="AH195" s="0"/>
      <c r="AI195" s="0"/>
      <c r="AJ195" s="0"/>
      <c r="AK195" s="0"/>
      <c r="AL195" s="0"/>
      <c r="AM195" s="0"/>
      <c r="AN195" s="0"/>
      <c r="AO195" s="0"/>
      <c r="AP195" s="0"/>
      <c r="AQ195" s="0"/>
      <c r="AR195" s="0"/>
      <c r="AS195" s="0"/>
      <c r="AT195" s="0"/>
      <c r="AU195" s="0"/>
      <c r="AV195" s="0"/>
      <c r="AW195" s="0"/>
      <c r="AX195" s="0"/>
      <c r="AY195" s="0"/>
      <c r="AZ195" s="0"/>
      <c r="BA195" s="0"/>
      <c r="BB195" s="0"/>
      <c r="BC195" s="0"/>
      <c r="BD195" s="0"/>
      <c r="BE195" s="0"/>
      <c r="BF195" s="0"/>
      <c r="BG195" s="0"/>
      <c r="BH195" s="0"/>
      <c r="BI195" s="0"/>
      <c r="BJ195" s="0"/>
      <c r="BK195" s="0"/>
      <c r="BL195" s="0"/>
      <c r="BM195" s="0"/>
      <c r="BN195" s="0"/>
      <c r="BO195" s="0"/>
      <c r="BP195" s="0"/>
      <c r="BQ195" s="0"/>
      <c r="BR195" s="0"/>
      <c r="BS195" s="0"/>
      <c r="BT195" s="0"/>
      <c r="BU195" s="0"/>
      <c r="BV195" s="0"/>
      <c r="BW195" s="0"/>
      <c r="BX195" s="0"/>
      <c r="BY195" s="0"/>
      <c r="BZ195" s="0"/>
      <c r="CA195" s="0"/>
      <c r="CB195" s="0"/>
      <c r="CC195" s="0"/>
      <c r="CD195" s="0"/>
      <c r="CE195" s="0"/>
      <c r="CF195" s="0"/>
      <c r="CG195" s="0"/>
      <c r="CH195" s="0"/>
      <c r="CI195" s="0"/>
      <c r="CJ195" s="0"/>
      <c r="CK195" s="0"/>
      <c r="CL195" s="0"/>
      <c r="CM195" s="0"/>
      <c r="CN195" s="0"/>
      <c r="CO195" s="0"/>
      <c r="CP195" s="0"/>
      <c r="CQ195" s="0"/>
      <c r="CR195" s="0"/>
      <c r="CS195" s="0"/>
      <c r="CT195" s="0"/>
      <c r="CU195" s="0"/>
      <c r="CV195" s="0"/>
      <c r="CW195" s="0"/>
      <c r="CX195" s="0"/>
      <c r="CY195" s="0"/>
      <c r="CZ195" s="0"/>
      <c r="DA195" s="0"/>
      <c r="DB195" s="0"/>
      <c r="DC195" s="0"/>
      <c r="DD195" s="0"/>
      <c r="DE195" s="11" t="n">
        <v>45997</v>
      </c>
      <c r="DF195" s="6" t="n">
        <v>147.94</v>
      </c>
      <c r="DG195" s="0" t="s">
        <v>336</v>
      </c>
    </row>
    <row collapsed="false" customFormat="false" customHeight="false" hidden="false" ht="12.1" outlineLevel="0" r="196">
      <c r="A196" s="0"/>
      <c r="B196" s="0"/>
      <c r="C196" s="0"/>
      <c r="D196" s="0"/>
      <c r="E196" s="0"/>
      <c r="F196" s="0"/>
      <c r="G196" s="0"/>
      <c r="H196" s="0"/>
      <c r="I196" s="0"/>
      <c r="J196" s="0"/>
      <c r="K196" s="0"/>
      <c r="L196" s="0"/>
      <c r="M196" s="0"/>
      <c r="N196" s="0"/>
      <c r="O196" s="0"/>
      <c r="P196" s="0"/>
      <c r="Q196" s="0"/>
      <c r="R196" s="0"/>
      <c r="S196" s="0"/>
      <c r="T196" s="0"/>
      <c r="U196" s="0"/>
      <c r="V196" s="0"/>
      <c r="W196" s="0"/>
      <c r="X196" s="0"/>
      <c r="Y196" s="0"/>
      <c r="Z196" s="0"/>
      <c r="AA196" s="0"/>
      <c r="AB196" s="0"/>
      <c r="AC196" s="0"/>
      <c r="AD196" s="0"/>
      <c r="AE196" s="0"/>
      <c r="AF196" s="0"/>
      <c r="AG196" s="0"/>
      <c r="AH196" s="0"/>
      <c r="AI196" s="0"/>
      <c r="AJ196" s="0"/>
      <c r="AK196" s="0"/>
      <c r="AL196" s="0"/>
      <c r="AM196" s="0"/>
      <c r="AN196" s="0"/>
      <c r="AO196" s="0"/>
      <c r="AP196" s="0"/>
      <c r="AQ196" s="0"/>
      <c r="AR196" s="0"/>
      <c r="AS196" s="0"/>
      <c r="AT196" s="0"/>
      <c r="AU196" s="0"/>
      <c r="AV196" s="0"/>
      <c r="AW196" s="0"/>
      <c r="AX196" s="0"/>
      <c r="AY196" s="0"/>
      <c r="AZ196" s="0"/>
      <c r="BA196" s="0"/>
      <c r="BB196" s="0"/>
      <c r="BC196" s="0"/>
      <c r="BD196" s="0"/>
      <c r="BE196" s="0"/>
      <c r="BF196" s="0"/>
      <c r="BG196" s="0"/>
      <c r="BH196" s="0"/>
      <c r="BI196" s="0"/>
      <c r="BJ196" s="0"/>
      <c r="BK196" s="0"/>
      <c r="BL196" s="0"/>
      <c r="BM196" s="0"/>
      <c r="BN196" s="0"/>
      <c r="BO196" s="0"/>
      <c r="BP196" s="0"/>
      <c r="BQ196" s="0"/>
      <c r="BR196" s="0"/>
      <c r="BS196" s="0"/>
      <c r="BT196" s="0"/>
      <c r="BU196" s="0"/>
      <c r="BV196" s="0"/>
      <c r="BW196" s="0"/>
      <c r="BX196" s="0"/>
      <c r="BY196" s="0"/>
      <c r="BZ196" s="0"/>
      <c r="CA196" s="0"/>
      <c r="CB196" s="0"/>
      <c r="CC196" s="0"/>
      <c r="CD196" s="0"/>
      <c r="CE196" s="0"/>
      <c r="CF196" s="0"/>
      <c r="CG196" s="0"/>
      <c r="CH196" s="0"/>
      <c r="CI196" s="0"/>
      <c r="CJ196" s="0"/>
      <c r="CK196" s="0"/>
      <c r="CL196" s="0"/>
      <c r="CM196" s="0"/>
      <c r="CN196" s="0"/>
      <c r="CO196" s="0"/>
      <c r="CP196" s="0"/>
      <c r="CQ196" s="0"/>
      <c r="CR196" s="0"/>
      <c r="CS196" s="0"/>
      <c r="CT196" s="0"/>
      <c r="CU196" s="0"/>
      <c r="CV196" s="0"/>
      <c r="CW196" s="0"/>
      <c r="CX196" s="0"/>
      <c r="CY196" s="0"/>
      <c r="CZ196" s="0"/>
      <c r="DA196" s="0"/>
      <c r="DB196" s="0"/>
      <c r="DC196" s="0"/>
      <c r="DD196" s="0"/>
      <c r="DE196" s="11" t="n">
        <v>46001</v>
      </c>
      <c r="DF196" s="6" t="n">
        <v>148.19</v>
      </c>
      <c r="DG196" s="0" t="s">
        <v>336</v>
      </c>
    </row>
    <row collapsed="false" customFormat="false" customHeight="false" hidden="false" ht="12.1" outlineLevel="0" r="197">
      <c r="A197" s="0"/>
      <c r="B197" s="0"/>
      <c r="C197" s="0"/>
      <c r="D197" s="0"/>
      <c r="E197" s="0"/>
      <c r="F197" s="0"/>
      <c r="G197" s="0"/>
      <c r="H197" s="0"/>
      <c r="I197" s="0"/>
      <c r="J197" s="0"/>
      <c r="K197" s="0"/>
      <c r="L197" s="0"/>
      <c r="M197" s="0"/>
      <c r="N197" s="0"/>
      <c r="O197" s="0"/>
      <c r="P197" s="0"/>
      <c r="Q197" s="0"/>
      <c r="R197" s="0"/>
      <c r="S197" s="0"/>
      <c r="T197" s="0"/>
      <c r="U197" s="0"/>
      <c r="V197" s="0"/>
      <c r="W197" s="0"/>
      <c r="X197" s="0"/>
      <c r="Y197" s="0"/>
      <c r="Z197" s="0"/>
      <c r="AA197" s="0"/>
      <c r="AB197" s="0"/>
      <c r="AC197" s="0"/>
      <c r="AD197" s="0"/>
      <c r="AE197" s="0"/>
      <c r="AF197" s="0"/>
      <c r="AG197" s="0"/>
      <c r="AH197" s="0"/>
      <c r="AI197" s="0"/>
      <c r="AJ197" s="0"/>
      <c r="AK197" s="0"/>
      <c r="AL197" s="0"/>
      <c r="AM197" s="0"/>
      <c r="AN197" s="0"/>
      <c r="AO197" s="0"/>
      <c r="AP197" s="0"/>
      <c r="AQ197" s="0"/>
      <c r="AR197" s="0"/>
      <c r="AS197" s="0"/>
      <c r="AT197" s="0"/>
      <c r="AU197" s="0"/>
      <c r="AV197" s="0"/>
      <c r="AW197" s="0"/>
      <c r="AX197" s="0"/>
      <c r="AY197" s="0"/>
      <c r="AZ197" s="0"/>
      <c r="BA197" s="0"/>
      <c r="BB197" s="0"/>
      <c r="BC197" s="0"/>
      <c r="BD197" s="0"/>
      <c r="BE197" s="0"/>
      <c r="BF197" s="0"/>
      <c r="BG197" s="0"/>
      <c r="BH197" s="0"/>
      <c r="BI197" s="0"/>
      <c r="BJ197" s="0"/>
      <c r="BK197" s="0"/>
      <c r="BL197" s="0"/>
      <c r="BM197" s="0"/>
      <c r="BN197" s="0"/>
      <c r="BO197" s="0"/>
      <c r="BP197" s="0"/>
      <c r="BQ197" s="0"/>
      <c r="BR197" s="0"/>
      <c r="BS197" s="0"/>
      <c r="BT197" s="0"/>
      <c r="BU197" s="0"/>
      <c r="BV197" s="0"/>
      <c r="BW197" s="0"/>
      <c r="BX197" s="0"/>
      <c r="BY197" s="0"/>
      <c r="BZ197" s="0"/>
      <c r="CA197" s="0"/>
      <c r="CB197" s="0"/>
      <c r="CC197" s="0"/>
      <c r="CD197" s="0"/>
      <c r="CE197" s="0"/>
      <c r="CF197" s="0"/>
      <c r="CG197" s="0"/>
      <c r="CH197" s="0"/>
      <c r="CI197" s="0"/>
      <c r="CJ197" s="0"/>
      <c r="CK197" s="0"/>
      <c r="CL197" s="0"/>
      <c r="CM197" s="0"/>
      <c r="CN197" s="0"/>
      <c r="CO197" s="0"/>
      <c r="CP197" s="0"/>
      <c r="CQ197" s="0"/>
      <c r="CR197" s="0"/>
      <c r="CS197" s="0"/>
      <c r="CT197" s="0"/>
      <c r="CU197" s="0"/>
      <c r="CV197" s="0"/>
      <c r="CW197" s="0"/>
      <c r="CX197" s="0"/>
      <c r="CY197" s="0"/>
      <c r="CZ197" s="0"/>
      <c r="DA197" s="0"/>
      <c r="DB197" s="0"/>
      <c r="DC197" s="0"/>
      <c r="DD197" s="0"/>
      <c r="DE197" s="11" t="n">
        <v>46004</v>
      </c>
      <c r="DF197" s="6" t="n">
        <v>148.37</v>
      </c>
      <c r="DG197" s="0" t="s">
        <v>336</v>
      </c>
    </row>
    <row collapsed="false" customFormat="false" customHeight="false" hidden="false" ht="12.1" outlineLevel="0" r="198">
      <c r="A198" s="0"/>
      <c r="B198" s="0"/>
      <c r="C198" s="0"/>
      <c r="D198" s="0"/>
      <c r="E198" s="0"/>
      <c r="F198" s="0"/>
      <c r="G198" s="0"/>
      <c r="H198" s="0"/>
      <c r="I198" s="0"/>
      <c r="J198" s="0"/>
      <c r="K198" s="0"/>
      <c r="L198" s="0"/>
      <c r="M198" s="0"/>
      <c r="N198" s="0"/>
      <c r="O198" s="0"/>
      <c r="P198" s="0"/>
      <c r="Q198" s="0"/>
      <c r="R198" s="0"/>
      <c r="S198" s="0"/>
      <c r="T198" s="0"/>
      <c r="U198" s="0"/>
      <c r="V198" s="0"/>
      <c r="W198" s="0"/>
      <c r="X198" s="0"/>
      <c r="Y198" s="0"/>
      <c r="Z198" s="0"/>
      <c r="AA198" s="0"/>
      <c r="AB198" s="0"/>
      <c r="AC198" s="0"/>
      <c r="AD198" s="0"/>
      <c r="AE198" s="0"/>
      <c r="AF198" s="0"/>
      <c r="AG198" s="0"/>
      <c r="AH198" s="0"/>
      <c r="AI198" s="0"/>
      <c r="AJ198" s="0"/>
      <c r="AK198" s="0"/>
      <c r="AL198" s="0"/>
      <c r="AM198" s="0"/>
      <c r="AN198" s="0"/>
      <c r="AO198" s="0"/>
      <c r="AP198" s="0"/>
      <c r="AQ198" s="0"/>
      <c r="AR198" s="0"/>
      <c r="AS198" s="0"/>
      <c r="AT198" s="0"/>
      <c r="AU198" s="0"/>
      <c r="AV198" s="0"/>
      <c r="AW198" s="0"/>
      <c r="AX198" s="0"/>
      <c r="AY198" s="0"/>
      <c r="AZ198" s="0"/>
      <c r="BA198" s="0"/>
      <c r="BB198" s="0"/>
      <c r="BC198" s="0"/>
      <c r="BD198" s="0"/>
      <c r="BE198" s="0"/>
      <c r="BF198" s="0"/>
      <c r="BG198" s="0"/>
      <c r="BH198" s="0"/>
      <c r="BI198" s="0"/>
      <c r="BJ198" s="0"/>
      <c r="BK198" s="0"/>
      <c r="BL198" s="0"/>
      <c r="BM198" s="0"/>
      <c r="BN198" s="0"/>
      <c r="BO198" s="0"/>
      <c r="BP198" s="0"/>
      <c r="BQ198" s="0"/>
      <c r="BR198" s="0"/>
      <c r="BS198" s="0"/>
      <c r="BT198" s="0"/>
      <c r="BU198" s="0"/>
      <c r="BV198" s="0"/>
      <c r="BW198" s="0"/>
      <c r="BX198" s="0"/>
      <c r="BY198" s="0"/>
      <c r="BZ198" s="0"/>
      <c r="CA198" s="0"/>
      <c r="CB198" s="0"/>
      <c r="CC198" s="0"/>
      <c r="CD198" s="0"/>
      <c r="CE198" s="0"/>
      <c r="CF198" s="0"/>
      <c r="CG198" s="0"/>
      <c r="CH198" s="0"/>
      <c r="CI198" s="0"/>
      <c r="CJ198" s="0"/>
      <c r="CK198" s="0"/>
      <c r="CL198" s="0"/>
      <c r="CM198" s="0"/>
      <c r="CN198" s="0"/>
      <c r="CO198" s="0"/>
      <c r="CP198" s="0"/>
      <c r="CQ198" s="0"/>
      <c r="CR198" s="0"/>
      <c r="CS198" s="0"/>
      <c r="CT198" s="0"/>
      <c r="CU198" s="0"/>
      <c r="CV198" s="0"/>
      <c r="CW198" s="0"/>
      <c r="CX198" s="0"/>
      <c r="CY198" s="0"/>
      <c r="CZ198" s="0"/>
      <c r="DA198" s="0"/>
      <c r="DB198" s="0"/>
      <c r="DC198" s="0"/>
      <c r="DD198" s="0"/>
      <c r="DE198" s="11" t="n">
        <v>46006</v>
      </c>
      <c r="DF198" s="6" t="n">
        <v>-5345.28</v>
      </c>
      <c r="DG198" s="0" t="s">
        <v>407</v>
      </c>
    </row>
    <row collapsed="false" customFormat="false" customHeight="false" hidden="false" ht="12.1" outlineLevel="0" r="199">
      <c r="A199" s="0"/>
      <c r="B199" s="0"/>
      <c r="C199" s="0"/>
      <c r="D199" s="0"/>
      <c r="E199" s="0"/>
      <c r="F199" s="0"/>
      <c r="G199" s="0"/>
      <c r="H199" s="0"/>
      <c r="I199" s="0"/>
      <c r="J199" s="0"/>
      <c r="K199" s="0"/>
      <c r="L199" s="0"/>
      <c r="M199" s="0"/>
      <c r="N199" s="0"/>
      <c r="O199" s="0"/>
      <c r="P199" s="0"/>
      <c r="Q199" s="0"/>
      <c r="R199" s="0"/>
      <c r="S199" s="0"/>
      <c r="T199" s="0"/>
      <c r="U199" s="0"/>
      <c r="V199" s="0"/>
      <c r="W199" s="0"/>
      <c r="X199" s="0"/>
      <c r="Y199" s="0"/>
      <c r="Z199" s="0"/>
      <c r="AA199" s="0"/>
      <c r="AB199" s="0"/>
      <c r="AC199" s="0"/>
      <c r="AD199" s="0"/>
      <c r="AE199" s="0"/>
      <c r="AF199" s="0"/>
      <c r="AG199" s="0"/>
      <c r="AH199" s="0"/>
      <c r="AI199" s="0"/>
      <c r="AJ199" s="0"/>
      <c r="AK199" s="0"/>
      <c r="AL199" s="0"/>
      <c r="AM199" s="0"/>
      <c r="AN199" s="0"/>
      <c r="AO199" s="0"/>
      <c r="AP199" s="0"/>
      <c r="AQ199" s="0"/>
      <c r="AR199" s="0"/>
      <c r="AS199" s="0"/>
      <c r="AT199" s="0"/>
      <c r="AU199" s="0"/>
      <c r="AV199" s="0"/>
      <c r="AW199" s="0"/>
      <c r="AX199" s="0"/>
      <c r="AY199" s="0"/>
      <c r="AZ199" s="0"/>
      <c r="BA199" s="0"/>
      <c r="BB199" s="0"/>
      <c r="BC199" s="0"/>
      <c r="BD199" s="0"/>
      <c r="BE199" s="0"/>
      <c r="BF199" s="0"/>
      <c r="BG199" s="0"/>
      <c r="BH199" s="0"/>
      <c r="BI199" s="0"/>
      <c r="BJ199" s="0"/>
      <c r="BK199" s="0"/>
      <c r="BL199" s="0"/>
      <c r="BM199" s="0"/>
      <c r="BN199" s="0"/>
      <c r="BO199" s="0"/>
      <c r="BP199" s="0"/>
      <c r="BQ199" s="0"/>
      <c r="BR199" s="0"/>
      <c r="BS199" s="0"/>
      <c r="BT199" s="0"/>
      <c r="BU199" s="0"/>
      <c r="BV199" s="0"/>
      <c r="BW199" s="0"/>
      <c r="BX199" s="0"/>
      <c r="BY199" s="0"/>
      <c r="BZ199" s="0"/>
      <c r="CA199" s="0"/>
      <c r="CB199" s="0"/>
      <c r="CC199" s="0"/>
      <c r="CD199" s="0"/>
      <c r="CE199" s="0"/>
      <c r="CF199" s="0"/>
      <c r="CG199" s="0"/>
      <c r="CH199" s="0"/>
      <c r="CI199" s="0"/>
      <c r="CJ199" s="0"/>
      <c r="CK199" s="0"/>
      <c r="CL199" s="0"/>
      <c r="CM199" s="0"/>
      <c r="CN199" s="0"/>
      <c r="CO199" s="0"/>
      <c r="CP199" s="0"/>
      <c r="CQ199" s="0"/>
      <c r="CR199" s="0"/>
      <c r="CS199" s="0"/>
      <c r="CT199" s="0"/>
      <c r="CU199" s="0"/>
      <c r="CV199" s="0"/>
      <c r="CW199" s="0"/>
      <c r="CX199" s="0"/>
      <c r="CY199" s="0"/>
      <c r="CZ199" s="0"/>
      <c r="DA199" s="0"/>
      <c r="DB199" s="0"/>
      <c r="DC199" s="0"/>
      <c r="DD199" s="0"/>
      <c r="DE199" s="11" t="n">
        <v>46006</v>
      </c>
      <c r="DF199" s="6" t="n">
        <v>445.47</v>
      </c>
      <c r="DG199" s="0" t="s">
        <v>336</v>
      </c>
    </row>
    <row collapsed="false" customFormat="false" customHeight="false" hidden="false" ht="12.1" outlineLevel="0" r="200">
      <c r="A200" s="0"/>
      <c r="B200" s="0"/>
      <c r="C200" s="0"/>
      <c r="D200" s="0"/>
      <c r="E200" s="0"/>
      <c r="F200" s="0"/>
      <c r="G200" s="0"/>
      <c r="H200" s="0"/>
      <c r="I200" s="0"/>
      <c r="J200" s="0"/>
      <c r="K200" s="0"/>
      <c r="L200" s="0"/>
      <c r="M200" s="0"/>
      <c r="N200" s="0"/>
      <c r="O200" s="0"/>
      <c r="P200" s="0"/>
      <c r="Q200" s="0"/>
      <c r="R200" s="0"/>
      <c r="S200" s="0"/>
      <c r="T200" s="0"/>
      <c r="U200" s="0"/>
      <c r="V200" s="0"/>
      <c r="W200" s="0"/>
      <c r="X200" s="0"/>
      <c r="Y200" s="0"/>
      <c r="Z200" s="0"/>
      <c r="AA200" s="0"/>
      <c r="AB200" s="0"/>
      <c r="AC200" s="0"/>
      <c r="AD200" s="0"/>
      <c r="AE200" s="0"/>
      <c r="AF200" s="0"/>
      <c r="AG200" s="0"/>
      <c r="AH200" s="0"/>
      <c r="AI200" s="0"/>
      <c r="AJ200" s="0"/>
      <c r="AK200" s="0"/>
      <c r="AL200" s="0"/>
      <c r="AM200" s="0"/>
      <c r="AN200" s="0"/>
      <c r="AO200" s="0"/>
      <c r="AP200" s="0"/>
      <c r="AQ200" s="0"/>
      <c r="AR200" s="0"/>
      <c r="AS200" s="0"/>
      <c r="AT200" s="0"/>
      <c r="AU200" s="0"/>
      <c r="AV200" s="0"/>
      <c r="AW200" s="0"/>
      <c r="AX200" s="0"/>
      <c r="AY200" s="0"/>
      <c r="AZ200" s="0"/>
      <c r="BA200" s="0"/>
      <c r="BB200" s="0"/>
      <c r="BC200" s="0"/>
      <c r="BD200" s="0"/>
      <c r="BE200" s="0"/>
      <c r="BF200" s="0"/>
      <c r="BG200" s="0"/>
      <c r="BH200" s="0"/>
      <c r="BI200" s="0"/>
      <c r="BJ200" s="0"/>
      <c r="BK200" s="0"/>
      <c r="BL200" s="0"/>
      <c r="BM200" s="0"/>
      <c r="BN200" s="0"/>
      <c r="BO200" s="0"/>
      <c r="BP200" s="0"/>
      <c r="BQ200" s="0"/>
      <c r="BR200" s="0"/>
      <c r="BS200" s="0"/>
      <c r="BT200" s="0"/>
      <c r="BU200" s="0"/>
      <c r="BV200" s="0"/>
      <c r="BW200" s="0"/>
      <c r="BX200" s="0"/>
      <c r="BY200" s="0"/>
      <c r="BZ200" s="0"/>
      <c r="CA200" s="0"/>
      <c r="CB200" s="0"/>
      <c r="CC200" s="0"/>
      <c r="CD200" s="0"/>
      <c r="CE200" s="0"/>
      <c r="CF200" s="0"/>
      <c r="CG200" s="0"/>
      <c r="CH200" s="0"/>
      <c r="CI200" s="0"/>
      <c r="CJ200" s="0"/>
      <c r="CK200" s="0"/>
      <c r="CL200" s="0"/>
      <c r="CM200" s="0"/>
      <c r="CN200" s="0"/>
      <c r="CO200" s="0"/>
      <c r="CP200" s="0"/>
      <c r="CQ200" s="0"/>
      <c r="CR200" s="0"/>
      <c r="CS200" s="0"/>
      <c r="CT200" s="0"/>
      <c r="CU200" s="0"/>
      <c r="CV200" s="0"/>
      <c r="CW200" s="0"/>
      <c r="CX200" s="0"/>
      <c r="CY200" s="0"/>
      <c r="CZ200" s="0"/>
      <c r="DA200" s="0"/>
      <c r="DB200" s="0"/>
      <c r="DC200" s="0"/>
      <c r="DD200" s="0"/>
      <c r="DE200" s="11" t="n">
        <v>46009</v>
      </c>
      <c r="DF200" s="6" t="n">
        <v>446.01</v>
      </c>
      <c r="DG200" s="0" t="s">
        <v>336</v>
      </c>
    </row>
    <row collapsed="false" customFormat="false" customHeight="false" hidden="false" ht="12.1" outlineLevel="0" r="201">
      <c r="A201" s="0"/>
      <c r="B201" s="0"/>
      <c r="C201" s="0"/>
      <c r="D201" s="0"/>
      <c r="E201" s="0"/>
      <c r="F201" s="0"/>
      <c r="G201" s="0"/>
      <c r="H201" s="0"/>
      <c r="I201" s="0"/>
      <c r="J201" s="0"/>
      <c r="K201" s="0"/>
      <c r="L201" s="0"/>
      <c r="M201" s="0"/>
      <c r="N201" s="0"/>
      <c r="O201" s="0"/>
      <c r="P201" s="0"/>
      <c r="Q201" s="0"/>
      <c r="R201" s="0"/>
      <c r="S201" s="0"/>
      <c r="T201" s="0"/>
      <c r="U201" s="0"/>
      <c r="V201" s="0"/>
      <c r="W201" s="0"/>
      <c r="X201" s="0"/>
      <c r="Y201" s="0"/>
      <c r="Z201" s="0"/>
      <c r="AA201" s="0"/>
      <c r="AB201" s="0"/>
      <c r="AC201" s="0"/>
      <c r="AD201" s="0"/>
      <c r="AE201" s="0"/>
      <c r="AF201" s="0"/>
      <c r="AG201" s="0"/>
      <c r="AH201" s="0"/>
      <c r="AI201" s="0"/>
      <c r="AJ201" s="0"/>
      <c r="AK201" s="0"/>
      <c r="AL201" s="0"/>
      <c r="AM201" s="0"/>
      <c r="AN201" s="0"/>
      <c r="AO201" s="0"/>
      <c r="AP201" s="0"/>
      <c r="AQ201" s="0"/>
      <c r="AR201" s="0"/>
      <c r="AS201" s="0"/>
      <c r="AT201" s="0"/>
      <c r="AU201" s="0"/>
      <c r="AV201" s="0"/>
      <c r="AW201" s="0"/>
      <c r="AX201" s="0"/>
      <c r="AY201" s="0"/>
      <c r="AZ201" s="0"/>
      <c r="BA201" s="0"/>
      <c r="BB201" s="0"/>
      <c r="BC201" s="0"/>
      <c r="BD201" s="0"/>
      <c r="BE201" s="0"/>
      <c r="BF201" s="0"/>
      <c r="BG201" s="0"/>
      <c r="BH201" s="0"/>
      <c r="BI201" s="0"/>
      <c r="BJ201" s="0"/>
      <c r="BK201" s="0"/>
      <c r="BL201" s="0"/>
      <c r="BM201" s="0"/>
      <c r="BN201" s="0"/>
      <c r="BO201" s="0"/>
      <c r="BP201" s="0"/>
      <c r="BQ201" s="0"/>
      <c r="BR201" s="0"/>
      <c r="BS201" s="0"/>
      <c r="BT201" s="0"/>
      <c r="BU201" s="0"/>
      <c r="BV201" s="0"/>
      <c r="BW201" s="0"/>
      <c r="BX201" s="0"/>
      <c r="BY201" s="0"/>
      <c r="BZ201" s="0"/>
      <c r="CA201" s="0"/>
      <c r="CB201" s="0"/>
      <c r="CC201" s="0"/>
      <c r="CD201" s="0"/>
      <c r="CE201" s="0"/>
      <c r="CF201" s="0"/>
      <c r="CG201" s="0"/>
      <c r="CH201" s="0"/>
      <c r="CI201" s="0"/>
      <c r="CJ201" s="0"/>
      <c r="CK201" s="0"/>
      <c r="CL201" s="0"/>
      <c r="CM201" s="0"/>
      <c r="CN201" s="0"/>
      <c r="CO201" s="0"/>
      <c r="CP201" s="0"/>
      <c r="CQ201" s="0"/>
      <c r="CR201" s="0"/>
      <c r="CS201" s="0"/>
      <c r="CT201" s="0"/>
      <c r="CU201" s="0"/>
      <c r="CV201" s="0"/>
      <c r="CW201" s="0"/>
      <c r="CX201" s="0"/>
      <c r="CY201" s="0"/>
      <c r="CZ201" s="0"/>
      <c r="DA201" s="0"/>
      <c r="DB201" s="0"/>
      <c r="DC201" s="0"/>
      <c r="DD201" s="0"/>
      <c r="DE201" s="11" t="n">
        <v>46009</v>
      </c>
      <c r="DF201" s="6" t="n">
        <v>148.66</v>
      </c>
      <c r="DG201" s="0" t="s">
        <v>336</v>
      </c>
    </row>
    <row collapsed="false" customFormat="false" customHeight="false" hidden="false" ht="12.1" outlineLevel="0" r="202">
      <c r="A202" s="0"/>
      <c r="B202" s="0"/>
      <c r="C202" s="0"/>
      <c r="D202" s="0"/>
      <c r="E202" s="0"/>
      <c r="F202" s="0"/>
      <c r="G202" s="0"/>
      <c r="H202" s="0"/>
      <c r="I202" s="0"/>
      <c r="J202" s="0"/>
      <c r="K202" s="0"/>
      <c r="L202" s="0"/>
      <c r="M202" s="0"/>
      <c r="N202" s="0"/>
      <c r="O202" s="0"/>
      <c r="P202" s="0"/>
      <c r="Q202" s="0"/>
      <c r="R202" s="0"/>
      <c r="S202" s="0"/>
      <c r="T202" s="0"/>
      <c r="U202" s="0"/>
      <c r="V202" s="0"/>
      <c r="W202" s="0"/>
      <c r="X202" s="0"/>
      <c r="Y202" s="0"/>
      <c r="Z202" s="0"/>
      <c r="AA202" s="0"/>
      <c r="AB202" s="0"/>
      <c r="AC202" s="0"/>
      <c r="AD202" s="0"/>
      <c r="AE202" s="0"/>
      <c r="AF202" s="0"/>
      <c r="AG202" s="0"/>
      <c r="AH202" s="0"/>
      <c r="AI202" s="0"/>
      <c r="AJ202" s="0"/>
      <c r="AK202" s="0"/>
      <c r="AL202" s="0"/>
      <c r="AM202" s="0"/>
      <c r="AN202" s="0"/>
      <c r="AO202" s="0"/>
      <c r="AP202" s="0"/>
      <c r="AQ202" s="0"/>
      <c r="AR202" s="0"/>
      <c r="AS202" s="0"/>
      <c r="AT202" s="0"/>
      <c r="AU202" s="0"/>
      <c r="AV202" s="0"/>
      <c r="AW202" s="0"/>
      <c r="AX202" s="0"/>
      <c r="AY202" s="0"/>
      <c r="AZ202" s="0"/>
      <c r="BA202" s="0"/>
      <c r="BB202" s="0"/>
      <c r="BC202" s="0"/>
      <c r="BD202" s="0"/>
      <c r="BE202" s="0"/>
      <c r="BF202" s="0"/>
      <c r="BG202" s="0"/>
      <c r="BH202" s="0"/>
      <c r="BI202" s="0"/>
      <c r="BJ202" s="0"/>
      <c r="BK202" s="0"/>
      <c r="BL202" s="0"/>
      <c r="BM202" s="0"/>
      <c r="BN202" s="0"/>
      <c r="BO202" s="0"/>
      <c r="BP202" s="0"/>
      <c r="BQ202" s="0"/>
      <c r="BR202" s="0"/>
      <c r="BS202" s="0"/>
      <c r="BT202" s="0"/>
      <c r="BU202" s="0"/>
      <c r="BV202" s="0"/>
      <c r="BW202" s="0"/>
      <c r="BX202" s="0"/>
      <c r="BY202" s="0"/>
      <c r="BZ202" s="0"/>
      <c r="CA202" s="0"/>
      <c r="CB202" s="0"/>
      <c r="CC202" s="0"/>
      <c r="CD202" s="0"/>
      <c r="CE202" s="0"/>
      <c r="CF202" s="0"/>
      <c r="CG202" s="0"/>
      <c r="CH202" s="0"/>
      <c r="CI202" s="0"/>
      <c r="CJ202" s="0"/>
      <c r="CK202" s="0"/>
      <c r="CL202" s="0"/>
      <c r="CM202" s="0"/>
      <c r="CN202" s="0"/>
      <c r="CO202" s="0"/>
      <c r="CP202" s="0"/>
      <c r="CQ202" s="0"/>
      <c r="CR202" s="0"/>
      <c r="CS202" s="0"/>
      <c r="CT202" s="0"/>
      <c r="CU202" s="0"/>
      <c r="CV202" s="0"/>
      <c r="CW202" s="0"/>
      <c r="CX202" s="0"/>
      <c r="CY202" s="0"/>
      <c r="CZ202" s="0"/>
      <c r="DA202" s="0"/>
      <c r="DB202" s="0"/>
      <c r="DC202" s="0"/>
      <c r="DD202" s="0"/>
      <c r="DE202" s="11" t="n">
        <v>46014</v>
      </c>
      <c r="DF202" s="6" t="n">
        <v>148.97</v>
      </c>
      <c r="DG202" s="0" t="s">
        <v>336</v>
      </c>
    </row>
    <row collapsed="false" customFormat="false" customHeight="false" hidden="false" ht="12.1" outlineLevel="0" r="203">
      <c r="A203" s="0"/>
      <c r="B203" s="0"/>
      <c r="C203" s="0"/>
      <c r="D203" s="0"/>
      <c r="E203" s="0"/>
      <c r="F203" s="0"/>
      <c r="G203" s="0"/>
      <c r="H203" s="0"/>
      <c r="I203" s="0"/>
      <c r="J203" s="0"/>
      <c r="K203" s="0"/>
      <c r="L203" s="0"/>
      <c r="M203" s="0"/>
      <c r="N203" s="0"/>
      <c r="O203" s="0"/>
      <c r="P203" s="0"/>
      <c r="Q203" s="0"/>
      <c r="R203" s="0"/>
      <c r="S203" s="0"/>
      <c r="T203" s="0"/>
      <c r="U203" s="0"/>
      <c r="V203" s="0"/>
      <c r="W203" s="0"/>
      <c r="X203" s="0"/>
      <c r="Y203" s="0"/>
      <c r="Z203" s="0"/>
      <c r="AA203" s="0"/>
      <c r="AB203" s="0"/>
      <c r="AC203" s="0"/>
      <c r="AD203" s="0"/>
      <c r="AE203" s="0"/>
      <c r="AF203" s="0"/>
      <c r="AG203" s="0"/>
      <c r="AH203" s="0"/>
      <c r="AI203" s="0"/>
      <c r="AJ203" s="0"/>
      <c r="AK203" s="0"/>
      <c r="AL203" s="0"/>
      <c r="AM203" s="0"/>
      <c r="AN203" s="0"/>
      <c r="AO203" s="0"/>
      <c r="AP203" s="0"/>
      <c r="AQ203" s="0"/>
      <c r="AR203" s="0"/>
      <c r="AS203" s="0"/>
      <c r="AT203" s="0"/>
      <c r="AU203" s="0"/>
      <c r="AV203" s="0"/>
      <c r="AW203" s="0"/>
      <c r="AX203" s="0"/>
      <c r="AY203" s="0"/>
      <c r="AZ203" s="0"/>
      <c r="BA203" s="0"/>
      <c r="BB203" s="0"/>
      <c r="BC203" s="0"/>
      <c r="BD203" s="0"/>
      <c r="BE203" s="0"/>
      <c r="BF203" s="0"/>
      <c r="BG203" s="0"/>
      <c r="BH203" s="0"/>
      <c r="BI203" s="0"/>
      <c r="BJ203" s="0"/>
      <c r="BK203" s="0"/>
      <c r="BL203" s="0"/>
      <c r="BM203" s="0"/>
      <c r="BN203" s="0"/>
      <c r="BO203" s="0"/>
      <c r="BP203" s="0"/>
      <c r="BQ203" s="0"/>
      <c r="BR203" s="0"/>
      <c r="BS203" s="0"/>
      <c r="BT203" s="0"/>
      <c r="BU203" s="0"/>
      <c r="BV203" s="0"/>
      <c r="BW203" s="0"/>
      <c r="BX203" s="0"/>
      <c r="BY203" s="0"/>
      <c r="BZ203" s="0"/>
      <c r="CA203" s="0"/>
      <c r="CB203" s="0"/>
      <c r="CC203" s="0"/>
      <c r="CD203" s="0"/>
      <c r="CE203" s="0"/>
      <c r="CF203" s="0"/>
      <c r="CG203" s="0"/>
      <c r="CH203" s="0"/>
      <c r="CI203" s="0"/>
      <c r="CJ203" s="0"/>
      <c r="CK203" s="0"/>
      <c r="CL203" s="0"/>
      <c r="CM203" s="0"/>
      <c r="CN203" s="0"/>
      <c r="CO203" s="0"/>
      <c r="CP203" s="0"/>
      <c r="CQ203" s="0"/>
      <c r="CR203" s="0"/>
      <c r="CS203" s="0"/>
      <c r="CT203" s="0"/>
      <c r="CU203" s="0"/>
      <c r="CV203" s="0"/>
      <c r="CW203" s="0"/>
      <c r="CX203" s="0"/>
      <c r="CY203" s="0"/>
      <c r="CZ203" s="0"/>
      <c r="DA203" s="0"/>
      <c r="DB203" s="0"/>
      <c r="DC203" s="0"/>
      <c r="DD203" s="0"/>
      <c r="DE203" s="11" t="n">
        <v>46017</v>
      </c>
      <c r="DF203" s="6" t="n">
        <v>596.72</v>
      </c>
      <c r="DG203" s="0" t="s">
        <v>336</v>
      </c>
    </row>
    <row collapsed="false" customFormat="false" customHeight="false" hidden="false" ht="12.1" outlineLevel="0" r="204">
      <c r="A204" s="0"/>
      <c r="B204" s="0"/>
      <c r="C204" s="0"/>
      <c r="D204" s="0"/>
      <c r="E204" s="0"/>
      <c r="F204" s="0"/>
      <c r="G204" s="0"/>
      <c r="H204" s="0"/>
      <c r="I204" s="0"/>
      <c r="J204" s="0"/>
      <c r="K204" s="0"/>
      <c r="L204" s="0"/>
      <c r="M204" s="0"/>
      <c r="N204" s="0"/>
      <c r="O204" s="0"/>
      <c r="P204" s="0"/>
      <c r="Q204" s="0"/>
      <c r="R204" s="0"/>
      <c r="S204" s="0"/>
      <c r="T204" s="0"/>
      <c r="U204" s="0"/>
      <c r="V204" s="0"/>
      <c r="W204" s="0"/>
      <c r="X204" s="0"/>
      <c r="Y204" s="0"/>
      <c r="Z204" s="0"/>
      <c r="AA204" s="0"/>
      <c r="AB204" s="0"/>
      <c r="AC204" s="0"/>
      <c r="AD204" s="0"/>
      <c r="AE204" s="0"/>
      <c r="AF204" s="0"/>
      <c r="AG204" s="0"/>
      <c r="AH204" s="0"/>
      <c r="AI204" s="0"/>
      <c r="AJ204" s="0"/>
      <c r="AK204" s="0"/>
      <c r="AL204" s="0"/>
      <c r="AM204" s="0"/>
      <c r="AN204" s="0"/>
      <c r="AO204" s="0"/>
      <c r="AP204" s="0"/>
      <c r="AQ204" s="0"/>
      <c r="AR204" s="0"/>
      <c r="AS204" s="0"/>
      <c r="AT204" s="0"/>
      <c r="AU204" s="0"/>
      <c r="AV204" s="0"/>
      <c r="AW204" s="0"/>
      <c r="AX204" s="0"/>
      <c r="AY204" s="0"/>
      <c r="AZ204" s="0"/>
      <c r="BA204" s="0"/>
      <c r="BB204" s="0"/>
      <c r="BC204" s="0"/>
      <c r="BD204" s="0"/>
      <c r="BE204" s="0"/>
      <c r="BF204" s="0"/>
      <c r="BG204" s="0"/>
      <c r="BH204" s="0"/>
      <c r="BI204" s="0"/>
      <c r="BJ204" s="0"/>
      <c r="BK204" s="0"/>
      <c r="BL204" s="0"/>
      <c r="BM204" s="0"/>
      <c r="BN204" s="0"/>
      <c r="BO204" s="0"/>
      <c r="BP204" s="0"/>
      <c r="BQ204" s="0"/>
      <c r="BR204" s="0"/>
      <c r="BS204" s="0"/>
      <c r="BT204" s="0"/>
      <c r="BU204" s="0"/>
      <c r="BV204" s="0"/>
      <c r="BW204" s="0"/>
      <c r="BX204" s="0"/>
      <c r="BY204" s="0"/>
      <c r="BZ204" s="0"/>
      <c r="CA204" s="0"/>
      <c r="CB204" s="0"/>
      <c r="CC204" s="0"/>
      <c r="CD204" s="0"/>
      <c r="CE204" s="0"/>
      <c r="CF204" s="0"/>
      <c r="CG204" s="0"/>
      <c r="CH204" s="0"/>
      <c r="CI204" s="0"/>
      <c r="CJ204" s="0"/>
      <c r="CK204" s="0"/>
      <c r="CL204" s="0"/>
      <c r="CM204" s="0"/>
      <c r="CN204" s="0"/>
      <c r="CO204" s="0"/>
      <c r="CP204" s="0"/>
      <c r="CQ204" s="0"/>
      <c r="CR204" s="0"/>
      <c r="CS204" s="0"/>
      <c r="CT204" s="0"/>
      <c r="CU204" s="0"/>
      <c r="CV204" s="0"/>
      <c r="CW204" s="0"/>
      <c r="CX204" s="0"/>
      <c r="CY204" s="0"/>
      <c r="CZ204" s="0"/>
      <c r="DA204" s="0"/>
      <c r="DB204" s="0"/>
      <c r="DC204" s="0"/>
      <c r="DD204" s="0"/>
      <c r="DE204" s="11" t="n">
        <v>46017</v>
      </c>
      <c r="DF204" s="6" t="n">
        <v>149.19</v>
      </c>
      <c r="DG204" s="0" t="s">
        <v>336</v>
      </c>
    </row>
    <row collapsed="false" customFormat="false" customHeight="false" hidden="false" ht="12.1" outlineLevel="0" r="205">
      <c r="A205" s="0"/>
      <c r="B205" s="0"/>
      <c r="C205" s="0"/>
      <c r="D205" s="0"/>
      <c r="E205" s="0"/>
      <c r="F205" s="0"/>
      <c r="G205" s="0"/>
      <c r="H205" s="0"/>
      <c r="I205" s="0"/>
      <c r="J205" s="0"/>
      <c r="K205" s="0"/>
      <c r="L205" s="0"/>
      <c r="M205" s="0"/>
      <c r="N205" s="0"/>
      <c r="O205" s="0"/>
      <c r="P205" s="0"/>
      <c r="Q205" s="0"/>
      <c r="R205" s="0"/>
      <c r="S205" s="0"/>
      <c r="T205" s="0"/>
      <c r="U205" s="0"/>
      <c r="V205" s="0"/>
      <c r="W205" s="0"/>
      <c r="X205" s="0"/>
      <c r="Y205" s="0"/>
      <c r="Z205" s="0"/>
      <c r="AA205" s="0"/>
      <c r="AB205" s="0"/>
      <c r="AC205" s="0"/>
      <c r="AD205" s="0"/>
      <c r="AE205" s="0"/>
      <c r="AF205" s="0"/>
      <c r="AG205" s="0"/>
      <c r="AH205" s="0"/>
      <c r="AI205" s="0"/>
      <c r="AJ205" s="0"/>
      <c r="AK205" s="0"/>
      <c r="AL205" s="0"/>
      <c r="AM205" s="0"/>
      <c r="AN205" s="0"/>
      <c r="AO205" s="0"/>
      <c r="AP205" s="0"/>
      <c r="AQ205" s="0"/>
      <c r="AR205" s="0"/>
      <c r="AS205" s="0"/>
      <c r="AT205" s="0"/>
      <c r="AU205" s="0"/>
      <c r="AV205" s="0"/>
      <c r="AW205" s="0"/>
      <c r="AX205" s="0"/>
      <c r="AY205" s="0"/>
      <c r="AZ205" s="0"/>
      <c r="BA205" s="0"/>
      <c r="BB205" s="0"/>
      <c r="BC205" s="0"/>
      <c r="BD205" s="0"/>
      <c r="BE205" s="0"/>
      <c r="BF205" s="0"/>
      <c r="BG205" s="0"/>
      <c r="BH205" s="0"/>
      <c r="BI205" s="0"/>
      <c r="BJ205" s="0"/>
      <c r="BK205" s="0"/>
      <c r="BL205" s="0"/>
      <c r="BM205" s="0"/>
      <c r="BN205" s="0"/>
      <c r="BO205" s="0"/>
      <c r="BP205" s="0"/>
      <c r="BQ205" s="0"/>
      <c r="BR205" s="0"/>
      <c r="BS205" s="0"/>
      <c r="BT205" s="0"/>
      <c r="BU205" s="0"/>
      <c r="BV205" s="0"/>
      <c r="BW205" s="0"/>
      <c r="BX205" s="0"/>
      <c r="BY205" s="0"/>
      <c r="BZ205" s="0"/>
      <c r="CA205" s="0"/>
      <c r="CB205" s="0"/>
      <c r="CC205" s="0"/>
      <c r="CD205" s="0"/>
      <c r="CE205" s="0"/>
      <c r="CF205" s="0"/>
      <c r="CG205" s="0"/>
      <c r="CH205" s="0"/>
      <c r="CI205" s="0"/>
      <c r="CJ205" s="0"/>
      <c r="CK205" s="0"/>
      <c r="CL205" s="0"/>
      <c r="CM205" s="0"/>
      <c r="CN205" s="0"/>
      <c r="CO205" s="0"/>
      <c r="CP205" s="0"/>
      <c r="CQ205" s="0"/>
      <c r="CR205" s="0"/>
      <c r="CS205" s="0"/>
      <c r="CT205" s="0"/>
      <c r="CU205" s="0"/>
      <c r="CV205" s="0"/>
      <c r="CW205" s="0"/>
      <c r="CX205" s="0"/>
      <c r="CY205" s="0"/>
      <c r="CZ205" s="0"/>
      <c r="DA205" s="0"/>
      <c r="DB205" s="0"/>
      <c r="DC205" s="0"/>
      <c r="DD205" s="0"/>
      <c r="DE205" s="11" t="n">
        <v>46017</v>
      </c>
      <c r="DF205" s="6" t="n">
        <v>4923.6</v>
      </c>
      <c r="DG205" s="0" t="s">
        <v>336</v>
      </c>
    </row>
    <row collapsed="false" customFormat="false" customHeight="false" hidden="false" ht="12.1" outlineLevel="0" r="206">
      <c r="A206" s="0"/>
      <c r="B206" s="0"/>
      <c r="C206" s="0"/>
      <c r="D206" s="0"/>
      <c r="E206" s="0"/>
      <c r="F206" s="0"/>
      <c r="G206" s="0"/>
      <c r="H206" s="0"/>
      <c r="I206" s="0"/>
      <c r="J206" s="0"/>
      <c r="K206" s="0"/>
      <c r="L206" s="0"/>
      <c r="M206" s="0"/>
      <c r="N206" s="0"/>
      <c r="O206" s="0"/>
      <c r="P206" s="0"/>
      <c r="Q206" s="0"/>
      <c r="R206" s="0"/>
      <c r="S206" s="0"/>
      <c r="T206" s="0"/>
      <c r="U206" s="0"/>
      <c r="V206" s="0"/>
      <c r="W206" s="0"/>
      <c r="X206" s="0"/>
      <c r="Y206" s="0"/>
      <c r="Z206" s="0"/>
      <c r="AA206" s="0"/>
      <c r="AB206" s="0"/>
      <c r="AC206" s="0"/>
      <c r="AD206" s="0"/>
      <c r="AE206" s="0"/>
      <c r="AF206" s="0"/>
      <c r="AG206" s="0"/>
      <c r="AH206" s="0"/>
      <c r="AI206" s="0"/>
      <c r="AJ206" s="0"/>
      <c r="AK206" s="0"/>
      <c r="AL206" s="0"/>
      <c r="AM206" s="0"/>
      <c r="AN206" s="0"/>
      <c r="AO206" s="0"/>
      <c r="AP206" s="0"/>
      <c r="AQ206" s="0"/>
      <c r="AR206" s="0"/>
      <c r="AS206" s="0"/>
      <c r="AT206" s="0"/>
      <c r="AU206" s="0"/>
      <c r="AV206" s="0"/>
      <c r="AW206" s="0"/>
      <c r="AX206" s="0"/>
      <c r="AY206" s="0"/>
      <c r="AZ206" s="0"/>
      <c r="BA206" s="0"/>
      <c r="BB206" s="0"/>
      <c r="BC206" s="0"/>
      <c r="BD206" s="0"/>
      <c r="BE206" s="0"/>
      <c r="BF206" s="0"/>
      <c r="BG206" s="0"/>
      <c r="BH206" s="0"/>
      <c r="BI206" s="0"/>
      <c r="BJ206" s="0"/>
      <c r="BK206" s="0"/>
      <c r="BL206" s="0"/>
      <c r="BM206" s="0"/>
      <c r="BN206" s="0"/>
      <c r="BO206" s="0"/>
      <c r="BP206" s="0"/>
      <c r="BQ206" s="0"/>
      <c r="BR206" s="0"/>
      <c r="BS206" s="0"/>
      <c r="BT206" s="0"/>
      <c r="BU206" s="0"/>
      <c r="BV206" s="0"/>
      <c r="BW206" s="0"/>
      <c r="BX206" s="0"/>
      <c r="BY206" s="0"/>
      <c r="BZ206" s="0"/>
      <c r="CA206" s="0"/>
      <c r="CB206" s="0"/>
      <c r="CC206" s="0"/>
      <c r="CD206" s="0"/>
      <c r="CE206" s="0"/>
      <c r="CF206" s="0"/>
      <c r="CG206" s="0"/>
      <c r="CH206" s="0"/>
      <c r="CI206" s="0"/>
      <c r="CJ206" s="0"/>
      <c r="CK206" s="0"/>
      <c r="CL206" s="0"/>
      <c r="CM206" s="0"/>
      <c r="CN206" s="0"/>
      <c r="CO206" s="0"/>
      <c r="CP206" s="0"/>
      <c r="CQ206" s="0"/>
      <c r="CR206" s="0"/>
      <c r="CS206" s="0"/>
      <c r="CT206" s="0"/>
      <c r="CU206" s="0"/>
      <c r="CV206" s="0"/>
      <c r="CW206" s="0"/>
      <c r="CX206" s="0"/>
      <c r="CY206" s="0"/>
      <c r="CZ206" s="0"/>
      <c r="DA206" s="0"/>
      <c r="DB206" s="0"/>
      <c r="DC206" s="0"/>
      <c r="DD206" s="0"/>
      <c r="DE206" s="11" t="n">
        <v>46018</v>
      </c>
      <c r="DF206" s="6" t="n">
        <v>149.2</v>
      </c>
      <c r="DG206" s="0" t="s">
        <v>336</v>
      </c>
    </row>
    <row collapsed="false" customFormat="false" customHeight="false" hidden="false" ht="12.1" outlineLevel="0" r="207">
      <c r="A207" s="0"/>
      <c r="B207" s="0"/>
      <c r="C207" s="0"/>
      <c r="D207" s="0"/>
      <c r="E207" s="0"/>
      <c r="F207" s="0"/>
      <c r="G207" s="0"/>
      <c r="H207" s="0"/>
      <c r="I207" s="0"/>
      <c r="J207" s="0"/>
      <c r="K207" s="0"/>
      <c r="L207" s="0"/>
      <c r="M207" s="0"/>
      <c r="N207" s="0"/>
      <c r="O207" s="0"/>
      <c r="P207" s="0"/>
      <c r="Q207" s="0"/>
      <c r="R207" s="0"/>
      <c r="S207" s="0"/>
      <c r="T207" s="0"/>
      <c r="U207" s="0"/>
      <c r="V207" s="0"/>
      <c r="W207" s="0"/>
      <c r="X207" s="0"/>
      <c r="Y207" s="0"/>
      <c r="Z207" s="0"/>
      <c r="AA207" s="0"/>
      <c r="AB207" s="0"/>
      <c r="AC207" s="0"/>
      <c r="AD207" s="0"/>
      <c r="AE207" s="0"/>
      <c r="AF207" s="0"/>
      <c r="AG207" s="0"/>
      <c r="AH207" s="0"/>
      <c r="AI207" s="0"/>
      <c r="AJ207" s="0"/>
      <c r="AK207" s="0"/>
      <c r="AL207" s="0"/>
      <c r="AM207" s="0"/>
      <c r="AN207" s="0"/>
      <c r="AO207" s="0"/>
      <c r="AP207" s="0"/>
      <c r="AQ207" s="0"/>
      <c r="AR207" s="0"/>
      <c r="AS207" s="0"/>
      <c r="AT207" s="0"/>
      <c r="AU207" s="0"/>
      <c r="AV207" s="0"/>
      <c r="AW207" s="0"/>
      <c r="AX207" s="0"/>
      <c r="AY207" s="0"/>
      <c r="AZ207" s="0"/>
      <c r="BA207" s="0"/>
      <c r="BB207" s="0"/>
      <c r="BC207" s="0"/>
      <c r="BD207" s="0"/>
      <c r="BE207" s="0"/>
      <c r="BF207" s="0"/>
      <c r="BG207" s="0"/>
      <c r="BH207" s="0"/>
      <c r="BI207" s="0"/>
      <c r="BJ207" s="0"/>
      <c r="BK207" s="0"/>
      <c r="BL207" s="0"/>
      <c r="BM207" s="0"/>
      <c r="BN207" s="0"/>
      <c r="BO207" s="0"/>
      <c r="BP207" s="0"/>
      <c r="BQ207" s="0"/>
      <c r="BR207" s="0"/>
      <c r="BS207" s="0"/>
      <c r="BT207" s="0"/>
      <c r="BU207" s="0"/>
      <c r="BV207" s="0"/>
      <c r="BW207" s="0"/>
      <c r="BX207" s="0"/>
      <c r="BY207" s="0"/>
      <c r="BZ207" s="0"/>
      <c r="CA207" s="0"/>
      <c r="CB207" s="0"/>
      <c r="CC207" s="0"/>
      <c r="CD207" s="0"/>
      <c r="CE207" s="0"/>
      <c r="CF207" s="0"/>
      <c r="CG207" s="0"/>
      <c r="CH207" s="0"/>
      <c r="CI207" s="0"/>
      <c r="CJ207" s="0"/>
      <c r="CK207" s="0"/>
      <c r="CL207" s="0"/>
      <c r="CM207" s="0"/>
      <c r="CN207" s="0"/>
      <c r="CO207" s="0"/>
      <c r="CP207" s="0"/>
      <c r="CQ207" s="0"/>
      <c r="CR207" s="0"/>
      <c r="CS207" s="0"/>
      <c r="CT207" s="0"/>
      <c r="CU207" s="0"/>
      <c r="CV207" s="0"/>
      <c r="CW207" s="0"/>
      <c r="CX207" s="0"/>
      <c r="CY207" s="0"/>
      <c r="CZ207" s="0"/>
      <c r="DA207" s="0"/>
      <c r="DB207" s="0"/>
      <c r="DC207" s="0"/>
      <c r="DD207" s="0"/>
      <c r="DE207" s="11" t="n">
        <v>46021</v>
      </c>
      <c r="DF207" s="6" t="n">
        <v>299.36</v>
      </c>
      <c r="DG207" s="0" t="s">
        <v>336</v>
      </c>
    </row>
    <row collapsed="false" customFormat="false" customHeight="false" hidden="false" ht="12.1" outlineLevel="0" r="208">
      <c r="A208" s="0"/>
      <c r="B208" s="0"/>
      <c r="C208" s="0"/>
      <c r="D208" s="0"/>
      <c r="E208" s="0"/>
      <c r="F208" s="0"/>
      <c r="G208" s="0"/>
      <c r="H208" s="0"/>
      <c r="I208" s="0"/>
      <c r="J208" s="0"/>
      <c r="K208" s="0"/>
      <c r="L208" s="0"/>
      <c r="M208" s="0"/>
      <c r="N208" s="0"/>
      <c r="O208" s="0"/>
      <c r="P208" s="0"/>
      <c r="Q208" s="0"/>
      <c r="R208" s="0"/>
      <c r="S208" s="0"/>
      <c r="T208" s="0"/>
      <c r="U208" s="0"/>
      <c r="V208" s="0"/>
      <c r="W208" s="0"/>
      <c r="X208" s="0"/>
      <c r="Y208" s="0"/>
      <c r="Z208" s="0"/>
      <c r="AA208" s="0"/>
      <c r="AB208" s="0"/>
      <c r="AC208" s="0"/>
      <c r="AD208" s="0"/>
      <c r="AE208" s="0"/>
      <c r="AF208" s="0"/>
      <c r="AG208" s="0"/>
      <c r="AH208" s="0"/>
      <c r="AI208" s="0"/>
      <c r="AJ208" s="0"/>
      <c r="AK208" s="0"/>
      <c r="AL208" s="0"/>
      <c r="AM208" s="0"/>
      <c r="AN208" s="0"/>
      <c r="AO208" s="0"/>
      <c r="AP208" s="0"/>
      <c r="AQ208" s="0"/>
      <c r="AR208" s="0"/>
      <c r="AS208" s="0"/>
      <c r="AT208" s="0"/>
      <c r="AU208" s="0"/>
      <c r="AV208" s="0"/>
      <c r="AW208" s="0"/>
      <c r="AX208" s="0"/>
      <c r="AY208" s="0"/>
      <c r="AZ208" s="0"/>
      <c r="BA208" s="0"/>
      <c r="BB208" s="0"/>
      <c r="BC208" s="0"/>
      <c r="BD208" s="0"/>
      <c r="BE208" s="0"/>
      <c r="BF208" s="0"/>
      <c r="BG208" s="0"/>
      <c r="BH208" s="0"/>
      <c r="BI208" s="0"/>
      <c r="BJ208" s="0"/>
      <c r="BK208" s="0"/>
      <c r="BL208" s="0"/>
      <c r="BM208" s="0"/>
      <c r="BN208" s="0"/>
      <c r="BO208" s="0"/>
      <c r="BP208" s="0"/>
      <c r="BQ208" s="0"/>
      <c r="BR208" s="0"/>
      <c r="BS208" s="0"/>
      <c r="BT208" s="0"/>
      <c r="BU208" s="0"/>
      <c r="BV208" s="0"/>
      <c r="BW208" s="0"/>
      <c r="BX208" s="0"/>
      <c r="BY208" s="0"/>
      <c r="BZ208" s="0"/>
      <c r="CA208" s="0"/>
      <c r="CB208" s="0"/>
      <c r="CC208" s="0"/>
      <c r="CD208" s="0"/>
      <c r="CE208" s="0"/>
      <c r="CF208" s="0"/>
      <c r="CG208" s="0"/>
      <c r="CH208" s="0"/>
      <c r="CI208" s="0"/>
      <c r="CJ208" s="0"/>
      <c r="CK208" s="0"/>
      <c r="CL208" s="0"/>
      <c r="CM208" s="0"/>
      <c r="CN208" s="0"/>
      <c r="CO208" s="0"/>
      <c r="CP208" s="0"/>
      <c r="CQ208" s="0"/>
      <c r="CR208" s="0"/>
      <c r="CS208" s="0"/>
      <c r="CT208" s="0"/>
      <c r="CU208" s="0"/>
      <c r="CV208" s="0"/>
      <c r="CW208" s="0"/>
      <c r="CX208" s="0"/>
      <c r="CY208" s="0"/>
      <c r="CZ208" s="0"/>
      <c r="DA208" s="0"/>
      <c r="DB208" s="0"/>
      <c r="DC208" s="0"/>
      <c r="DD208" s="0"/>
      <c r="DE208" s="11" t="n">
        <v>46022</v>
      </c>
      <c r="DF208" s="6" t="n">
        <v>149.44</v>
      </c>
      <c r="DG208" s="0" t="s">
        <v>336</v>
      </c>
    </row>
    <row collapsed="false" customFormat="false" customHeight="false" hidden="false" ht="12.1" outlineLevel="0" r="209">
      <c r="A209" s="0"/>
      <c r="B209" s="0"/>
      <c r="C209" s="0"/>
      <c r="D209" s="0"/>
      <c r="E209" s="0"/>
      <c r="F209" s="0"/>
      <c r="G209" s="0"/>
      <c r="H209" s="0"/>
      <c r="I209" s="0"/>
      <c r="J209" s="0"/>
      <c r="K209" s="0"/>
      <c r="L209" s="0"/>
      <c r="M209" s="0"/>
      <c r="N209" s="0"/>
      <c r="O209" s="0"/>
      <c r="P209" s="0"/>
      <c r="Q209" s="0"/>
      <c r="R209" s="0"/>
      <c r="S209" s="0"/>
      <c r="T209" s="0"/>
      <c r="U209" s="0"/>
      <c r="V209" s="0"/>
      <c r="W209" s="0"/>
      <c r="X209" s="0"/>
      <c r="Y209" s="0"/>
      <c r="Z209" s="0"/>
      <c r="AA209" s="0"/>
      <c r="AB209" s="0"/>
      <c r="AC209" s="0"/>
      <c r="AD209" s="0"/>
      <c r="AE209" s="0"/>
      <c r="AF209" s="0"/>
      <c r="AG209" s="0"/>
      <c r="AH209" s="0"/>
      <c r="AI209" s="0"/>
      <c r="AJ209" s="0"/>
      <c r="AK209" s="0"/>
      <c r="AL209" s="0"/>
      <c r="AM209" s="0"/>
      <c r="AN209" s="0"/>
      <c r="AO209" s="0"/>
      <c r="AP209" s="0"/>
      <c r="AQ209" s="0"/>
      <c r="AR209" s="0"/>
      <c r="AS209" s="0"/>
      <c r="AT209" s="0"/>
      <c r="AU209" s="0"/>
      <c r="AV209" s="0"/>
      <c r="AW209" s="0"/>
      <c r="AX209" s="0"/>
      <c r="AY209" s="0"/>
      <c r="AZ209" s="0"/>
      <c r="BA209" s="0"/>
      <c r="BB209" s="0"/>
      <c r="BC209" s="0"/>
      <c r="BD209" s="0"/>
      <c r="BE209" s="0"/>
      <c r="BF209" s="0"/>
      <c r="BG209" s="0"/>
      <c r="BH209" s="0"/>
      <c r="BI209" s="0"/>
      <c r="BJ209" s="0"/>
      <c r="BK209" s="0"/>
      <c r="BL209" s="0"/>
      <c r="BM209" s="0"/>
      <c r="BN209" s="0"/>
      <c r="BO209" s="0"/>
      <c r="BP209" s="0"/>
      <c r="BQ209" s="0"/>
      <c r="BR209" s="0"/>
      <c r="BS209" s="0"/>
      <c r="BT209" s="0"/>
      <c r="BU209" s="0"/>
      <c r="BV209" s="0"/>
      <c r="BW209" s="0"/>
      <c r="BX209" s="0"/>
      <c r="BY209" s="0"/>
      <c r="BZ209" s="0"/>
      <c r="CA209" s="0"/>
      <c r="CB209" s="0"/>
      <c r="CC209" s="0"/>
      <c r="CD209" s="0"/>
      <c r="CE209" s="0"/>
      <c r="CF209" s="0"/>
      <c r="CG209" s="0"/>
      <c r="CH209" s="0"/>
      <c r="CI209" s="0"/>
      <c r="CJ209" s="0"/>
      <c r="CK209" s="0"/>
      <c r="CL209" s="0"/>
      <c r="CM209" s="0"/>
      <c r="CN209" s="0"/>
      <c r="CO209" s="0"/>
      <c r="CP209" s="0"/>
      <c r="CQ209" s="0"/>
      <c r="CR209" s="0"/>
      <c r="CS209" s="0"/>
      <c r="CT209" s="0"/>
      <c r="CU209" s="0"/>
      <c r="CV209" s="0"/>
      <c r="CW209" s="0"/>
      <c r="CX209" s="0"/>
      <c r="CY209" s="0"/>
      <c r="CZ209" s="0"/>
      <c r="DA209" s="0"/>
      <c r="DB209" s="0"/>
      <c r="DC209" s="0"/>
      <c r="DD209" s="0"/>
      <c r="DE209" s="11" t="n">
        <v>46026</v>
      </c>
      <c r="DF209" s="6" t="n">
        <v>898.15</v>
      </c>
      <c r="DG209" s="0" t="s">
        <v>336</v>
      </c>
    </row>
    <row collapsed="false" customFormat="false" customHeight="false" hidden="false" ht="12.1" outlineLevel="0" r="210">
      <c r="A210" s="0"/>
      <c r="B210" s="0"/>
      <c r="C210" s="0"/>
      <c r="D210" s="0"/>
      <c r="E210" s="0"/>
      <c r="F210" s="0"/>
      <c r="G210" s="0"/>
      <c r="H210" s="0"/>
      <c r="I210" s="0"/>
      <c r="J210" s="0"/>
      <c r="K210" s="0"/>
      <c r="L210" s="0"/>
      <c r="M210" s="0"/>
      <c r="N210" s="0"/>
      <c r="O210" s="0"/>
      <c r="P210" s="0"/>
      <c r="Q210" s="0"/>
      <c r="R210" s="0"/>
      <c r="S210" s="0"/>
      <c r="T210" s="0"/>
      <c r="U210" s="0"/>
      <c r="V210" s="0"/>
      <c r="W210" s="0"/>
      <c r="X210" s="0"/>
      <c r="Y210" s="0"/>
      <c r="Z210" s="0"/>
      <c r="AA210" s="0"/>
      <c r="AB210" s="0"/>
      <c r="AC210" s="0"/>
      <c r="AD210" s="0"/>
      <c r="AE210" s="0"/>
      <c r="AF210" s="0"/>
      <c r="AG210" s="0"/>
      <c r="AH210" s="0"/>
      <c r="AI210" s="0"/>
      <c r="AJ210" s="0"/>
      <c r="AK210" s="0"/>
      <c r="AL210" s="0"/>
      <c r="AM210" s="0"/>
      <c r="AN210" s="0"/>
      <c r="AO210" s="0"/>
      <c r="AP210" s="0"/>
      <c r="AQ210" s="0"/>
      <c r="AR210" s="0"/>
      <c r="AS210" s="0"/>
      <c r="AT210" s="0"/>
      <c r="AU210" s="0"/>
      <c r="AV210" s="0"/>
      <c r="AW210" s="0"/>
      <c r="AX210" s="0"/>
      <c r="AY210" s="0"/>
      <c r="AZ210" s="0"/>
      <c r="BA210" s="0"/>
      <c r="BB210" s="0"/>
      <c r="BC210" s="0"/>
      <c r="BD210" s="0"/>
      <c r="BE210" s="0"/>
      <c r="BF210" s="0"/>
      <c r="BG210" s="0"/>
      <c r="BH210" s="0"/>
      <c r="BI210" s="0"/>
      <c r="BJ210" s="0"/>
      <c r="BK210" s="0"/>
      <c r="BL210" s="0"/>
      <c r="BM210" s="0"/>
      <c r="BN210" s="0"/>
      <c r="BO210" s="0"/>
      <c r="BP210" s="0"/>
      <c r="BQ210" s="0"/>
      <c r="BR210" s="0"/>
      <c r="BS210" s="0"/>
      <c r="BT210" s="0"/>
      <c r="BU210" s="0"/>
      <c r="BV210" s="0"/>
      <c r="BW210" s="0"/>
      <c r="BX210" s="0"/>
      <c r="BY210" s="0"/>
      <c r="BZ210" s="0"/>
      <c r="CA210" s="0"/>
      <c r="CB210" s="0"/>
      <c r="CC210" s="0"/>
      <c r="CD210" s="0"/>
      <c r="CE210" s="0"/>
      <c r="CF210" s="0"/>
      <c r="CG210" s="0"/>
      <c r="CH210" s="0"/>
      <c r="CI210" s="0"/>
      <c r="CJ210" s="0"/>
      <c r="CK210" s="0"/>
      <c r="CL210" s="0"/>
      <c r="CM210" s="0"/>
      <c r="CN210" s="0"/>
      <c r="CO210" s="0"/>
      <c r="CP210" s="0"/>
      <c r="CQ210" s="0"/>
      <c r="CR210" s="0"/>
      <c r="CS210" s="0"/>
      <c r="CT210" s="0"/>
      <c r="CU210" s="0"/>
      <c r="CV210" s="0"/>
      <c r="CW210" s="0"/>
      <c r="CX210" s="0"/>
      <c r="CY210" s="0"/>
      <c r="CZ210" s="0"/>
      <c r="DA210" s="0"/>
      <c r="DB210" s="0"/>
      <c r="DC210" s="0"/>
      <c r="DD210" s="0"/>
      <c r="DE210" s="11" t="n">
        <v>46027</v>
      </c>
      <c r="DF210" s="6" t="n">
        <v>149.75</v>
      </c>
      <c r="DG210" s="0" t="s">
        <v>336</v>
      </c>
    </row>
    <row collapsed="false" customFormat="false" customHeight="false" hidden="false" ht="12.1" outlineLevel="0" r="211">
      <c r="A211" s="0"/>
      <c r="B211" s="0"/>
      <c r="C211" s="0"/>
      <c r="D211" s="0"/>
      <c r="E211" s="0"/>
      <c r="F211" s="0"/>
      <c r="G211" s="0"/>
      <c r="H211" s="0"/>
      <c r="I211" s="0"/>
      <c r="J211" s="0"/>
      <c r="K211" s="0"/>
      <c r="L211" s="0"/>
      <c r="M211" s="0"/>
      <c r="N211" s="0"/>
      <c r="O211" s="0"/>
      <c r="P211" s="0"/>
      <c r="Q211" s="0"/>
      <c r="R211" s="0"/>
      <c r="S211" s="0"/>
      <c r="T211" s="0"/>
      <c r="U211" s="0"/>
      <c r="V211" s="0"/>
      <c r="W211" s="0"/>
      <c r="X211" s="0"/>
      <c r="Y211" s="0"/>
      <c r="Z211" s="0"/>
      <c r="AA211" s="0"/>
      <c r="AB211" s="0"/>
      <c r="AC211" s="0"/>
      <c r="AD211" s="0"/>
      <c r="AE211" s="0"/>
      <c r="AF211" s="0"/>
      <c r="AG211" s="0"/>
      <c r="AH211" s="0"/>
      <c r="AI211" s="0"/>
      <c r="AJ211" s="0"/>
      <c r="AK211" s="0"/>
      <c r="AL211" s="0"/>
      <c r="AM211" s="0"/>
      <c r="AN211" s="0"/>
      <c r="AO211" s="0"/>
      <c r="AP211" s="0"/>
      <c r="AQ211" s="0"/>
      <c r="AR211" s="0"/>
      <c r="AS211" s="0"/>
      <c r="AT211" s="0"/>
      <c r="AU211" s="0"/>
      <c r="AV211" s="0"/>
      <c r="AW211" s="0"/>
      <c r="AX211" s="0"/>
      <c r="AY211" s="0"/>
      <c r="AZ211" s="0"/>
      <c r="BA211" s="0"/>
      <c r="BB211" s="0"/>
      <c r="BC211" s="0"/>
      <c r="BD211" s="0"/>
      <c r="BE211" s="0"/>
      <c r="BF211" s="0"/>
      <c r="BG211" s="0"/>
      <c r="BH211" s="0"/>
      <c r="BI211" s="0"/>
      <c r="BJ211" s="0"/>
      <c r="BK211" s="0"/>
      <c r="BL211" s="0"/>
      <c r="BM211" s="0"/>
      <c r="BN211" s="0"/>
      <c r="BO211" s="0"/>
      <c r="BP211" s="0"/>
      <c r="BQ211" s="0"/>
      <c r="BR211" s="0"/>
      <c r="BS211" s="0"/>
      <c r="BT211" s="0"/>
      <c r="BU211" s="0"/>
      <c r="BV211" s="0"/>
      <c r="BW211" s="0"/>
      <c r="BX211" s="0"/>
      <c r="BY211" s="0"/>
      <c r="BZ211" s="0"/>
      <c r="CA211" s="0"/>
      <c r="CB211" s="0"/>
      <c r="CC211" s="0"/>
      <c r="CD211" s="0"/>
      <c r="CE211" s="0"/>
      <c r="CF211" s="0"/>
      <c r="CG211" s="0"/>
      <c r="CH211" s="0"/>
      <c r="CI211" s="0"/>
      <c r="CJ211" s="0"/>
      <c r="CK211" s="0"/>
      <c r="CL211" s="0"/>
      <c r="CM211" s="0"/>
      <c r="CN211" s="0"/>
      <c r="CO211" s="0"/>
      <c r="CP211" s="0"/>
      <c r="CQ211" s="0"/>
      <c r="CR211" s="0"/>
      <c r="CS211" s="0"/>
      <c r="CT211" s="0"/>
      <c r="CU211" s="0"/>
      <c r="CV211" s="0"/>
      <c r="CW211" s="0"/>
      <c r="CX211" s="0"/>
      <c r="CY211" s="0"/>
      <c r="CZ211" s="0"/>
      <c r="DA211" s="0"/>
      <c r="DB211" s="0"/>
      <c r="DC211" s="0"/>
      <c r="DD211" s="0"/>
      <c r="DE211" s="11" t="n">
        <v>46034</v>
      </c>
      <c r="DF211" s="6" t="n">
        <v>150.19</v>
      </c>
      <c r="DG211" s="0" t="s">
        <v>336</v>
      </c>
    </row>
    <row collapsed="false" customFormat="false" customHeight="false" hidden="false" ht="12.1" outlineLevel="0" r="212">
      <c r="A212" s="0"/>
      <c r="B212" s="0"/>
      <c r="C212" s="0"/>
      <c r="D212" s="0"/>
      <c r="E212" s="0"/>
      <c r="F212" s="0"/>
      <c r="G212" s="0"/>
      <c r="H212" s="0"/>
      <c r="I212" s="0"/>
      <c r="J212" s="0"/>
      <c r="K212" s="0"/>
      <c r="L212" s="0"/>
      <c r="M212" s="0"/>
      <c r="N212" s="0"/>
      <c r="O212" s="0"/>
      <c r="P212" s="0"/>
      <c r="Q212" s="0"/>
      <c r="R212" s="0"/>
      <c r="S212" s="0"/>
      <c r="T212" s="0"/>
      <c r="U212" s="0"/>
      <c r="V212" s="0"/>
      <c r="W212" s="0"/>
      <c r="X212" s="0"/>
      <c r="Y212" s="0"/>
      <c r="Z212" s="0"/>
      <c r="AA212" s="0"/>
      <c r="AB212" s="0"/>
      <c r="AC212" s="0"/>
      <c r="AD212" s="0"/>
      <c r="AE212" s="0"/>
      <c r="AF212" s="0"/>
      <c r="AG212" s="0"/>
      <c r="AH212" s="0"/>
      <c r="AI212" s="0"/>
      <c r="AJ212" s="0"/>
      <c r="AK212" s="0"/>
      <c r="AL212" s="0"/>
      <c r="AM212" s="0"/>
      <c r="AN212" s="0"/>
      <c r="AO212" s="0"/>
      <c r="AP212" s="0"/>
      <c r="AQ212" s="0"/>
      <c r="AR212" s="0"/>
      <c r="AS212" s="0"/>
      <c r="AT212" s="0"/>
      <c r="AU212" s="0"/>
      <c r="AV212" s="0"/>
      <c r="AW212" s="0"/>
      <c r="AX212" s="0"/>
      <c r="AY212" s="0"/>
      <c r="AZ212" s="0"/>
      <c r="BA212" s="0"/>
      <c r="BB212" s="0"/>
      <c r="BC212" s="0"/>
      <c r="BD212" s="0"/>
      <c r="BE212" s="0"/>
      <c r="BF212" s="0"/>
      <c r="BG212" s="0"/>
      <c r="BH212" s="0"/>
      <c r="BI212" s="0"/>
      <c r="BJ212" s="0"/>
      <c r="BK212" s="0"/>
      <c r="BL212" s="0"/>
      <c r="BM212" s="0"/>
      <c r="BN212" s="0"/>
      <c r="BO212" s="0"/>
      <c r="BP212" s="0"/>
      <c r="BQ212" s="0"/>
      <c r="BR212" s="0"/>
      <c r="BS212" s="0"/>
      <c r="BT212" s="0"/>
      <c r="BU212" s="0"/>
      <c r="BV212" s="0"/>
      <c r="BW212" s="0"/>
      <c r="BX212" s="0"/>
      <c r="BY212" s="0"/>
      <c r="BZ212" s="0"/>
      <c r="CA212" s="0"/>
      <c r="CB212" s="0"/>
      <c r="CC212" s="0"/>
      <c r="CD212" s="0"/>
      <c r="CE212" s="0"/>
      <c r="CF212" s="0"/>
      <c r="CG212" s="0"/>
      <c r="CH212" s="0"/>
      <c r="CI212" s="0"/>
      <c r="CJ212" s="0"/>
      <c r="CK212" s="0"/>
      <c r="CL212" s="0"/>
      <c r="CM212" s="0"/>
      <c r="CN212" s="0"/>
      <c r="CO212" s="0"/>
      <c r="CP212" s="0"/>
      <c r="CQ212" s="0"/>
      <c r="CR212" s="0"/>
      <c r="CS212" s="0"/>
      <c r="CT212" s="0"/>
      <c r="CU212" s="0"/>
      <c r="CV212" s="0"/>
      <c r="CW212" s="0"/>
      <c r="CX212" s="0"/>
      <c r="CY212" s="0"/>
      <c r="CZ212" s="0"/>
      <c r="DA212" s="0"/>
      <c r="DB212" s="0"/>
      <c r="DC212" s="0"/>
      <c r="DD212" s="0"/>
      <c r="DE212" s="11" t="n">
        <v>46034</v>
      </c>
      <c r="DF212" s="6" t="n">
        <v>901.2</v>
      </c>
      <c r="DG212" s="0" t="s">
        <v>336</v>
      </c>
    </row>
    <row collapsed="false" customFormat="false" customHeight="false" hidden="false" ht="12.1" outlineLevel="0" r="213">
      <c r="A213" s="0"/>
      <c r="B213" s="0"/>
      <c r="C213" s="0"/>
      <c r="D213" s="0"/>
      <c r="E213" s="0"/>
      <c r="F213" s="0"/>
      <c r="G213" s="0"/>
      <c r="H213" s="0"/>
      <c r="I213" s="0"/>
      <c r="J213" s="0"/>
      <c r="K213" s="0"/>
      <c r="L213" s="0"/>
      <c r="M213" s="0"/>
      <c r="N213" s="0"/>
      <c r="O213" s="0"/>
      <c r="P213" s="0"/>
      <c r="Q213" s="0"/>
      <c r="R213" s="0"/>
      <c r="S213" s="0"/>
      <c r="T213" s="0"/>
      <c r="U213" s="0"/>
      <c r="V213" s="0"/>
      <c r="W213" s="0"/>
      <c r="X213" s="0"/>
      <c r="Y213" s="0"/>
      <c r="Z213" s="0"/>
      <c r="AA213" s="0"/>
      <c r="AB213" s="0"/>
      <c r="AC213" s="0"/>
      <c r="AD213" s="0"/>
      <c r="AE213" s="0"/>
      <c r="AF213" s="0"/>
      <c r="AG213" s="0"/>
      <c r="AH213" s="0"/>
      <c r="AI213" s="0"/>
      <c r="AJ213" s="0"/>
      <c r="AK213" s="0"/>
      <c r="AL213" s="0"/>
      <c r="AM213" s="0"/>
      <c r="AN213" s="0"/>
      <c r="AO213" s="0"/>
      <c r="AP213" s="0"/>
      <c r="AQ213" s="0"/>
      <c r="AR213" s="0"/>
      <c r="AS213" s="0"/>
      <c r="AT213" s="0"/>
      <c r="AU213" s="0"/>
      <c r="AV213" s="0"/>
      <c r="AW213" s="0"/>
      <c r="AX213" s="0"/>
      <c r="AY213" s="0"/>
      <c r="AZ213" s="0"/>
      <c r="BA213" s="0"/>
      <c r="BB213" s="0"/>
      <c r="BC213" s="0"/>
      <c r="BD213" s="0"/>
      <c r="BE213" s="0"/>
      <c r="BF213" s="0"/>
      <c r="BG213" s="0"/>
      <c r="BH213" s="0"/>
      <c r="BI213" s="0"/>
      <c r="BJ213" s="0"/>
      <c r="BK213" s="0"/>
      <c r="BL213" s="0"/>
      <c r="BM213" s="0"/>
      <c r="BN213" s="0"/>
      <c r="BO213" s="0"/>
      <c r="BP213" s="0"/>
      <c r="BQ213" s="0"/>
      <c r="BR213" s="0"/>
      <c r="BS213" s="0"/>
      <c r="BT213" s="0"/>
      <c r="BU213" s="0"/>
      <c r="BV213" s="0"/>
      <c r="BW213" s="0"/>
      <c r="BX213" s="0"/>
      <c r="BY213" s="0"/>
      <c r="BZ213" s="0"/>
      <c r="CA213" s="0"/>
      <c r="CB213" s="0"/>
      <c r="CC213" s="0"/>
      <c r="CD213" s="0"/>
      <c r="CE213" s="0"/>
      <c r="CF213" s="0"/>
      <c r="CG213" s="0"/>
      <c r="CH213" s="0"/>
      <c r="CI213" s="0"/>
      <c r="CJ213" s="0"/>
      <c r="CK213" s="0"/>
      <c r="CL213" s="0"/>
      <c r="CM213" s="0"/>
      <c r="CN213" s="0"/>
      <c r="CO213" s="0"/>
      <c r="CP213" s="0"/>
      <c r="CQ213" s="0"/>
      <c r="CR213" s="0"/>
      <c r="CS213" s="0"/>
      <c r="CT213" s="0"/>
      <c r="CU213" s="0"/>
      <c r="CV213" s="0"/>
      <c r="CW213" s="0"/>
      <c r="CX213" s="0"/>
      <c r="CY213" s="0"/>
      <c r="CZ213" s="0"/>
      <c r="DA213" s="0"/>
      <c r="DB213" s="0"/>
      <c r="DC213" s="0"/>
      <c r="DD213" s="0"/>
      <c r="DE213" s="11" t="n">
        <v>46035</v>
      </c>
      <c r="DF213" s="6" t="n">
        <v>-3606.01</v>
      </c>
      <c r="DG213" s="0" t="s">
        <v>407</v>
      </c>
    </row>
    <row collapsed="false" customFormat="false" customHeight="false" hidden="false" ht="12.1" outlineLevel="0" r="214">
      <c r="A214" s="0"/>
      <c r="B214" s="0"/>
      <c r="C214" s="0"/>
      <c r="D214" s="0"/>
      <c r="E214" s="0"/>
      <c r="F214" s="0"/>
      <c r="G214" s="0"/>
      <c r="H214" s="0"/>
      <c r="I214" s="0"/>
      <c r="J214" s="0"/>
      <c r="K214" s="0"/>
      <c r="L214" s="0"/>
      <c r="M214" s="0"/>
      <c r="N214" s="0"/>
      <c r="O214" s="0"/>
      <c r="P214" s="0"/>
      <c r="Q214" s="0"/>
      <c r="R214" s="0"/>
      <c r="S214" s="0"/>
      <c r="T214" s="0"/>
      <c r="U214" s="0"/>
      <c r="V214" s="0"/>
      <c r="W214" s="0"/>
      <c r="X214" s="0"/>
      <c r="Y214" s="0"/>
      <c r="Z214" s="0"/>
      <c r="AA214" s="0"/>
      <c r="AB214" s="0"/>
      <c r="AC214" s="0"/>
      <c r="AD214" s="0"/>
      <c r="AE214" s="0"/>
      <c r="AF214" s="0"/>
      <c r="AG214" s="0"/>
      <c r="AH214" s="0"/>
      <c r="AI214" s="0"/>
      <c r="AJ214" s="0"/>
      <c r="AK214" s="0"/>
      <c r="AL214" s="0"/>
      <c r="AM214" s="0"/>
      <c r="AN214" s="0"/>
      <c r="AO214" s="0"/>
      <c r="AP214" s="0"/>
      <c r="AQ214" s="0"/>
      <c r="AR214" s="0"/>
      <c r="AS214" s="0"/>
      <c r="AT214" s="0"/>
      <c r="AU214" s="0"/>
      <c r="AV214" s="0"/>
      <c r="AW214" s="0"/>
      <c r="AX214" s="0"/>
      <c r="AY214" s="0"/>
      <c r="AZ214" s="0"/>
      <c r="BA214" s="0"/>
      <c r="BB214" s="0"/>
      <c r="BC214" s="0"/>
      <c r="BD214" s="0"/>
      <c r="BE214" s="0"/>
      <c r="BF214" s="0"/>
      <c r="BG214" s="0"/>
      <c r="BH214" s="0"/>
      <c r="BI214" s="0"/>
      <c r="BJ214" s="0"/>
      <c r="BK214" s="0"/>
      <c r="BL214" s="0"/>
      <c r="BM214" s="0"/>
      <c r="BN214" s="0"/>
      <c r="BO214" s="0"/>
      <c r="BP214" s="0"/>
      <c r="BQ214" s="0"/>
      <c r="BR214" s="0"/>
      <c r="BS214" s="0"/>
      <c r="BT214" s="0"/>
      <c r="BU214" s="0"/>
      <c r="BV214" s="0"/>
      <c r="BW214" s="0"/>
      <c r="BX214" s="0"/>
      <c r="BY214" s="0"/>
      <c r="BZ214" s="0"/>
      <c r="CA214" s="0"/>
      <c r="CB214" s="0"/>
      <c r="CC214" s="0"/>
      <c r="CD214" s="0"/>
      <c r="CE214" s="0"/>
      <c r="CF214" s="0"/>
      <c r="CG214" s="0"/>
      <c r="CH214" s="0"/>
      <c r="CI214" s="0"/>
      <c r="CJ214" s="0"/>
      <c r="CK214" s="0"/>
      <c r="CL214" s="0"/>
      <c r="CM214" s="0"/>
      <c r="CN214" s="0"/>
      <c r="CO214" s="0"/>
      <c r="CP214" s="0"/>
      <c r="CQ214" s="0"/>
      <c r="CR214" s="0"/>
      <c r="CS214" s="0"/>
      <c r="CT214" s="0"/>
      <c r="CU214" s="0"/>
      <c r="CV214" s="0"/>
      <c r="CW214" s="0"/>
      <c r="CX214" s="0"/>
      <c r="CY214" s="0"/>
      <c r="CZ214" s="0"/>
      <c r="DA214" s="0"/>
      <c r="DB214" s="0"/>
      <c r="DC214" s="0"/>
      <c r="DD214" s="0"/>
      <c r="DE214" s="11" t="n">
        <v>46037</v>
      </c>
      <c r="DF214" s="6" t="n">
        <v>150.37</v>
      </c>
      <c r="DG214" s="0" t="s">
        <v>336</v>
      </c>
    </row>
    <row collapsed="false" customFormat="false" customHeight="false" hidden="false" ht="12.1" outlineLevel="0" r="215">
      <c r="A215" s="0"/>
      <c r="B215" s="0"/>
      <c r="C215" s="0"/>
      <c r="D215" s="0"/>
      <c r="E215" s="0"/>
      <c r="F215" s="0"/>
      <c r="G215" s="0"/>
      <c r="H215" s="0"/>
      <c r="I215" s="0"/>
      <c r="J215" s="0"/>
      <c r="K215" s="0"/>
      <c r="L215" s="0"/>
      <c r="M215" s="0"/>
      <c r="N215" s="0"/>
      <c r="O215" s="0"/>
      <c r="P215" s="0"/>
      <c r="Q215" s="0"/>
      <c r="R215" s="0"/>
      <c r="S215" s="0"/>
      <c r="T215" s="0"/>
      <c r="U215" s="0"/>
      <c r="V215" s="0"/>
      <c r="W215" s="0"/>
      <c r="X215" s="0"/>
      <c r="Y215" s="0"/>
      <c r="Z215" s="0"/>
      <c r="AA215" s="0"/>
      <c r="AB215" s="0"/>
      <c r="AC215" s="0"/>
      <c r="AD215" s="0"/>
      <c r="AE215" s="0"/>
      <c r="AF215" s="0"/>
      <c r="AG215" s="0"/>
      <c r="AH215" s="0"/>
      <c r="AI215" s="0"/>
      <c r="AJ215" s="0"/>
      <c r="AK215" s="0"/>
      <c r="AL215" s="0"/>
      <c r="AM215" s="0"/>
      <c r="AN215" s="0"/>
      <c r="AO215" s="0"/>
      <c r="AP215" s="0"/>
      <c r="AQ215" s="0"/>
      <c r="AR215" s="0"/>
      <c r="AS215" s="0"/>
      <c r="AT215" s="0"/>
      <c r="AU215" s="0"/>
      <c r="AV215" s="0"/>
      <c r="AW215" s="0"/>
      <c r="AX215" s="0"/>
      <c r="AY215" s="0"/>
      <c r="AZ215" s="0"/>
      <c r="BA215" s="0"/>
      <c r="BB215" s="0"/>
      <c r="BC215" s="0"/>
      <c r="BD215" s="0"/>
      <c r="BE215" s="0"/>
      <c r="BF215" s="0"/>
      <c r="BG215" s="0"/>
      <c r="BH215" s="0"/>
      <c r="BI215" s="0"/>
      <c r="BJ215" s="0"/>
      <c r="BK215" s="0"/>
      <c r="BL215" s="0"/>
      <c r="BM215" s="0"/>
      <c r="BN215" s="0"/>
      <c r="BO215" s="0"/>
      <c r="BP215" s="0"/>
      <c r="BQ215" s="0"/>
      <c r="BR215" s="0"/>
      <c r="BS215" s="0"/>
      <c r="BT215" s="0"/>
      <c r="BU215" s="0"/>
      <c r="BV215" s="0"/>
      <c r="BW215" s="0"/>
      <c r="BX215" s="0"/>
      <c r="BY215" s="0"/>
      <c r="BZ215" s="0"/>
      <c r="CA215" s="0"/>
      <c r="CB215" s="0"/>
      <c r="CC215" s="0"/>
      <c r="CD215" s="0"/>
      <c r="CE215" s="0"/>
      <c r="CF215" s="0"/>
      <c r="CG215" s="0"/>
      <c r="CH215" s="0"/>
      <c r="CI215" s="0"/>
      <c r="CJ215" s="0"/>
      <c r="CK215" s="0"/>
      <c r="CL215" s="0"/>
      <c r="CM215" s="0"/>
      <c r="CN215" s="0"/>
      <c r="CO215" s="0"/>
      <c r="CP215" s="0"/>
      <c r="CQ215" s="0"/>
      <c r="CR215" s="0"/>
      <c r="CS215" s="0"/>
      <c r="CT215" s="0"/>
      <c r="CU215" s="0"/>
      <c r="CV215" s="0"/>
      <c r="CW215" s="0"/>
      <c r="CX215" s="0"/>
      <c r="CY215" s="0"/>
      <c r="CZ215" s="0"/>
      <c r="DA215" s="0"/>
      <c r="DB215" s="0"/>
      <c r="DC215" s="0"/>
      <c r="DD215" s="0"/>
      <c r="DE215" s="11" t="n">
        <v>46043</v>
      </c>
      <c r="DF215" s="6" t="n">
        <v>150.73</v>
      </c>
      <c r="DG215" s="0" t="s">
        <v>336</v>
      </c>
    </row>
    <row collapsed="false" customFormat="false" customHeight="false" hidden="false" ht="12.1" outlineLevel="0" r="216">
      <c r="A216" s="0"/>
      <c r="B216" s="0"/>
      <c r="C216" s="0"/>
      <c r="D216" s="0"/>
      <c r="E216" s="0"/>
      <c r="F216" s="0"/>
      <c r="G216" s="0"/>
      <c r="H216" s="0"/>
      <c r="I216" s="0"/>
      <c r="J216" s="0"/>
      <c r="K216" s="0"/>
      <c r="L216" s="0"/>
      <c r="M216" s="0"/>
      <c r="N216" s="0"/>
      <c r="O216" s="0"/>
      <c r="P216" s="0"/>
      <c r="Q216" s="0"/>
      <c r="R216" s="0"/>
      <c r="S216" s="0"/>
      <c r="T216" s="0"/>
      <c r="U216" s="0"/>
      <c r="V216" s="0"/>
      <c r="W216" s="0"/>
      <c r="X216" s="0"/>
      <c r="Y216" s="0"/>
      <c r="Z216" s="0"/>
      <c r="AA216" s="0"/>
      <c r="AB216" s="0"/>
      <c r="AC216" s="0"/>
      <c r="AD216" s="0"/>
      <c r="AE216" s="0"/>
      <c r="AF216" s="0"/>
      <c r="AG216" s="0"/>
      <c r="AH216" s="0"/>
      <c r="AI216" s="0"/>
      <c r="AJ216" s="0"/>
      <c r="AK216" s="0"/>
      <c r="AL216" s="0"/>
      <c r="AM216" s="0"/>
      <c r="AN216" s="0"/>
      <c r="AO216" s="0"/>
      <c r="AP216" s="0"/>
      <c r="AQ216" s="0"/>
      <c r="AR216" s="0"/>
      <c r="AS216" s="0"/>
      <c r="AT216" s="0"/>
      <c r="AU216" s="0"/>
      <c r="AV216" s="0"/>
      <c r="AW216" s="0"/>
      <c r="AX216" s="0"/>
      <c r="AY216" s="0"/>
      <c r="AZ216" s="0"/>
      <c r="BA216" s="0"/>
      <c r="BB216" s="0"/>
      <c r="BC216" s="0"/>
      <c r="BD216" s="0"/>
      <c r="BE216" s="0"/>
      <c r="BF216" s="0"/>
      <c r="BG216" s="0"/>
      <c r="BH216" s="0"/>
      <c r="BI216" s="0"/>
      <c r="BJ216" s="0"/>
      <c r="BK216" s="0"/>
      <c r="BL216" s="0"/>
      <c r="BM216" s="0"/>
      <c r="BN216" s="0"/>
      <c r="BO216" s="0"/>
      <c r="BP216" s="0"/>
      <c r="BQ216" s="0"/>
      <c r="BR216" s="0"/>
      <c r="BS216" s="0"/>
      <c r="BT216" s="0"/>
      <c r="BU216" s="0"/>
      <c r="BV216" s="0"/>
      <c r="BW216" s="0"/>
      <c r="BX216" s="0"/>
      <c r="BY216" s="0"/>
      <c r="BZ216" s="0"/>
      <c r="CA216" s="0"/>
      <c r="CB216" s="0"/>
      <c r="CC216" s="0"/>
      <c r="CD216" s="0"/>
      <c r="CE216" s="0"/>
      <c r="CF216" s="0"/>
      <c r="CG216" s="0"/>
      <c r="CH216" s="0"/>
      <c r="CI216" s="0"/>
      <c r="CJ216" s="0"/>
      <c r="CK216" s="0"/>
      <c r="CL216" s="0"/>
      <c r="CM216" s="0"/>
      <c r="CN216" s="0"/>
      <c r="CO216" s="0"/>
      <c r="CP216" s="0"/>
      <c r="CQ216" s="0"/>
      <c r="CR216" s="0"/>
      <c r="CS216" s="0"/>
      <c r="CT216" s="0"/>
      <c r="CU216" s="0"/>
      <c r="CV216" s="0"/>
      <c r="CW216" s="0"/>
      <c r="CX216" s="0"/>
      <c r="CY216" s="0"/>
      <c r="CZ216" s="0"/>
      <c r="DA216" s="0"/>
      <c r="DB216" s="0"/>
      <c r="DC216" s="0"/>
      <c r="DD216" s="0"/>
      <c r="DE216" s="11" t="n">
        <v>46045</v>
      </c>
      <c r="DF216" s="6" t="n">
        <v>1207.28</v>
      </c>
      <c r="DG216" s="0" t="s">
        <v>336</v>
      </c>
    </row>
    <row collapsed="false" customFormat="false" customHeight="false" hidden="false" ht="12.1" outlineLevel="0" r="217">
      <c r="A217" s="0"/>
      <c r="B217" s="0"/>
      <c r="C217" s="0"/>
      <c r="D217" s="0"/>
      <c r="E217" s="0"/>
      <c r="F217" s="0"/>
      <c r="G217" s="0"/>
      <c r="H217" s="0"/>
      <c r="I217" s="0"/>
      <c r="J217" s="0"/>
      <c r="K217" s="0"/>
      <c r="L217" s="0"/>
      <c r="M217" s="0"/>
      <c r="N217" s="0"/>
      <c r="O217" s="0"/>
      <c r="P217" s="0"/>
      <c r="Q217" s="0"/>
      <c r="R217" s="0"/>
      <c r="S217" s="0"/>
      <c r="T217" s="0"/>
      <c r="U217" s="0"/>
      <c r="V217" s="0"/>
      <c r="W217" s="0"/>
      <c r="X217" s="0"/>
      <c r="Y217" s="0"/>
      <c r="Z217" s="0"/>
      <c r="AA217" s="0"/>
      <c r="AB217" s="0"/>
      <c r="AC217" s="0"/>
      <c r="AD217" s="0"/>
      <c r="AE217" s="0"/>
      <c r="AF217" s="0"/>
      <c r="AG217" s="0"/>
      <c r="AH217" s="0"/>
      <c r="AI217" s="0"/>
      <c r="AJ217" s="0"/>
      <c r="AK217" s="0"/>
      <c r="AL217" s="0"/>
      <c r="AM217" s="0"/>
      <c r="AN217" s="0"/>
      <c r="AO217" s="0"/>
      <c r="AP217" s="0"/>
      <c r="AQ217" s="0"/>
      <c r="AR217" s="0"/>
      <c r="AS217" s="0"/>
      <c r="AT217" s="0"/>
      <c r="AU217" s="0"/>
      <c r="AV217" s="0"/>
      <c r="AW217" s="0"/>
      <c r="AX217" s="0"/>
      <c r="AY217" s="0"/>
      <c r="AZ217" s="0"/>
      <c r="BA217" s="0"/>
      <c r="BB217" s="0"/>
      <c r="BC217" s="0"/>
      <c r="BD217" s="0"/>
      <c r="BE217" s="0"/>
      <c r="BF217" s="0"/>
      <c r="BG217" s="0"/>
      <c r="BH217" s="0"/>
      <c r="BI217" s="0"/>
      <c r="BJ217" s="0"/>
      <c r="BK217" s="0"/>
      <c r="BL217" s="0"/>
      <c r="BM217" s="0"/>
      <c r="BN217" s="0"/>
      <c r="BO217" s="0"/>
      <c r="BP217" s="0"/>
      <c r="BQ217" s="0"/>
      <c r="BR217" s="0"/>
      <c r="BS217" s="0"/>
      <c r="BT217" s="0"/>
      <c r="BU217" s="0"/>
      <c r="BV217" s="0"/>
      <c r="BW217" s="0"/>
      <c r="BX217" s="0"/>
      <c r="BY217" s="0"/>
      <c r="BZ217" s="0"/>
      <c r="CA217" s="0"/>
      <c r="CB217" s="0"/>
      <c r="CC217" s="0"/>
      <c r="CD217" s="0"/>
      <c r="CE217" s="0"/>
      <c r="CF217" s="0"/>
      <c r="CG217" s="0"/>
      <c r="CH217" s="0"/>
      <c r="CI217" s="0"/>
      <c r="CJ217" s="0"/>
      <c r="CK217" s="0"/>
      <c r="CL217" s="0"/>
      <c r="CM217" s="0"/>
      <c r="CN217" s="0"/>
      <c r="CO217" s="0"/>
      <c r="CP217" s="0"/>
      <c r="CQ217" s="0"/>
      <c r="CR217" s="0"/>
      <c r="CS217" s="0"/>
      <c r="CT217" s="0"/>
      <c r="CU217" s="0"/>
      <c r="CV217" s="0"/>
      <c r="CW217" s="0"/>
      <c r="CX217" s="0"/>
      <c r="CY217" s="0"/>
      <c r="CZ217" s="0"/>
      <c r="DA217" s="0"/>
      <c r="DB217" s="0"/>
      <c r="DC217" s="0"/>
      <c r="DD217" s="0"/>
      <c r="DE217" s="11" t="n">
        <v>46045</v>
      </c>
      <c r="DF217" s="6" t="n">
        <v>150.85</v>
      </c>
      <c r="DG217" s="0" t="s">
        <v>336</v>
      </c>
    </row>
    <row collapsed="false" customFormat="false" customHeight="false" hidden="false" ht="12.1" outlineLevel="0" r="218">
      <c r="A218" s="0"/>
      <c r="B218" s="0"/>
      <c r="C218" s="0"/>
      <c r="D218" s="0"/>
      <c r="E218" s="0"/>
      <c r="F218" s="0"/>
      <c r="G218" s="0"/>
      <c r="H218" s="0"/>
      <c r="I218" s="0"/>
      <c r="J218" s="0"/>
      <c r="K218" s="0"/>
      <c r="L218" s="0"/>
      <c r="M218" s="0"/>
      <c r="N218" s="0"/>
      <c r="O218" s="0"/>
      <c r="P218" s="0"/>
      <c r="Q218" s="0"/>
      <c r="R218" s="0"/>
      <c r="S218" s="0"/>
      <c r="T218" s="0"/>
      <c r="U218" s="0"/>
      <c r="V218" s="0"/>
      <c r="W218" s="0"/>
      <c r="X218" s="0"/>
      <c r="Y218" s="0"/>
      <c r="Z218" s="0"/>
      <c r="AA218" s="0"/>
      <c r="AB218" s="0"/>
      <c r="AC218" s="0"/>
      <c r="AD218" s="0"/>
      <c r="AE218" s="0"/>
      <c r="AF218" s="0"/>
      <c r="AG218" s="0"/>
      <c r="AH218" s="0"/>
      <c r="AI218" s="0"/>
      <c r="AJ218" s="0"/>
      <c r="AK218" s="0"/>
      <c r="AL218" s="0"/>
      <c r="AM218" s="0"/>
      <c r="AN218" s="0"/>
      <c r="AO218" s="0"/>
      <c r="AP218" s="0"/>
      <c r="AQ218" s="0"/>
      <c r="AR218" s="0"/>
      <c r="AS218" s="0"/>
      <c r="AT218" s="0"/>
      <c r="AU218" s="0"/>
      <c r="AV218" s="0"/>
      <c r="AW218" s="0"/>
      <c r="AX218" s="0"/>
      <c r="AY218" s="0"/>
      <c r="AZ218" s="0"/>
      <c r="BA218" s="0"/>
      <c r="BB218" s="0"/>
      <c r="BC218" s="0"/>
      <c r="BD218" s="0"/>
      <c r="BE218" s="0"/>
      <c r="BF218" s="0"/>
      <c r="BG218" s="0"/>
      <c r="BH218" s="0"/>
      <c r="BI218" s="0"/>
      <c r="BJ218" s="0"/>
      <c r="BK218" s="0"/>
      <c r="BL218" s="0"/>
      <c r="BM218" s="0"/>
      <c r="BN218" s="0"/>
      <c r="BO218" s="0"/>
      <c r="BP218" s="0"/>
      <c r="BQ218" s="0"/>
      <c r="BR218" s="0"/>
      <c r="BS218" s="0"/>
      <c r="BT218" s="0"/>
      <c r="BU218" s="0"/>
      <c r="BV218" s="0"/>
      <c r="BW218" s="0"/>
      <c r="BX218" s="0"/>
      <c r="BY218" s="0"/>
      <c r="BZ218" s="0"/>
      <c r="CA218" s="0"/>
      <c r="CB218" s="0"/>
      <c r="CC218" s="0"/>
      <c r="CD218" s="0"/>
      <c r="CE218" s="0"/>
      <c r="CF218" s="0"/>
      <c r="CG218" s="0"/>
      <c r="CH218" s="0"/>
      <c r="CI218" s="0"/>
      <c r="CJ218" s="0"/>
      <c r="CK218" s="0"/>
      <c r="CL218" s="0"/>
      <c r="CM218" s="0"/>
      <c r="CN218" s="0"/>
      <c r="CO218" s="0"/>
      <c r="CP218" s="0"/>
      <c r="CQ218" s="0"/>
      <c r="CR218" s="0"/>
      <c r="CS218" s="0"/>
      <c r="CT218" s="0"/>
      <c r="CU218" s="0"/>
      <c r="CV218" s="0"/>
      <c r="CW218" s="0"/>
      <c r="CX218" s="0"/>
      <c r="CY218" s="0"/>
      <c r="CZ218" s="0"/>
      <c r="DA218" s="0"/>
      <c r="DB218" s="0"/>
      <c r="DC218" s="0"/>
      <c r="DD218" s="0"/>
      <c r="DE218" s="11" t="n">
        <v>46048</v>
      </c>
      <c r="DF218" s="6" t="n">
        <v>302.08</v>
      </c>
      <c r="DG218" s="0" t="s">
        <v>336</v>
      </c>
    </row>
    <row collapsed="false" customFormat="false" customHeight="false" hidden="false" ht="12.1" outlineLevel="0" r="219">
      <c r="A219" s="0"/>
      <c r="B219" s="0"/>
      <c r="C219" s="0"/>
      <c r="D219" s="0"/>
      <c r="E219" s="0"/>
      <c r="F219" s="0"/>
      <c r="G219" s="0"/>
      <c r="H219" s="0"/>
      <c r="I219" s="0"/>
      <c r="J219" s="0"/>
      <c r="K219" s="0"/>
      <c r="L219" s="0"/>
      <c r="M219" s="0"/>
      <c r="N219" s="0"/>
      <c r="O219" s="0"/>
      <c r="P219" s="0"/>
      <c r="Q219" s="0"/>
      <c r="R219" s="0"/>
      <c r="S219" s="0"/>
      <c r="T219" s="0"/>
      <c r="U219" s="0"/>
      <c r="V219" s="0"/>
      <c r="W219" s="0"/>
      <c r="X219" s="0"/>
      <c r="Y219" s="0"/>
      <c r="Z219" s="0"/>
      <c r="AA219" s="0"/>
      <c r="AB219" s="0"/>
      <c r="AC219" s="0"/>
      <c r="AD219" s="0"/>
      <c r="AE219" s="0"/>
      <c r="AF219" s="0"/>
      <c r="AG219" s="0"/>
      <c r="AH219" s="0"/>
      <c r="AI219" s="0"/>
      <c r="AJ219" s="0"/>
      <c r="AK219" s="0"/>
      <c r="AL219" s="0"/>
      <c r="AM219" s="0"/>
      <c r="AN219" s="0"/>
      <c r="AO219" s="0"/>
      <c r="AP219" s="0"/>
      <c r="AQ219" s="0"/>
      <c r="AR219" s="0"/>
      <c r="AS219" s="0"/>
      <c r="AT219" s="0"/>
      <c r="AU219" s="0"/>
      <c r="AV219" s="0"/>
      <c r="AW219" s="0"/>
      <c r="AX219" s="0"/>
      <c r="AY219" s="0"/>
      <c r="AZ219" s="0"/>
      <c r="BA219" s="0"/>
      <c r="BB219" s="0"/>
      <c r="BC219" s="0"/>
      <c r="BD219" s="0"/>
      <c r="BE219" s="0"/>
      <c r="BF219" s="0"/>
      <c r="BG219" s="0"/>
      <c r="BH219" s="0"/>
      <c r="BI219" s="0"/>
      <c r="BJ219" s="0"/>
      <c r="BK219" s="0"/>
      <c r="BL219" s="0"/>
      <c r="BM219" s="0"/>
      <c r="BN219" s="0"/>
      <c r="BO219" s="0"/>
      <c r="BP219" s="0"/>
      <c r="BQ219" s="0"/>
      <c r="BR219" s="0"/>
      <c r="BS219" s="0"/>
      <c r="BT219" s="0"/>
      <c r="BU219" s="0"/>
      <c r="BV219" s="0"/>
      <c r="BW219" s="0"/>
      <c r="BX219" s="0"/>
      <c r="BY219" s="0"/>
      <c r="BZ219" s="0"/>
      <c r="CA219" s="0"/>
      <c r="CB219" s="0"/>
      <c r="CC219" s="0"/>
      <c r="CD219" s="0"/>
      <c r="CE219" s="0"/>
      <c r="CF219" s="0"/>
      <c r="CG219" s="0"/>
      <c r="CH219" s="0"/>
      <c r="CI219" s="0"/>
      <c r="CJ219" s="0"/>
      <c r="CK219" s="0"/>
      <c r="CL219" s="0"/>
      <c r="CM219" s="0"/>
      <c r="CN219" s="0"/>
      <c r="CO219" s="0"/>
      <c r="CP219" s="0"/>
      <c r="CQ219" s="0"/>
      <c r="CR219" s="0"/>
      <c r="CS219" s="0"/>
      <c r="CT219" s="0"/>
      <c r="CU219" s="0"/>
      <c r="CV219" s="0"/>
      <c r="CW219" s="0"/>
      <c r="CX219" s="0"/>
      <c r="CY219" s="0"/>
      <c r="CZ219" s="0"/>
      <c r="DA219" s="0"/>
      <c r="DB219" s="0"/>
      <c r="DC219" s="0"/>
      <c r="DD219" s="0"/>
      <c r="DE219" s="11" t="n">
        <v>46049</v>
      </c>
      <c r="DF219" s="6" t="n">
        <v>151.1</v>
      </c>
      <c r="DG219" s="0" t="s">
        <v>336</v>
      </c>
    </row>
    <row collapsed="false" customFormat="false" customHeight="false" hidden="false" ht="12.1" outlineLevel="0" r="220">
      <c r="A220" s="0"/>
      <c r="B220" s="0"/>
      <c r="C220" s="0"/>
      <c r="D220" s="0"/>
      <c r="E220" s="0"/>
      <c r="F220" s="0"/>
      <c r="G220" s="0"/>
      <c r="H220" s="0"/>
      <c r="I220" s="0"/>
      <c r="J220" s="0"/>
      <c r="K220" s="0"/>
      <c r="L220" s="0"/>
      <c r="M220" s="0"/>
      <c r="N220" s="0"/>
      <c r="O220" s="0"/>
      <c r="P220" s="0"/>
      <c r="Q220" s="0"/>
      <c r="R220" s="0"/>
      <c r="S220" s="0"/>
      <c r="T220" s="0"/>
      <c r="U220" s="0"/>
      <c r="V220" s="0"/>
      <c r="W220" s="0"/>
      <c r="X220" s="0"/>
      <c r="Y220" s="0"/>
      <c r="Z220" s="0"/>
      <c r="AA220" s="0"/>
      <c r="AB220" s="0"/>
      <c r="AC220" s="0"/>
      <c r="AD220" s="0"/>
      <c r="AE220" s="0"/>
      <c r="AF220" s="0"/>
      <c r="AG220" s="0"/>
      <c r="AH220" s="0"/>
      <c r="AI220" s="0"/>
      <c r="AJ220" s="0"/>
      <c r="AK220" s="0"/>
      <c r="AL220" s="0"/>
      <c r="AM220" s="0"/>
      <c r="AN220" s="0"/>
      <c r="AO220" s="0"/>
      <c r="AP220" s="0"/>
      <c r="AQ220" s="0"/>
      <c r="AR220" s="0"/>
      <c r="AS220" s="0"/>
      <c r="AT220" s="0"/>
      <c r="AU220" s="0"/>
      <c r="AV220" s="0"/>
      <c r="AW220" s="0"/>
      <c r="AX220" s="0"/>
      <c r="AY220" s="0"/>
      <c r="AZ220" s="0"/>
      <c r="BA220" s="0"/>
      <c r="BB220" s="0"/>
      <c r="BC220" s="0"/>
      <c r="BD220" s="0"/>
      <c r="BE220" s="0"/>
      <c r="BF220" s="0"/>
      <c r="BG220" s="0"/>
      <c r="BH220" s="0"/>
      <c r="BI220" s="0"/>
      <c r="BJ220" s="0"/>
      <c r="BK220" s="0"/>
      <c r="BL220" s="0"/>
      <c r="BM220" s="0"/>
      <c r="BN220" s="0"/>
      <c r="BO220" s="0"/>
      <c r="BP220" s="0"/>
      <c r="BQ220" s="0"/>
      <c r="BR220" s="0"/>
      <c r="BS220" s="0"/>
      <c r="BT220" s="0"/>
      <c r="BU220" s="0"/>
      <c r="BV220" s="0"/>
      <c r="BW220" s="0"/>
      <c r="BX220" s="0"/>
      <c r="BY220" s="0"/>
      <c r="BZ220" s="0"/>
      <c r="CA220" s="0"/>
      <c r="CB220" s="0"/>
      <c r="CC220" s="0"/>
      <c r="CD220" s="0"/>
      <c r="CE220" s="0"/>
      <c r="CF220" s="0"/>
      <c r="CG220" s="0"/>
      <c r="CH220" s="0"/>
      <c r="CI220" s="0"/>
      <c r="CJ220" s="0"/>
      <c r="CK220" s="0"/>
      <c r="CL220" s="0"/>
      <c r="CM220" s="0"/>
      <c r="CN220" s="0"/>
      <c r="CO220" s="0"/>
      <c r="CP220" s="0"/>
      <c r="CQ220" s="0"/>
      <c r="CR220" s="0"/>
      <c r="CS220" s="0"/>
      <c r="CT220" s="0"/>
      <c r="CU220" s="0"/>
      <c r="CV220" s="0"/>
      <c r="CW220" s="0"/>
      <c r="CX220" s="0"/>
      <c r="CY220" s="0"/>
      <c r="CZ220" s="0"/>
      <c r="DA220" s="0"/>
      <c r="DB220" s="0"/>
      <c r="DC220" s="0"/>
      <c r="DD220" s="0"/>
      <c r="DE220" s="11" t="n">
        <v>46049</v>
      </c>
      <c r="DF220" s="6" t="n">
        <v>151.1</v>
      </c>
      <c r="DG220" s="0" t="s">
        <v>336</v>
      </c>
    </row>
    <row collapsed="false" customFormat="false" customHeight="false" hidden="false" ht="12.1" outlineLevel="0" r="221">
      <c r="A221" s="0"/>
      <c r="B221" s="0"/>
      <c r="C221" s="0"/>
      <c r="D221" s="0"/>
      <c r="E221" s="0"/>
      <c r="F221" s="0"/>
      <c r="G221" s="0"/>
      <c r="H221" s="0"/>
      <c r="I221" s="0"/>
      <c r="J221" s="0"/>
      <c r="K221" s="0"/>
      <c r="L221" s="0"/>
      <c r="M221" s="0"/>
      <c r="N221" s="0"/>
      <c r="O221" s="0"/>
      <c r="P221" s="0"/>
      <c r="Q221" s="0"/>
      <c r="R221" s="0"/>
      <c r="S221" s="0"/>
      <c r="T221" s="0"/>
      <c r="U221" s="0"/>
      <c r="V221" s="0"/>
      <c r="W221" s="0"/>
      <c r="X221" s="0"/>
      <c r="Y221" s="0"/>
      <c r="Z221" s="0"/>
      <c r="AA221" s="0"/>
      <c r="AB221" s="0"/>
      <c r="AC221" s="0"/>
      <c r="AD221" s="0"/>
      <c r="AE221" s="0"/>
      <c r="AF221" s="0"/>
      <c r="AG221" s="0"/>
      <c r="AH221" s="0"/>
      <c r="AI221" s="0"/>
      <c r="AJ221" s="0"/>
      <c r="AK221" s="0"/>
      <c r="AL221" s="0"/>
      <c r="AM221" s="0"/>
      <c r="AN221" s="0"/>
      <c r="AO221" s="0"/>
      <c r="AP221" s="0"/>
      <c r="AQ221" s="0"/>
      <c r="AR221" s="0"/>
      <c r="AS221" s="0"/>
      <c r="AT221" s="0"/>
      <c r="AU221" s="0"/>
      <c r="AV221" s="0"/>
      <c r="AW221" s="0"/>
      <c r="AX221" s="0"/>
      <c r="AY221" s="0"/>
      <c r="AZ221" s="0"/>
      <c r="BA221" s="0"/>
      <c r="BB221" s="0"/>
      <c r="BC221" s="0"/>
      <c r="BD221" s="0"/>
      <c r="BE221" s="0"/>
      <c r="BF221" s="0"/>
      <c r="BG221" s="0"/>
      <c r="BH221" s="0"/>
      <c r="BI221" s="0"/>
      <c r="BJ221" s="0"/>
      <c r="BK221" s="0"/>
      <c r="BL221" s="0"/>
      <c r="BM221" s="0"/>
      <c r="BN221" s="0"/>
      <c r="BO221" s="0"/>
      <c r="BP221" s="0"/>
      <c r="BQ221" s="0"/>
      <c r="BR221" s="0"/>
      <c r="BS221" s="0"/>
      <c r="BT221" s="0"/>
      <c r="BU221" s="0"/>
      <c r="BV221" s="0"/>
      <c r="BW221" s="0"/>
      <c r="BX221" s="0"/>
      <c r="BY221" s="0"/>
      <c r="BZ221" s="0"/>
      <c r="CA221" s="0"/>
      <c r="CB221" s="0"/>
      <c r="CC221" s="0"/>
      <c r="CD221" s="0"/>
      <c r="CE221" s="0"/>
      <c r="CF221" s="0"/>
      <c r="CG221" s="0"/>
      <c r="CH221" s="0"/>
      <c r="CI221" s="0"/>
      <c r="CJ221" s="0"/>
      <c r="CK221" s="0"/>
      <c r="CL221" s="0"/>
      <c r="CM221" s="0"/>
      <c r="CN221" s="0"/>
      <c r="CO221" s="0"/>
      <c r="CP221" s="0"/>
      <c r="CQ221" s="0"/>
      <c r="CR221" s="0"/>
      <c r="CS221" s="0"/>
      <c r="CT221" s="0"/>
      <c r="CU221" s="0"/>
      <c r="CV221" s="0"/>
      <c r="CW221" s="0"/>
      <c r="CX221" s="0"/>
      <c r="CY221" s="0"/>
      <c r="CZ221" s="0"/>
      <c r="DA221" s="0"/>
      <c r="DB221" s="0"/>
      <c r="DC221" s="0"/>
      <c r="DD221" s="0"/>
      <c r="DE221" s="11" t="n">
        <v>46050</v>
      </c>
      <c r="DF221" s="6" t="n">
        <v>151.16</v>
      </c>
      <c r="DG221" s="0" t="s">
        <v>336</v>
      </c>
    </row>
    <row collapsed="false" customFormat="false" customHeight="false" hidden="false" ht="12.1" outlineLevel="0" r="222">
      <c r="A222" s="0"/>
      <c r="B222" s="0"/>
      <c r="C222" s="0"/>
      <c r="D222" s="0"/>
      <c r="E222" s="0"/>
      <c r="F222" s="0"/>
      <c r="G222" s="0"/>
      <c r="H222" s="0"/>
      <c r="I222" s="0"/>
      <c r="J222" s="0"/>
      <c r="K222" s="0"/>
      <c r="L222" s="0"/>
      <c r="M222" s="0"/>
      <c r="N222" s="0"/>
      <c r="O222" s="0"/>
      <c r="P222" s="0"/>
      <c r="Q222" s="0"/>
      <c r="R222" s="0"/>
      <c r="S222" s="0"/>
      <c r="T222" s="0"/>
      <c r="U222" s="0"/>
      <c r="V222" s="0"/>
      <c r="W222" s="0"/>
      <c r="X222" s="0"/>
      <c r="Y222" s="0"/>
      <c r="Z222" s="0"/>
      <c r="AA222" s="0"/>
      <c r="AB222" s="0"/>
      <c r="AC222" s="0"/>
      <c r="AD222" s="0"/>
      <c r="AE222" s="0"/>
      <c r="AF222" s="0"/>
      <c r="AG222" s="0"/>
      <c r="AH222" s="0"/>
      <c r="AI222" s="0"/>
      <c r="AJ222" s="0"/>
      <c r="AK222" s="0"/>
      <c r="AL222" s="0"/>
      <c r="AM222" s="0"/>
      <c r="AN222" s="0"/>
      <c r="AO222" s="0"/>
      <c r="AP222" s="0"/>
      <c r="AQ222" s="0"/>
      <c r="AR222" s="0"/>
      <c r="AS222" s="0"/>
      <c r="AT222" s="0"/>
      <c r="AU222" s="0"/>
      <c r="AV222" s="0"/>
      <c r="AW222" s="0"/>
      <c r="AX222" s="0"/>
      <c r="AY222" s="0"/>
      <c r="AZ222" s="0"/>
      <c r="BA222" s="0"/>
      <c r="BB222" s="0"/>
      <c r="BC222" s="0"/>
      <c r="BD222" s="0"/>
      <c r="BE222" s="0"/>
      <c r="BF222" s="0"/>
      <c r="BG222" s="0"/>
      <c r="BH222" s="0"/>
      <c r="BI222" s="0"/>
      <c r="BJ222" s="0"/>
      <c r="BK222" s="0"/>
      <c r="BL222" s="0"/>
      <c r="BM222" s="0"/>
      <c r="BN222" s="0"/>
      <c r="BO222" s="0"/>
      <c r="BP222" s="0"/>
      <c r="BQ222" s="0"/>
      <c r="BR222" s="0"/>
      <c r="BS222" s="0"/>
      <c r="BT222" s="0"/>
      <c r="BU222" s="0"/>
      <c r="BV222" s="0"/>
      <c r="BW222" s="0"/>
      <c r="BX222" s="0"/>
      <c r="BY222" s="0"/>
      <c r="BZ222" s="0"/>
      <c r="CA222" s="0"/>
      <c r="CB222" s="0"/>
      <c r="CC222" s="0"/>
      <c r="CD222" s="0"/>
      <c r="CE222" s="0"/>
      <c r="CF222" s="0"/>
      <c r="CG222" s="0"/>
      <c r="CH222" s="0"/>
      <c r="CI222" s="0"/>
      <c r="CJ222" s="0"/>
      <c r="CK222" s="0"/>
      <c r="CL222" s="0"/>
      <c r="CM222" s="0"/>
      <c r="CN222" s="0"/>
      <c r="CO222" s="0"/>
      <c r="CP222" s="0"/>
      <c r="CQ222" s="0"/>
      <c r="CR222" s="0"/>
      <c r="CS222" s="0"/>
      <c r="CT222" s="0"/>
      <c r="CU222" s="0"/>
      <c r="CV222" s="0"/>
      <c r="CW222" s="0"/>
      <c r="CX222" s="0"/>
      <c r="CY222" s="0"/>
      <c r="CZ222" s="0"/>
      <c r="DA222" s="0"/>
      <c r="DB222" s="0"/>
      <c r="DC222" s="0"/>
      <c r="DD222" s="0"/>
      <c r="DE222" s="11" t="n">
        <v>46051</v>
      </c>
      <c r="DF222" s="6" t="n">
        <v>302.46</v>
      </c>
      <c r="DG222" s="0" t="s">
        <v>336</v>
      </c>
    </row>
    <row collapsed="false" customFormat="false" customHeight="false" hidden="false" ht="12.1" outlineLevel="0" r="223">
      <c r="A223" s="0"/>
      <c r="B223" s="0"/>
      <c r="C223" s="0"/>
      <c r="D223" s="0"/>
      <c r="E223" s="0"/>
      <c r="F223" s="0"/>
      <c r="G223" s="0"/>
      <c r="H223" s="0"/>
      <c r="I223" s="0"/>
      <c r="J223" s="0"/>
      <c r="K223" s="0"/>
      <c r="L223" s="0"/>
      <c r="M223" s="0"/>
      <c r="N223" s="0"/>
      <c r="O223" s="0"/>
      <c r="P223" s="0"/>
      <c r="Q223" s="0"/>
      <c r="R223" s="0"/>
      <c r="S223" s="0"/>
      <c r="T223" s="0"/>
      <c r="U223" s="0"/>
      <c r="V223" s="0"/>
      <c r="W223" s="0"/>
      <c r="X223" s="0"/>
      <c r="Y223" s="0"/>
      <c r="Z223" s="0"/>
      <c r="AA223" s="0"/>
      <c r="AB223" s="0"/>
      <c r="AC223" s="0"/>
      <c r="AD223" s="0"/>
      <c r="AE223" s="0"/>
      <c r="AF223" s="0"/>
      <c r="AG223" s="0"/>
      <c r="AH223" s="0"/>
      <c r="AI223" s="0"/>
      <c r="AJ223" s="0"/>
      <c r="AK223" s="0"/>
      <c r="AL223" s="0"/>
      <c r="AM223" s="0"/>
      <c r="AN223" s="0"/>
      <c r="AO223" s="0"/>
      <c r="AP223" s="0"/>
      <c r="AQ223" s="0"/>
      <c r="AR223" s="0"/>
      <c r="AS223" s="0"/>
      <c r="AT223" s="0"/>
      <c r="AU223" s="0"/>
      <c r="AV223" s="0"/>
      <c r="AW223" s="0"/>
      <c r="AX223" s="0"/>
      <c r="AY223" s="0"/>
      <c r="AZ223" s="0"/>
      <c r="BA223" s="0"/>
      <c r="BB223" s="0"/>
      <c r="BC223" s="0"/>
      <c r="BD223" s="0"/>
      <c r="BE223" s="0"/>
      <c r="BF223" s="0"/>
      <c r="BG223" s="0"/>
      <c r="BH223" s="0"/>
      <c r="BI223" s="0"/>
      <c r="BJ223" s="0"/>
      <c r="BK223" s="0"/>
      <c r="BL223" s="0"/>
      <c r="BM223" s="0"/>
      <c r="BN223" s="0"/>
      <c r="BO223" s="0"/>
      <c r="BP223" s="0"/>
      <c r="BQ223" s="0"/>
      <c r="BR223" s="0"/>
      <c r="BS223" s="0"/>
      <c r="BT223" s="0"/>
      <c r="BU223" s="0"/>
      <c r="BV223" s="0"/>
      <c r="BW223" s="0"/>
      <c r="BX223" s="0"/>
      <c r="BY223" s="0"/>
      <c r="BZ223" s="0"/>
      <c r="CA223" s="0"/>
      <c r="CB223" s="0"/>
      <c r="CC223" s="0"/>
      <c r="CD223" s="0"/>
      <c r="CE223" s="0"/>
      <c r="CF223" s="0"/>
      <c r="CG223" s="0"/>
      <c r="CH223" s="0"/>
      <c r="CI223" s="0"/>
      <c r="CJ223" s="0"/>
      <c r="CK223" s="0"/>
      <c r="CL223" s="0"/>
      <c r="CM223" s="0"/>
      <c r="CN223" s="0"/>
      <c r="CO223" s="0"/>
      <c r="CP223" s="0"/>
      <c r="CQ223" s="0"/>
      <c r="CR223" s="0"/>
      <c r="CS223" s="0"/>
      <c r="CT223" s="0"/>
      <c r="CU223" s="0"/>
      <c r="CV223" s="0"/>
      <c r="CW223" s="0"/>
      <c r="CX223" s="0"/>
      <c r="CY223" s="0"/>
      <c r="CZ223" s="0"/>
      <c r="DA223" s="0"/>
      <c r="DB223" s="0"/>
      <c r="DC223" s="0"/>
      <c r="DD223" s="0"/>
      <c r="DE223" s="11" t="n">
        <v>46054</v>
      </c>
      <c r="DF223" s="6" t="n">
        <v>151.4</v>
      </c>
      <c r="DG223" s="0" t="s">
        <v>336</v>
      </c>
    </row>
    <row collapsed="false" customFormat="false" customHeight="false" hidden="false" ht="12.1" outlineLevel="0" r="224">
      <c r="A224" s="0"/>
      <c r="B224" s="0"/>
      <c r="C224" s="0"/>
      <c r="D224" s="0"/>
      <c r="E224" s="0"/>
      <c r="F224" s="0"/>
      <c r="G224" s="0"/>
      <c r="H224" s="0"/>
      <c r="I224" s="0"/>
      <c r="J224" s="0"/>
      <c r="K224" s="0"/>
      <c r="L224" s="0"/>
      <c r="M224" s="0"/>
      <c r="N224" s="0"/>
      <c r="O224" s="0"/>
      <c r="P224" s="0"/>
      <c r="Q224" s="0"/>
      <c r="R224" s="0"/>
      <c r="S224" s="0"/>
      <c r="T224" s="0"/>
      <c r="U224" s="0"/>
      <c r="V224" s="0"/>
      <c r="W224" s="0"/>
      <c r="X224" s="0"/>
      <c r="Y224" s="0"/>
      <c r="Z224" s="0"/>
      <c r="AA224" s="0"/>
      <c r="AB224" s="0"/>
      <c r="AC224" s="0"/>
      <c r="AD224" s="0"/>
      <c r="AE224" s="0"/>
      <c r="AF224" s="0"/>
      <c r="AG224" s="0"/>
      <c r="AH224" s="0"/>
      <c r="AI224" s="0"/>
      <c r="AJ224" s="0"/>
      <c r="AK224" s="0"/>
      <c r="AL224" s="0"/>
      <c r="AM224" s="0"/>
      <c r="AN224" s="0"/>
      <c r="AO224" s="0"/>
      <c r="AP224" s="0"/>
      <c r="AQ224" s="0"/>
      <c r="AR224" s="0"/>
      <c r="AS224" s="0"/>
      <c r="AT224" s="0"/>
      <c r="AU224" s="0"/>
      <c r="AV224" s="0"/>
      <c r="AW224" s="0"/>
      <c r="AX224" s="0"/>
      <c r="AY224" s="0"/>
      <c r="AZ224" s="0"/>
      <c r="BA224" s="0"/>
      <c r="BB224" s="0"/>
      <c r="BC224" s="0"/>
      <c r="BD224" s="0"/>
      <c r="BE224" s="0"/>
      <c r="BF224" s="0"/>
      <c r="BG224" s="0"/>
      <c r="BH224" s="0"/>
      <c r="BI224" s="0"/>
      <c r="BJ224" s="0"/>
      <c r="BK224" s="0"/>
      <c r="BL224" s="0"/>
      <c r="BM224" s="0"/>
      <c r="BN224" s="0"/>
      <c r="BO224" s="0"/>
      <c r="BP224" s="0"/>
      <c r="BQ224" s="0"/>
      <c r="BR224" s="0"/>
      <c r="BS224" s="0"/>
      <c r="BT224" s="0"/>
      <c r="BU224" s="0"/>
      <c r="BV224" s="0"/>
      <c r="BW224" s="0"/>
      <c r="BX224" s="0"/>
      <c r="BY224" s="0"/>
      <c r="BZ224" s="0"/>
      <c r="CA224" s="0"/>
      <c r="CB224" s="0"/>
      <c r="CC224" s="0"/>
      <c r="CD224" s="0"/>
      <c r="CE224" s="0"/>
      <c r="CF224" s="0"/>
      <c r="CG224" s="0"/>
      <c r="CH224" s="0"/>
      <c r="CI224" s="0"/>
      <c r="CJ224" s="0"/>
      <c r="CK224" s="0"/>
      <c r="CL224" s="0"/>
      <c r="CM224" s="0"/>
      <c r="CN224" s="0"/>
      <c r="CO224" s="0"/>
      <c r="CP224" s="0"/>
      <c r="CQ224" s="0"/>
      <c r="CR224" s="0"/>
      <c r="CS224" s="0"/>
      <c r="CT224" s="0"/>
      <c r="CU224" s="0"/>
      <c r="CV224" s="0"/>
      <c r="CW224" s="0"/>
      <c r="CX224" s="0"/>
      <c r="CY224" s="0"/>
      <c r="CZ224" s="0"/>
      <c r="DA224" s="0"/>
      <c r="DB224" s="0"/>
      <c r="DC224" s="0"/>
      <c r="DD224" s="0"/>
      <c r="DE224" s="11" t="n">
        <v>46055</v>
      </c>
      <c r="DF224" s="6" t="n">
        <v>-151.46</v>
      </c>
      <c r="DG224" s="0" t="s">
        <v>407</v>
      </c>
    </row>
    <row collapsed="false" customFormat="false" customHeight="false" hidden="false" ht="12.1" outlineLevel="0" r="225">
      <c r="A225" s="0"/>
      <c r="B225" s="0"/>
      <c r="C225" s="0"/>
      <c r="D225" s="0"/>
      <c r="E225" s="0"/>
      <c r="F225" s="0"/>
      <c r="G225" s="0"/>
      <c r="H225" s="0"/>
      <c r="I225" s="0"/>
      <c r="J225" s="0"/>
      <c r="K225" s="0"/>
      <c r="L225" s="0"/>
      <c r="M225" s="0"/>
      <c r="N225" s="0"/>
      <c r="O225" s="0"/>
      <c r="P225" s="0"/>
      <c r="Q225" s="0"/>
      <c r="R225" s="0"/>
      <c r="S225" s="0"/>
      <c r="T225" s="0"/>
      <c r="U225" s="0"/>
      <c r="V225" s="0"/>
      <c r="W225" s="0"/>
      <c r="X225" s="0"/>
      <c r="Y225" s="0"/>
      <c r="Z225" s="0"/>
      <c r="AA225" s="0"/>
      <c r="AB225" s="0"/>
      <c r="AC225" s="0"/>
      <c r="AD225" s="0"/>
      <c r="AE225" s="0"/>
      <c r="AF225" s="0"/>
      <c r="AG225" s="0"/>
      <c r="AH225" s="0"/>
      <c r="AI225" s="0"/>
      <c r="AJ225" s="0"/>
      <c r="AK225" s="0"/>
      <c r="AL225" s="0"/>
      <c r="AM225" s="0"/>
      <c r="AN225" s="0"/>
      <c r="AO225" s="0"/>
      <c r="AP225" s="0"/>
      <c r="AQ225" s="0"/>
      <c r="AR225" s="0"/>
      <c r="AS225" s="0"/>
      <c r="AT225" s="0"/>
      <c r="AU225" s="0"/>
      <c r="AV225" s="0"/>
      <c r="AW225" s="0"/>
      <c r="AX225" s="0"/>
      <c r="AY225" s="0"/>
      <c r="AZ225" s="0"/>
      <c r="BA225" s="0"/>
      <c r="BB225" s="0"/>
      <c r="BC225" s="0"/>
      <c r="BD225" s="0"/>
      <c r="BE225" s="0"/>
      <c r="BF225" s="0"/>
      <c r="BG225" s="0"/>
      <c r="BH225" s="0"/>
      <c r="BI225" s="0"/>
      <c r="BJ225" s="0"/>
      <c r="BK225" s="0"/>
      <c r="BL225" s="0"/>
      <c r="BM225" s="0"/>
      <c r="BN225" s="0"/>
      <c r="BO225" s="0"/>
      <c r="BP225" s="0"/>
      <c r="BQ225" s="0"/>
      <c r="BR225" s="0"/>
      <c r="BS225" s="0"/>
      <c r="BT225" s="0"/>
      <c r="BU225" s="0"/>
      <c r="BV225" s="0"/>
      <c r="BW225" s="0"/>
      <c r="BX225" s="0"/>
      <c r="BY225" s="0"/>
      <c r="BZ225" s="0"/>
      <c r="CA225" s="0"/>
      <c r="CB225" s="0"/>
      <c r="CC225" s="0"/>
      <c r="CD225" s="0"/>
      <c r="CE225" s="0"/>
      <c r="CF225" s="0"/>
      <c r="CG225" s="0"/>
      <c r="CH225" s="0"/>
      <c r="CI225" s="0"/>
      <c r="CJ225" s="0"/>
      <c r="CK225" s="0"/>
      <c r="CL225" s="0"/>
      <c r="CM225" s="0"/>
      <c r="CN225" s="0"/>
      <c r="CO225" s="0"/>
      <c r="CP225" s="0"/>
      <c r="CQ225" s="0"/>
      <c r="CR225" s="0"/>
      <c r="CS225" s="0"/>
      <c r="CT225" s="0"/>
      <c r="CU225" s="0"/>
      <c r="CV225" s="0"/>
      <c r="CW225" s="0"/>
      <c r="CX225" s="0"/>
      <c r="CY225" s="0"/>
      <c r="CZ225" s="0"/>
      <c r="DA225" s="0"/>
      <c r="DB225" s="0"/>
      <c r="DC225" s="0"/>
      <c r="DD225" s="0"/>
      <c r="DE225" s="11" t="n">
        <v>46055</v>
      </c>
      <c r="DF225" s="6" t="n">
        <v>151.46</v>
      </c>
      <c r="DG225" s="0" t="s">
        <v>336</v>
      </c>
    </row>
    <row collapsed="false" customFormat="false" customHeight="false" hidden="false" ht="12.1" outlineLevel="0" r="226">
      <c r="A226" s="0"/>
      <c r="B226" s="0"/>
      <c r="C226" s="0"/>
      <c r="D226" s="0"/>
      <c r="E226" s="0"/>
      <c r="F226" s="0"/>
      <c r="G226" s="0"/>
      <c r="H226" s="0"/>
      <c r="I226" s="0"/>
      <c r="J226" s="0"/>
      <c r="K226" s="0"/>
      <c r="L226" s="0"/>
      <c r="M226" s="0"/>
      <c r="N226" s="0"/>
      <c r="O226" s="0"/>
      <c r="P226" s="0"/>
      <c r="Q226" s="0"/>
      <c r="R226" s="0"/>
      <c r="S226" s="0"/>
      <c r="T226" s="0"/>
      <c r="U226" s="0"/>
      <c r="V226" s="0"/>
      <c r="W226" s="0"/>
      <c r="X226" s="0"/>
      <c r="Y226" s="0"/>
      <c r="Z226" s="0"/>
      <c r="AA226" s="0"/>
      <c r="AB226" s="0"/>
      <c r="AC226" s="0"/>
      <c r="AD226" s="0"/>
      <c r="AE226" s="0"/>
      <c r="AF226" s="0"/>
      <c r="AG226" s="0"/>
      <c r="AH226" s="0"/>
      <c r="AI226" s="0"/>
      <c r="AJ226" s="0"/>
      <c r="AK226" s="0"/>
      <c r="AL226" s="0"/>
      <c r="AM226" s="0"/>
      <c r="AN226" s="0"/>
      <c r="AO226" s="0"/>
      <c r="AP226" s="0"/>
      <c r="AQ226" s="0"/>
      <c r="AR226" s="0"/>
      <c r="AS226" s="0"/>
      <c r="AT226" s="0"/>
      <c r="AU226" s="0"/>
      <c r="AV226" s="0"/>
      <c r="AW226" s="0"/>
      <c r="AX226" s="0"/>
      <c r="AY226" s="0"/>
      <c r="AZ226" s="0"/>
      <c r="BA226" s="0"/>
      <c r="BB226" s="0"/>
      <c r="BC226" s="0"/>
      <c r="BD226" s="0"/>
      <c r="BE226" s="0"/>
      <c r="BF226" s="0"/>
      <c r="BG226" s="0"/>
      <c r="BH226" s="0"/>
      <c r="BI226" s="0"/>
      <c r="BJ226" s="0"/>
      <c r="BK226" s="0"/>
      <c r="BL226" s="0"/>
      <c r="BM226" s="0"/>
      <c r="BN226" s="0"/>
      <c r="BO226" s="0"/>
      <c r="BP226" s="0"/>
      <c r="BQ226" s="0"/>
      <c r="BR226" s="0"/>
      <c r="BS226" s="0"/>
      <c r="BT226" s="0"/>
      <c r="BU226" s="0"/>
      <c r="BV226" s="0"/>
      <c r="BW226" s="0"/>
      <c r="BX226" s="0"/>
      <c r="BY226" s="0"/>
      <c r="BZ226" s="0"/>
      <c r="CA226" s="0"/>
      <c r="CB226" s="0"/>
      <c r="CC226" s="0"/>
      <c r="CD226" s="0"/>
      <c r="CE226" s="0"/>
      <c r="CF226" s="0"/>
      <c r="CG226" s="0"/>
      <c r="CH226" s="0"/>
      <c r="CI226" s="0"/>
      <c r="CJ226" s="0"/>
      <c r="CK226" s="0"/>
      <c r="CL226" s="0"/>
      <c r="CM226" s="0"/>
      <c r="CN226" s="0"/>
      <c r="CO226" s="0"/>
      <c r="CP226" s="0"/>
      <c r="CQ226" s="0"/>
      <c r="CR226" s="0"/>
      <c r="CS226" s="0"/>
      <c r="CT226" s="0"/>
      <c r="CU226" s="0"/>
      <c r="CV226" s="0"/>
      <c r="CW226" s="0"/>
      <c r="CX226" s="0"/>
      <c r="CY226" s="0"/>
      <c r="CZ226" s="0"/>
      <c r="DA226" s="0"/>
      <c r="DB226" s="0"/>
      <c r="DC226" s="0"/>
      <c r="DD226" s="0"/>
      <c r="DE226" s="11" t="n">
        <v>46056</v>
      </c>
      <c r="DF226" s="6" t="n">
        <v>303.06</v>
      </c>
      <c r="DG226" s="0" t="s">
        <v>336</v>
      </c>
    </row>
    <row collapsed="false" customFormat="false" customHeight="false" hidden="false" ht="12.1" outlineLevel="0" r="227">
      <c r="A227" s="0"/>
      <c r="B227" s="0"/>
      <c r="C227" s="0"/>
      <c r="D227" s="0"/>
      <c r="E227" s="0"/>
      <c r="F227" s="0"/>
      <c r="G227" s="0"/>
      <c r="H227" s="0"/>
      <c r="I227" s="0"/>
      <c r="J227" s="0"/>
      <c r="K227" s="0"/>
      <c r="L227" s="0"/>
      <c r="M227" s="0"/>
      <c r="N227" s="0"/>
      <c r="O227" s="0"/>
      <c r="P227" s="0"/>
      <c r="Q227" s="0"/>
      <c r="R227" s="0"/>
      <c r="S227" s="0"/>
      <c r="T227" s="0"/>
      <c r="U227" s="0"/>
      <c r="V227" s="0"/>
      <c r="W227" s="0"/>
      <c r="X227" s="0"/>
      <c r="Y227" s="0"/>
      <c r="Z227" s="0"/>
      <c r="AA227" s="0"/>
      <c r="AB227" s="0"/>
      <c r="AC227" s="0"/>
      <c r="AD227" s="0"/>
      <c r="AE227" s="0"/>
      <c r="AF227" s="0"/>
      <c r="AG227" s="0"/>
      <c r="AH227" s="0"/>
      <c r="AI227" s="0"/>
      <c r="AJ227" s="0"/>
      <c r="AK227" s="0"/>
      <c r="AL227" s="0"/>
      <c r="AM227" s="0"/>
      <c r="AN227" s="0"/>
      <c r="AO227" s="0"/>
      <c r="AP227" s="0"/>
      <c r="AQ227" s="0"/>
      <c r="AR227" s="0"/>
      <c r="AS227" s="0"/>
      <c r="AT227" s="0"/>
      <c r="AU227" s="0"/>
      <c r="AV227" s="0"/>
      <c r="AW227" s="0"/>
      <c r="AX227" s="0"/>
      <c r="AY227" s="0"/>
      <c r="AZ227" s="0"/>
      <c r="BA227" s="0"/>
      <c r="BB227" s="0"/>
      <c r="BC227" s="0"/>
      <c r="BD227" s="0"/>
      <c r="BE227" s="0"/>
      <c r="BF227" s="0"/>
      <c r="BG227" s="0"/>
      <c r="BH227" s="0"/>
      <c r="BI227" s="0"/>
      <c r="BJ227" s="0"/>
      <c r="BK227" s="0"/>
      <c r="BL227" s="0"/>
      <c r="BM227" s="0"/>
      <c r="BN227" s="0"/>
      <c r="BO227" s="0"/>
      <c r="BP227" s="0"/>
      <c r="BQ227" s="0"/>
      <c r="BR227" s="0"/>
      <c r="BS227" s="0"/>
      <c r="BT227" s="0"/>
      <c r="BU227" s="0"/>
      <c r="BV227" s="0"/>
      <c r="BW227" s="0"/>
      <c r="BX227" s="0"/>
      <c r="BY227" s="0"/>
      <c r="BZ227" s="0"/>
      <c r="CA227" s="0"/>
      <c r="CB227" s="0"/>
      <c r="CC227" s="0"/>
      <c r="CD227" s="0"/>
      <c r="CE227" s="0"/>
      <c r="CF227" s="0"/>
      <c r="CG227" s="0"/>
      <c r="CH227" s="0"/>
      <c r="CI227" s="0"/>
      <c r="CJ227" s="0"/>
      <c r="CK227" s="0"/>
      <c r="CL227" s="0"/>
      <c r="CM227" s="0"/>
      <c r="CN227" s="0"/>
      <c r="CO227" s="0"/>
      <c r="CP227" s="0"/>
      <c r="CQ227" s="0"/>
      <c r="CR227" s="0"/>
      <c r="CS227" s="0"/>
      <c r="CT227" s="0"/>
      <c r="CU227" s="0"/>
      <c r="CV227" s="0"/>
      <c r="CW227" s="0"/>
      <c r="CX227" s="0"/>
      <c r="CY227" s="0"/>
      <c r="CZ227" s="0"/>
      <c r="DA227" s="0"/>
      <c r="DB227" s="0"/>
      <c r="DC227" s="0"/>
      <c r="DD227" s="0"/>
      <c r="DE227" s="11" t="n">
        <v>46057</v>
      </c>
      <c r="DF227" s="6" t="n">
        <v>151.59</v>
      </c>
      <c r="DG227" s="0" t="s">
        <v>336</v>
      </c>
    </row>
    <row collapsed="false" customFormat="false" customHeight="false" hidden="false" ht="12.1" outlineLevel="0" r="228">
      <c r="A228" s="0"/>
      <c r="B228" s="0"/>
      <c r="C228" s="0"/>
      <c r="D228" s="0"/>
      <c r="E228" s="0"/>
      <c r="F228" s="0"/>
      <c r="G228" s="0"/>
      <c r="H228" s="0"/>
      <c r="I228" s="0"/>
      <c r="J228" s="0"/>
      <c r="K228" s="0"/>
      <c r="L228" s="0"/>
      <c r="M228" s="0"/>
      <c r="N228" s="0"/>
      <c r="O228" s="0"/>
      <c r="P228" s="0"/>
      <c r="Q228" s="0"/>
      <c r="R228" s="0"/>
      <c r="S228" s="0"/>
      <c r="T228" s="0"/>
      <c r="U228" s="0"/>
      <c r="V228" s="0"/>
      <c r="W228" s="0"/>
      <c r="X228" s="0"/>
      <c r="Y228" s="0"/>
      <c r="Z228" s="0"/>
      <c r="AA228" s="0"/>
      <c r="AB228" s="0"/>
      <c r="AC228" s="0"/>
      <c r="AD228" s="0"/>
      <c r="AE228" s="0"/>
      <c r="AF228" s="0"/>
      <c r="AG228" s="0"/>
      <c r="AH228" s="0"/>
      <c r="AI228" s="0"/>
      <c r="AJ228" s="0"/>
      <c r="AK228" s="0"/>
      <c r="AL228" s="0"/>
      <c r="AM228" s="0"/>
      <c r="AN228" s="0"/>
      <c r="AO228" s="0"/>
      <c r="AP228" s="0"/>
      <c r="AQ228" s="0"/>
      <c r="AR228" s="0"/>
      <c r="AS228" s="0"/>
      <c r="AT228" s="0"/>
      <c r="AU228" s="0"/>
      <c r="AV228" s="0"/>
      <c r="AW228" s="0"/>
      <c r="AX228" s="0"/>
      <c r="AY228" s="0"/>
      <c r="AZ228" s="0"/>
      <c r="BA228" s="0"/>
      <c r="BB228" s="0"/>
      <c r="BC228" s="0"/>
      <c r="BD228" s="0"/>
      <c r="BE228" s="0"/>
      <c r="BF228" s="0"/>
      <c r="BG228" s="0"/>
      <c r="BH228" s="0"/>
      <c r="BI228" s="0"/>
      <c r="BJ228" s="0"/>
      <c r="BK228" s="0"/>
      <c r="BL228" s="0"/>
      <c r="BM228" s="0"/>
      <c r="BN228" s="0"/>
      <c r="BO228" s="0"/>
      <c r="BP228" s="0"/>
      <c r="BQ228" s="0"/>
      <c r="BR228" s="0"/>
      <c r="BS228" s="0"/>
      <c r="BT228" s="0"/>
      <c r="BU228" s="0"/>
      <c r="BV228" s="0"/>
      <c r="BW228" s="0"/>
      <c r="BX228" s="0"/>
      <c r="BY228" s="0"/>
      <c r="BZ228" s="0"/>
      <c r="CA228" s="0"/>
      <c r="CB228" s="0"/>
      <c r="CC228" s="0"/>
      <c r="CD228" s="0"/>
      <c r="CE228" s="0"/>
      <c r="CF228" s="0"/>
      <c r="CG228" s="0"/>
      <c r="CH228" s="0"/>
      <c r="CI228" s="0"/>
      <c r="CJ228" s="0"/>
      <c r="CK228" s="0"/>
      <c r="CL228" s="0"/>
      <c r="CM228" s="0"/>
      <c r="CN228" s="0"/>
      <c r="CO228" s="0"/>
      <c r="CP228" s="0"/>
      <c r="CQ228" s="0"/>
      <c r="CR228" s="0"/>
      <c r="CS228" s="0"/>
      <c r="CT228" s="0"/>
      <c r="CU228" s="0"/>
      <c r="CV228" s="0"/>
      <c r="CW228" s="0"/>
      <c r="CX228" s="0"/>
      <c r="CY228" s="0"/>
      <c r="CZ228" s="0"/>
      <c r="DA228" s="0"/>
      <c r="DB228" s="0"/>
      <c r="DC228" s="0"/>
      <c r="DD228" s="0"/>
      <c r="DE228" s="11" t="n">
        <v>46057</v>
      </c>
      <c r="DF228" s="6" t="n">
        <v>151.58</v>
      </c>
      <c r="DG228" s="0" t="s">
        <v>336</v>
      </c>
    </row>
    <row collapsed="false" customFormat="false" customHeight="false" hidden="false" ht="12.1" outlineLevel="0" r="229">
      <c r="A229" s="0"/>
      <c r="B229" s="0"/>
      <c r="C229" s="0"/>
      <c r="D229" s="0"/>
      <c r="E229" s="0"/>
      <c r="F229" s="0"/>
      <c r="G229" s="0"/>
      <c r="H229" s="0"/>
      <c r="I229" s="0"/>
      <c r="J229" s="0"/>
      <c r="K229" s="0"/>
      <c r="L229" s="0"/>
      <c r="M229" s="0"/>
      <c r="N229" s="0"/>
      <c r="O229" s="0"/>
      <c r="P229" s="0"/>
      <c r="Q229" s="0"/>
      <c r="R229" s="0"/>
      <c r="S229" s="0"/>
      <c r="T229" s="0"/>
      <c r="U229" s="0"/>
      <c r="V229" s="0"/>
      <c r="W229" s="0"/>
      <c r="X229" s="0"/>
      <c r="Y229" s="0"/>
      <c r="Z229" s="0"/>
      <c r="AA229" s="0"/>
      <c r="AB229" s="0"/>
      <c r="AC229" s="0"/>
      <c r="AD229" s="0"/>
      <c r="AE229" s="0"/>
      <c r="AF229" s="0"/>
      <c r="AG229" s="0"/>
      <c r="AH229" s="0"/>
      <c r="AI229" s="0"/>
      <c r="AJ229" s="0"/>
      <c r="AK229" s="0"/>
      <c r="AL229" s="0"/>
      <c r="AM229" s="0"/>
      <c r="AN229" s="0"/>
      <c r="AO229" s="0"/>
      <c r="AP229" s="0"/>
      <c r="AQ229" s="0"/>
      <c r="AR229" s="0"/>
      <c r="AS229" s="0"/>
      <c r="AT229" s="0"/>
      <c r="AU229" s="0"/>
      <c r="AV229" s="0"/>
      <c r="AW229" s="0"/>
      <c r="AX229" s="0"/>
      <c r="AY229" s="0"/>
      <c r="AZ229" s="0"/>
      <c r="BA229" s="0"/>
      <c r="BB229" s="0"/>
      <c r="BC229" s="0"/>
      <c r="BD229" s="0"/>
      <c r="BE229" s="0"/>
      <c r="BF229" s="0"/>
      <c r="BG229" s="0"/>
      <c r="BH229" s="0"/>
      <c r="BI229" s="0"/>
      <c r="BJ229" s="0"/>
      <c r="BK229" s="0"/>
      <c r="BL229" s="0"/>
      <c r="BM229" s="0"/>
      <c r="BN229" s="0"/>
      <c r="BO229" s="0"/>
      <c r="BP229" s="0"/>
      <c r="BQ229" s="0"/>
      <c r="BR229" s="0"/>
      <c r="BS229" s="0"/>
      <c r="BT229" s="0"/>
      <c r="BU229" s="0"/>
      <c r="BV229" s="0"/>
      <c r="BW229" s="0"/>
      <c r="BX229" s="0"/>
      <c r="BY229" s="0"/>
      <c r="BZ229" s="0"/>
      <c r="CA229" s="0"/>
      <c r="CB229" s="0"/>
      <c r="CC229" s="0"/>
      <c r="CD229" s="0"/>
      <c r="CE229" s="0"/>
      <c r="CF229" s="0"/>
      <c r="CG229" s="0"/>
      <c r="CH229" s="0"/>
      <c r="CI229" s="0"/>
      <c r="CJ229" s="0"/>
      <c r="CK229" s="0"/>
      <c r="CL229" s="0"/>
      <c r="CM229" s="0"/>
      <c r="CN229" s="0"/>
      <c r="CO229" s="0"/>
      <c r="CP229" s="0"/>
      <c r="CQ229" s="0"/>
      <c r="CR229" s="0"/>
      <c r="CS229" s="0"/>
      <c r="CT229" s="0"/>
      <c r="CU229" s="0"/>
      <c r="CV229" s="0"/>
      <c r="CW229" s="0"/>
      <c r="CX229" s="0"/>
      <c r="CY229" s="0"/>
      <c r="CZ229" s="0"/>
      <c r="DA229" s="0"/>
      <c r="DB229" s="0"/>
      <c r="DC229" s="0"/>
      <c r="DD229" s="0"/>
      <c r="DE229" s="11" t="n">
        <v>46057</v>
      </c>
      <c r="DF229" s="6" t="n">
        <v>1212.66</v>
      </c>
      <c r="DG229" s="0" t="s">
        <v>336</v>
      </c>
    </row>
    <row collapsed="false" customFormat="false" customHeight="false" hidden="false" ht="12.1" outlineLevel="0" r="230">
      <c r="A230" s="0"/>
      <c r="B230" s="0"/>
      <c r="C230" s="0"/>
      <c r="D230" s="0"/>
      <c r="E230" s="0"/>
      <c r="F230" s="0"/>
      <c r="G230" s="0"/>
      <c r="H230" s="0"/>
      <c r="I230" s="0"/>
      <c r="J230" s="0"/>
      <c r="K230" s="0"/>
      <c r="L230" s="0"/>
      <c r="M230" s="0"/>
      <c r="N230" s="0"/>
      <c r="O230" s="0"/>
      <c r="P230" s="0"/>
      <c r="Q230" s="0"/>
      <c r="R230" s="0"/>
      <c r="S230" s="0"/>
      <c r="T230" s="0"/>
      <c r="U230" s="0"/>
      <c r="V230" s="0"/>
      <c r="W230" s="0"/>
      <c r="X230" s="0"/>
      <c r="Y230" s="0"/>
      <c r="Z230" s="0"/>
      <c r="AA230" s="0"/>
      <c r="AB230" s="0"/>
      <c r="AC230" s="0"/>
      <c r="AD230" s="0"/>
      <c r="AE230" s="0"/>
      <c r="AF230" s="0"/>
      <c r="AG230" s="0"/>
      <c r="AH230" s="0"/>
      <c r="AI230" s="0"/>
      <c r="AJ230" s="0"/>
      <c r="AK230" s="0"/>
      <c r="AL230" s="0"/>
      <c r="AM230" s="0"/>
      <c r="AN230" s="0"/>
      <c r="AO230" s="0"/>
      <c r="AP230" s="0"/>
      <c r="AQ230" s="0"/>
      <c r="AR230" s="0"/>
      <c r="AS230" s="0"/>
      <c r="AT230" s="0"/>
      <c r="AU230" s="0"/>
      <c r="AV230" s="0"/>
      <c r="AW230" s="0"/>
      <c r="AX230" s="0"/>
      <c r="AY230" s="0"/>
      <c r="AZ230" s="0"/>
      <c r="BA230" s="0"/>
      <c r="BB230" s="0"/>
      <c r="BC230" s="0"/>
      <c r="BD230" s="0"/>
      <c r="BE230" s="0"/>
      <c r="BF230" s="0"/>
      <c r="BG230" s="0"/>
      <c r="BH230" s="0"/>
      <c r="BI230" s="0"/>
      <c r="BJ230" s="0"/>
      <c r="BK230" s="0"/>
      <c r="BL230" s="0"/>
      <c r="BM230" s="0"/>
      <c r="BN230" s="0"/>
      <c r="BO230" s="0"/>
      <c r="BP230" s="0"/>
      <c r="BQ230" s="0"/>
      <c r="BR230" s="0"/>
      <c r="BS230" s="0"/>
      <c r="BT230" s="0"/>
      <c r="BU230" s="0"/>
      <c r="BV230" s="0"/>
      <c r="BW230" s="0"/>
      <c r="BX230" s="0"/>
      <c r="BY230" s="0"/>
      <c r="BZ230" s="0"/>
      <c r="CA230" s="0"/>
      <c r="CB230" s="0"/>
      <c r="CC230" s="0"/>
      <c r="CD230" s="0"/>
      <c r="CE230" s="0"/>
      <c r="CF230" s="0"/>
      <c r="CG230" s="0"/>
      <c r="CH230" s="0"/>
      <c r="CI230" s="0"/>
      <c r="CJ230" s="0"/>
      <c r="CK230" s="0"/>
      <c r="CL230" s="0"/>
      <c r="CM230" s="0"/>
      <c r="CN230" s="0"/>
      <c r="CO230" s="0"/>
      <c r="CP230" s="0"/>
      <c r="CQ230" s="0"/>
      <c r="CR230" s="0"/>
      <c r="CS230" s="0"/>
      <c r="CT230" s="0"/>
      <c r="CU230" s="0"/>
      <c r="CV230" s="0"/>
      <c r="CW230" s="0"/>
      <c r="CX230" s="0"/>
      <c r="CY230" s="0"/>
      <c r="CZ230" s="0"/>
      <c r="DA230" s="0"/>
      <c r="DB230" s="0"/>
      <c r="DC230" s="0"/>
      <c r="DD230" s="0"/>
      <c r="DE230" s="11" t="n">
        <v>46060</v>
      </c>
      <c r="DF230" s="6" t="n">
        <v>151.76</v>
      </c>
      <c r="DG230" s="0" t="s">
        <v>336</v>
      </c>
    </row>
    <row collapsed="false" customFormat="false" customHeight="false" hidden="false" ht="12.1" outlineLevel="0" r="231">
      <c r="A231" s="0"/>
      <c r="B231" s="0"/>
      <c r="C231" s="0"/>
      <c r="D231" s="0"/>
      <c r="E231" s="0"/>
      <c r="F231" s="0"/>
      <c r="G231" s="0"/>
      <c r="H231" s="0"/>
      <c r="I231" s="0"/>
      <c r="J231" s="0"/>
      <c r="K231" s="0"/>
      <c r="L231" s="0"/>
      <c r="M231" s="0"/>
      <c r="N231" s="0"/>
      <c r="O231" s="0"/>
      <c r="P231" s="0"/>
      <c r="Q231" s="0"/>
      <c r="R231" s="0"/>
      <c r="S231" s="0"/>
      <c r="T231" s="0"/>
      <c r="U231" s="0"/>
      <c r="V231" s="0"/>
      <c r="W231" s="0"/>
      <c r="X231" s="0"/>
      <c r="Y231" s="0"/>
      <c r="Z231" s="0"/>
      <c r="AA231" s="0"/>
      <c r="AB231" s="0"/>
      <c r="AC231" s="0"/>
      <c r="AD231" s="0"/>
      <c r="AE231" s="0"/>
      <c r="AF231" s="0"/>
      <c r="AG231" s="0"/>
      <c r="AH231" s="0"/>
      <c r="AI231" s="0"/>
      <c r="AJ231" s="0"/>
      <c r="AK231" s="0"/>
      <c r="AL231" s="0"/>
      <c r="AM231" s="0"/>
      <c r="AN231" s="0"/>
      <c r="AO231" s="0"/>
      <c r="AP231" s="0"/>
      <c r="AQ231" s="0"/>
      <c r="AR231" s="0"/>
      <c r="AS231" s="0"/>
      <c r="AT231" s="0"/>
      <c r="AU231" s="0"/>
      <c r="AV231" s="0"/>
      <c r="AW231" s="0"/>
      <c r="AX231" s="0"/>
      <c r="AY231" s="0"/>
      <c r="AZ231" s="0"/>
      <c r="BA231" s="0"/>
      <c r="BB231" s="0"/>
      <c r="BC231" s="0"/>
      <c r="BD231" s="0"/>
      <c r="BE231" s="0"/>
      <c r="BF231" s="0"/>
      <c r="BG231" s="0"/>
      <c r="BH231" s="0"/>
      <c r="BI231" s="0"/>
      <c r="BJ231" s="0"/>
      <c r="BK231" s="0"/>
      <c r="BL231" s="0"/>
      <c r="BM231" s="0"/>
      <c r="BN231" s="0"/>
      <c r="BO231" s="0"/>
      <c r="BP231" s="0"/>
      <c r="BQ231" s="0"/>
      <c r="BR231" s="0"/>
      <c r="BS231" s="0"/>
      <c r="BT231" s="0"/>
      <c r="BU231" s="0"/>
      <c r="BV231" s="0"/>
      <c r="BW231" s="0"/>
      <c r="BX231" s="0"/>
      <c r="BY231" s="0"/>
      <c r="BZ231" s="0"/>
      <c r="CA231" s="0"/>
      <c r="CB231" s="0"/>
      <c r="CC231" s="0"/>
      <c r="CD231" s="0"/>
      <c r="CE231" s="0"/>
      <c r="CF231" s="0"/>
      <c r="CG231" s="0"/>
      <c r="CH231" s="0"/>
      <c r="CI231" s="0"/>
      <c r="CJ231" s="0"/>
      <c r="CK231" s="0"/>
      <c r="CL231" s="0"/>
      <c r="CM231" s="0"/>
      <c r="CN231" s="0"/>
      <c r="CO231" s="0"/>
      <c r="CP231" s="0"/>
      <c r="CQ231" s="0"/>
      <c r="CR231" s="0"/>
      <c r="CS231" s="0"/>
      <c r="CT231" s="0"/>
      <c r="CU231" s="0"/>
      <c r="CV231" s="0"/>
      <c r="CW231" s="0"/>
      <c r="CX231" s="0"/>
      <c r="CY231" s="0"/>
      <c r="CZ231" s="0"/>
      <c r="DA231" s="0"/>
      <c r="DB231" s="0"/>
      <c r="DC231" s="0"/>
      <c r="DD231" s="0"/>
      <c r="DE231" s="11" t="n">
        <v>46063</v>
      </c>
      <c r="DF231" s="6" t="n">
        <v>151.94</v>
      </c>
      <c r="DG231" s="0" t="s">
        <v>336</v>
      </c>
    </row>
    <row collapsed="false" customFormat="false" customHeight="false" hidden="false" ht="12.1" outlineLevel="0" r="232">
      <c r="A232" s="0"/>
      <c r="B232" s="0"/>
      <c r="C232" s="0"/>
      <c r="D232" s="0"/>
      <c r="E232" s="0"/>
      <c r="F232" s="0"/>
      <c r="G232" s="0"/>
      <c r="H232" s="0"/>
      <c r="I232" s="0"/>
      <c r="J232" s="0"/>
      <c r="K232" s="0"/>
      <c r="L232" s="0"/>
      <c r="M232" s="0"/>
      <c r="N232" s="0"/>
      <c r="O232" s="0"/>
      <c r="P232" s="0"/>
      <c r="Q232" s="0"/>
      <c r="R232" s="0"/>
      <c r="S232" s="0"/>
      <c r="T232" s="0"/>
      <c r="U232" s="0"/>
      <c r="V232" s="0"/>
      <c r="W232" s="0"/>
      <c r="X232" s="0"/>
      <c r="Y232" s="0"/>
      <c r="Z232" s="0"/>
      <c r="AA232" s="0"/>
      <c r="AB232" s="0"/>
      <c r="AC232" s="0"/>
      <c r="AD232" s="0"/>
      <c r="AE232" s="0"/>
      <c r="AF232" s="0"/>
      <c r="AG232" s="0"/>
      <c r="AH232" s="0"/>
      <c r="AI232" s="0"/>
      <c r="AJ232" s="0"/>
      <c r="AK232" s="0"/>
      <c r="AL232" s="0"/>
      <c r="AM232" s="0"/>
      <c r="AN232" s="0"/>
      <c r="AO232" s="0"/>
      <c r="AP232" s="0"/>
      <c r="AQ232" s="0"/>
      <c r="AR232" s="0"/>
      <c r="AS232" s="0"/>
      <c r="AT232" s="0"/>
      <c r="AU232" s="0"/>
      <c r="AV232" s="0"/>
      <c r="AW232" s="0"/>
      <c r="AX232" s="0"/>
      <c r="AY232" s="0"/>
      <c r="AZ232" s="0"/>
      <c r="BA232" s="0"/>
      <c r="BB232" s="0"/>
      <c r="BC232" s="0"/>
      <c r="BD232" s="0"/>
      <c r="BE232" s="0"/>
      <c r="BF232" s="0"/>
      <c r="BG232" s="0"/>
      <c r="BH232" s="0"/>
      <c r="BI232" s="0"/>
      <c r="BJ232" s="0"/>
      <c r="BK232" s="0"/>
      <c r="BL232" s="0"/>
      <c r="BM232" s="0"/>
      <c r="BN232" s="0"/>
      <c r="BO232" s="0"/>
      <c r="BP232" s="0"/>
      <c r="BQ232" s="0"/>
      <c r="BR232" s="0"/>
      <c r="BS232" s="0"/>
      <c r="BT232" s="0"/>
      <c r="BU232" s="0"/>
      <c r="BV232" s="0"/>
      <c r="BW232" s="0"/>
      <c r="BX232" s="0"/>
      <c r="BY232" s="0"/>
      <c r="BZ232" s="0"/>
      <c r="CA232" s="0"/>
      <c r="CB232" s="0"/>
      <c r="CC232" s="0"/>
      <c r="CD232" s="0"/>
      <c r="CE232" s="0"/>
      <c r="CF232" s="0"/>
      <c r="CG232" s="0"/>
      <c r="CH232" s="0"/>
      <c r="CI232" s="0"/>
      <c r="CJ232" s="0"/>
      <c r="CK232" s="0"/>
      <c r="CL232" s="0"/>
      <c r="CM232" s="0"/>
      <c r="CN232" s="0"/>
      <c r="CO232" s="0"/>
      <c r="CP232" s="0"/>
      <c r="CQ232" s="0"/>
      <c r="CR232" s="0"/>
      <c r="CS232" s="0"/>
      <c r="CT232" s="0"/>
      <c r="CU232" s="0"/>
      <c r="CV232" s="0"/>
      <c r="CW232" s="0"/>
      <c r="CX232" s="0"/>
      <c r="CY232" s="0"/>
      <c r="CZ232" s="0"/>
      <c r="DA232" s="0"/>
      <c r="DB232" s="0"/>
      <c r="DC232" s="0"/>
      <c r="DD232" s="0"/>
      <c r="DE232" s="11" t="n">
        <v>46063</v>
      </c>
      <c r="DF232" s="6" t="n">
        <v>151.94</v>
      </c>
      <c r="DG232" s="0" t="s">
        <v>336</v>
      </c>
    </row>
    <row collapsed="false" customFormat="false" customHeight="false" hidden="false" ht="12.1" outlineLevel="0" r="233">
      <c r="A233" s="0"/>
      <c r="B233" s="0"/>
      <c r="C233" s="0"/>
      <c r="D233" s="0"/>
      <c r="E233" s="0"/>
      <c r="F233" s="0"/>
      <c r="G233" s="0"/>
      <c r="H233" s="0"/>
      <c r="I233" s="0"/>
      <c r="J233" s="0"/>
      <c r="K233" s="0"/>
      <c r="L233" s="0"/>
      <c r="M233" s="0"/>
      <c r="N233" s="0"/>
      <c r="O233" s="0"/>
      <c r="P233" s="0"/>
      <c r="Q233" s="0"/>
      <c r="R233" s="0"/>
      <c r="S233" s="0"/>
      <c r="T233" s="0"/>
      <c r="U233" s="0"/>
      <c r="V233" s="0"/>
      <c r="W233" s="0"/>
      <c r="X233" s="0"/>
      <c r="Y233" s="0"/>
      <c r="Z233" s="0"/>
      <c r="AA233" s="0"/>
      <c r="AB233" s="0"/>
      <c r="AC233" s="0"/>
      <c r="AD233" s="0"/>
      <c r="AE233" s="0"/>
      <c r="AF233" s="0"/>
      <c r="AG233" s="0"/>
      <c r="AH233" s="0"/>
      <c r="AI233" s="0"/>
      <c r="AJ233" s="0"/>
      <c r="AK233" s="0"/>
      <c r="AL233" s="0"/>
      <c r="AM233" s="0"/>
      <c r="AN233" s="0"/>
      <c r="AO233" s="0"/>
      <c r="AP233" s="0"/>
      <c r="AQ233" s="0"/>
      <c r="AR233" s="0"/>
      <c r="AS233" s="0"/>
      <c r="AT233" s="0"/>
      <c r="AU233" s="0"/>
      <c r="AV233" s="0"/>
      <c r="AW233" s="0"/>
      <c r="AX233" s="0"/>
      <c r="AY233" s="0"/>
      <c r="AZ233" s="0"/>
      <c r="BA233" s="0"/>
      <c r="BB233" s="0"/>
      <c r="BC233" s="0"/>
      <c r="BD233" s="0"/>
      <c r="BE233" s="0"/>
      <c r="BF233" s="0"/>
      <c r="BG233" s="0"/>
      <c r="BH233" s="0"/>
      <c r="BI233" s="0"/>
      <c r="BJ233" s="0"/>
      <c r="BK233" s="0"/>
      <c r="BL233" s="0"/>
      <c r="BM233" s="0"/>
      <c r="BN233" s="0"/>
      <c r="BO233" s="0"/>
      <c r="BP233" s="0"/>
      <c r="BQ233" s="0"/>
      <c r="BR233" s="0"/>
      <c r="BS233" s="0"/>
      <c r="BT233" s="0"/>
      <c r="BU233" s="0"/>
      <c r="BV233" s="0"/>
      <c r="BW233" s="0"/>
      <c r="BX233" s="0"/>
      <c r="BY233" s="0"/>
      <c r="BZ233" s="0"/>
      <c r="CA233" s="0"/>
      <c r="CB233" s="0"/>
      <c r="CC233" s="0"/>
      <c r="CD233" s="0"/>
      <c r="CE233" s="0"/>
      <c r="CF233" s="0"/>
      <c r="CG233" s="0"/>
      <c r="CH233" s="0"/>
      <c r="CI233" s="0"/>
      <c r="CJ233" s="0"/>
      <c r="CK233" s="0"/>
      <c r="CL233" s="0"/>
      <c r="CM233" s="0"/>
      <c r="CN233" s="0"/>
      <c r="CO233" s="0"/>
      <c r="CP233" s="0"/>
      <c r="CQ233" s="0"/>
      <c r="CR233" s="0"/>
      <c r="CS233" s="0"/>
      <c r="CT233" s="0"/>
      <c r="CU233" s="0"/>
      <c r="CV233" s="0"/>
      <c r="CW233" s="0"/>
      <c r="CX233" s="0"/>
      <c r="CY233" s="0"/>
      <c r="CZ233" s="0"/>
      <c r="DA233" s="0"/>
      <c r="DB233" s="0"/>
      <c r="DC233" s="0"/>
      <c r="DD233" s="0"/>
      <c r="DE233" s="11" t="n">
        <v>46066</v>
      </c>
      <c r="DF233" s="6" t="n">
        <v>152.11</v>
      </c>
      <c r="DG233" s="0" t="s">
        <v>336</v>
      </c>
    </row>
    <row collapsed="false" customFormat="false" customHeight="false" hidden="false" ht="12.1" outlineLevel="0" r="234">
      <c r="A234" s="0"/>
      <c r="B234" s="0"/>
      <c r="C234" s="0"/>
      <c r="D234" s="0"/>
      <c r="E234" s="0"/>
      <c r="F234" s="0"/>
      <c r="G234" s="0"/>
      <c r="H234" s="0"/>
      <c r="I234" s="0"/>
      <c r="J234" s="0"/>
      <c r="K234" s="0"/>
      <c r="L234" s="0"/>
      <c r="M234" s="0"/>
      <c r="N234" s="0"/>
      <c r="O234" s="0"/>
      <c r="P234" s="0"/>
      <c r="Q234" s="0"/>
      <c r="R234" s="0"/>
      <c r="S234" s="0"/>
      <c r="T234" s="0"/>
      <c r="U234" s="0"/>
      <c r="V234" s="0"/>
      <c r="W234" s="0"/>
      <c r="X234" s="0"/>
      <c r="Y234" s="0"/>
      <c r="Z234" s="0"/>
      <c r="AA234" s="0"/>
      <c r="AB234" s="0"/>
      <c r="AC234" s="0"/>
      <c r="AD234" s="0"/>
      <c r="AE234" s="0"/>
      <c r="AF234" s="0"/>
      <c r="AG234" s="0"/>
      <c r="AH234" s="0"/>
      <c r="AI234" s="0"/>
      <c r="AJ234" s="0"/>
      <c r="AK234" s="0"/>
      <c r="AL234" s="0"/>
      <c r="AM234" s="0"/>
      <c r="AN234" s="0"/>
      <c r="AO234" s="0"/>
      <c r="AP234" s="0"/>
      <c r="AQ234" s="0"/>
      <c r="AR234" s="0"/>
      <c r="AS234" s="0"/>
      <c r="AT234" s="0"/>
      <c r="AU234" s="0"/>
      <c r="AV234" s="0"/>
      <c r="AW234" s="0"/>
      <c r="AX234" s="0"/>
      <c r="AY234" s="0"/>
      <c r="AZ234" s="0"/>
      <c r="BA234" s="0"/>
      <c r="BB234" s="0"/>
      <c r="BC234" s="0"/>
      <c r="BD234" s="0"/>
      <c r="BE234" s="0"/>
      <c r="BF234" s="0"/>
      <c r="BG234" s="0"/>
      <c r="BH234" s="0"/>
      <c r="BI234" s="0"/>
      <c r="BJ234" s="0"/>
      <c r="BK234" s="0"/>
      <c r="BL234" s="0"/>
      <c r="BM234" s="0"/>
      <c r="BN234" s="0"/>
      <c r="BO234" s="0"/>
      <c r="BP234" s="0"/>
      <c r="BQ234" s="0"/>
      <c r="BR234" s="0"/>
      <c r="BS234" s="0"/>
      <c r="BT234" s="0"/>
      <c r="BU234" s="0"/>
      <c r="BV234" s="0"/>
      <c r="BW234" s="0"/>
      <c r="BX234" s="0"/>
      <c r="BY234" s="0"/>
      <c r="BZ234" s="0"/>
      <c r="CA234" s="0"/>
      <c r="CB234" s="0"/>
      <c r="CC234" s="0"/>
      <c r="CD234" s="0"/>
      <c r="CE234" s="0"/>
      <c r="CF234" s="0"/>
      <c r="CG234" s="0"/>
      <c r="CH234" s="0"/>
      <c r="CI234" s="0"/>
      <c r="CJ234" s="0"/>
      <c r="CK234" s="0"/>
      <c r="CL234" s="0"/>
      <c r="CM234" s="0"/>
      <c r="CN234" s="0"/>
      <c r="CO234" s="0"/>
      <c r="CP234" s="0"/>
      <c r="CQ234" s="0"/>
      <c r="CR234" s="0"/>
      <c r="CS234" s="0"/>
      <c r="CT234" s="0"/>
      <c r="CU234" s="0"/>
      <c r="CV234" s="0"/>
      <c r="CW234" s="0"/>
      <c r="CX234" s="0"/>
      <c r="CY234" s="0"/>
      <c r="CZ234" s="0"/>
      <c r="DA234" s="0"/>
      <c r="DB234" s="0"/>
      <c r="DC234" s="0"/>
      <c r="DD234" s="0"/>
      <c r="DE234" s="11" t="n">
        <v>46067</v>
      </c>
      <c r="DF234" s="6" t="n">
        <v>152.17</v>
      </c>
      <c r="DG234" s="0" t="s">
        <v>336</v>
      </c>
    </row>
    <row collapsed="false" customFormat="false" customHeight="false" hidden="false" ht="12.1" outlineLevel="0" r="235">
      <c r="A235" s="0"/>
      <c r="B235" s="0"/>
      <c r="C235" s="0"/>
      <c r="D235" s="0"/>
      <c r="E235" s="0"/>
      <c r="F235" s="0"/>
      <c r="G235" s="0"/>
      <c r="H235" s="0"/>
      <c r="I235" s="0"/>
      <c r="J235" s="0"/>
      <c r="K235" s="0"/>
      <c r="L235" s="0"/>
      <c r="M235" s="0"/>
      <c r="N235" s="0"/>
      <c r="O235" s="0"/>
      <c r="P235" s="0"/>
      <c r="Q235" s="0"/>
      <c r="R235" s="0"/>
      <c r="S235" s="0"/>
      <c r="T235" s="0"/>
      <c r="U235" s="0"/>
      <c r="V235" s="0"/>
      <c r="W235" s="0"/>
      <c r="X235" s="0"/>
      <c r="Y235" s="0"/>
      <c r="Z235" s="0"/>
      <c r="AA235" s="0"/>
      <c r="AB235" s="0"/>
      <c r="AC235" s="0"/>
      <c r="AD235" s="0"/>
      <c r="AE235" s="0"/>
      <c r="AF235" s="0"/>
      <c r="AG235" s="0"/>
      <c r="AH235" s="0"/>
      <c r="AI235" s="0"/>
      <c r="AJ235" s="0"/>
      <c r="AK235" s="0"/>
      <c r="AL235" s="0"/>
      <c r="AM235" s="0"/>
      <c r="AN235" s="0"/>
      <c r="AO235" s="0"/>
      <c r="AP235" s="0"/>
      <c r="AQ235" s="0"/>
      <c r="AR235" s="0"/>
      <c r="AS235" s="0"/>
      <c r="AT235" s="0"/>
      <c r="AU235" s="0"/>
      <c r="AV235" s="0"/>
      <c r="AW235" s="0"/>
      <c r="AX235" s="0"/>
      <c r="AY235" s="0"/>
      <c r="AZ235" s="0"/>
      <c r="BA235" s="0"/>
      <c r="BB235" s="0"/>
      <c r="BC235" s="0"/>
      <c r="BD235" s="0"/>
      <c r="BE235" s="0"/>
      <c r="BF235" s="0"/>
      <c r="BG235" s="0"/>
      <c r="BH235" s="0"/>
      <c r="BI235" s="0"/>
      <c r="BJ235" s="0"/>
      <c r="BK235" s="0"/>
      <c r="BL235" s="0"/>
      <c r="BM235" s="0"/>
      <c r="BN235" s="0"/>
      <c r="BO235" s="0"/>
      <c r="BP235" s="0"/>
      <c r="BQ235" s="0"/>
      <c r="BR235" s="0"/>
      <c r="BS235" s="0"/>
      <c r="BT235" s="0"/>
      <c r="BU235" s="0"/>
      <c r="BV235" s="0"/>
      <c r="BW235" s="0"/>
      <c r="BX235" s="0"/>
      <c r="BY235" s="0"/>
      <c r="BZ235" s="0"/>
      <c r="CA235" s="0"/>
      <c r="CB235" s="0"/>
      <c r="CC235" s="0"/>
      <c r="CD235" s="0"/>
      <c r="CE235" s="0"/>
      <c r="CF235" s="0"/>
      <c r="CG235" s="0"/>
      <c r="CH235" s="0"/>
      <c r="CI235" s="0"/>
      <c r="CJ235" s="0"/>
      <c r="CK235" s="0"/>
      <c r="CL235" s="0"/>
      <c r="CM235" s="0"/>
      <c r="CN235" s="0"/>
      <c r="CO235" s="0"/>
      <c r="CP235" s="0"/>
      <c r="CQ235" s="0"/>
      <c r="CR235" s="0"/>
      <c r="CS235" s="0"/>
      <c r="CT235" s="0"/>
      <c r="CU235" s="0"/>
      <c r="CV235" s="0"/>
      <c r="CW235" s="0"/>
      <c r="CX235" s="0"/>
      <c r="CY235" s="0"/>
      <c r="CZ235" s="0"/>
      <c r="DA235" s="0"/>
      <c r="DB235" s="0"/>
      <c r="DC235" s="0"/>
      <c r="DD235" s="0"/>
      <c r="DE235" s="11" t="n">
        <v>46068</v>
      </c>
      <c r="DF235" s="6" t="n">
        <v>-152.23</v>
      </c>
      <c r="DG235" s="0" t="s">
        <v>407</v>
      </c>
    </row>
    <row collapsed="false" customFormat="false" customHeight="false" hidden="false" ht="12.1" outlineLevel="0" r="236">
      <c r="A236" s="0"/>
      <c r="B236" s="0"/>
      <c r="C236" s="0"/>
      <c r="D236" s="0"/>
      <c r="E236" s="0"/>
      <c r="F236" s="0"/>
      <c r="G236" s="0"/>
      <c r="H236" s="0"/>
      <c r="I236" s="0"/>
      <c r="J236" s="0"/>
      <c r="K236" s="0"/>
      <c r="L236" s="0"/>
      <c r="M236" s="0"/>
      <c r="N236" s="0"/>
      <c r="O236" s="0"/>
      <c r="P236" s="0"/>
      <c r="Q236" s="0"/>
      <c r="R236" s="0"/>
      <c r="S236" s="0"/>
      <c r="T236" s="0"/>
      <c r="U236" s="0"/>
      <c r="V236" s="0"/>
      <c r="W236" s="0"/>
      <c r="X236" s="0"/>
      <c r="Y236" s="0"/>
      <c r="Z236" s="0"/>
      <c r="AA236" s="0"/>
      <c r="AB236" s="0"/>
      <c r="AC236" s="0"/>
      <c r="AD236" s="0"/>
      <c r="AE236" s="0"/>
      <c r="AF236" s="0"/>
      <c r="AG236" s="0"/>
      <c r="AH236" s="0"/>
      <c r="AI236" s="0"/>
      <c r="AJ236" s="0"/>
      <c r="AK236" s="0"/>
      <c r="AL236" s="0"/>
      <c r="AM236" s="0"/>
      <c r="AN236" s="0"/>
      <c r="AO236" s="0"/>
      <c r="AP236" s="0"/>
      <c r="AQ236" s="0"/>
      <c r="AR236" s="0"/>
      <c r="AS236" s="0"/>
      <c r="AT236" s="0"/>
      <c r="AU236" s="0"/>
      <c r="AV236" s="0"/>
      <c r="AW236" s="0"/>
      <c r="AX236" s="0"/>
      <c r="AY236" s="0"/>
      <c r="AZ236" s="0"/>
      <c r="BA236" s="0"/>
      <c r="BB236" s="0"/>
      <c r="BC236" s="0"/>
      <c r="BD236" s="0"/>
      <c r="BE236" s="0"/>
      <c r="BF236" s="0"/>
      <c r="BG236" s="0"/>
      <c r="BH236" s="0"/>
      <c r="BI236" s="0"/>
      <c r="BJ236" s="0"/>
      <c r="BK236" s="0"/>
      <c r="BL236" s="0"/>
      <c r="BM236" s="0"/>
      <c r="BN236" s="0"/>
      <c r="BO236" s="0"/>
      <c r="BP236" s="0"/>
      <c r="BQ236" s="0"/>
      <c r="BR236" s="0"/>
      <c r="BS236" s="0"/>
      <c r="BT236" s="0"/>
      <c r="BU236" s="0"/>
      <c r="BV236" s="0"/>
      <c r="BW236" s="0"/>
      <c r="BX236" s="0"/>
      <c r="BY236" s="0"/>
      <c r="BZ236" s="0"/>
      <c r="CA236" s="0"/>
      <c r="CB236" s="0"/>
      <c r="CC236" s="0"/>
      <c r="CD236" s="0"/>
      <c r="CE236" s="0"/>
      <c r="CF236" s="0"/>
      <c r="CG236" s="0"/>
      <c r="CH236" s="0"/>
      <c r="CI236" s="0"/>
      <c r="CJ236" s="0"/>
      <c r="CK236" s="0"/>
      <c r="CL236" s="0"/>
      <c r="CM236" s="0"/>
      <c r="CN236" s="0"/>
      <c r="CO236" s="0"/>
      <c r="CP236" s="0"/>
      <c r="CQ236" s="0"/>
      <c r="CR236" s="0"/>
      <c r="CS236" s="0"/>
      <c r="CT236" s="0"/>
      <c r="CU236" s="0"/>
      <c r="CV236" s="0"/>
      <c r="CW236" s="0"/>
      <c r="CX236" s="0"/>
      <c r="CY236" s="0"/>
      <c r="CZ236" s="0"/>
      <c r="DA236" s="0"/>
      <c r="DB236" s="0"/>
      <c r="DC236" s="0"/>
      <c r="DD236" s="0"/>
      <c r="DE236" s="11" t="n">
        <v>46068</v>
      </c>
      <c r="DF236" s="6" t="n">
        <v>152.23</v>
      </c>
      <c r="DG236" s="0" t="s">
        <v>336</v>
      </c>
    </row>
    <row collapsed="false" customFormat="false" customHeight="false" hidden="false" ht="12.1" outlineLevel="0" r="237">
      <c r="A237" s="0"/>
      <c r="B237" s="0"/>
      <c r="C237" s="0"/>
      <c r="D237" s="0"/>
      <c r="E237" s="0"/>
      <c r="F237" s="0"/>
      <c r="G237" s="0"/>
      <c r="H237" s="0"/>
      <c r="I237" s="0"/>
      <c r="J237" s="0"/>
      <c r="K237" s="0"/>
      <c r="L237" s="0"/>
      <c r="M237" s="0"/>
      <c r="N237" s="0"/>
      <c r="O237" s="0"/>
      <c r="P237" s="0"/>
      <c r="Q237" s="0"/>
      <c r="R237" s="0"/>
      <c r="S237" s="0"/>
      <c r="T237" s="0"/>
      <c r="U237" s="0"/>
      <c r="V237" s="0"/>
      <c r="W237" s="0"/>
      <c r="X237" s="0"/>
      <c r="Y237" s="0"/>
      <c r="Z237" s="0"/>
      <c r="AA237" s="0"/>
      <c r="AB237" s="0"/>
      <c r="AC237" s="0"/>
      <c r="AD237" s="0"/>
      <c r="AE237" s="0"/>
      <c r="AF237" s="0"/>
      <c r="AG237" s="0"/>
      <c r="AH237" s="0"/>
      <c r="AI237" s="0"/>
      <c r="AJ237" s="0"/>
      <c r="AK237" s="0"/>
      <c r="AL237" s="0"/>
      <c r="AM237" s="0"/>
      <c r="AN237" s="0"/>
      <c r="AO237" s="0"/>
      <c r="AP237" s="0"/>
      <c r="AQ237" s="0"/>
      <c r="AR237" s="0"/>
      <c r="AS237" s="0"/>
      <c r="AT237" s="0"/>
      <c r="AU237" s="0"/>
      <c r="AV237" s="0"/>
      <c r="AW237" s="0"/>
      <c r="AX237" s="0"/>
      <c r="AY237" s="0"/>
      <c r="AZ237" s="0"/>
      <c r="BA237" s="0"/>
      <c r="BB237" s="0"/>
      <c r="BC237" s="0"/>
      <c r="BD237" s="0"/>
      <c r="BE237" s="0"/>
      <c r="BF237" s="0"/>
      <c r="BG237" s="0"/>
      <c r="BH237" s="0"/>
      <c r="BI237" s="0"/>
      <c r="BJ237" s="0"/>
      <c r="BK237" s="0"/>
      <c r="BL237" s="0"/>
      <c r="BM237" s="0"/>
      <c r="BN237" s="0"/>
      <c r="BO237" s="0"/>
      <c r="BP237" s="0"/>
      <c r="BQ237" s="0"/>
      <c r="BR237" s="0"/>
      <c r="BS237" s="0"/>
      <c r="BT237" s="0"/>
      <c r="BU237" s="0"/>
      <c r="BV237" s="0"/>
      <c r="BW237" s="0"/>
      <c r="BX237" s="0"/>
      <c r="BY237" s="0"/>
      <c r="BZ237" s="0"/>
      <c r="CA237" s="0"/>
      <c r="CB237" s="0"/>
      <c r="CC237" s="0"/>
      <c r="CD237" s="0"/>
      <c r="CE237" s="0"/>
      <c r="CF237" s="0"/>
      <c r="CG237" s="0"/>
      <c r="CH237" s="0"/>
      <c r="CI237" s="0"/>
      <c r="CJ237" s="0"/>
      <c r="CK237" s="0"/>
      <c r="CL237" s="0"/>
      <c r="CM237" s="0"/>
      <c r="CN237" s="0"/>
      <c r="CO237" s="0"/>
      <c r="CP237" s="0"/>
      <c r="CQ237" s="0"/>
      <c r="CR237" s="0"/>
      <c r="CS237" s="0"/>
      <c r="CT237" s="0"/>
      <c r="CU237" s="0"/>
      <c r="CV237" s="0"/>
      <c r="CW237" s="0"/>
      <c r="CX237" s="0"/>
      <c r="CY237" s="0"/>
      <c r="CZ237" s="0"/>
      <c r="DA237" s="0"/>
      <c r="DB237" s="0"/>
      <c r="DC237" s="0"/>
      <c r="DD237" s="0"/>
      <c r="DE237" s="11" t="n">
        <v>46073</v>
      </c>
      <c r="DF237" s="6" t="n">
        <v>152.52</v>
      </c>
      <c r="DG237" s="0" t="s">
        <v>336</v>
      </c>
    </row>
    <row collapsed="false" customFormat="false" customHeight="false" hidden="false" ht="12.1" outlineLevel="0" r="238">
      <c r="A238" s="0"/>
      <c r="B238" s="0"/>
      <c r="C238" s="0"/>
      <c r="D238" s="0"/>
      <c r="E238" s="0"/>
      <c r="F238" s="0"/>
      <c r="G238" s="0"/>
      <c r="H238" s="0"/>
      <c r="I238" s="0"/>
      <c r="J238" s="0"/>
      <c r="K238" s="0"/>
      <c r="L238" s="0"/>
      <c r="M238" s="0"/>
      <c r="N238" s="0"/>
      <c r="O238" s="0"/>
      <c r="P238" s="0"/>
      <c r="Q238" s="0"/>
      <c r="R238" s="0"/>
      <c r="S238" s="0"/>
      <c r="T238" s="0"/>
      <c r="U238" s="0"/>
      <c r="V238" s="0"/>
      <c r="W238" s="0"/>
      <c r="X238" s="0"/>
      <c r="Y238" s="0"/>
      <c r="Z238" s="0"/>
      <c r="AA238" s="0"/>
      <c r="AB238" s="0"/>
      <c r="AC238" s="0"/>
      <c r="AD238" s="0"/>
      <c r="AE238" s="0"/>
      <c r="AF238" s="0"/>
      <c r="AG238" s="0"/>
      <c r="AH238" s="0"/>
      <c r="AI238" s="0"/>
      <c r="AJ238" s="0"/>
      <c r="AK238" s="0"/>
      <c r="AL238" s="0"/>
      <c r="AM238" s="0"/>
      <c r="AN238" s="0"/>
      <c r="AO238" s="0"/>
      <c r="AP238" s="0"/>
      <c r="AQ238" s="0"/>
      <c r="AR238" s="0"/>
      <c r="AS238" s="0"/>
      <c r="AT238" s="0"/>
      <c r="AU238" s="0"/>
      <c r="AV238" s="0"/>
      <c r="AW238" s="0"/>
      <c r="AX238" s="0"/>
      <c r="AY238" s="0"/>
      <c r="AZ238" s="0"/>
      <c r="BA238" s="0"/>
      <c r="BB238" s="0"/>
      <c r="BC238" s="0"/>
      <c r="BD238" s="0"/>
      <c r="BE238" s="0"/>
      <c r="BF238" s="0"/>
      <c r="BG238" s="0"/>
      <c r="BH238" s="0"/>
      <c r="BI238" s="0"/>
      <c r="BJ238" s="0"/>
      <c r="BK238" s="0"/>
      <c r="BL238" s="0"/>
      <c r="BM238" s="0"/>
      <c r="BN238" s="0"/>
      <c r="BO238" s="0"/>
      <c r="BP238" s="0"/>
      <c r="BQ238" s="0"/>
      <c r="BR238" s="0"/>
      <c r="BS238" s="0"/>
      <c r="BT238" s="0"/>
      <c r="BU238" s="0"/>
      <c r="BV238" s="0"/>
      <c r="BW238" s="0"/>
      <c r="BX238" s="0"/>
      <c r="BY238" s="0"/>
      <c r="BZ238" s="0"/>
      <c r="CA238" s="0"/>
      <c r="CB238" s="0"/>
      <c r="CC238" s="0"/>
      <c r="CD238" s="0"/>
      <c r="CE238" s="0"/>
      <c r="CF238" s="0"/>
      <c r="CG238" s="0"/>
      <c r="CH238" s="0"/>
      <c r="CI238" s="0"/>
      <c r="CJ238" s="0"/>
      <c r="CK238" s="0"/>
      <c r="CL238" s="0"/>
      <c r="CM238" s="0"/>
      <c r="CN238" s="0"/>
      <c r="CO238" s="0"/>
      <c r="CP238" s="0"/>
      <c r="CQ238" s="0"/>
      <c r="CR238" s="0"/>
      <c r="CS238" s="0"/>
      <c r="CT238" s="0"/>
      <c r="CU238" s="0"/>
      <c r="CV238" s="0"/>
      <c r="CW238" s="0"/>
      <c r="CX238" s="0"/>
      <c r="CY238" s="0"/>
      <c r="CZ238" s="0"/>
      <c r="DA238" s="0"/>
      <c r="DB238" s="0"/>
      <c r="DC238" s="0"/>
      <c r="DD238" s="0"/>
      <c r="DE238" s="11" t="n">
        <v>46078</v>
      </c>
      <c r="DF238" s="6" t="n">
        <v>152.82</v>
      </c>
      <c r="DG238" s="0" t="s">
        <v>336</v>
      </c>
    </row>
    <row collapsed="false" customFormat="false" customHeight="false" hidden="false" ht="12.1" outlineLevel="0" r="239">
      <c r="A239" s="0"/>
      <c r="B239" s="0"/>
      <c r="C239" s="0"/>
      <c r="D239" s="0"/>
      <c r="E239" s="0"/>
      <c r="F239" s="0"/>
      <c r="G239" s="0"/>
      <c r="H239" s="0"/>
      <c r="I239" s="0"/>
      <c r="J239" s="0"/>
      <c r="K239" s="0"/>
      <c r="L239" s="0"/>
      <c r="M239" s="0"/>
      <c r="N239" s="0"/>
      <c r="O239" s="0"/>
      <c r="P239" s="0"/>
      <c r="Q239" s="0"/>
      <c r="R239" s="0"/>
      <c r="S239" s="0"/>
      <c r="T239" s="0"/>
      <c r="U239" s="0"/>
      <c r="V239" s="0"/>
      <c r="W239" s="0"/>
      <c r="X239" s="0"/>
      <c r="Y239" s="0"/>
      <c r="Z239" s="0"/>
      <c r="AA239" s="0"/>
      <c r="AB239" s="0"/>
      <c r="AC239" s="0"/>
      <c r="AD239" s="0"/>
      <c r="AE239" s="0"/>
      <c r="AF239" s="0"/>
      <c r="AG239" s="0"/>
      <c r="AH239" s="0"/>
      <c r="AI239" s="0"/>
      <c r="AJ239" s="0"/>
      <c r="AK239" s="0"/>
      <c r="AL239" s="0"/>
      <c r="AM239" s="0"/>
      <c r="AN239" s="0"/>
      <c r="AO239" s="0"/>
      <c r="AP239" s="0"/>
      <c r="AQ239" s="0"/>
      <c r="AR239" s="0"/>
      <c r="AS239" s="0"/>
      <c r="AT239" s="0"/>
      <c r="AU239" s="0"/>
      <c r="AV239" s="0"/>
      <c r="AW239" s="0"/>
      <c r="AX239" s="0"/>
      <c r="AY239" s="0"/>
      <c r="AZ239" s="0"/>
      <c r="BA239" s="0"/>
      <c r="BB239" s="0"/>
      <c r="BC239" s="0"/>
      <c r="BD239" s="0"/>
      <c r="BE239" s="0"/>
      <c r="BF239" s="0"/>
      <c r="BG239" s="0"/>
      <c r="BH239" s="0"/>
      <c r="BI239" s="0"/>
      <c r="BJ239" s="0"/>
      <c r="BK239" s="0"/>
      <c r="BL239" s="0"/>
      <c r="BM239" s="0"/>
      <c r="BN239" s="0"/>
      <c r="BO239" s="0"/>
      <c r="BP239" s="0"/>
      <c r="BQ239" s="0"/>
      <c r="BR239" s="0"/>
      <c r="BS239" s="0"/>
      <c r="BT239" s="0"/>
      <c r="BU239" s="0"/>
      <c r="BV239" s="0"/>
      <c r="BW239" s="0"/>
      <c r="BX239" s="0"/>
      <c r="BY239" s="0"/>
      <c r="BZ239" s="0"/>
      <c r="CA239" s="0"/>
      <c r="CB239" s="0"/>
      <c r="CC239" s="0"/>
      <c r="CD239" s="0"/>
      <c r="CE239" s="0"/>
      <c r="CF239" s="0"/>
      <c r="CG239" s="0"/>
      <c r="CH239" s="0"/>
      <c r="CI239" s="0"/>
      <c r="CJ239" s="0"/>
      <c r="CK239" s="0"/>
      <c r="CL239" s="0"/>
      <c r="CM239" s="0"/>
      <c r="CN239" s="0"/>
      <c r="CO239" s="0"/>
      <c r="CP239" s="0"/>
      <c r="CQ239" s="0"/>
      <c r="CR239" s="0"/>
      <c r="CS239" s="0"/>
      <c r="CT239" s="0"/>
      <c r="CU239" s="0"/>
      <c r="CV239" s="0"/>
      <c r="CW239" s="0"/>
      <c r="CX239" s="0"/>
      <c r="CY239" s="0"/>
      <c r="CZ239" s="0"/>
      <c r="DA239" s="0"/>
      <c r="DB239" s="0"/>
      <c r="DC239" s="0"/>
      <c r="DD239" s="0"/>
      <c r="DE239" s="11" t="n">
        <v>46080</v>
      </c>
      <c r="DF239" s="6" t="n">
        <v>1683.22</v>
      </c>
      <c r="DG239" s="0" t="s">
        <v>336</v>
      </c>
    </row>
    <row collapsed="false" customFormat="false" customHeight="false" hidden="false" ht="12.1" outlineLevel="0" r="240">
      <c r="A240" s="0"/>
      <c r="B240" s="0"/>
      <c r="C240" s="0"/>
      <c r="D240" s="0"/>
      <c r="E240" s="0"/>
      <c r="F240" s="0"/>
      <c r="G240" s="0"/>
      <c r="H240" s="0"/>
      <c r="I240" s="0"/>
      <c r="J240" s="0"/>
      <c r="K240" s="0"/>
      <c r="L240" s="0"/>
      <c r="M240" s="0"/>
      <c r="N240" s="0"/>
      <c r="O240" s="0"/>
      <c r="P240" s="0"/>
      <c r="Q240" s="0"/>
      <c r="R240" s="0"/>
      <c r="S240" s="0"/>
      <c r="T240" s="0"/>
      <c r="U240" s="0"/>
      <c r="V240" s="0"/>
      <c r="W240" s="0"/>
      <c r="X240" s="0"/>
      <c r="Y240" s="0"/>
      <c r="Z240" s="0"/>
      <c r="AA240" s="0"/>
      <c r="AB240" s="0"/>
      <c r="AC240" s="0"/>
      <c r="AD240" s="0"/>
      <c r="AE240" s="0"/>
      <c r="AF240" s="0"/>
      <c r="AG240" s="0"/>
      <c r="AH240" s="0"/>
      <c r="AI240" s="0"/>
      <c r="AJ240" s="0"/>
      <c r="AK240" s="0"/>
      <c r="AL240" s="0"/>
      <c r="AM240" s="0"/>
      <c r="AN240" s="0"/>
      <c r="AO240" s="0"/>
      <c r="AP240" s="0"/>
      <c r="AQ240" s="0"/>
      <c r="AR240" s="0"/>
      <c r="AS240" s="0"/>
      <c r="AT240" s="0"/>
      <c r="AU240" s="0"/>
      <c r="AV240" s="0"/>
      <c r="AW240" s="0"/>
      <c r="AX240" s="0"/>
      <c r="AY240" s="0"/>
      <c r="AZ240" s="0"/>
      <c r="BA240" s="0"/>
      <c r="BB240" s="0"/>
      <c r="BC240" s="0"/>
      <c r="BD240" s="0"/>
      <c r="BE240" s="0"/>
      <c r="BF240" s="0"/>
      <c r="BG240" s="0"/>
      <c r="BH240" s="0"/>
      <c r="BI240" s="0"/>
      <c r="BJ240" s="0"/>
      <c r="BK240" s="0"/>
      <c r="BL240" s="0"/>
      <c r="BM240" s="0"/>
      <c r="BN240" s="0"/>
      <c r="BO240" s="0"/>
      <c r="BP240" s="0"/>
      <c r="BQ240" s="0"/>
      <c r="BR240" s="0"/>
      <c r="BS240" s="0"/>
      <c r="BT240" s="0"/>
      <c r="BU240" s="0"/>
      <c r="BV240" s="0"/>
      <c r="BW240" s="0"/>
      <c r="BX240" s="0"/>
      <c r="BY240" s="0"/>
      <c r="BZ240" s="0"/>
      <c r="CA240" s="0"/>
      <c r="CB240" s="0"/>
      <c r="CC240" s="0"/>
      <c r="CD240" s="0"/>
      <c r="CE240" s="0"/>
      <c r="CF240" s="0"/>
      <c r="CG240" s="0"/>
      <c r="CH240" s="0"/>
      <c r="CI240" s="0"/>
      <c r="CJ240" s="0"/>
      <c r="CK240" s="0"/>
      <c r="CL240" s="0"/>
      <c r="CM240" s="0"/>
      <c r="CN240" s="0"/>
      <c r="CO240" s="0"/>
      <c r="CP240" s="0"/>
      <c r="CQ240" s="0"/>
      <c r="CR240" s="0"/>
      <c r="CS240" s="0"/>
      <c r="CT240" s="0"/>
      <c r="CU240" s="0"/>
      <c r="CV240" s="0"/>
      <c r="CW240" s="0"/>
      <c r="CX240" s="0"/>
      <c r="CY240" s="0"/>
      <c r="CZ240" s="0"/>
      <c r="DA240" s="0"/>
      <c r="DB240" s="0"/>
      <c r="DC240" s="0"/>
      <c r="DD240" s="0"/>
      <c r="DE240" s="11" t="n">
        <v>46082</v>
      </c>
      <c r="DF240" s="6" t="n">
        <v>153.05</v>
      </c>
      <c r="DG240" s="0" t="s">
        <v>336</v>
      </c>
    </row>
    <row collapsed="false" customFormat="false" customHeight="false" hidden="false" ht="12.1" outlineLevel="0" r="241">
      <c r="A241" s="0"/>
      <c r="B241" s="0"/>
      <c r="C241" s="0"/>
      <c r="D241" s="0"/>
      <c r="E241" s="0"/>
      <c r="F241" s="0"/>
      <c r="G241" s="0"/>
      <c r="H241" s="0"/>
      <c r="I241" s="0"/>
      <c r="J241" s="0"/>
      <c r="K241" s="0"/>
      <c r="L241" s="0"/>
      <c r="M241" s="0"/>
      <c r="N241" s="0"/>
      <c r="O241" s="0"/>
      <c r="P241" s="0"/>
      <c r="Q241" s="0"/>
      <c r="R241" s="0"/>
      <c r="S241" s="0"/>
      <c r="T241" s="0"/>
      <c r="U241" s="0"/>
      <c r="V241" s="0"/>
      <c r="W241" s="0"/>
      <c r="X241" s="0"/>
      <c r="Y241" s="0"/>
      <c r="Z241" s="0"/>
      <c r="AA241" s="0"/>
      <c r="AB241" s="0"/>
      <c r="AC241" s="0"/>
      <c r="AD241" s="0"/>
      <c r="AE241" s="0"/>
      <c r="AF241" s="0"/>
      <c r="AG241" s="0"/>
      <c r="AH241" s="0"/>
      <c r="AI241" s="0"/>
      <c r="AJ241" s="0"/>
      <c r="AK241" s="0"/>
      <c r="AL241" s="0"/>
      <c r="AM241" s="0"/>
      <c r="AN241" s="0"/>
      <c r="AO241" s="0"/>
      <c r="AP241" s="0"/>
      <c r="AQ241" s="0"/>
      <c r="AR241" s="0"/>
      <c r="AS241" s="0"/>
      <c r="AT241" s="0"/>
      <c r="AU241" s="0"/>
      <c r="AV241" s="0"/>
      <c r="AW241" s="0"/>
      <c r="AX241" s="0"/>
      <c r="AY241" s="0"/>
      <c r="AZ241" s="0"/>
      <c r="BA241" s="0"/>
      <c r="BB241" s="0"/>
      <c r="BC241" s="0"/>
      <c r="BD241" s="0"/>
      <c r="BE241" s="0"/>
      <c r="BF241" s="0"/>
      <c r="BG241" s="0"/>
      <c r="BH241" s="0"/>
      <c r="BI241" s="0"/>
      <c r="BJ241" s="0"/>
      <c r="BK241" s="0"/>
      <c r="BL241" s="0"/>
      <c r="BM241" s="0"/>
      <c r="BN241" s="0"/>
      <c r="BO241" s="0"/>
      <c r="BP241" s="0"/>
      <c r="BQ241" s="0"/>
      <c r="BR241" s="0"/>
      <c r="BS241" s="0"/>
      <c r="BT241" s="0"/>
      <c r="BU241" s="0"/>
      <c r="BV241" s="0"/>
      <c r="BW241" s="0"/>
      <c r="BX241" s="0"/>
      <c r="BY241" s="0"/>
      <c r="BZ241" s="0"/>
      <c r="CA241" s="0"/>
      <c r="CB241" s="0"/>
      <c r="CC241" s="0"/>
      <c r="CD241" s="0"/>
      <c r="CE241" s="0"/>
      <c r="CF241" s="0"/>
      <c r="CG241" s="0"/>
      <c r="CH241" s="0"/>
      <c r="CI241" s="0"/>
      <c r="CJ241" s="0"/>
      <c r="CK241" s="0"/>
      <c r="CL241" s="0"/>
      <c r="CM241" s="0"/>
      <c r="CN241" s="0"/>
      <c r="CO241" s="0"/>
      <c r="CP241" s="0"/>
      <c r="CQ241" s="0"/>
      <c r="CR241" s="0"/>
      <c r="CS241" s="0"/>
      <c r="CT241" s="0"/>
      <c r="CU241" s="0"/>
      <c r="CV241" s="0"/>
      <c r="CW241" s="0"/>
      <c r="CX241" s="0"/>
      <c r="CY241" s="0"/>
      <c r="CZ241" s="0"/>
      <c r="DA241" s="0"/>
      <c r="DB241" s="0"/>
      <c r="DC241" s="0"/>
      <c r="DD241" s="0"/>
      <c r="DE241" s="11" t="n">
        <v>46085</v>
      </c>
      <c r="DF241" s="6" t="n">
        <v>153.23</v>
      </c>
      <c r="DG241" s="0" t="s">
        <v>336</v>
      </c>
    </row>
    <row collapsed="false" customFormat="false" customHeight="false" hidden="false" ht="12.1" outlineLevel="0" r="242">
      <c r="A242" s="0"/>
      <c r="B242" s="0"/>
      <c r="C242" s="0"/>
      <c r="D242" s="0"/>
      <c r="E242" s="0"/>
      <c r="F242" s="0"/>
      <c r="G242" s="0"/>
      <c r="H242" s="0"/>
      <c r="I242" s="0"/>
      <c r="J242" s="0"/>
      <c r="K242" s="0"/>
      <c r="L242" s="0"/>
      <c r="M242" s="0"/>
      <c r="N242" s="0"/>
      <c r="O242" s="0"/>
      <c r="P242" s="0"/>
      <c r="Q242" s="0"/>
      <c r="R242" s="0"/>
      <c r="S242" s="0"/>
      <c r="T242" s="0"/>
      <c r="U242" s="0"/>
      <c r="V242" s="0"/>
      <c r="W242" s="0"/>
      <c r="X242" s="0"/>
      <c r="Y242" s="0"/>
      <c r="Z242" s="0"/>
      <c r="AA242" s="0"/>
      <c r="AB242" s="0"/>
      <c r="AC242" s="0"/>
      <c r="AD242" s="0"/>
      <c r="AE242" s="0"/>
      <c r="AF242" s="0"/>
      <c r="AG242" s="0"/>
      <c r="AH242" s="0"/>
      <c r="AI242" s="0"/>
      <c r="AJ242" s="0"/>
      <c r="AK242" s="0"/>
      <c r="AL242" s="0"/>
      <c r="AM242" s="0"/>
      <c r="AN242" s="0"/>
      <c r="AO242" s="0"/>
      <c r="AP242" s="0"/>
      <c r="AQ242" s="0"/>
      <c r="AR242" s="0"/>
      <c r="AS242" s="0"/>
      <c r="AT242" s="0"/>
      <c r="AU242" s="0"/>
      <c r="AV242" s="0"/>
      <c r="AW242" s="0"/>
      <c r="AX242" s="0"/>
      <c r="AY242" s="0"/>
      <c r="AZ242" s="0"/>
      <c r="BA242" s="0"/>
      <c r="BB242" s="0"/>
      <c r="BC242" s="0"/>
      <c r="BD242" s="0"/>
      <c r="BE242" s="0"/>
      <c r="BF242" s="0"/>
      <c r="BG242" s="0"/>
      <c r="BH242" s="0"/>
      <c r="BI242" s="0"/>
      <c r="BJ242" s="0"/>
      <c r="BK242" s="0"/>
      <c r="BL242" s="0"/>
      <c r="BM242" s="0"/>
      <c r="BN242" s="0"/>
      <c r="BO242" s="0"/>
      <c r="BP242" s="0"/>
      <c r="BQ242" s="0"/>
      <c r="BR242" s="0"/>
      <c r="BS242" s="0"/>
      <c r="BT242" s="0"/>
      <c r="BU242" s="0"/>
      <c r="BV242" s="0"/>
      <c r="BW242" s="0"/>
      <c r="BX242" s="0"/>
      <c r="BY242" s="0"/>
      <c r="BZ242" s="0"/>
      <c r="CA242" s="0"/>
      <c r="CB242" s="0"/>
      <c r="CC242" s="0"/>
      <c r="CD242" s="0"/>
      <c r="CE242" s="0"/>
      <c r="CF242" s="0"/>
      <c r="CG242" s="0"/>
      <c r="CH242" s="0"/>
      <c r="CI242" s="0"/>
      <c r="CJ242" s="0"/>
      <c r="CK242" s="0"/>
      <c r="CL242" s="0"/>
      <c r="CM242" s="0"/>
      <c r="CN242" s="0"/>
      <c r="CO242" s="0"/>
      <c r="CP242" s="0"/>
      <c r="CQ242" s="0"/>
      <c r="CR242" s="0"/>
      <c r="CS242" s="0"/>
      <c r="CT242" s="0"/>
      <c r="CU242" s="0"/>
      <c r="CV242" s="0"/>
      <c r="CW242" s="0"/>
      <c r="CX242" s="0"/>
      <c r="CY242" s="0"/>
      <c r="CZ242" s="0"/>
      <c r="DA242" s="0"/>
      <c r="DB242" s="0"/>
      <c r="DC242" s="0"/>
      <c r="DD242" s="0"/>
      <c r="DE242" s="11" t="n">
        <v>46085</v>
      </c>
      <c r="DF242" s="6" t="n">
        <v>459.7</v>
      </c>
      <c r="DG242" s="0" t="s">
        <v>336</v>
      </c>
    </row>
    <row collapsed="false" customFormat="false" customHeight="false" hidden="false" ht="12.1" outlineLevel="0" r="243">
      <c r="A243" s="0"/>
      <c r="B243" s="0"/>
      <c r="C243" s="0"/>
      <c r="D243" s="0"/>
      <c r="E243" s="0"/>
      <c r="F243" s="0"/>
      <c r="G243" s="0"/>
      <c r="H243" s="0"/>
      <c r="I243" s="0"/>
      <c r="J243" s="0"/>
      <c r="K243" s="0"/>
      <c r="L243" s="0"/>
      <c r="M243" s="0"/>
      <c r="N243" s="0"/>
      <c r="O243" s="0"/>
      <c r="P243" s="0"/>
      <c r="Q243" s="0"/>
      <c r="R243" s="0"/>
      <c r="S243" s="0"/>
      <c r="T243" s="0"/>
      <c r="U243" s="0"/>
      <c r="V243" s="0"/>
      <c r="W243" s="0"/>
      <c r="X243" s="0"/>
      <c r="Y243" s="0"/>
      <c r="Z243" s="0"/>
      <c r="AA243" s="0"/>
      <c r="AB243" s="0"/>
      <c r="AC243" s="0"/>
      <c r="AD243" s="0"/>
      <c r="AE243" s="0"/>
      <c r="AF243" s="0"/>
      <c r="AG243" s="0"/>
      <c r="AH243" s="0"/>
      <c r="AI243" s="0"/>
      <c r="AJ243" s="0"/>
      <c r="AK243" s="0"/>
      <c r="AL243" s="0"/>
      <c r="AM243" s="0"/>
      <c r="AN243" s="0"/>
      <c r="AO243" s="0"/>
      <c r="AP243" s="0"/>
      <c r="AQ243" s="0"/>
      <c r="AR243" s="0"/>
      <c r="AS243" s="0"/>
      <c r="AT243" s="0"/>
      <c r="AU243" s="0"/>
      <c r="AV243" s="0"/>
      <c r="AW243" s="0"/>
      <c r="AX243" s="0"/>
      <c r="AY243" s="0"/>
      <c r="AZ243" s="0"/>
      <c r="BA243" s="0"/>
      <c r="BB243" s="0"/>
      <c r="BC243" s="0"/>
      <c r="BD243" s="0"/>
      <c r="BE243" s="0"/>
      <c r="BF243" s="0"/>
      <c r="BG243" s="0"/>
      <c r="BH243" s="0"/>
      <c r="BI243" s="0"/>
      <c r="BJ243" s="0"/>
      <c r="BK243" s="0"/>
      <c r="BL243" s="0"/>
      <c r="BM243" s="0"/>
      <c r="BN243" s="0"/>
      <c r="BO243" s="0"/>
      <c r="BP243" s="0"/>
      <c r="BQ243" s="0"/>
      <c r="BR243" s="0"/>
      <c r="BS243" s="0"/>
      <c r="BT243" s="0"/>
      <c r="BU243" s="0"/>
      <c r="BV243" s="0"/>
      <c r="BW243" s="0"/>
      <c r="BX243" s="0"/>
      <c r="BY243" s="0"/>
      <c r="BZ243" s="0"/>
      <c r="CA243" s="0"/>
      <c r="CB243" s="0"/>
      <c r="CC243" s="0"/>
      <c r="CD243" s="0"/>
      <c r="CE243" s="0"/>
      <c r="CF243" s="0"/>
      <c r="CG243" s="0"/>
      <c r="CH243" s="0"/>
      <c r="CI243" s="0"/>
      <c r="CJ243" s="0"/>
      <c r="CK243" s="0"/>
      <c r="CL243" s="0"/>
      <c r="CM243" s="0"/>
      <c r="CN243" s="0"/>
      <c r="CO243" s="0"/>
      <c r="CP243" s="0"/>
      <c r="CQ243" s="0"/>
      <c r="CR243" s="0"/>
      <c r="CS243" s="0"/>
      <c r="CT243" s="0"/>
      <c r="CU243" s="0"/>
      <c r="CV243" s="0"/>
      <c r="CW243" s="0"/>
      <c r="CX243" s="0"/>
      <c r="CY243" s="0"/>
      <c r="CZ243" s="0"/>
      <c r="DA243" s="0"/>
      <c r="DB243" s="0"/>
      <c r="DC243" s="0"/>
      <c r="DD243" s="0"/>
      <c r="DE243" s="11" t="n">
        <v>46085</v>
      </c>
      <c r="DF243" s="6" t="n">
        <v>919.44</v>
      </c>
      <c r="DG243" s="0" t="s">
        <v>336</v>
      </c>
    </row>
    <row collapsed="false" customFormat="false" customHeight="false" hidden="false" ht="12.1" outlineLevel="0" r="244">
      <c r="A244" s="0"/>
      <c r="B244" s="0"/>
      <c r="C244" s="0"/>
      <c r="D244" s="0"/>
      <c r="E244" s="0"/>
      <c r="F244" s="0"/>
      <c r="G244" s="0"/>
      <c r="H244" s="0"/>
      <c r="I244" s="0"/>
      <c r="J244" s="0"/>
      <c r="K244" s="0"/>
      <c r="L244" s="0"/>
      <c r="M244" s="0"/>
      <c r="N244" s="0"/>
      <c r="O244" s="0"/>
      <c r="P244" s="0"/>
      <c r="Q244" s="0"/>
      <c r="R244" s="0"/>
      <c r="S244" s="0"/>
      <c r="T244" s="0"/>
      <c r="U244" s="0"/>
      <c r="V244" s="0"/>
      <c r="W244" s="0"/>
      <c r="X244" s="0"/>
      <c r="Y244" s="0"/>
      <c r="Z244" s="0"/>
      <c r="AA244" s="0"/>
      <c r="AB244" s="0"/>
      <c r="AC244" s="0"/>
      <c r="AD244" s="0"/>
      <c r="AE244" s="0"/>
      <c r="AF244" s="0"/>
      <c r="AG244" s="0"/>
      <c r="AH244" s="0"/>
      <c r="AI244" s="0"/>
      <c r="AJ244" s="0"/>
      <c r="AK244" s="0"/>
      <c r="AL244" s="0"/>
      <c r="AM244" s="0"/>
      <c r="AN244" s="0"/>
      <c r="AO244" s="0"/>
      <c r="AP244" s="0"/>
      <c r="AQ244" s="0"/>
      <c r="AR244" s="0"/>
      <c r="AS244" s="0"/>
      <c r="AT244" s="0"/>
      <c r="AU244" s="0"/>
      <c r="AV244" s="0"/>
      <c r="AW244" s="0"/>
      <c r="AX244" s="0"/>
      <c r="AY244" s="0"/>
      <c r="AZ244" s="0"/>
      <c r="BA244" s="0"/>
      <c r="BB244" s="0"/>
      <c r="BC244" s="0"/>
      <c r="BD244" s="0"/>
      <c r="BE244" s="0"/>
      <c r="BF244" s="0"/>
      <c r="BG244" s="0"/>
      <c r="BH244" s="0"/>
      <c r="BI244" s="0"/>
      <c r="BJ244" s="0"/>
      <c r="BK244" s="0"/>
      <c r="BL244" s="0"/>
      <c r="BM244" s="0"/>
      <c r="BN244" s="0"/>
      <c r="BO244" s="0"/>
      <c r="BP244" s="0"/>
      <c r="BQ244" s="0"/>
      <c r="BR244" s="0"/>
      <c r="BS244" s="0"/>
      <c r="BT244" s="0"/>
      <c r="BU244" s="0"/>
      <c r="BV244" s="0"/>
      <c r="BW244" s="0"/>
      <c r="BX244" s="0"/>
      <c r="BY244" s="0"/>
      <c r="BZ244" s="0"/>
      <c r="CA244" s="0"/>
      <c r="CB244" s="0"/>
      <c r="CC244" s="0"/>
      <c r="CD244" s="0"/>
      <c r="CE244" s="0"/>
      <c r="CF244" s="0"/>
      <c r="CG244" s="0"/>
      <c r="CH244" s="0"/>
      <c r="CI244" s="0"/>
      <c r="CJ244" s="0"/>
      <c r="CK244" s="0"/>
      <c r="CL244" s="0"/>
      <c r="CM244" s="0"/>
      <c r="CN244" s="0"/>
      <c r="CO244" s="0"/>
      <c r="CP244" s="0"/>
      <c r="CQ244" s="0"/>
      <c r="CR244" s="0"/>
      <c r="CS244" s="0"/>
      <c r="CT244" s="0"/>
      <c r="CU244" s="0"/>
      <c r="CV244" s="0"/>
      <c r="CW244" s="0"/>
      <c r="CX244" s="0"/>
      <c r="CY244" s="0"/>
      <c r="CZ244" s="0"/>
      <c r="DA244" s="0"/>
      <c r="DB244" s="0"/>
      <c r="DC244" s="0"/>
      <c r="DD244" s="0"/>
      <c r="DE244" s="11" t="n">
        <v>46086</v>
      </c>
      <c r="DF244" s="6" t="n">
        <v>153.29</v>
      </c>
      <c r="DG244" s="0" t="s">
        <v>336</v>
      </c>
    </row>
    <row collapsed="false" customFormat="false" customHeight="false" hidden="false" ht="12.1" outlineLevel="0" r="245">
      <c r="A245" s="0"/>
      <c r="B245" s="0"/>
      <c r="C245" s="0"/>
      <c r="D245" s="0"/>
      <c r="E245" s="0"/>
      <c r="F245" s="0"/>
      <c r="G245" s="0"/>
      <c r="H245" s="0"/>
      <c r="I245" s="0"/>
      <c r="J245" s="0"/>
      <c r="K245" s="0"/>
      <c r="L245" s="0"/>
      <c r="M245" s="0"/>
      <c r="N245" s="0"/>
      <c r="O245" s="0"/>
      <c r="P245" s="0"/>
      <c r="Q245" s="0"/>
      <c r="R245" s="0"/>
      <c r="S245" s="0"/>
      <c r="T245" s="0"/>
      <c r="U245" s="0"/>
      <c r="V245" s="0"/>
      <c r="W245" s="0"/>
      <c r="X245" s="0"/>
      <c r="Y245" s="0"/>
      <c r="Z245" s="0"/>
      <c r="AA245" s="0"/>
      <c r="AB245" s="0"/>
      <c r="AC245" s="0"/>
      <c r="AD245" s="0"/>
      <c r="AE245" s="0"/>
      <c r="AF245" s="0"/>
      <c r="AG245" s="0"/>
      <c r="AH245" s="0"/>
      <c r="AI245" s="0"/>
      <c r="AJ245" s="0"/>
      <c r="AK245" s="0"/>
      <c r="AL245" s="0"/>
      <c r="AM245" s="0"/>
      <c r="AN245" s="0"/>
      <c r="AO245" s="0"/>
      <c r="AP245" s="0"/>
      <c r="AQ245" s="0"/>
      <c r="AR245" s="0"/>
      <c r="AS245" s="0"/>
      <c r="AT245" s="0"/>
      <c r="AU245" s="0"/>
      <c r="AV245" s="0"/>
      <c r="AW245" s="0"/>
      <c r="AX245" s="0"/>
      <c r="AY245" s="0"/>
      <c r="AZ245" s="0"/>
      <c r="BA245" s="0"/>
      <c r="BB245" s="0"/>
      <c r="BC245" s="0"/>
      <c r="BD245" s="0"/>
      <c r="BE245" s="0"/>
      <c r="BF245" s="0"/>
      <c r="BG245" s="0"/>
      <c r="BH245" s="0"/>
      <c r="BI245" s="0"/>
      <c r="BJ245" s="0"/>
      <c r="BK245" s="0"/>
      <c r="BL245" s="0"/>
      <c r="BM245" s="0"/>
      <c r="BN245" s="0"/>
      <c r="BO245" s="0"/>
      <c r="BP245" s="0"/>
      <c r="BQ245" s="0"/>
      <c r="BR245" s="0"/>
      <c r="BS245" s="0"/>
      <c r="BT245" s="0"/>
      <c r="BU245" s="0"/>
      <c r="BV245" s="0"/>
      <c r="BW245" s="0"/>
      <c r="BX245" s="0"/>
      <c r="BY245" s="0"/>
      <c r="BZ245" s="0"/>
      <c r="CA245" s="0"/>
      <c r="CB245" s="0"/>
      <c r="CC245" s="0"/>
      <c r="CD245" s="0"/>
      <c r="CE245" s="0"/>
      <c r="CF245" s="0"/>
      <c r="CG245" s="0"/>
      <c r="CH245" s="0"/>
      <c r="CI245" s="0"/>
      <c r="CJ245" s="0"/>
      <c r="CK245" s="0"/>
      <c r="CL245" s="0"/>
      <c r="CM245" s="0"/>
      <c r="CN245" s="0"/>
      <c r="CO245" s="0"/>
      <c r="CP245" s="0"/>
      <c r="CQ245" s="0"/>
      <c r="CR245" s="0"/>
      <c r="CS245" s="0"/>
      <c r="CT245" s="0"/>
      <c r="CU245" s="0"/>
      <c r="CV245" s="0"/>
      <c r="CW245" s="0"/>
      <c r="CX245" s="0"/>
      <c r="CY245" s="0"/>
      <c r="CZ245" s="0"/>
      <c r="DA245" s="0"/>
      <c r="DB245" s="0"/>
      <c r="DC245" s="0"/>
      <c r="DD245" s="0"/>
      <c r="DE245" s="11" t="n">
        <v>46091</v>
      </c>
      <c r="DF245" s="6" t="n">
        <v>153.58</v>
      </c>
      <c r="DG245" s="0" t="s">
        <v>336</v>
      </c>
    </row>
    <row collapsed="false" customFormat="false" customHeight="false" hidden="false" ht="12.1" outlineLevel="0" r="246">
      <c r="A246" s="0"/>
      <c r="B246" s="0"/>
      <c r="C246" s="0"/>
      <c r="D246" s="0"/>
      <c r="E246" s="0"/>
      <c r="F246" s="0"/>
      <c r="G246" s="0"/>
      <c r="H246" s="0"/>
      <c r="I246" s="0"/>
      <c r="J246" s="0"/>
      <c r="K246" s="0"/>
      <c r="L246" s="0"/>
      <c r="M246" s="0"/>
      <c r="N246" s="0"/>
      <c r="O246" s="0"/>
      <c r="P246" s="0"/>
      <c r="Q246" s="0"/>
      <c r="R246" s="0"/>
      <c r="S246" s="0"/>
      <c r="T246" s="0"/>
      <c r="U246" s="0"/>
      <c r="V246" s="0"/>
      <c r="W246" s="0"/>
      <c r="X246" s="0"/>
      <c r="Y246" s="0"/>
      <c r="Z246" s="0"/>
      <c r="AA246" s="0"/>
      <c r="AB246" s="0"/>
      <c r="AC246" s="0"/>
      <c r="AD246" s="0"/>
      <c r="AE246" s="0"/>
      <c r="AF246" s="0"/>
      <c r="AG246" s="0"/>
      <c r="AH246" s="0"/>
      <c r="AI246" s="0"/>
      <c r="AJ246" s="0"/>
      <c r="AK246" s="0"/>
      <c r="AL246" s="0"/>
      <c r="AM246" s="0"/>
      <c r="AN246" s="0"/>
      <c r="AO246" s="0"/>
      <c r="AP246" s="0"/>
      <c r="AQ246" s="0"/>
      <c r="AR246" s="0"/>
      <c r="AS246" s="0"/>
      <c r="AT246" s="0"/>
      <c r="AU246" s="0"/>
      <c r="AV246" s="0"/>
      <c r="AW246" s="0"/>
      <c r="AX246" s="0"/>
      <c r="AY246" s="0"/>
      <c r="AZ246" s="0"/>
      <c r="BA246" s="0"/>
      <c r="BB246" s="0"/>
      <c r="BC246" s="0"/>
      <c r="BD246" s="0"/>
      <c r="BE246" s="0"/>
      <c r="BF246" s="0"/>
      <c r="BG246" s="0"/>
      <c r="BH246" s="0"/>
      <c r="BI246" s="0"/>
      <c r="BJ246" s="0"/>
      <c r="BK246" s="0"/>
      <c r="BL246" s="0"/>
      <c r="BM246" s="0"/>
      <c r="BN246" s="0"/>
      <c r="BO246" s="0"/>
      <c r="BP246" s="0"/>
      <c r="BQ246" s="0"/>
      <c r="BR246" s="0"/>
      <c r="BS246" s="0"/>
      <c r="BT246" s="0"/>
      <c r="BU246" s="0"/>
      <c r="BV246" s="0"/>
      <c r="BW246" s="0"/>
      <c r="BX246" s="0"/>
      <c r="BY246" s="0"/>
      <c r="BZ246" s="0"/>
      <c r="CA246" s="0"/>
      <c r="CB246" s="0"/>
      <c r="CC246" s="0"/>
      <c r="CD246" s="0"/>
      <c r="CE246" s="0"/>
      <c r="CF246" s="0"/>
      <c r="CG246" s="0"/>
      <c r="CH246" s="0"/>
      <c r="CI246" s="0"/>
      <c r="CJ246" s="0"/>
      <c r="CK246" s="0"/>
      <c r="CL246" s="0"/>
      <c r="CM246" s="0"/>
      <c r="CN246" s="0"/>
      <c r="CO246" s="0"/>
      <c r="CP246" s="0"/>
      <c r="CQ246" s="0"/>
      <c r="CR246" s="0"/>
      <c r="CS246" s="0"/>
      <c r="CT246" s="0"/>
      <c r="CU246" s="0"/>
      <c r="CV246" s="0"/>
      <c r="CW246" s="0"/>
      <c r="CX246" s="0"/>
      <c r="CY246" s="0"/>
      <c r="CZ246" s="0"/>
      <c r="DA246" s="0"/>
      <c r="DB246" s="0"/>
      <c r="DC246" s="0"/>
      <c r="DD246" s="0"/>
      <c r="DE246" s="11" t="n">
        <v>46096</v>
      </c>
      <c r="DF246" s="6" t="n">
        <v>153.87</v>
      </c>
      <c r="DG246" s="0" t="s">
        <v>336</v>
      </c>
    </row>
    <row collapsed="false" customFormat="false" customHeight="false" hidden="false" ht="12.1" outlineLevel="0" r="247">
      <c r="A247" s="0"/>
      <c r="B247" s="0"/>
      <c r="C247" s="0"/>
      <c r="D247" s="0"/>
      <c r="E247" s="0"/>
      <c r="F247" s="0"/>
      <c r="G247" s="0"/>
      <c r="H247" s="0"/>
      <c r="I247" s="0"/>
      <c r="J247" s="0"/>
      <c r="K247" s="0"/>
      <c r="L247" s="0"/>
      <c r="M247" s="0"/>
      <c r="N247" s="0"/>
      <c r="O247" s="0"/>
      <c r="P247" s="0"/>
      <c r="Q247" s="0"/>
      <c r="R247" s="0"/>
      <c r="S247" s="0"/>
      <c r="T247" s="0"/>
      <c r="U247" s="0"/>
      <c r="V247" s="0"/>
      <c r="W247" s="0"/>
      <c r="X247" s="0"/>
      <c r="Y247" s="0"/>
      <c r="Z247" s="0"/>
      <c r="AA247" s="0"/>
      <c r="AB247" s="0"/>
      <c r="AC247" s="0"/>
      <c r="AD247" s="0"/>
      <c r="AE247" s="0"/>
      <c r="AF247" s="0"/>
      <c r="AG247" s="0"/>
      <c r="AH247" s="0"/>
      <c r="AI247" s="0"/>
      <c r="AJ247" s="0"/>
      <c r="AK247" s="0"/>
      <c r="AL247" s="0"/>
      <c r="AM247" s="0"/>
      <c r="AN247" s="0"/>
      <c r="AO247" s="0"/>
      <c r="AP247" s="0"/>
      <c r="AQ247" s="0"/>
      <c r="AR247" s="0"/>
      <c r="AS247" s="0"/>
      <c r="AT247" s="0"/>
      <c r="AU247" s="0"/>
      <c r="AV247" s="0"/>
      <c r="AW247" s="0"/>
      <c r="AX247" s="0"/>
      <c r="AY247" s="0"/>
      <c r="AZ247" s="0"/>
      <c r="BA247" s="0"/>
      <c r="BB247" s="0"/>
      <c r="BC247" s="0"/>
      <c r="BD247" s="0"/>
      <c r="BE247" s="0"/>
      <c r="BF247" s="0"/>
      <c r="BG247" s="0"/>
      <c r="BH247" s="0"/>
      <c r="BI247" s="0"/>
      <c r="BJ247" s="0"/>
      <c r="BK247" s="0"/>
      <c r="BL247" s="0"/>
      <c r="BM247" s="0"/>
      <c r="BN247" s="0"/>
      <c r="BO247" s="0"/>
      <c r="BP247" s="0"/>
      <c r="BQ247" s="0"/>
      <c r="BR247" s="0"/>
      <c r="BS247" s="0"/>
      <c r="BT247" s="0"/>
      <c r="BU247" s="0"/>
      <c r="BV247" s="0"/>
      <c r="BW247" s="0"/>
      <c r="BX247" s="0"/>
      <c r="BY247" s="0"/>
      <c r="BZ247" s="0"/>
      <c r="CA247" s="0"/>
      <c r="CB247" s="0"/>
      <c r="CC247" s="0"/>
      <c r="CD247" s="0"/>
      <c r="CE247" s="0"/>
      <c r="CF247" s="0"/>
      <c r="CG247" s="0"/>
      <c r="CH247" s="0"/>
      <c r="CI247" s="0"/>
      <c r="CJ247" s="0"/>
      <c r="CK247" s="0"/>
      <c r="CL247" s="0"/>
      <c r="CM247" s="0"/>
      <c r="CN247" s="0"/>
      <c r="CO247" s="0"/>
      <c r="CP247" s="0"/>
      <c r="CQ247" s="0"/>
      <c r="CR247" s="0"/>
      <c r="CS247" s="0"/>
      <c r="CT247" s="0"/>
      <c r="CU247" s="0"/>
      <c r="CV247" s="0"/>
      <c r="CW247" s="0"/>
      <c r="CX247" s="0"/>
      <c r="CY247" s="0"/>
      <c r="CZ247" s="0"/>
      <c r="DA247" s="0"/>
      <c r="DB247" s="0"/>
      <c r="DC247" s="0"/>
      <c r="DD247" s="0"/>
      <c r="DE247" s="11" t="n">
        <v>46098</v>
      </c>
      <c r="DF247" s="6" t="n">
        <v>153.99</v>
      </c>
      <c r="DG247" s="0" t="s">
        <v>336</v>
      </c>
    </row>
    <row collapsed="false" customFormat="false" customHeight="false" hidden="false" ht="12.1" outlineLevel="0" r="248">
      <c r="A248" s="0"/>
      <c r="B248" s="0"/>
      <c r="C248" s="0"/>
      <c r="D248" s="0"/>
      <c r="E248" s="0"/>
      <c r="F248" s="0"/>
      <c r="G248" s="0"/>
      <c r="H248" s="0"/>
      <c r="I248" s="0"/>
      <c r="J248" s="0"/>
      <c r="K248" s="0"/>
      <c r="L248" s="0"/>
      <c r="M248" s="0"/>
      <c r="N248" s="0"/>
      <c r="O248" s="0"/>
      <c r="P248" s="0"/>
      <c r="Q248" s="0"/>
      <c r="R248" s="0"/>
      <c r="S248" s="0"/>
      <c r="T248" s="0"/>
      <c r="U248" s="0"/>
      <c r="V248" s="0"/>
      <c r="W248" s="0"/>
      <c r="X248" s="0"/>
      <c r="Y248" s="0"/>
      <c r="Z248" s="0"/>
      <c r="AA248" s="0"/>
      <c r="AB248" s="0"/>
      <c r="AC248" s="0"/>
      <c r="AD248" s="0"/>
      <c r="AE248" s="0"/>
      <c r="AF248" s="0"/>
      <c r="AG248" s="0"/>
      <c r="AH248" s="0"/>
      <c r="AI248" s="0"/>
      <c r="AJ248" s="0"/>
      <c r="AK248" s="0"/>
      <c r="AL248" s="0"/>
      <c r="AM248" s="0"/>
      <c r="AN248" s="0"/>
      <c r="AO248" s="0"/>
      <c r="AP248" s="0"/>
      <c r="AQ248" s="0"/>
      <c r="AR248" s="0"/>
      <c r="AS248" s="0"/>
      <c r="AT248" s="0"/>
      <c r="AU248" s="0"/>
      <c r="AV248" s="0"/>
      <c r="AW248" s="0"/>
      <c r="AX248" s="0"/>
      <c r="AY248" s="0"/>
      <c r="AZ248" s="0"/>
      <c r="BA248" s="0"/>
      <c r="BB248" s="0"/>
      <c r="BC248" s="0"/>
      <c r="BD248" s="0"/>
      <c r="BE248" s="0"/>
      <c r="BF248" s="0"/>
      <c r="BG248" s="0"/>
      <c r="BH248" s="0"/>
      <c r="BI248" s="0"/>
      <c r="BJ248" s="0"/>
      <c r="BK248" s="0"/>
      <c r="BL248" s="0"/>
      <c r="BM248" s="0"/>
      <c r="BN248" s="0"/>
      <c r="BO248" s="0"/>
      <c r="BP248" s="0"/>
      <c r="BQ248" s="0"/>
      <c r="BR248" s="0"/>
      <c r="BS248" s="0"/>
      <c r="BT248" s="0"/>
      <c r="BU248" s="0"/>
      <c r="BV248" s="0"/>
      <c r="BW248" s="0"/>
      <c r="BX248" s="0"/>
      <c r="BY248" s="0"/>
      <c r="BZ248" s="0"/>
      <c r="CA248" s="0"/>
      <c r="CB248" s="0"/>
      <c r="CC248" s="0"/>
      <c r="CD248" s="0"/>
      <c r="CE248" s="0"/>
      <c r="CF248" s="0"/>
      <c r="CG248" s="0"/>
      <c r="CH248" s="0"/>
      <c r="CI248" s="0"/>
      <c r="CJ248" s="0"/>
      <c r="CK248" s="0"/>
      <c r="CL248" s="0"/>
      <c r="CM248" s="0"/>
      <c r="CN248" s="0"/>
      <c r="CO248" s="0"/>
      <c r="CP248" s="0"/>
      <c r="CQ248" s="0"/>
      <c r="CR248" s="0"/>
      <c r="CS248" s="0"/>
      <c r="CT248" s="0"/>
      <c r="CU248" s="0"/>
      <c r="CV248" s="0"/>
      <c r="CW248" s="0"/>
      <c r="CX248" s="0"/>
      <c r="CY248" s="0"/>
      <c r="CZ248" s="0"/>
      <c r="DA248" s="0"/>
      <c r="DB248" s="0"/>
      <c r="DC248" s="0"/>
      <c r="DD248" s="0"/>
      <c r="DE248" s="11" t="n">
        <v>46100</v>
      </c>
      <c r="DF248" s="6" t="n">
        <v>154.1</v>
      </c>
      <c r="DG248" s="0" t="s">
        <v>336</v>
      </c>
    </row>
    <row collapsed="false" customFormat="false" customHeight="false" hidden="false" ht="12.1" outlineLevel="0" r="249">
      <c r="A249" s="0"/>
      <c r="B249" s="0"/>
      <c r="C249" s="0"/>
      <c r="D249" s="0"/>
      <c r="E249" s="0"/>
      <c r="F249" s="0"/>
      <c r="G249" s="0"/>
      <c r="H249" s="0"/>
      <c r="I249" s="0"/>
      <c r="J249" s="0"/>
      <c r="K249" s="0"/>
      <c r="L249" s="0"/>
      <c r="M249" s="0"/>
      <c r="N249" s="0"/>
      <c r="O249" s="0"/>
      <c r="P249" s="0"/>
      <c r="Q249" s="0"/>
      <c r="R249" s="0"/>
      <c r="S249" s="0"/>
      <c r="T249" s="0"/>
      <c r="U249" s="0"/>
      <c r="V249" s="0"/>
      <c r="W249" s="0"/>
      <c r="X249" s="0"/>
      <c r="Y249" s="0"/>
      <c r="Z249" s="0"/>
      <c r="AA249" s="0"/>
      <c r="AB249" s="0"/>
      <c r="AC249" s="0"/>
      <c r="AD249" s="0"/>
      <c r="AE249" s="0"/>
      <c r="AF249" s="0"/>
      <c r="AG249" s="0"/>
      <c r="AH249" s="0"/>
      <c r="AI249" s="0"/>
      <c r="AJ249" s="0"/>
      <c r="AK249" s="0"/>
      <c r="AL249" s="0"/>
      <c r="AM249" s="0"/>
      <c r="AN249" s="0"/>
      <c r="AO249" s="0"/>
      <c r="AP249" s="0"/>
      <c r="AQ249" s="0"/>
      <c r="AR249" s="0"/>
      <c r="AS249" s="0"/>
      <c r="AT249" s="0"/>
      <c r="AU249" s="0"/>
      <c r="AV249" s="0"/>
      <c r="AW249" s="0"/>
      <c r="AX249" s="0"/>
      <c r="AY249" s="0"/>
      <c r="AZ249" s="0"/>
      <c r="BA249" s="0"/>
      <c r="BB249" s="0"/>
      <c r="BC249" s="0"/>
      <c r="BD249" s="0"/>
      <c r="BE249" s="0"/>
      <c r="BF249" s="0"/>
      <c r="BG249" s="0"/>
      <c r="BH249" s="0"/>
      <c r="BI249" s="0"/>
      <c r="BJ249" s="0"/>
      <c r="BK249" s="0"/>
      <c r="BL249" s="0"/>
      <c r="BM249" s="0"/>
      <c r="BN249" s="0"/>
      <c r="BO249" s="0"/>
      <c r="BP249" s="0"/>
      <c r="BQ249" s="0"/>
      <c r="BR249" s="0"/>
      <c r="BS249" s="0"/>
      <c r="BT249" s="0"/>
      <c r="BU249" s="0"/>
      <c r="BV249" s="0"/>
      <c r="BW249" s="0"/>
      <c r="BX249" s="0"/>
      <c r="BY249" s="0"/>
      <c r="BZ249" s="0"/>
      <c r="CA249" s="0"/>
      <c r="CB249" s="0"/>
      <c r="CC249" s="0"/>
      <c r="CD249" s="0"/>
      <c r="CE249" s="0"/>
      <c r="CF249" s="0"/>
      <c r="CG249" s="0"/>
      <c r="CH249" s="0"/>
      <c r="CI249" s="0"/>
      <c r="CJ249" s="0"/>
      <c r="CK249" s="0"/>
      <c r="CL249" s="0"/>
      <c r="CM249" s="0"/>
      <c r="CN249" s="0"/>
      <c r="CO249" s="0"/>
      <c r="CP249" s="0"/>
      <c r="CQ249" s="0"/>
      <c r="CR249" s="0"/>
      <c r="CS249" s="0"/>
      <c r="CT249" s="0"/>
      <c r="CU249" s="0"/>
      <c r="CV249" s="0"/>
      <c r="CW249" s="0"/>
      <c r="CX249" s="0"/>
      <c r="CY249" s="0"/>
      <c r="CZ249" s="0"/>
      <c r="DA249" s="0"/>
      <c r="DB249" s="0"/>
      <c r="DC249" s="0"/>
      <c r="DD249" s="0"/>
      <c r="DE249" s="11" t="n">
        <v>46104</v>
      </c>
      <c r="DF249" s="6" t="n">
        <v>154.33</v>
      </c>
      <c r="DG249" s="0" t="s">
        <v>336</v>
      </c>
    </row>
    <row collapsed="false" customFormat="false" customHeight="false" hidden="false" ht="12.1" outlineLevel="0" r="250">
      <c r="A250" s="0"/>
      <c r="B250" s="0"/>
      <c r="C250" s="0"/>
      <c r="D250" s="0"/>
      <c r="E250" s="0"/>
      <c r="F250" s="0"/>
      <c r="G250" s="0"/>
      <c r="H250" s="0"/>
      <c r="I250" s="0"/>
      <c r="J250" s="0"/>
      <c r="K250" s="0"/>
      <c r="L250" s="0"/>
      <c r="M250" s="0"/>
      <c r="N250" s="0"/>
      <c r="O250" s="0"/>
      <c r="P250" s="0"/>
      <c r="Q250" s="0"/>
      <c r="R250" s="0"/>
      <c r="S250" s="0"/>
      <c r="T250" s="0"/>
      <c r="U250" s="0"/>
      <c r="V250" s="0"/>
      <c r="W250" s="0"/>
      <c r="X250" s="0"/>
      <c r="Y250" s="0"/>
      <c r="Z250" s="0"/>
      <c r="AA250" s="0"/>
      <c r="AB250" s="0"/>
      <c r="AC250" s="0"/>
      <c r="AD250" s="0"/>
      <c r="AE250" s="0"/>
      <c r="AF250" s="0"/>
      <c r="AG250" s="0"/>
      <c r="AH250" s="0"/>
      <c r="AI250" s="0"/>
      <c r="AJ250" s="0"/>
      <c r="AK250" s="0"/>
      <c r="AL250" s="0"/>
      <c r="AM250" s="0"/>
      <c r="AN250" s="0"/>
      <c r="AO250" s="0"/>
      <c r="AP250" s="0"/>
      <c r="AQ250" s="0"/>
      <c r="AR250" s="0"/>
      <c r="AS250" s="0"/>
      <c r="AT250" s="0"/>
      <c r="AU250" s="0"/>
      <c r="AV250" s="0"/>
      <c r="AW250" s="0"/>
      <c r="AX250" s="0"/>
      <c r="AY250" s="0"/>
      <c r="AZ250" s="0"/>
      <c r="BA250" s="0"/>
      <c r="BB250" s="0"/>
      <c r="BC250" s="0"/>
      <c r="BD250" s="0"/>
      <c r="BE250" s="0"/>
      <c r="BF250" s="0"/>
      <c r="BG250" s="0"/>
      <c r="BH250" s="0"/>
      <c r="BI250" s="0"/>
      <c r="BJ250" s="0"/>
      <c r="BK250" s="0"/>
      <c r="BL250" s="0"/>
      <c r="BM250" s="0"/>
      <c r="BN250" s="0"/>
      <c r="BO250" s="0"/>
      <c r="BP250" s="0"/>
      <c r="BQ250" s="0"/>
      <c r="BR250" s="0"/>
      <c r="BS250" s="0"/>
      <c r="BT250" s="0"/>
      <c r="BU250" s="0"/>
      <c r="BV250" s="0"/>
      <c r="BW250" s="0"/>
      <c r="BX250" s="0"/>
      <c r="BY250" s="0"/>
      <c r="BZ250" s="0"/>
      <c r="CA250" s="0"/>
      <c r="CB250" s="0"/>
      <c r="CC250" s="0"/>
      <c r="CD250" s="0"/>
      <c r="CE250" s="0"/>
      <c r="CF250" s="0"/>
      <c r="CG250" s="0"/>
      <c r="CH250" s="0"/>
      <c r="CI250" s="0"/>
      <c r="CJ250" s="0"/>
      <c r="CK250" s="0"/>
      <c r="CL250" s="0"/>
      <c r="CM250" s="0"/>
      <c r="CN250" s="0"/>
      <c r="CO250" s="0"/>
      <c r="CP250" s="0"/>
      <c r="CQ250" s="0"/>
      <c r="CR250" s="0"/>
      <c r="CS250" s="0"/>
      <c r="CT250" s="0"/>
      <c r="CU250" s="0"/>
      <c r="CV250" s="0"/>
      <c r="CW250" s="0"/>
      <c r="CX250" s="0"/>
      <c r="CY250" s="0"/>
      <c r="CZ250" s="0"/>
      <c r="DA250" s="0"/>
      <c r="DB250" s="0"/>
      <c r="DC250" s="0"/>
      <c r="DD250" s="0"/>
      <c r="DE250" s="11" t="n">
        <v>46107</v>
      </c>
      <c r="DF250" s="6" t="n">
        <v>154.5</v>
      </c>
      <c r="DG250" s="0" t="s">
        <v>336</v>
      </c>
    </row>
    <row collapsed="false" customFormat="false" customHeight="false" hidden="false" ht="12.1" outlineLevel="0" r="251">
      <c r="A251" s="0"/>
      <c r="B251" s="0"/>
      <c r="C251" s="0"/>
      <c r="D251" s="0"/>
      <c r="E251" s="0"/>
      <c r="F251" s="0"/>
      <c r="G251" s="0"/>
      <c r="H251" s="0"/>
      <c r="I251" s="0"/>
      <c r="J251" s="0"/>
      <c r="K251" s="0"/>
      <c r="L251" s="0"/>
      <c r="M251" s="0"/>
      <c r="N251" s="0"/>
      <c r="O251" s="0"/>
      <c r="P251" s="0"/>
      <c r="Q251" s="0"/>
      <c r="R251" s="0"/>
      <c r="S251" s="0"/>
      <c r="T251" s="0"/>
      <c r="U251" s="0"/>
      <c r="V251" s="0"/>
      <c r="W251" s="0"/>
      <c r="X251" s="0"/>
      <c r="Y251" s="0"/>
      <c r="Z251" s="0"/>
      <c r="AA251" s="0"/>
      <c r="AB251" s="0"/>
      <c r="AC251" s="0"/>
      <c r="AD251" s="0"/>
      <c r="AE251" s="0"/>
      <c r="AF251" s="0"/>
      <c r="AG251" s="0"/>
      <c r="AH251" s="0"/>
      <c r="AI251" s="0"/>
      <c r="AJ251" s="0"/>
      <c r="AK251" s="0"/>
      <c r="AL251" s="0"/>
      <c r="AM251" s="0"/>
      <c r="AN251" s="0"/>
      <c r="AO251" s="0"/>
      <c r="AP251" s="0"/>
      <c r="AQ251" s="0"/>
      <c r="AR251" s="0"/>
      <c r="AS251" s="0"/>
      <c r="AT251" s="0"/>
      <c r="AU251" s="0"/>
      <c r="AV251" s="0"/>
      <c r="AW251" s="0"/>
      <c r="AX251" s="0"/>
      <c r="AY251" s="0"/>
      <c r="AZ251" s="0"/>
      <c r="BA251" s="0"/>
      <c r="BB251" s="0"/>
      <c r="BC251" s="0"/>
      <c r="BD251" s="0"/>
      <c r="BE251" s="0"/>
      <c r="BF251" s="0"/>
      <c r="BG251" s="0"/>
      <c r="BH251" s="0"/>
      <c r="BI251" s="0"/>
      <c r="BJ251" s="0"/>
      <c r="BK251" s="0"/>
      <c r="BL251" s="0"/>
      <c r="BM251" s="0"/>
      <c r="BN251" s="0"/>
      <c r="BO251" s="0"/>
      <c r="BP251" s="0"/>
      <c r="BQ251" s="0"/>
      <c r="BR251" s="0"/>
      <c r="BS251" s="0"/>
      <c r="BT251" s="0"/>
      <c r="BU251" s="0"/>
      <c r="BV251" s="0"/>
      <c r="BW251" s="0"/>
      <c r="BX251" s="0"/>
      <c r="BY251" s="0"/>
      <c r="BZ251" s="0"/>
      <c r="CA251" s="0"/>
      <c r="CB251" s="0"/>
      <c r="CC251" s="0"/>
      <c r="CD251" s="0"/>
      <c r="CE251" s="0"/>
      <c r="CF251" s="0"/>
      <c r="CG251" s="0"/>
      <c r="CH251" s="0"/>
      <c r="CI251" s="0"/>
      <c r="CJ251" s="0"/>
      <c r="CK251" s="0"/>
      <c r="CL251" s="0"/>
      <c r="CM251" s="0"/>
      <c r="CN251" s="0"/>
      <c r="CO251" s="0"/>
      <c r="CP251" s="0"/>
      <c r="CQ251" s="0"/>
      <c r="CR251" s="0"/>
      <c r="CS251" s="0"/>
      <c r="CT251" s="0"/>
      <c r="CU251" s="0"/>
      <c r="CV251" s="0"/>
      <c r="CW251" s="0"/>
      <c r="CX251" s="0"/>
      <c r="CY251" s="0"/>
      <c r="CZ251" s="0"/>
      <c r="DA251" s="0"/>
      <c r="DB251" s="0"/>
      <c r="DC251" s="0"/>
      <c r="DD251" s="0"/>
      <c r="DE251" s="11" t="n">
        <v>46112</v>
      </c>
      <c r="DF251" s="6" t="n">
        <v>154.79</v>
      </c>
      <c r="DG251" s="0" t="s">
        <v>336</v>
      </c>
    </row>
    <row collapsed="false" customFormat="false" customHeight="false" hidden="false" ht="12.1" outlineLevel="0" r="252">
      <c r="A252" s="0"/>
      <c r="B252" s="0"/>
      <c r="C252" s="0"/>
      <c r="D252" s="0"/>
      <c r="E252" s="0"/>
      <c r="F252" s="0"/>
      <c r="G252" s="0"/>
      <c r="H252" s="0"/>
      <c r="I252" s="0"/>
      <c r="J252" s="0"/>
      <c r="K252" s="0"/>
      <c r="L252" s="0"/>
      <c r="M252" s="0"/>
      <c r="N252" s="0"/>
      <c r="O252" s="0"/>
      <c r="P252" s="0"/>
      <c r="Q252" s="0"/>
      <c r="R252" s="0"/>
      <c r="S252" s="0"/>
      <c r="T252" s="0"/>
      <c r="U252" s="0"/>
      <c r="V252" s="0"/>
      <c r="W252" s="0"/>
      <c r="X252" s="0"/>
      <c r="Y252" s="0"/>
      <c r="Z252" s="0"/>
      <c r="AA252" s="0"/>
      <c r="AB252" s="0"/>
      <c r="AC252" s="0"/>
      <c r="AD252" s="0"/>
      <c r="AE252" s="0"/>
      <c r="AF252" s="0"/>
      <c r="AG252" s="0"/>
      <c r="AH252" s="0"/>
      <c r="AI252" s="0"/>
      <c r="AJ252" s="0"/>
      <c r="AK252" s="0"/>
      <c r="AL252" s="0"/>
      <c r="AM252" s="0"/>
      <c r="AN252" s="0"/>
      <c r="AO252" s="0"/>
      <c r="AP252" s="0"/>
      <c r="AQ252" s="0"/>
      <c r="AR252" s="0"/>
      <c r="AS252" s="0"/>
      <c r="AT252" s="0"/>
      <c r="AU252" s="0"/>
      <c r="AV252" s="0"/>
      <c r="AW252" s="0"/>
      <c r="AX252" s="0"/>
      <c r="AY252" s="0"/>
      <c r="AZ252" s="0"/>
      <c r="BA252" s="0"/>
      <c r="BB252" s="0"/>
      <c r="BC252" s="0"/>
      <c r="BD252" s="0"/>
      <c r="BE252" s="0"/>
      <c r="BF252" s="0"/>
      <c r="BG252" s="0"/>
      <c r="BH252" s="0"/>
      <c r="BI252" s="0"/>
      <c r="BJ252" s="0"/>
      <c r="BK252" s="0"/>
      <c r="BL252" s="0"/>
      <c r="BM252" s="0"/>
      <c r="BN252" s="0"/>
      <c r="BO252" s="0"/>
      <c r="BP252" s="0"/>
      <c r="BQ252" s="0"/>
      <c r="BR252" s="0"/>
      <c r="BS252" s="0"/>
      <c r="BT252" s="0"/>
      <c r="BU252" s="0"/>
      <c r="BV252" s="0"/>
      <c r="BW252" s="0"/>
      <c r="BX252" s="0"/>
      <c r="BY252" s="0"/>
      <c r="BZ252" s="0"/>
      <c r="CA252" s="0"/>
      <c r="CB252" s="0"/>
      <c r="CC252" s="0"/>
      <c r="CD252" s="0"/>
      <c r="CE252" s="0"/>
      <c r="CF252" s="0"/>
      <c r="CG252" s="0"/>
      <c r="CH252" s="0"/>
      <c r="CI252" s="0"/>
      <c r="CJ252" s="0"/>
      <c r="CK252" s="0"/>
      <c r="CL252" s="0"/>
      <c r="CM252" s="0"/>
      <c r="CN252" s="0"/>
      <c r="CO252" s="0"/>
      <c r="CP252" s="0"/>
      <c r="CQ252" s="0"/>
      <c r="CR252" s="0"/>
      <c r="CS252" s="0"/>
      <c r="CT252" s="0"/>
      <c r="CU252" s="0"/>
      <c r="CV252" s="0"/>
      <c r="CW252" s="0"/>
      <c r="CX252" s="0"/>
      <c r="CY252" s="0"/>
      <c r="CZ252" s="0"/>
      <c r="DA252" s="0"/>
      <c r="DB252" s="0"/>
      <c r="DC252" s="0"/>
      <c r="DD252" s="0"/>
      <c r="DE252" s="11" t="n">
        <v>46114</v>
      </c>
      <c r="DF252" s="6" t="n">
        <v>154.9</v>
      </c>
      <c r="DG252" s="0" t="s">
        <v>336</v>
      </c>
    </row>
    <row collapsed="false" customFormat="false" customHeight="false" hidden="false" ht="12.1" outlineLevel="0" r="253">
      <c r="A253" s="0"/>
      <c r="B253" s="0"/>
      <c r="C253" s="0"/>
      <c r="D253" s="0"/>
      <c r="E253" s="0"/>
      <c r="F253" s="0"/>
      <c r="G253" s="0"/>
      <c r="H253" s="0"/>
      <c r="I253" s="0"/>
      <c r="J253" s="0"/>
      <c r="K253" s="0"/>
      <c r="L253" s="0"/>
      <c r="M253" s="0"/>
      <c r="N253" s="0"/>
      <c r="O253" s="0"/>
      <c r="P253" s="0"/>
      <c r="Q253" s="0"/>
      <c r="R253" s="0"/>
      <c r="S253" s="0"/>
      <c r="T253" s="0"/>
      <c r="U253" s="0"/>
      <c r="V253" s="0"/>
      <c r="W253" s="0"/>
      <c r="X253" s="0"/>
      <c r="Y253" s="0"/>
      <c r="Z253" s="0"/>
      <c r="AA253" s="0"/>
      <c r="AB253" s="0"/>
      <c r="AC253" s="0"/>
      <c r="AD253" s="0"/>
      <c r="AE253" s="0"/>
      <c r="AF253" s="0"/>
      <c r="AG253" s="0"/>
      <c r="AH253" s="0"/>
      <c r="AI253" s="0"/>
      <c r="AJ253" s="0"/>
      <c r="AK253" s="0"/>
      <c r="AL253" s="0"/>
      <c r="AM253" s="0"/>
      <c r="AN253" s="0"/>
      <c r="AO253" s="0"/>
      <c r="AP253" s="0"/>
      <c r="AQ253" s="0"/>
      <c r="AR253" s="0"/>
      <c r="AS253" s="0"/>
      <c r="AT253" s="0"/>
      <c r="AU253" s="0"/>
      <c r="AV253" s="0"/>
      <c r="AW253" s="0"/>
      <c r="AX253" s="0"/>
      <c r="AY253" s="0"/>
      <c r="AZ253" s="0"/>
      <c r="BA253" s="0"/>
      <c r="BB253" s="0"/>
      <c r="BC253" s="0"/>
      <c r="BD253" s="0"/>
      <c r="BE253" s="0"/>
      <c r="BF253" s="0"/>
      <c r="BG253" s="0"/>
      <c r="BH253" s="0"/>
      <c r="BI253" s="0"/>
      <c r="BJ253" s="0"/>
      <c r="BK253" s="0"/>
      <c r="BL253" s="0"/>
      <c r="BM253" s="0"/>
      <c r="BN253" s="0"/>
      <c r="BO253" s="0"/>
      <c r="BP253" s="0"/>
      <c r="BQ253" s="0"/>
      <c r="BR253" s="0"/>
      <c r="BS253" s="0"/>
      <c r="BT253" s="0"/>
      <c r="BU253" s="0"/>
      <c r="BV253" s="0"/>
      <c r="BW253" s="0"/>
      <c r="BX253" s="0"/>
      <c r="BY253" s="0"/>
      <c r="BZ253" s="0"/>
      <c r="CA253" s="0"/>
      <c r="CB253" s="0"/>
      <c r="CC253" s="0"/>
      <c r="CD253" s="0"/>
      <c r="CE253" s="0"/>
      <c r="CF253" s="0"/>
      <c r="CG253" s="0"/>
      <c r="CH253" s="0"/>
      <c r="CI253" s="0"/>
      <c r="CJ253" s="0"/>
      <c r="CK253" s="0"/>
      <c r="CL253" s="0"/>
      <c r="CM253" s="0"/>
      <c r="CN253" s="0"/>
      <c r="CO253" s="0"/>
      <c r="CP253" s="0"/>
      <c r="CQ253" s="0"/>
      <c r="CR253" s="0"/>
      <c r="CS253" s="0"/>
      <c r="CT253" s="0"/>
      <c r="CU253" s="0"/>
      <c r="CV253" s="0"/>
      <c r="CW253" s="0"/>
      <c r="CX253" s="0"/>
      <c r="CY253" s="0"/>
      <c r="CZ253" s="0"/>
      <c r="DA253" s="0"/>
      <c r="DB253" s="0"/>
      <c r="DC253" s="0"/>
      <c r="DD253" s="0"/>
      <c r="DE253" s="11" t="n">
        <v>46116</v>
      </c>
      <c r="DF253" s="6" t="n">
        <v>155.01</v>
      </c>
      <c r="DG253" s="0" t="s">
        <v>336</v>
      </c>
    </row>
    <row collapsed="false" customFormat="false" customHeight="false" hidden="false" ht="12.1" outlineLevel="0" r="254">
      <c r="A254" s="0"/>
      <c r="B254" s="0"/>
      <c r="C254" s="0"/>
      <c r="D254" s="0"/>
      <c r="E254" s="0"/>
      <c r="F254" s="0"/>
      <c r="G254" s="0"/>
      <c r="H254" s="0"/>
      <c r="I254" s="0"/>
      <c r="J254" s="0"/>
      <c r="K254" s="0"/>
      <c r="L254" s="0"/>
      <c r="M254" s="0"/>
      <c r="N254" s="0"/>
      <c r="O254" s="0"/>
      <c r="P254" s="0"/>
      <c r="Q254" s="0"/>
      <c r="R254" s="0"/>
      <c r="S254" s="0"/>
      <c r="T254" s="0"/>
      <c r="U254" s="0"/>
      <c r="V254" s="0"/>
      <c r="W254" s="0"/>
      <c r="X254" s="0"/>
      <c r="Y254" s="0"/>
      <c r="Z254" s="0"/>
      <c r="AA254" s="0"/>
      <c r="AB254" s="0"/>
      <c r="AC254" s="0"/>
      <c r="AD254" s="0"/>
      <c r="AE254" s="0"/>
      <c r="AF254" s="0"/>
      <c r="AG254" s="0"/>
      <c r="AH254" s="0"/>
      <c r="AI254" s="0"/>
      <c r="AJ254" s="0"/>
      <c r="AK254" s="0"/>
      <c r="AL254" s="0"/>
      <c r="AM254" s="0"/>
      <c r="AN254" s="0"/>
      <c r="AO254" s="0"/>
      <c r="AP254" s="0"/>
      <c r="AQ254" s="0"/>
      <c r="AR254" s="0"/>
      <c r="AS254" s="0"/>
      <c r="AT254" s="0"/>
      <c r="AU254" s="0"/>
      <c r="AV254" s="0"/>
      <c r="AW254" s="0"/>
      <c r="AX254" s="0"/>
      <c r="AY254" s="0"/>
      <c r="AZ254" s="0"/>
      <c r="BA254" s="0"/>
      <c r="BB254" s="0"/>
      <c r="BC254" s="0"/>
      <c r="BD254" s="0"/>
      <c r="BE254" s="0"/>
      <c r="BF254" s="0"/>
      <c r="BG254" s="0"/>
      <c r="BH254" s="0"/>
      <c r="BI254" s="0"/>
      <c r="BJ254" s="0"/>
      <c r="BK254" s="0"/>
      <c r="BL254" s="0"/>
      <c r="BM254" s="0"/>
      <c r="BN254" s="0"/>
      <c r="BO254" s="0"/>
      <c r="BP254" s="0"/>
      <c r="BQ254" s="0"/>
      <c r="BR254" s="0"/>
      <c r="BS254" s="0"/>
      <c r="BT254" s="0"/>
      <c r="BU254" s="0"/>
      <c r="BV254" s="0"/>
      <c r="BW254" s="0"/>
      <c r="BX254" s="0"/>
      <c r="BY254" s="0"/>
      <c r="BZ254" s="0"/>
      <c r="CA254" s="0"/>
      <c r="CB254" s="0"/>
      <c r="CC254" s="0"/>
      <c r="CD254" s="0"/>
      <c r="CE254" s="0"/>
      <c r="CF254" s="0"/>
      <c r="CG254" s="0"/>
      <c r="CH254" s="0"/>
      <c r="CI254" s="0"/>
      <c r="CJ254" s="0"/>
      <c r="CK254" s="0"/>
      <c r="CL254" s="0"/>
      <c r="CM254" s="0"/>
      <c r="CN254" s="0"/>
      <c r="CO254" s="0"/>
      <c r="CP254" s="0"/>
      <c r="CQ254" s="0"/>
      <c r="CR254" s="0"/>
      <c r="CS254" s="0"/>
      <c r="CT254" s="0"/>
      <c r="CU254" s="0"/>
      <c r="CV254" s="0"/>
      <c r="CW254" s="0"/>
      <c r="CX254" s="0"/>
      <c r="CY254" s="0"/>
      <c r="CZ254" s="0"/>
      <c r="DA254" s="0"/>
      <c r="DB254" s="0"/>
      <c r="DC254" s="0"/>
      <c r="DD254" s="0"/>
      <c r="DE254" s="11" t="n">
        <v>46116</v>
      </c>
      <c r="DF254" s="6" t="n">
        <v>620.05</v>
      </c>
      <c r="DG254" s="0" t="s">
        <v>336</v>
      </c>
    </row>
    <row collapsed="false" customFormat="false" customHeight="false" hidden="false" ht="12.1" outlineLevel="0" r="255">
      <c r="A255" s="0"/>
      <c r="B255" s="0"/>
      <c r="C255" s="0"/>
      <c r="D255" s="0"/>
      <c r="E255" s="0"/>
      <c r="F255" s="0"/>
      <c r="G255" s="0"/>
      <c r="H255" s="0"/>
      <c r="I255" s="0"/>
      <c r="J255" s="0"/>
      <c r="K255" s="0"/>
      <c r="L255" s="0"/>
      <c r="M255" s="0"/>
      <c r="N255" s="0"/>
      <c r="O255" s="0"/>
      <c r="P255" s="0"/>
      <c r="Q255" s="0"/>
      <c r="R255" s="0"/>
      <c r="S255" s="0"/>
      <c r="T255" s="0"/>
      <c r="U255" s="0"/>
      <c r="V255" s="0"/>
      <c r="W255" s="0"/>
      <c r="X255" s="0"/>
      <c r="Y255" s="0"/>
      <c r="Z255" s="0"/>
      <c r="AA255" s="0"/>
      <c r="AB255" s="0"/>
      <c r="AC255" s="0"/>
      <c r="AD255" s="0"/>
      <c r="AE255" s="0"/>
      <c r="AF255" s="0"/>
      <c r="AG255" s="0"/>
      <c r="AH255" s="0"/>
      <c r="AI255" s="0"/>
      <c r="AJ255" s="0"/>
      <c r="AK255" s="0"/>
      <c r="AL255" s="0"/>
      <c r="AM255" s="0"/>
      <c r="AN255" s="0"/>
      <c r="AO255" s="0"/>
      <c r="AP255" s="0"/>
      <c r="AQ255" s="0"/>
      <c r="AR255" s="0"/>
      <c r="AS255" s="0"/>
      <c r="AT255" s="0"/>
      <c r="AU255" s="0"/>
      <c r="AV255" s="0"/>
      <c r="AW255" s="0"/>
      <c r="AX255" s="0"/>
      <c r="AY255" s="0"/>
      <c r="AZ255" s="0"/>
      <c r="BA255" s="0"/>
      <c r="BB255" s="0"/>
      <c r="BC255" s="0"/>
      <c r="BD255" s="0"/>
      <c r="BE255" s="0"/>
      <c r="BF255" s="0"/>
      <c r="BG255" s="0"/>
      <c r="BH255" s="0"/>
      <c r="BI255" s="0"/>
      <c r="BJ255" s="0"/>
      <c r="BK255" s="0"/>
      <c r="BL255" s="0"/>
      <c r="BM255" s="0"/>
      <c r="BN255" s="0"/>
      <c r="BO255" s="0"/>
      <c r="BP255" s="0"/>
      <c r="BQ255" s="0"/>
      <c r="BR255" s="0"/>
      <c r="BS255" s="0"/>
      <c r="BT255" s="0"/>
      <c r="BU255" s="0"/>
      <c r="BV255" s="0"/>
      <c r="BW255" s="0"/>
      <c r="BX255" s="0"/>
      <c r="BY255" s="0"/>
      <c r="BZ255" s="0"/>
      <c r="CA255" s="0"/>
      <c r="CB255" s="0"/>
      <c r="CC255" s="0"/>
      <c r="CD255" s="0"/>
      <c r="CE255" s="0"/>
      <c r="CF255" s="0"/>
      <c r="CG255" s="0"/>
      <c r="CH255" s="0"/>
      <c r="CI255" s="0"/>
      <c r="CJ255" s="0"/>
      <c r="CK255" s="0"/>
      <c r="CL255" s="0"/>
      <c r="CM255" s="0"/>
      <c r="CN255" s="0"/>
      <c r="CO255" s="0"/>
      <c r="CP255" s="0"/>
      <c r="CQ255" s="0"/>
      <c r="CR255" s="0"/>
      <c r="CS255" s="0"/>
      <c r="CT255" s="0"/>
      <c r="CU255" s="0"/>
      <c r="CV255" s="0"/>
      <c r="CW255" s="0"/>
      <c r="CX255" s="0"/>
      <c r="CY255" s="0"/>
      <c r="CZ255" s="0"/>
      <c r="DA255" s="0"/>
      <c r="DB255" s="0"/>
      <c r="DC255" s="0"/>
      <c r="DD255" s="0"/>
      <c r="DE255" s="11" t="n">
        <v>46119</v>
      </c>
      <c r="DF255" s="6" t="n">
        <v>155.18</v>
      </c>
      <c r="DG255" s="0" t="s">
        <v>336</v>
      </c>
    </row>
    <row collapsed="false" customFormat="false" customHeight="false" hidden="false" ht="12.1" outlineLevel="0" r="256">
      <c r="A256" s="0"/>
      <c r="B256" s="0"/>
      <c r="C256" s="0"/>
      <c r="D256" s="0"/>
      <c r="E256" s="0"/>
      <c r="F256" s="0"/>
      <c r="G256" s="0"/>
      <c r="H256" s="0"/>
      <c r="I256" s="0"/>
      <c r="J256" s="0"/>
      <c r="K256" s="0"/>
      <c r="L256" s="0"/>
      <c r="M256" s="0"/>
      <c r="N256" s="0"/>
      <c r="O256" s="0"/>
      <c r="P256" s="0"/>
      <c r="Q256" s="0"/>
      <c r="R256" s="0"/>
      <c r="S256" s="0"/>
      <c r="T256" s="0"/>
      <c r="U256" s="0"/>
      <c r="V256" s="0"/>
      <c r="W256" s="0"/>
      <c r="X256" s="0"/>
      <c r="Y256" s="0"/>
      <c r="Z256" s="0"/>
      <c r="AA256" s="0"/>
      <c r="AB256" s="0"/>
      <c r="AC256" s="0"/>
      <c r="AD256" s="0"/>
      <c r="AE256" s="0"/>
      <c r="AF256" s="0"/>
      <c r="AG256" s="0"/>
      <c r="AH256" s="0"/>
      <c r="AI256" s="0"/>
      <c r="AJ256" s="0"/>
      <c r="AK256" s="0"/>
      <c r="AL256" s="0"/>
      <c r="AM256" s="0"/>
      <c r="AN256" s="0"/>
      <c r="AO256" s="0"/>
      <c r="AP256" s="0"/>
      <c r="AQ256" s="0"/>
      <c r="AR256" s="0"/>
      <c r="AS256" s="0"/>
      <c r="AT256" s="0"/>
      <c r="AU256" s="0"/>
      <c r="AV256" s="0"/>
      <c r="AW256" s="0"/>
      <c r="AX256" s="0"/>
      <c r="AY256" s="0"/>
      <c r="AZ256" s="0"/>
      <c r="BA256" s="0"/>
      <c r="BB256" s="0"/>
      <c r="BC256" s="0"/>
      <c r="BD256" s="0"/>
      <c r="BE256" s="0"/>
      <c r="BF256" s="0"/>
      <c r="BG256" s="0"/>
      <c r="BH256" s="0"/>
      <c r="BI256" s="0"/>
      <c r="BJ256" s="0"/>
      <c r="BK256" s="0"/>
      <c r="BL256" s="0"/>
      <c r="BM256" s="0"/>
      <c r="BN256" s="0"/>
      <c r="BO256" s="0"/>
      <c r="BP256" s="0"/>
      <c r="BQ256" s="0"/>
      <c r="BR256" s="0"/>
      <c r="BS256" s="0"/>
      <c r="BT256" s="0"/>
      <c r="BU256" s="0"/>
      <c r="BV256" s="0"/>
      <c r="BW256" s="0"/>
      <c r="BX256" s="0"/>
      <c r="BY256" s="0"/>
      <c r="BZ256" s="0"/>
      <c r="CA256" s="0"/>
      <c r="CB256" s="0"/>
      <c r="CC256" s="0"/>
      <c r="CD256" s="0"/>
      <c r="CE256" s="0"/>
      <c r="CF256" s="0"/>
      <c r="CG256" s="0"/>
      <c r="CH256" s="0"/>
      <c r="CI256" s="0"/>
      <c r="CJ256" s="0"/>
      <c r="CK256" s="0"/>
      <c r="CL256" s="0"/>
      <c r="CM256" s="0"/>
      <c r="CN256" s="0"/>
      <c r="CO256" s="0"/>
      <c r="CP256" s="0"/>
      <c r="CQ256" s="0"/>
      <c r="CR256" s="0"/>
      <c r="CS256" s="0"/>
      <c r="CT256" s="0"/>
      <c r="CU256" s="0"/>
      <c r="CV256" s="0"/>
      <c r="CW256" s="0"/>
      <c r="CX256" s="0"/>
      <c r="CY256" s="0"/>
      <c r="CZ256" s="0"/>
      <c r="DA256" s="0"/>
      <c r="DB256" s="0"/>
      <c r="DC256" s="0"/>
      <c r="DD256" s="0"/>
      <c r="DE256" s="11" t="n">
        <v>46125</v>
      </c>
      <c r="DF256" s="6" t="n">
        <v>155.53</v>
      </c>
      <c r="DG256" s="0" t="s">
        <v>336</v>
      </c>
    </row>
    <row collapsed="false" customFormat="false" customHeight="false" hidden="false" ht="12.1" outlineLevel="0" r="257">
      <c r="A257" s="0"/>
      <c r="B257" s="0"/>
      <c r="C257" s="0"/>
      <c r="D257" s="0"/>
      <c r="E257" s="0"/>
      <c r="F257" s="0"/>
      <c r="G257" s="0"/>
      <c r="H257" s="0"/>
      <c r="I257" s="0"/>
      <c r="J257" s="0"/>
      <c r="K257" s="0"/>
      <c r="L257" s="0"/>
      <c r="M257" s="0"/>
      <c r="N257" s="0"/>
      <c r="O257" s="0"/>
      <c r="P257" s="0"/>
      <c r="Q257" s="0"/>
      <c r="R257" s="0"/>
      <c r="S257" s="0"/>
      <c r="T257" s="0"/>
      <c r="U257" s="0"/>
      <c r="V257" s="0"/>
      <c r="W257" s="0"/>
      <c r="X257" s="0"/>
      <c r="Y257" s="0"/>
      <c r="Z257" s="0"/>
      <c r="AA257" s="0"/>
      <c r="AB257" s="0"/>
      <c r="AC257" s="0"/>
      <c r="AD257" s="0"/>
      <c r="AE257" s="0"/>
      <c r="AF257" s="0"/>
      <c r="AG257" s="0"/>
      <c r="AH257" s="0"/>
      <c r="AI257" s="0"/>
      <c r="AJ257" s="0"/>
      <c r="AK257" s="0"/>
      <c r="AL257" s="0"/>
      <c r="AM257" s="0"/>
      <c r="AN257" s="0"/>
      <c r="AO257" s="0"/>
      <c r="AP257" s="0"/>
      <c r="AQ257" s="0"/>
      <c r="AR257" s="0"/>
      <c r="AS257" s="0"/>
      <c r="AT257" s="0"/>
      <c r="AU257" s="0"/>
      <c r="AV257" s="0"/>
      <c r="AW257" s="0"/>
      <c r="AX257" s="0"/>
      <c r="AY257" s="0"/>
      <c r="AZ257" s="0"/>
      <c r="BA257" s="0"/>
      <c r="BB257" s="0"/>
      <c r="BC257" s="0"/>
      <c r="BD257" s="0"/>
      <c r="BE257" s="0"/>
      <c r="BF257" s="0"/>
      <c r="BG257" s="0"/>
      <c r="BH257" s="0"/>
      <c r="BI257" s="0"/>
      <c r="BJ257" s="0"/>
      <c r="BK257" s="0"/>
      <c r="BL257" s="0"/>
      <c r="BM257" s="0"/>
      <c r="BN257" s="0"/>
      <c r="BO257" s="0"/>
      <c r="BP257" s="0"/>
      <c r="BQ257" s="0"/>
      <c r="BR257" s="0"/>
      <c r="BS257" s="0"/>
      <c r="BT257" s="0"/>
      <c r="BU257" s="0"/>
      <c r="BV257" s="0"/>
      <c r="BW257" s="0"/>
      <c r="BX257" s="0"/>
      <c r="BY257" s="0"/>
      <c r="BZ257" s="0"/>
      <c r="CA257" s="0"/>
      <c r="CB257" s="0"/>
      <c r="CC257" s="0"/>
      <c r="CD257" s="0"/>
      <c r="CE257" s="0"/>
      <c r="CF257" s="0"/>
      <c r="CG257" s="0"/>
      <c r="CH257" s="0"/>
      <c r="CI257" s="0"/>
      <c r="CJ257" s="0"/>
      <c r="CK257" s="0"/>
      <c r="CL257" s="0"/>
      <c r="CM257" s="0"/>
      <c r="CN257" s="0"/>
      <c r="CO257" s="0"/>
      <c r="CP257" s="0"/>
      <c r="CQ257" s="0"/>
      <c r="CR257" s="0"/>
      <c r="CS257" s="0"/>
      <c r="CT257" s="0"/>
      <c r="CU257" s="0"/>
      <c r="CV257" s="0"/>
      <c r="CW257" s="0"/>
      <c r="CX257" s="0"/>
      <c r="CY257" s="0"/>
      <c r="CZ257" s="0"/>
      <c r="DA257" s="0"/>
      <c r="DB257" s="0"/>
      <c r="DC257" s="0"/>
      <c r="DD257" s="0"/>
      <c r="DE257" s="11" t="n">
        <v>46127</v>
      </c>
      <c r="DF257" s="6" t="n">
        <v>311.28</v>
      </c>
      <c r="DG257" s="0" t="s">
        <v>336</v>
      </c>
    </row>
    <row collapsed="false" customFormat="false" customHeight="false" hidden="false" ht="12.1" outlineLevel="0" r="258">
      <c r="A258" s="0"/>
      <c r="B258" s="0"/>
      <c r="C258" s="0"/>
      <c r="D258" s="0"/>
      <c r="E258" s="0"/>
      <c r="F258" s="0"/>
      <c r="G258" s="0"/>
      <c r="H258" s="0"/>
      <c r="I258" s="0"/>
      <c r="J258" s="0"/>
      <c r="K258" s="0"/>
      <c r="L258" s="0"/>
      <c r="M258" s="0"/>
      <c r="N258" s="0"/>
      <c r="O258" s="0"/>
      <c r="P258" s="0"/>
      <c r="Q258" s="0"/>
      <c r="R258" s="0"/>
      <c r="S258" s="0"/>
      <c r="T258" s="0"/>
      <c r="U258" s="0"/>
      <c r="V258" s="0"/>
      <c r="W258" s="0"/>
      <c r="X258" s="0"/>
      <c r="Y258" s="0"/>
      <c r="Z258" s="0"/>
      <c r="AA258" s="0"/>
      <c r="AB258" s="0"/>
      <c r="AC258" s="0"/>
      <c r="AD258" s="0"/>
      <c r="AE258" s="0"/>
      <c r="AF258" s="0"/>
      <c r="AG258" s="0"/>
      <c r="AH258" s="0"/>
      <c r="AI258" s="0"/>
      <c r="AJ258" s="0"/>
      <c r="AK258" s="0"/>
      <c r="AL258" s="0"/>
      <c r="AM258" s="0"/>
      <c r="AN258" s="0"/>
      <c r="AO258" s="0"/>
      <c r="AP258" s="0"/>
      <c r="AQ258" s="0"/>
      <c r="AR258" s="0"/>
      <c r="AS258" s="0"/>
      <c r="AT258" s="0"/>
      <c r="AU258" s="0"/>
      <c r="AV258" s="0"/>
      <c r="AW258" s="0"/>
      <c r="AX258" s="0"/>
      <c r="AY258" s="0"/>
      <c r="AZ258" s="0"/>
      <c r="BA258" s="0"/>
      <c r="BB258" s="0"/>
      <c r="BC258" s="0"/>
      <c r="BD258" s="0"/>
      <c r="BE258" s="0"/>
      <c r="BF258" s="0"/>
      <c r="BG258" s="0"/>
      <c r="BH258" s="0"/>
      <c r="BI258" s="0"/>
      <c r="BJ258" s="0"/>
      <c r="BK258" s="0"/>
      <c r="BL258" s="0"/>
      <c r="BM258" s="0"/>
      <c r="BN258" s="0"/>
      <c r="BO258" s="0"/>
      <c r="BP258" s="0"/>
      <c r="BQ258" s="0"/>
      <c r="BR258" s="0"/>
      <c r="BS258" s="0"/>
      <c r="BT258" s="0"/>
      <c r="BU258" s="0"/>
      <c r="BV258" s="0"/>
      <c r="BW258" s="0"/>
      <c r="BX258" s="0"/>
      <c r="BY258" s="0"/>
      <c r="BZ258" s="0"/>
      <c r="CA258" s="0"/>
      <c r="CB258" s="0"/>
      <c r="CC258" s="0"/>
      <c r="CD258" s="0"/>
      <c r="CE258" s="0"/>
      <c r="CF258" s="0"/>
      <c r="CG258" s="0"/>
      <c r="CH258" s="0"/>
      <c r="CI258" s="0"/>
      <c r="CJ258" s="0"/>
      <c r="CK258" s="0"/>
      <c r="CL258" s="0"/>
      <c r="CM258" s="0"/>
      <c r="CN258" s="0"/>
      <c r="CO258" s="0"/>
      <c r="CP258" s="0"/>
      <c r="CQ258" s="0"/>
      <c r="CR258" s="0"/>
      <c r="CS258" s="0"/>
      <c r="CT258" s="0"/>
      <c r="CU258" s="0"/>
      <c r="CV258" s="0"/>
      <c r="CW258" s="0"/>
      <c r="CX258" s="0"/>
      <c r="CY258" s="0"/>
      <c r="CZ258" s="0"/>
      <c r="DA258" s="0"/>
      <c r="DB258" s="0"/>
      <c r="DC258" s="0"/>
      <c r="DD258" s="0"/>
      <c r="DE258" s="11" t="n">
        <v>46127</v>
      </c>
      <c r="DF258" s="6" t="n">
        <v>-6381.04</v>
      </c>
      <c r="DG258" s="0" t="s">
        <v>407</v>
      </c>
    </row>
    <row collapsed="false" customFormat="false" customHeight="false" hidden="false" ht="12.1" outlineLevel="0" r="259">
      <c r="A259" s="0"/>
      <c r="B259" s="0"/>
      <c r="C259" s="0"/>
      <c r="D259" s="0"/>
      <c r="E259" s="0"/>
      <c r="F259" s="0"/>
      <c r="G259" s="0"/>
      <c r="H259" s="0"/>
      <c r="I259" s="0"/>
      <c r="J259" s="0"/>
      <c r="K259" s="0"/>
      <c r="L259" s="0"/>
      <c r="M259" s="0"/>
      <c r="N259" s="0"/>
      <c r="O259" s="0"/>
      <c r="P259" s="0"/>
      <c r="Q259" s="0"/>
      <c r="R259" s="0"/>
      <c r="S259" s="0"/>
      <c r="T259" s="0"/>
      <c r="U259" s="0"/>
      <c r="V259" s="0"/>
      <c r="W259" s="0"/>
      <c r="X259" s="0"/>
      <c r="Y259" s="0"/>
      <c r="Z259" s="0"/>
      <c r="AA259" s="0"/>
      <c r="AB259" s="0"/>
      <c r="AC259" s="0"/>
      <c r="AD259" s="0"/>
      <c r="AE259" s="0"/>
      <c r="AF259" s="0"/>
      <c r="AG259" s="0"/>
      <c r="AH259" s="0"/>
      <c r="AI259" s="0"/>
      <c r="AJ259" s="0"/>
      <c r="AK259" s="0"/>
      <c r="AL259" s="0"/>
      <c r="AM259" s="0"/>
      <c r="AN259" s="0"/>
      <c r="AO259" s="0"/>
      <c r="AP259" s="0"/>
      <c r="AQ259" s="0"/>
      <c r="AR259" s="0"/>
      <c r="AS259" s="0"/>
      <c r="AT259" s="0"/>
      <c r="AU259" s="0"/>
      <c r="AV259" s="0"/>
      <c r="AW259" s="0"/>
      <c r="AX259" s="0"/>
      <c r="AY259" s="0"/>
      <c r="AZ259" s="0"/>
      <c r="BA259" s="0"/>
      <c r="BB259" s="0"/>
      <c r="BC259" s="0"/>
      <c r="BD259" s="0"/>
      <c r="BE259" s="0"/>
      <c r="BF259" s="0"/>
      <c r="BG259" s="0"/>
      <c r="BH259" s="0"/>
      <c r="BI259" s="0"/>
      <c r="BJ259" s="0"/>
      <c r="BK259" s="0"/>
      <c r="BL259" s="0"/>
      <c r="BM259" s="0"/>
      <c r="BN259" s="0"/>
      <c r="BO259" s="0"/>
      <c r="BP259" s="0"/>
      <c r="BQ259" s="0"/>
      <c r="BR259" s="0"/>
      <c r="BS259" s="0"/>
      <c r="BT259" s="0"/>
      <c r="BU259" s="0"/>
      <c r="BV259" s="0"/>
      <c r="BW259" s="0"/>
      <c r="BX259" s="0"/>
      <c r="BY259" s="0"/>
      <c r="BZ259" s="0"/>
      <c r="CA259" s="0"/>
      <c r="CB259" s="0"/>
      <c r="CC259" s="0"/>
      <c r="CD259" s="0"/>
      <c r="CE259" s="0"/>
      <c r="CF259" s="0"/>
      <c r="CG259" s="0"/>
      <c r="CH259" s="0"/>
      <c r="CI259" s="0"/>
      <c r="CJ259" s="0"/>
      <c r="CK259" s="0"/>
      <c r="CL259" s="0"/>
      <c r="CM259" s="0"/>
      <c r="CN259" s="0"/>
      <c r="CO259" s="0"/>
      <c r="CP259" s="0"/>
      <c r="CQ259" s="0"/>
      <c r="CR259" s="0"/>
      <c r="CS259" s="0"/>
      <c r="CT259" s="0"/>
      <c r="CU259" s="0"/>
      <c r="CV259" s="0"/>
      <c r="CW259" s="0"/>
      <c r="CX259" s="0"/>
      <c r="CY259" s="0"/>
      <c r="CZ259" s="0"/>
      <c r="DA259" s="0"/>
      <c r="DB259" s="0"/>
      <c r="DC259" s="0"/>
      <c r="DD259" s="0"/>
      <c r="DE259" s="11" t="n">
        <v>46127</v>
      </c>
      <c r="DF259" s="6" t="n">
        <v>-3735.12</v>
      </c>
      <c r="DG259" s="0" t="s">
        <v>407</v>
      </c>
    </row>
    <row collapsed="false" customFormat="false" customHeight="false" hidden="false" ht="12.1" outlineLevel="0" r="260">
      <c r="A260" s="0"/>
      <c r="B260" s="0"/>
      <c r="C260" s="0"/>
      <c r="D260" s="0"/>
      <c r="E260" s="0"/>
      <c r="F260" s="0"/>
      <c r="G260" s="0"/>
      <c r="H260" s="0"/>
      <c r="I260" s="0"/>
      <c r="J260" s="0"/>
      <c r="K260" s="0"/>
      <c r="L260" s="0"/>
      <c r="M260" s="0"/>
      <c r="N260" s="0"/>
      <c r="O260" s="0"/>
      <c r="P260" s="0"/>
      <c r="Q260" s="0"/>
      <c r="R260" s="0"/>
      <c r="S260" s="0"/>
      <c r="T260" s="0"/>
      <c r="U260" s="0"/>
      <c r="V260" s="0"/>
      <c r="W260" s="0"/>
      <c r="X260" s="0"/>
      <c r="Y260" s="0"/>
      <c r="Z260" s="0"/>
      <c r="AA260" s="0"/>
      <c r="AB260" s="0"/>
      <c r="AC260" s="0"/>
      <c r="AD260" s="0"/>
      <c r="AE260" s="0"/>
      <c r="AF260" s="0"/>
      <c r="AG260" s="0"/>
      <c r="AH260" s="0"/>
      <c r="AI260" s="0"/>
      <c r="AJ260" s="0"/>
      <c r="AK260" s="0"/>
      <c r="AL260" s="0"/>
      <c r="AM260" s="0"/>
      <c r="AN260" s="0"/>
      <c r="AO260" s="0"/>
      <c r="AP260" s="0"/>
      <c r="AQ260" s="0"/>
      <c r="AR260" s="0"/>
      <c r="AS260" s="0"/>
      <c r="AT260" s="0"/>
      <c r="AU260" s="0"/>
      <c r="AV260" s="0"/>
      <c r="AW260" s="0"/>
      <c r="AX260" s="0"/>
      <c r="AY260" s="0"/>
      <c r="AZ260" s="0"/>
      <c r="BA260" s="0"/>
      <c r="BB260" s="0"/>
      <c r="BC260" s="0"/>
      <c r="BD260" s="0"/>
      <c r="BE260" s="0"/>
      <c r="BF260" s="0"/>
      <c r="BG260" s="0"/>
      <c r="BH260" s="0"/>
      <c r="BI260" s="0"/>
      <c r="BJ260" s="0"/>
      <c r="BK260" s="0"/>
      <c r="BL260" s="0"/>
      <c r="BM260" s="0"/>
      <c r="BN260" s="0"/>
      <c r="BO260" s="0"/>
      <c r="BP260" s="0"/>
      <c r="BQ260" s="0"/>
      <c r="BR260" s="0"/>
      <c r="BS260" s="0"/>
      <c r="BT260" s="0"/>
      <c r="BU260" s="0"/>
      <c r="BV260" s="0"/>
      <c r="BW260" s="0"/>
      <c r="BX260" s="0"/>
      <c r="BY260" s="0"/>
      <c r="BZ260" s="0"/>
      <c r="CA260" s="0"/>
      <c r="CB260" s="0"/>
      <c r="CC260" s="0"/>
      <c r="CD260" s="0"/>
      <c r="CE260" s="0"/>
      <c r="CF260" s="0"/>
      <c r="CG260" s="0"/>
      <c r="CH260" s="0"/>
      <c r="CI260" s="0"/>
      <c r="CJ260" s="0"/>
      <c r="CK260" s="0"/>
      <c r="CL260" s="0"/>
      <c r="CM260" s="0"/>
      <c r="CN260" s="0"/>
      <c r="CO260" s="0"/>
      <c r="CP260" s="0"/>
      <c r="CQ260" s="0"/>
      <c r="CR260" s="0"/>
      <c r="CS260" s="0"/>
      <c r="CT260" s="0"/>
      <c r="CU260" s="0"/>
      <c r="CV260" s="0"/>
      <c r="CW260" s="0"/>
      <c r="CX260" s="0"/>
      <c r="CY260" s="0"/>
      <c r="CZ260" s="0"/>
      <c r="DA260" s="0"/>
      <c r="DB260" s="0"/>
      <c r="DC260" s="0"/>
      <c r="DD260" s="0"/>
      <c r="DE260" s="11" t="n">
        <v>46128</v>
      </c>
      <c r="DF260" s="6" t="n">
        <v>155.69</v>
      </c>
      <c r="DG260" s="0" t="s">
        <v>336</v>
      </c>
    </row>
    <row collapsed="false" customFormat="false" customHeight="false" hidden="false" ht="12.1" outlineLevel="0" r="261">
      <c r="A261" s="0"/>
      <c r="B261" s="0"/>
      <c r="C261" s="0"/>
      <c r="D261" s="0"/>
      <c r="E261" s="0"/>
      <c r="F261" s="0"/>
      <c r="G261" s="0"/>
      <c r="H261" s="0"/>
      <c r="I261" s="0"/>
      <c r="J261" s="0"/>
      <c r="K261" s="0"/>
      <c r="L261" s="0"/>
      <c r="M261" s="0"/>
      <c r="N261" s="0"/>
      <c r="O261" s="0"/>
      <c r="P261" s="0"/>
      <c r="Q261" s="0"/>
      <c r="R261" s="0"/>
      <c r="S261" s="0"/>
      <c r="T261" s="0"/>
      <c r="U261" s="0"/>
      <c r="V261" s="0"/>
      <c r="W261" s="0"/>
      <c r="X261" s="0"/>
      <c r="Y261" s="0"/>
      <c r="Z261" s="0"/>
      <c r="AA261" s="0"/>
      <c r="AB261" s="0"/>
      <c r="AC261" s="0"/>
      <c r="AD261" s="0"/>
      <c r="AE261" s="0"/>
      <c r="AF261" s="0"/>
      <c r="AG261" s="0"/>
      <c r="AH261" s="0"/>
      <c r="AI261" s="0"/>
      <c r="AJ261" s="0"/>
      <c r="AK261" s="0"/>
      <c r="AL261" s="0"/>
      <c r="AM261" s="0"/>
      <c r="AN261" s="0"/>
      <c r="AO261" s="0"/>
      <c r="AP261" s="0"/>
      <c r="AQ261" s="0"/>
      <c r="AR261" s="0"/>
      <c r="AS261" s="0"/>
      <c r="AT261" s="0"/>
      <c r="AU261" s="0"/>
      <c r="AV261" s="0"/>
      <c r="AW261" s="0"/>
      <c r="AX261" s="0"/>
      <c r="AY261" s="0"/>
      <c r="AZ261" s="0"/>
      <c r="BA261" s="0"/>
      <c r="BB261" s="0"/>
      <c r="BC261" s="0"/>
      <c r="BD261" s="0"/>
      <c r="BE261" s="0"/>
      <c r="BF261" s="0"/>
      <c r="BG261" s="0"/>
      <c r="BH261" s="0"/>
      <c r="BI261" s="0"/>
      <c r="BJ261" s="0"/>
      <c r="BK261" s="0"/>
      <c r="BL261" s="0"/>
      <c r="BM261" s="0"/>
      <c r="BN261" s="0"/>
      <c r="BO261" s="0"/>
      <c r="BP261" s="0"/>
      <c r="BQ261" s="0"/>
      <c r="BR261" s="0"/>
      <c r="BS261" s="0"/>
      <c r="BT261" s="0"/>
      <c r="BU261" s="0"/>
      <c r="BV261" s="0"/>
      <c r="BW261" s="0"/>
      <c r="BX261" s="0"/>
      <c r="BY261" s="0"/>
      <c r="BZ261" s="0"/>
      <c r="CA261" s="0"/>
      <c r="CB261" s="0"/>
      <c r="CC261" s="0"/>
      <c r="CD261" s="0"/>
      <c r="CE261" s="0"/>
      <c r="CF261" s="0"/>
      <c r="CG261" s="0"/>
      <c r="CH261" s="0"/>
      <c r="CI261" s="0"/>
      <c r="CJ261" s="0"/>
      <c r="CK261" s="0"/>
      <c r="CL261" s="0"/>
      <c r="CM261" s="0"/>
      <c r="CN261" s="0"/>
      <c r="CO261" s="0"/>
      <c r="CP261" s="0"/>
      <c r="CQ261" s="0"/>
      <c r="CR261" s="0"/>
      <c r="CS261" s="0"/>
      <c r="CT261" s="0"/>
      <c r="CU261" s="0"/>
      <c r="CV261" s="0"/>
      <c r="CW261" s="0"/>
      <c r="CX261" s="0"/>
      <c r="CY261" s="0"/>
      <c r="CZ261" s="0"/>
      <c r="DA261" s="0"/>
      <c r="DB261" s="0"/>
      <c r="DC261" s="0"/>
      <c r="DD261" s="0"/>
      <c r="DE261" s="11" t="n">
        <v>46130</v>
      </c>
      <c r="DF261" s="6" t="n">
        <v>155.8</v>
      </c>
      <c r="DG261" s="0" t="s">
        <v>336</v>
      </c>
    </row>
    <row collapsed="false" customFormat="false" customHeight="false" hidden="false" ht="12.1" outlineLevel="0" r="262">
      <c r="A262" s="0"/>
      <c r="B262" s="0"/>
      <c r="C262" s="0"/>
      <c r="D262" s="0"/>
      <c r="E262" s="0"/>
      <c r="F262" s="0"/>
      <c r="G262" s="0"/>
      <c r="H262" s="0"/>
      <c r="I262" s="0"/>
      <c r="J262" s="0"/>
      <c r="K262" s="0"/>
      <c r="L262" s="0"/>
      <c r="M262" s="0"/>
      <c r="N262" s="0"/>
      <c r="O262" s="0"/>
      <c r="P262" s="0"/>
      <c r="Q262" s="0"/>
      <c r="R262" s="0"/>
      <c r="S262" s="0"/>
      <c r="T262" s="0"/>
      <c r="U262" s="0"/>
      <c r="V262" s="0"/>
      <c r="W262" s="0"/>
      <c r="X262" s="0"/>
      <c r="Y262" s="0"/>
      <c r="Z262" s="0"/>
      <c r="AA262" s="0"/>
      <c r="AB262" s="0"/>
      <c r="AC262" s="0"/>
      <c r="AD262" s="0"/>
      <c r="AE262" s="0"/>
      <c r="AF262" s="0"/>
      <c r="AG262" s="0"/>
      <c r="AH262" s="0"/>
      <c r="AI262" s="0"/>
      <c r="AJ262" s="0"/>
      <c r="AK262" s="0"/>
      <c r="AL262" s="0"/>
      <c r="AM262" s="0"/>
      <c r="AN262" s="0"/>
      <c r="AO262" s="0"/>
      <c r="AP262" s="0"/>
      <c r="AQ262" s="0"/>
      <c r="AR262" s="0"/>
      <c r="AS262" s="0"/>
      <c r="AT262" s="0"/>
      <c r="AU262" s="0"/>
      <c r="AV262" s="0"/>
      <c r="AW262" s="0"/>
      <c r="AX262" s="0"/>
      <c r="AY262" s="0"/>
      <c r="AZ262" s="0"/>
      <c r="BA262" s="0"/>
      <c r="BB262" s="0"/>
      <c r="BC262" s="0"/>
      <c r="BD262" s="0"/>
      <c r="BE262" s="0"/>
      <c r="BF262" s="0"/>
      <c r="BG262" s="0"/>
      <c r="BH262" s="0"/>
      <c r="BI262" s="0"/>
      <c r="BJ262" s="0"/>
      <c r="BK262" s="0"/>
      <c r="BL262" s="0"/>
      <c r="BM262" s="0"/>
      <c r="BN262" s="0"/>
      <c r="BO262" s="0"/>
      <c r="BP262" s="0"/>
      <c r="BQ262" s="0"/>
      <c r="BR262" s="0"/>
      <c r="BS262" s="0"/>
      <c r="BT262" s="0"/>
      <c r="BU262" s="0"/>
      <c r="BV262" s="0"/>
      <c r="BW262" s="0"/>
      <c r="BX262" s="0"/>
      <c r="BY262" s="0"/>
      <c r="BZ262" s="0"/>
      <c r="CA262" s="0"/>
      <c r="CB262" s="0"/>
      <c r="CC262" s="0"/>
      <c r="CD262" s="0"/>
      <c r="CE262" s="0"/>
      <c r="CF262" s="0"/>
      <c r="CG262" s="0"/>
      <c r="CH262" s="0"/>
      <c r="CI262" s="0"/>
      <c r="CJ262" s="0"/>
      <c r="CK262" s="0"/>
      <c r="CL262" s="0"/>
      <c r="CM262" s="0"/>
      <c r="CN262" s="0"/>
      <c r="CO262" s="0"/>
      <c r="CP262" s="0"/>
      <c r="CQ262" s="0"/>
      <c r="CR262" s="0"/>
      <c r="CS262" s="0"/>
      <c r="CT262" s="0"/>
      <c r="CU262" s="0"/>
      <c r="CV262" s="0"/>
      <c r="CW262" s="0"/>
      <c r="CX262" s="0"/>
      <c r="CY262" s="0"/>
      <c r="CZ262" s="0"/>
      <c r="DA262" s="0"/>
      <c r="DB262" s="0"/>
      <c r="DC262" s="0"/>
      <c r="DD262" s="0"/>
      <c r="DE262" s="11" t="n">
        <v>46134</v>
      </c>
      <c r="DF262" s="6" t="n">
        <v>156.03</v>
      </c>
      <c r="DG262" s="0" t="s">
        <v>336</v>
      </c>
    </row>
    <row collapsed="false" customFormat="false" customHeight="false" hidden="false" ht="12.1" outlineLevel="0" r="263">
      <c r="A263" s="0"/>
      <c r="B263" s="0"/>
      <c r="C263" s="0"/>
      <c r="D263" s="0"/>
      <c r="E263" s="0"/>
      <c r="F263" s="0"/>
      <c r="G263" s="0"/>
      <c r="H263" s="0"/>
      <c r="I263" s="0"/>
      <c r="J263" s="0"/>
      <c r="K263" s="0"/>
      <c r="L263" s="0"/>
      <c r="M263" s="0"/>
      <c r="N263" s="0"/>
      <c r="O263" s="0"/>
      <c r="P263" s="0"/>
      <c r="Q263" s="0"/>
      <c r="R263" s="0"/>
      <c r="S263" s="0"/>
      <c r="T263" s="0"/>
      <c r="U263" s="0"/>
      <c r="V263" s="0"/>
      <c r="W263" s="0"/>
      <c r="X263" s="0"/>
      <c r="Y263" s="0"/>
      <c r="Z263" s="0"/>
      <c r="AA263" s="0"/>
      <c r="AB263" s="0"/>
      <c r="AC263" s="0"/>
      <c r="AD263" s="0"/>
      <c r="AE263" s="0"/>
      <c r="AF263" s="0"/>
      <c r="AG263" s="0"/>
      <c r="AH263" s="0"/>
      <c r="AI263" s="0"/>
      <c r="AJ263" s="0"/>
      <c r="AK263" s="0"/>
      <c r="AL263" s="0"/>
      <c r="AM263" s="0"/>
      <c r="AN263" s="0"/>
      <c r="AO263" s="0"/>
      <c r="AP263" s="0"/>
      <c r="AQ263" s="0"/>
      <c r="AR263" s="0"/>
      <c r="AS263" s="0"/>
      <c r="AT263" s="0"/>
      <c r="AU263" s="0"/>
      <c r="AV263" s="0"/>
      <c r="AW263" s="0"/>
      <c r="AX263" s="0"/>
      <c r="AY263" s="0"/>
      <c r="AZ263" s="0"/>
      <c r="BA263" s="0"/>
      <c r="BB263" s="0"/>
      <c r="BC263" s="0"/>
      <c r="BD263" s="0"/>
      <c r="BE263" s="0"/>
      <c r="BF263" s="0"/>
      <c r="BG263" s="0"/>
      <c r="BH263" s="0"/>
      <c r="BI263" s="0"/>
      <c r="BJ263" s="0"/>
      <c r="BK263" s="0"/>
      <c r="BL263" s="0"/>
      <c r="BM263" s="0"/>
      <c r="BN263" s="0"/>
      <c r="BO263" s="0"/>
      <c r="BP263" s="0"/>
      <c r="BQ263" s="0"/>
      <c r="BR263" s="0"/>
      <c r="BS263" s="0"/>
      <c r="BT263" s="0"/>
      <c r="BU263" s="0"/>
      <c r="BV263" s="0"/>
      <c r="BW263" s="0"/>
      <c r="BX263" s="0"/>
      <c r="BY263" s="0"/>
      <c r="BZ263" s="0"/>
      <c r="CA263" s="0"/>
      <c r="CB263" s="0"/>
      <c r="CC263" s="0"/>
      <c r="CD263" s="0"/>
      <c r="CE263" s="0"/>
      <c r="CF263" s="0"/>
      <c r="CG263" s="0"/>
      <c r="CH263" s="0"/>
      <c r="CI263" s="0"/>
      <c r="CJ263" s="0"/>
      <c r="CK263" s="0"/>
      <c r="CL263" s="0"/>
      <c r="CM263" s="0"/>
      <c r="CN263" s="0"/>
      <c r="CO263" s="0"/>
      <c r="CP263" s="0"/>
      <c r="CQ263" s="0"/>
      <c r="CR263" s="0"/>
      <c r="CS263" s="0"/>
      <c r="CT263" s="0"/>
      <c r="CU263" s="0"/>
      <c r="CV263" s="0"/>
      <c r="CW263" s="0"/>
      <c r="CX263" s="0"/>
      <c r="CY263" s="0"/>
      <c r="CZ263" s="0"/>
      <c r="DA263" s="0"/>
      <c r="DB263" s="0"/>
      <c r="DC263" s="0"/>
      <c r="DD263" s="0"/>
      <c r="DE263" s="11" t="n">
        <v>46135</v>
      </c>
      <c r="DF263" s="6" t="n">
        <v>468.27</v>
      </c>
      <c r="DG263" s="0" t="s">
        <v>336</v>
      </c>
    </row>
    <row collapsed="false" customFormat="false" customHeight="false" hidden="false" ht="12.1" outlineLevel="0" r="264">
      <c r="A264" s="0"/>
      <c r="B264" s="0"/>
      <c r="C264" s="0"/>
      <c r="D264" s="0"/>
      <c r="E264" s="0"/>
      <c r="F264" s="0"/>
      <c r="G264" s="0"/>
      <c r="H264" s="0"/>
      <c r="I264" s="0"/>
      <c r="J264" s="0"/>
      <c r="K264" s="0"/>
      <c r="L264" s="0"/>
      <c r="M264" s="0"/>
      <c r="N264" s="0"/>
      <c r="O264" s="0"/>
      <c r="P264" s="0"/>
      <c r="Q264" s="0"/>
      <c r="R264" s="0"/>
      <c r="S264" s="0"/>
      <c r="T264" s="0"/>
      <c r="U264" s="0"/>
      <c r="V264" s="0"/>
      <c r="W264" s="0"/>
      <c r="X264" s="0"/>
      <c r="Y264" s="0"/>
      <c r="Z264" s="0"/>
      <c r="AA264" s="0"/>
      <c r="AB264" s="0"/>
      <c r="AC264" s="0"/>
      <c r="AD264" s="0"/>
      <c r="AE264" s="0"/>
      <c r="AF264" s="0"/>
      <c r="AG264" s="0"/>
      <c r="AH264" s="0"/>
      <c r="AI264" s="0"/>
      <c r="AJ264" s="0"/>
      <c r="AK264" s="0"/>
      <c r="AL264" s="0"/>
      <c r="AM264" s="0"/>
      <c r="AN264" s="0"/>
      <c r="AO264" s="0"/>
      <c r="AP264" s="0"/>
      <c r="AQ264" s="0"/>
      <c r="AR264" s="0"/>
      <c r="AS264" s="0"/>
      <c r="AT264" s="0"/>
      <c r="AU264" s="0"/>
      <c r="AV264" s="0"/>
      <c r="AW264" s="0"/>
      <c r="AX264" s="0"/>
      <c r="AY264" s="0"/>
      <c r="AZ264" s="0"/>
      <c r="BA264" s="0"/>
      <c r="BB264" s="0"/>
      <c r="BC264" s="0"/>
      <c r="BD264" s="0"/>
      <c r="BE264" s="0"/>
      <c r="BF264" s="0"/>
      <c r="BG264" s="0"/>
      <c r="BH264" s="0"/>
      <c r="BI264" s="0"/>
      <c r="BJ264" s="0"/>
      <c r="BK264" s="0"/>
      <c r="BL264" s="0"/>
      <c r="BM264" s="0"/>
      <c r="BN264" s="0"/>
      <c r="BO264" s="0"/>
      <c r="BP264" s="0"/>
      <c r="BQ264" s="0"/>
      <c r="BR264" s="0"/>
      <c r="BS264" s="0"/>
      <c r="BT264" s="0"/>
      <c r="BU264" s="0"/>
      <c r="BV264" s="0"/>
      <c r="BW264" s="0"/>
      <c r="BX264" s="0"/>
      <c r="BY264" s="0"/>
      <c r="BZ264" s="0"/>
      <c r="CA264" s="0"/>
      <c r="CB264" s="0"/>
      <c r="CC264" s="0"/>
      <c r="CD264" s="0"/>
      <c r="CE264" s="0"/>
      <c r="CF264" s="0"/>
      <c r="CG264" s="0"/>
      <c r="CH264" s="0"/>
      <c r="CI264" s="0"/>
      <c r="CJ264" s="0"/>
      <c r="CK264" s="0"/>
      <c r="CL264" s="0"/>
      <c r="CM264" s="0"/>
      <c r="CN264" s="0"/>
      <c r="CO264" s="0"/>
      <c r="CP264" s="0"/>
      <c r="CQ264" s="0"/>
      <c r="CR264" s="0"/>
      <c r="CS264" s="0"/>
      <c r="CT264" s="0"/>
      <c r="CU264" s="0"/>
      <c r="CV264" s="0"/>
      <c r="CW264" s="0"/>
      <c r="CX264" s="0"/>
      <c r="CY264" s="0"/>
      <c r="CZ264" s="0"/>
      <c r="DA264" s="0"/>
      <c r="DB264" s="0"/>
      <c r="DC264" s="0"/>
      <c r="DD264" s="0"/>
      <c r="DE264" s="11" t="n">
        <v>46136</v>
      </c>
      <c r="DF264" s="6" t="n">
        <v>156.14</v>
      </c>
      <c r="DG264" s="0" t="s">
        <v>336</v>
      </c>
    </row>
    <row collapsed="false" customFormat="false" customHeight="false" hidden="false" ht="12.1" outlineLevel="0" r="265">
      <c r="A265" s="0"/>
      <c r="B265" s="0"/>
      <c r="C265" s="0"/>
      <c r="D265" s="0"/>
      <c r="E265" s="0"/>
      <c r="F265" s="0"/>
      <c r="G265" s="0"/>
      <c r="H265" s="0"/>
      <c r="I265" s="0"/>
      <c r="J265" s="0"/>
      <c r="K265" s="0"/>
      <c r="L265" s="0"/>
      <c r="M265" s="0"/>
      <c r="N265" s="0"/>
      <c r="O265" s="0"/>
      <c r="P265" s="0"/>
      <c r="Q265" s="0"/>
      <c r="R265" s="0"/>
      <c r="S265" s="0"/>
      <c r="T265" s="0"/>
      <c r="U265" s="0"/>
      <c r="V265" s="0"/>
      <c r="W265" s="0"/>
      <c r="X265" s="0"/>
      <c r="Y265" s="0"/>
      <c r="Z265" s="0"/>
      <c r="AA265" s="0"/>
      <c r="AB265" s="0"/>
      <c r="AC265" s="0"/>
      <c r="AD265" s="0"/>
      <c r="AE265" s="0"/>
      <c r="AF265" s="0"/>
      <c r="AG265" s="0"/>
      <c r="AH265" s="0"/>
      <c r="AI265" s="0"/>
      <c r="AJ265" s="0"/>
      <c r="AK265" s="0"/>
      <c r="AL265" s="0"/>
      <c r="AM265" s="0"/>
      <c r="AN265" s="0"/>
      <c r="AO265" s="0"/>
      <c r="AP265" s="0"/>
      <c r="AQ265" s="0"/>
      <c r="AR265" s="0"/>
      <c r="AS265" s="0"/>
      <c r="AT265" s="0"/>
      <c r="AU265" s="0"/>
      <c r="AV265" s="0"/>
      <c r="AW265" s="0"/>
      <c r="AX265" s="0"/>
      <c r="AY265" s="0"/>
      <c r="AZ265" s="0"/>
      <c r="BA265" s="0"/>
      <c r="BB265" s="0"/>
      <c r="BC265" s="0"/>
      <c r="BD265" s="0"/>
      <c r="BE265" s="0"/>
      <c r="BF265" s="0"/>
      <c r="BG265" s="0"/>
      <c r="BH265" s="0"/>
      <c r="BI265" s="0"/>
      <c r="BJ265" s="0"/>
      <c r="BK265" s="0"/>
      <c r="BL265" s="0"/>
      <c r="BM265" s="0"/>
      <c r="BN265" s="0"/>
      <c r="BO265" s="0"/>
      <c r="BP265" s="0"/>
      <c r="BQ265" s="0"/>
      <c r="BR265" s="0"/>
      <c r="BS265" s="0"/>
      <c r="BT265" s="0"/>
      <c r="BU265" s="0"/>
      <c r="BV265" s="0"/>
      <c r="BW265" s="0"/>
      <c r="BX265" s="0"/>
      <c r="BY265" s="0"/>
      <c r="BZ265" s="0"/>
      <c r="CA265" s="0"/>
      <c r="CB265" s="0"/>
      <c r="CC265" s="0"/>
      <c r="CD265" s="0"/>
      <c r="CE265" s="0"/>
      <c r="CF265" s="0"/>
      <c r="CG265" s="0"/>
      <c r="CH265" s="0"/>
      <c r="CI265" s="0"/>
      <c r="CJ265" s="0"/>
      <c r="CK265" s="0"/>
      <c r="CL265" s="0"/>
      <c r="CM265" s="0"/>
      <c r="CN265" s="0"/>
      <c r="CO265" s="0"/>
      <c r="CP265" s="0"/>
      <c r="CQ265" s="0"/>
      <c r="CR265" s="0"/>
      <c r="CS265" s="0"/>
      <c r="CT265" s="0"/>
      <c r="CU265" s="0"/>
      <c r="CV265" s="0"/>
      <c r="CW265" s="0"/>
      <c r="CX265" s="0"/>
      <c r="CY265" s="0"/>
      <c r="CZ265" s="0"/>
      <c r="DA265" s="0"/>
      <c r="DB265" s="0"/>
      <c r="DC265" s="0"/>
      <c r="DD265" s="0"/>
      <c r="DE265" s="11" t="n">
        <v>46143</v>
      </c>
      <c r="DF265" s="6" t="n">
        <v>156.54</v>
      </c>
      <c r="DG265" s="0" t="s">
        <v>336</v>
      </c>
    </row>
    <row collapsed="false" customFormat="false" customHeight="false" hidden="false" ht="12.1" outlineLevel="0" r="266">
      <c r="A266" s="0"/>
      <c r="B266" s="0"/>
      <c r="C266" s="0"/>
      <c r="D266" s="0"/>
      <c r="E266" s="0"/>
      <c r="F266" s="0"/>
      <c r="G266" s="0"/>
      <c r="H266" s="0"/>
      <c r="I266" s="0"/>
      <c r="J266" s="0"/>
      <c r="K266" s="0"/>
      <c r="L266" s="0"/>
      <c r="M266" s="0"/>
      <c r="N266" s="0"/>
      <c r="O266" s="0"/>
      <c r="P266" s="0"/>
      <c r="Q266" s="0"/>
      <c r="R266" s="0"/>
      <c r="S266" s="0"/>
      <c r="T266" s="0"/>
      <c r="U266" s="0"/>
      <c r="V266" s="0"/>
      <c r="W266" s="0"/>
      <c r="X266" s="0"/>
      <c r="Y266" s="0"/>
      <c r="Z266" s="0"/>
      <c r="AA266" s="0"/>
      <c r="AB266" s="0"/>
      <c r="AC266" s="0"/>
      <c r="AD266" s="0"/>
      <c r="AE266" s="0"/>
      <c r="AF266" s="0"/>
      <c r="AG266" s="0"/>
      <c r="AH266" s="0"/>
      <c r="AI266" s="0"/>
      <c r="AJ266" s="0"/>
      <c r="AK266" s="0"/>
      <c r="AL266" s="0"/>
      <c r="AM266" s="0"/>
      <c r="AN266" s="0"/>
      <c r="AO266" s="0"/>
      <c r="AP266" s="0"/>
      <c r="AQ266" s="0"/>
      <c r="AR266" s="0"/>
      <c r="AS266" s="0"/>
      <c r="AT266" s="0"/>
      <c r="AU266" s="0"/>
      <c r="AV266" s="0"/>
      <c r="AW266" s="0"/>
      <c r="AX266" s="0"/>
      <c r="AY266" s="0"/>
      <c r="AZ266" s="0"/>
      <c r="BA266" s="0"/>
      <c r="BB266" s="0"/>
      <c r="BC266" s="0"/>
      <c r="BD266" s="0"/>
      <c r="BE266" s="0"/>
      <c r="BF266" s="0"/>
      <c r="BG266" s="0"/>
      <c r="BH266" s="0"/>
      <c r="BI266" s="0"/>
      <c r="BJ266" s="0"/>
      <c r="BK266" s="0"/>
      <c r="BL266" s="0"/>
      <c r="BM266" s="0"/>
      <c r="BN266" s="0"/>
      <c r="BO266" s="0"/>
      <c r="BP266" s="0"/>
      <c r="BQ266" s="0"/>
      <c r="BR266" s="0"/>
      <c r="BS266" s="0"/>
      <c r="BT266" s="0"/>
      <c r="BU266" s="0"/>
      <c r="BV266" s="0"/>
      <c r="BW266" s="0"/>
      <c r="BX266" s="0"/>
      <c r="BY266" s="0"/>
      <c r="BZ266" s="0"/>
      <c r="CA266" s="0"/>
      <c r="CB266" s="0"/>
      <c r="CC266" s="0"/>
      <c r="CD266" s="0"/>
      <c r="CE266" s="0"/>
      <c r="CF266" s="0"/>
      <c r="CG266" s="0"/>
      <c r="CH266" s="0"/>
      <c r="CI266" s="0"/>
      <c r="CJ266" s="0"/>
      <c r="CK266" s="0"/>
      <c r="CL266" s="0"/>
      <c r="CM266" s="0"/>
      <c r="CN266" s="0"/>
      <c r="CO266" s="0"/>
      <c r="CP266" s="0"/>
      <c r="CQ266" s="0"/>
      <c r="CR266" s="0"/>
      <c r="CS266" s="0"/>
      <c r="CT266" s="0"/>
      <c r="CU266" s="0"/>
      <c r="CV266" s="0"/>
      <c r="CW266" s="0"/>
      <c r="CX266" s="0"/>
      <c r="CY266" s="0"/>
      <c r="CZ266" s="0"/>
      <c r="DA266" s="0"/>
      <c r="DB266" s="0"/>
      <c r="DC266" s="0"/>
      <c r="DD266" s="0"/>
      <c r="DE266" s="11" t="n">
        <v>46146</v>
      </c>
      <c r="DF266" s="6" t="n">
        <v>783.55</v>
      </c>
      <c r="DG266" s="0" t="s">
        <v>336</v>
      </c>
    </row>
    <row collapsed="false" customFormat="false" customHeight="false" hidden="false" ht="12.1" outlineLevel="0" r="267">
      <c r="A267" s="0"/>
      <c r="B267" s="0"/>
      <c r="C267" s="0"/>
      <c r="D267" s="0"/>
      <c r="E267" s="0"/>
      <c r="F267" s="0"/>
      <c r="G267" s="0"/>
      <c r="H267" s="0"/>
      <c r="I267" s="0"/>
      <c r="J267" s="0"/>
      <c r="K267" s="0"/>
      <c r="L267" s="0"/>
      <c r="M267" s="0"/>
      <c r="N267" s="0"/>
      <c r="O267" s="0"/>
      <c r="P267" s="0"/>
      <c r="Q267" s="0"/>
      <c r="R267" s="0"/>
      <c r="S267" s="0"/>
      <c r="T267" s="0"/>
      <c r="U267" s="0"/>
      <c r="V267" s="0"/>
      <c r="W267" s="0"/>
      <c r="X267" s="0"/>
      <c r="Y267" s="0"/>
      <c r="Z267" s="0"/>
      <c r="AA267" s="0"/>
      <c r="AB267" s="0"/>
      <c r="AC267" s="0"/>
      <c r="AD267" s="0"/>
      <c r="AE267" s="0"/>
      <c r="AF267" s="0"/>
      <c r="AG267" s="0"/>
      <c r="AH267" s="0"/>
      <c r="AI267" s="0"/>
      <c r="AJ267" s="0"/>
      <c r="AK267" s="0"/>
      <c r="AL267" s="0"/>
      <c r="AM267" s="0"/>
      <c r="AN267" s="0"/>
      <c r="AO267" s="0"/>
      <c r="AP267" s="0"/>
      <c r="AQ267" s="0"/>
      <c r="AR267" s="0"/>
      <c r="AS267" s="0"/>
      <c r="AT267" s="0"/>
      <c r="AU267" s="0"/>
      <c r="AV267" s="0"/>
      <c r="AW267" s="0"/>
      <c r="AX267" s="0"/>
      <c r="AY267" s="0"/>
      <c r="AZ267" s="0"/>
      <c r="BA267" s="0"/>
      <c r="BB267" s="0"/>
      <c r="BC267" s="0"/>
      <c r="BD267" s="0"/>
      <c r="BE267" s="0"/>
      <c r="BF267" s="0"/>
      <c r="BG267" s="0"/>
      <c r="BH267" s="0"/>
      <c r="BI267" s="0"/>
      <c r="BJ267" s="0"/>
      <c r="BK267" s="0"/>
      <c r="BL267" s="0"/>
      <c r="BM267" s="0"/>
      <c r="BN267" s="0"/>
      <c r="BO267" s="0"/>
      <c r="BP267" s="0"/>
      <c r="BQ267" s="0"/>
      <c r="BR267" s="0"/>
      <c r="BS267" s="0"/>
      <c r="BT267" s="0"/>
      <c r="BU267" s="0"/>
      <c r="BV267" s="0"/>
      <c r="BW267" s="0"/>
      <c r="BX267" s="0"/>
      <c r="BY267" s="0"/>
      <c r="BZ267" s="0"/>
      <c r="CA267" s="0"/>
      <c r="CB267" s="0"/>
      <c r="CC267" s="0"/>
      <c r="CD267" s="0"/>
      <c r="CE267" s="0"/>
      <c r="CF267" s="0"/>
      <c r="CG267" s="0"/>
      <c r="CH267" s="0"/>
      <c r="CI267" s="0"/>
      <c r="CJ267" s="0"/>
      <c r="CK267" s="0"/>
      <c r="CL267" s="0"/>
      <c r="CM267" s="0"/>
      <c r="CN267" s="0"/>
      <c r="CO267" s="0"/>
      <c r="CP267" s="0"/>
      <c r="CQ267" s="0"/>
      <c r="CR267" s="0"/>
      <c r="CS267" s="0"/>
      <c r="CT267" s="0"/>
      <c r="CU267" s="0"/>
      <c r="CV267" s="0"/>
      <c r="CW267" s="0"/>
      <c r="CX267" s="0"/>
      <c r="CY267" s="0"/>
      <c r="CZ267" s="0"/>
      <c r="DA267" s="0"/>
      <c r="DB267" s="0"/>
      <c r="DC267" s="0"/>
      <c r="DD267" s="0"/>
      <c r="DE267" s="11" t="n">
        <v>46147</v>
      </c>
      <c r="DF267" s="6" t="n">
        <v>156.76</v>
      </c>
      <c r="DG267" s="0" t="s">
        <v>336</v>
      </c>
    </row>
    <row collapsed="false" customFormat="false" customHeight="false" hidden="false" ht="12.1" outlineLevel="0" r="268">
      <c r="A268" s="0"/>
      <c r="B268" s="0"/>
      <c r="C268" s="0"/>
      <c r="D268" s="0"/>
      <c r="E268" s="0"/>
      <c r="F268" s="0"/>
      <c r="G268" s="0"/>
      <c r="H268" s="0"/>
      <c r="I268" s="0"/>
      <c r="J268" s="0"/>
      <c r="K268" s="0"/>
      <c r="L268" s="0"/>
      <c r="M268" s="0"/>
      <c r="N268" s="0"/>
      <c r="O268" s="0"/>
      <c r="P268" s="0"/>
      <c r="Q268" s="0"/>
      <c r="R268" s="0"/>
      <c r="S268" s="0"/>
      <c r="T268" s="0"/>
      <c r="U268" s="0"/>
      <c r="V268" s="0"/>
      <c r="W268" s="0"/>
      <c r="X268" s="0"/>
      <c r="Y268" s="0"/>
      <c r="Z268" s="0"/>
      <c r="AA268" s="0"/>
      <c r="AB268" s="0"/>
      <c r="AC268" s="0"/>
      <c r="AD268" s="0"/>
      <c r="AE268" s="0"/>
      <c r="AF268" s="0"/>
      <c r="AG268" s="0"/>
      <c r="AH268" s="0"/>
      <c r="AI268" s="0"/>
      <c r="AJ268" s="0"/>
      <c r="AK268" s="0"/>
      <c r="AL268" s="0"/>
      <c r="AM268" s="0"/>
      <c r="AN268" s="0"/>
      <c r="AO268" s="0"/>
      <c r="AP268" s="0"/>
      <c r="AQ268" s="0"/>
      <c r="AR268" s="0"/>
      <c r="AS268" s="0"/>
      <c r="AT268" s="0"/>
      <c r="AU268" s="0"/>
      <c r="AV268" s="0"/>
      <c r="AW268" s="0"/>
      <c r="AX268" s="0"/>
      <c r="AY268" s="0"/>
      <c r="AZ268" s="0"/>
      <c r="BA268" s="0"/>
      <c r="BB268" s="0"/>
      <c r="BC268" s="0"/>
      <c r="BD268" s="0"/>
      <c r="BE268" s="0"/>
      <c r="BF268" s="0"/>
      <c r="BG268" s="0"/>
      <c r="BH268" s="0"/>
      <c r="BI268" s="0"/>
      <c r="BJ268" s="0"/>
      <c r="BK268" s="0"/>
      <c r="BL268" s="0"/>
      <c r="BM268" s="0"/>
      <c r="BN268" s="0"/>
      <c r="BO268" s="0"/>
      <c r="BP268" s="0"/>
      <c r="BQ268" s="0"/>
      <c r="BR268" s="0"/>
      <c r="BS268" s="0"/>
      <c r="BT268" s="0"/>
      <c r="BU268" s="0"/>
      <c r="BV268" s="0"/>
      <c r="BW268" s="0"/>
      <c r="BX268" s="0"/>
      <c r="BY268" s="0"/>
      <c r="BZ268" s="0"/>
      <c r="CA268" s="0"/>
      <c r="CB268" s="0"/>
      <c r="CC268" s="0"/>
      <c r="CD268" s="0"/>
      <c r="CE268" s="0"/>
      <c r="CF268" s="0"/>
      <c r="CG268" s="0"/>
      <c r="CH268" s="0"/>
      <c r="CI268" s="0"/>
      <c r="CJ268" s="0"/>
      <c r="CK268" s="0"/>
      <c r="CL268" s="0"/>
      <c r="CM268" s="0"/>
      <c r="CN268" s="0"/>
      <c r="CO268" s="0"/>
      <c r="CP268" s="0"/>
      <c r="CQ268" s="0"/>
      <c r="CR268" s="0"/>
      <c r="CS268" s="0"/>
      <c r="CT268" s="0"/>
      <c r="CU268" s="0"/>
      <c r="CV268" s="0"/>
      <c r="CW268" s="0"/>
      <c r="CX268" s="0"/>
      <c r="CY268" s="0"/>
      <c r="CZ268" s="0"/>
      <c r="DA268" s="0"/>
      <c r="DB268" s="0"/>
      <c r="DC268" s="0"/>
      <c r="DD268" s="0"/>
      <c r="DE268" s="11" t="n">
        <v>46151</v>
      </c>
      <c r="DF268" s="6" t="n">
        <v>156.98</v>
      </c>
      <c r="DG268" s="0" t="s">
        <v>336</v>
      </c>
    </row>
    <row collapsed="false" customFormat="false" customHeight="false" hidden="false" ht="12.1" outlineLevel="0" r="269">
      <c r="A269" s="0"/>
      <c r="B269" s="0"/>
      <c r="C269" s="0"/>
      <c r="D269" s="0"/>
      <c r="E269" s="0"/>
      <c r="F269" s="0"/>
      <c r="G269" s="0"/>
      <c r="H269" s="0"/>
      <c r="I269" s="0"/>
      <c r="J269" s="0"/>
      <c r="K269" s="0"/>
      <c r="L269" s="0"/>
      <c r="M269" s="0"/>
      <c r="N269" s="0"/>
      <c r="O269" s="0"/>
      <c r="P269" s="0"/>
      <c r="Q269" s="0"/>
      <c r="R269" s="0"/>
      <c r="S269" s="0"/>
      <c r="T269" s="0"/>
      <c r="U269" s="0"/>
      <c r="V269" s="0"/>
      <c r="W269" s="0"/>
      <c r="X269" s="0"/>
      <c r="Y269" s="0"/>
      <c r="Z269" s="0"/>
      <c r="AA269" s="0"/>
      <c r="AB269" s="0"/>
      <c r="AC269" s="0"/>
      <c r="AD269" s="0"/>
      <c r="AE269" s="0"/>
      <c r="AF269" s="0"/>
      <c r="AG269" s="0"/>
      <c r="AH269" s="0"/>
      <c r="AI269" s="0"/>
      <c r="AJ269" s="0"/>
      <c r="AK269" s="0"/>
      <c r="AL269" s="0"/>
      <c r="AM269" s="0"/>
      <c r="AN269" s="0"/>
      <c r="AO269" s="0"/>
      <c r="AP269" s="0"/>
      <c r="AQ269" s="0"/>
      <c r="AR269" s="0"/>
      <c r="AS269" s="0"/>
      <c r="AT269" s="0"/>
      <c r="AU269" s="0"/>
      <c r="AV269" s="0"/>
      <c r="AW269" s="0"/>
      <c r="AX269" s="0"/>
      <c r="AY269" s="0"/>
      <c r="AZ269" s="0"/>
      <c r="BA269" s="0"/>
      <c r="BB269" s="0"/>
      <c r="BC269" s="0"/>
      <c r="BD269" s="0"/>
      <c r="BE269" s="0"/>
      <c r="BF269" s="0"/>
      <c r="BG269" s="0"/>
      <c r="BH269" s="0"/>
      <c r="BI269" s="0"/>
      <c r="BJ269" s="0"/>
      <c r="BK269" s="0"/>
      <c r="BL269" s="0"/>
      <c r="BM269" s="0"/>
      <c r="BN269" s="0"/>
      <c r="BO269" s="0"/>
      <c r="BP269" s="0"/>
      <c r="BQ269" s="0"/>
      <c r="BR269" s="0"/>
      <c r="BS269" s="0"/>
      <c r="BT269" s="0"/>
      <c r="BU269" s="0"/>
      <c r="BV269" s="0"/>
      <c r="BW269" s="0"/>
      <c r="BX269" s="0"/>
      <c r="BY269" s="0"/>
      <c r="BZ269" s="0"/>
      <c r="CA269" s="0"/>
      <c r="CB269" s="0"/>
      <c r="CC269" s="0"/>
      <c r="CD269" s="0"/>
      <c r="CE269" s="0"/>
      <c r="CF269" s="0"/>
      <c r="CG269" s="0"/>
      <c r="CH269" s="0"/>
      <c r="CI269" s="0"/>
      <c r="CJ269" s="0"/>
      <c r="CK269" s="0"/>
      <c r="CL269" s="0"/>
      <c r="CM269" s="0"/>
      <c r="CN269" s="0"/>
      <c r="CO269" s="0"/>
      <c r="CP269" s="0"/>
      <c r="CQ269" s="0"/>
      <c r="CR269" s="0"/>
      <c r="CS269" s="0"/>
      <c r="CT269" s="0"/>
      <c r="CU269" s="0"/>
      <c r="CV269" s="0"/>
      <c r="CW269" s="0"/>
      <c r="CX269" s="0"/>
      <c r="CY269" s="0"/>
      <c r="CZ269" s="0"/>
      <c r="DA269" s="0"/>
      <c r="DB269" s="0"/>
      <c r="DC269" s="0"/>
      <c r="DD269" s="0"/>
      <c r="DE269" s="11" t="n">
        <v>46153</v>
      </c>
      <c r="DF269" s="6" t="n">
        <v>-157.09</v>
      </c>
      <c r="DG269" s="0" t="s">
        <v>407</v>
      </c>
    </row>
    <row collapsed="false" customFormat="false" customHeight="false" hidden="false" ht="12.1" outlineLevel="0" r="270">
      <c r="A270" s="0"/>
      <c r="B270" s="0"/>
      <c r="C270" s="0"/>
      <c r="D270" s="0"/>
      <c r="E270" s="0"/>
      <c r="F270" s="0"/>
      <c r="G270" s="0"/>
      <c r="H270" s="0"/>
      <c r="I270" s="0"/>
      <c r="J270" s="0"/>
      <c r="K270" s="0"/>
      <c r="L270" s="0"/>
      <c r="M270" s="0"/>
      <c r="N270" s="0"/>
      <c r="O270" s="0"/>
      <c r="P270" s="0"/>
      <c r="Q270" s="0"/>
      <c r="R270" s="0"/>
      <c r="S270" s="0"/>
      <c r="T270" s="0"/>
      <c r="U270" s="0"/>
      <c r="V270" s="0"/>
      <c r="W270" s="0"/>
      <c r="X270" s="0"/>
      <c r="Y270" s="0"/>
      <c r="Z270" s="0"/>
      <c r="AA270" s="0"/>
      <c r="AB270" s="0"/>
      <c r="AC270" s="0"/>
      <c r="AD270" s="0"/>
      <c r="AE270" s="0"/>
      <c r="AF270" s="0"/>
      <c r="AG270" s="0"/>
      <c r="AH270" s="0"/>
      <c r="AI270" s="0"/>
      <c r="AJ270" s="0"/>
      <c r="AK270" s="0"/>
      <c r="AL270" s="0"/>
      <c r="AM270" s="0"/>
      <c r="AN270" s="0"/>
      <c r="AO270" s="0"/>
      <c r="AP270" s="0"/>
      <c r="AQ270" s="0"/>
      <c r="AR270" s="0"/>
      <c r="AS270" s="0"/>
      <c r="AT270" s="0"/>
      <c r="AU270" s="0"/>
      <c r="AV270" s="0"/>
      <c r="AW270" s="0"/>
      <c r="AX270" s="0"/>
      <c r="AY270" s="0"/>
      <c r="AZ270" s="0"/>
      <c r="BA270" s="0"/>
      <c r="BB270" s="0"/>
      <c r="BC270" s="0"/>
      <c r="BD270" s="0"/>
      <c r="BE270" s="0"/>
      <c r="BF270" s="0"/>
      <c r="BG270" s="0"/>
      <c r="BH270" s="0"/>
      <c r="BI270" s="0"/>
      <c r="BJ270" s="0"/>
      <c r="BK270" s="0"/>
      <c r="BL270" s="0"/>
      <c r="BM270" s="0"/>
      <c r="BN270" s="0"/>
      <c r="BO270" s="0"/>
      <c r="BP270" s="0"/>
      <c r="BQ270" s="0"/>
      <c r="BR270" s="0"/>
      <c r="BS270" s="0"/>
      <c r="BT270" s="0"/>
      <c r="BU270" s="0"/>
      <c r="BV270" s="0"/>
      <c r="BW270" s="0"/>
      <c r="BX270" s="0"/>
      <c r="BY270" s="0"/>
      <c r="BZ270" s="0"/>
      <c r="CA270" s="0"/>
      <c r="CB270" s="0"/>
      <c r="CC270" s="0"/>
      <c r="CD270" s="0"/>
      <c r="CE270" s="0"/>
      <c r="CF270" s="0"/>
      <c r="CG270" s="0"/>
      <c r="CH270" s="0"/>
      <c r="CI270" s="0"/>
      <c r="CJ270" s="0"/>
      <c r="CK270" s="0"/>
      <c r="CL270" s="0"/>
      <c r="CM270" s="0"/>
      <c r="CN270" s="0"/>
      <c r="CO270" s="0"/>
      <c r="CP270" s="0"/>
      <c r="CQ270" s="0"/>
      <c r="CR270" s="0"/>
      <c r="CS270" s="0"/>
      <c r="CT270" s="0"/>
      <c r="CU270" s="0"/>
      <c r="CV270" s="0"/>
      <c r="CW270" s="0"/>
      <c r="CX270" s="0"/>
      <c r="CY270" s="0"/>
      <c r="CZ270" s="0"/>
      <c r="DA270" s="0"/>
      <c r="DB270" s="0"/>
      <c r="DC270" s="0"/>
      <c r="DD270" s="0"/>
      <c r="DE270" s="11" t="n">
        <v>46156</v>
      </c>
      <c r="DF270" s="6" t="n">
        <v>157.27</v>
      </c>
      <c r="DG270" s="0" t="s">
        <v>336</v>
      </c>
    </row>
    <row collapsed="false" customFormat="false" customHeight="false" hidden="false" ht="12.1" outlineLevel="0" r="271">
      <c r="A271" s="0"/>
      <c r="B271" s="0"/>
      <c r="C271" s="0"/>
      <c r="D271" s="0"/>
      <c r="E271" s="0"/>
      <c r="F271" s="0"/>
      <c r="G271" s="0"/>
      <c r="H271" s="0"/>
      <c r="I271" s="0"/>
      <c r="J271" s="0"/>
      <c r="K271" s="0"/>
      <c r="L271" s="0"/>
      <c r="M271" s="0"/>
      <c r="N271" s="0"/>
      <c r="O271" s="0"/>
      <c r="P271" s="0"/>
      <c r="Q271" s="0"/>
      <c r="R271" s="0"/>
      <c r="S271" s="0"/>
      <c r="T271" s="0"/>
      <c r="U271" s="0"/>
      <c r="V271" s="0"/>
      <c r="W271" s="0"/>
      <c r="X271" s="0"/>
      <c r="Y271" s="0"/>
      <c r="Z271" s="0"/>
      <c r="AA271" s="0"/>
      <c r="AB271" s="0"/>
      <c r="AC271" s="0"/>
      <c r="AD271" s="0"/>
      <c r="AE271" s="0"/>
      <c r="AF271" s="0"/>
      <c r="AG271" s="0"/>
      <c r="AH271" s="0"/>
      <c r="AI271" s="0"/>
      <c r="AJ271" s="0"/>
      <c r="AK271" s="0"/>
      <c r="AL271" s="0"/>
      <c r="AM271" s="0"/>
      <c r="AN271" s="0"/>
      <c r="AO271" s="0"/>
      <c r="AP271" s="0"/>
      <c r="AQ271" s="0"/>
      <c r="AR271" s="0"/>
      <c r="AS271" s="0"/>
      <c r="AT271" s="0"/>
      <c r="AU271" s="0"/>
      <c r="AV271" s="0"/>
      <c r="AW271" s="0"/>
      <c r="AX271" s="0"/>
      <c r="AY271" s="0"/>
      <c r="AZ271" s="0"/>
      <c r="BA271" s="0"/>
      <c r="BB271" s="0"/>
      <c r="BC271" s="0"/>
      <c r="BD271" s="0"/>
      <c r="BE271" s="0"/>
      <c r="BF271" s="0"/>
      <c r="BG271" s="0"/>
      <c r="BH271" s="0"/>
      <c r="BI271" s="0"/>
      <c r="BJ271" s="0"/>
      <c r="BK271" s="0"/>
      <c r="BL271" s="0"/>
      <c r="BM271" s="0"/>
      <c r="BN271" s="0"/>
      <c r="BO271" s="0"/>
      <c r="BP271" s="0"/>
      <c r="BQ271" s="0"/>
      <c r="BR271" s="0"/>
      <c r="BS271" s="0"/>
      <c r="BT271" s="0"/>
      <c r="BU271" s="0"/>
      <c r="BV271" s="0"/>
      <c r="BW271" s="0"/>
      <c r="BX271" s="0"/>
      <c r="BY271" s="0"/>
      <c r="BZ271" s="0"/>
      <c r="CA271" s="0"/>
      <c r="CB271" s="0"/>
      <c r="CC271" s="0"/>
      <c r="CD271" s="0"/>
      <c r="CE271" s="0"/>
      <c r="CF271" s="0"/>
      <c r="CG271" s="0"/>
      <c r="CH271" s="0"/>
      <c r="CI271" s="0"/>
      <c r="CJ271" s="0"/>
      <c r="CK271" s="0"/>
      <c r="CL271" s="0"/>
      <c r="CM271" s="0"/>
      <c r="CN271" s="0"/>
      <c r="CO271" s="0"/>
      <c r="CP271" s="0"/>
      <c r="CQ271" s="0"/>
      <c r="CR271" s="0"/>
      <c r="CS271" s="0"/>
      <c r="CT271" s="0"/>
      <c r="CU271" s="0"/>
      <c r="CV271" s="0"/>
      <c r="CW271" s="0"/>
      <c r="CX271" s="0"/>
      <c r="CY271" s="0"/>
      <c r="CZ271" s="0"/>
      <c r="DA271" s="0"/>
      <c r="DB271" s="0"/>
      <c r="DC271" s="0"/>
      <c r="DD271" s="0"/>
      <c r="DE271" s="11" t="n">
        <v>46258</v>
      </c>
      <c r="DF271" s="8" t="s">
        <f>=-Портфель!K39</f>
      </c>
      <c r="DG271" s="0" t="s">
        <v>342</v>
      </c>
    </row>
    <row collapsed="false" customFormat="false" customHeight="false" hidden="false" ht="12.1" outlineLevel="0" r="272">
      <c r="A272" s="0"/>
      <c r="B272" s="0"/>
      <c r="C272" s="0"/>
      <c r="D272" s="0"/>
      <c r="E272" s="0"/>
      <c r="F272" s="0"/>
      <c r="G272" s="0"/>
      <c r="H272" s="0"/>
      <c r="I272" s="0"/>
      <c r="J272" s="0"/>
      <c r="K272" s="0"/>
      <c r="L272" s="0"/>
      <c r="M272" s="0"/>
      <c r="N272" s="0"/>
      <c r="O272" s="0"/>
      <c r="P272" s="0"/>
      <c r="Q272" s="0"/>
      <c r="R272" s="0"/>
      <c r="S272" s="0"/>
      <c r="T272" s="0"/>
      <c r="U272" s="0"/>
      <c r="V272" s="0"/>
      <c r="W272" s="0"/>
      <c r="X272" s="0"/>
      <c r="Y272" s="0"/>
      <c r="Z272" s="0"/>
      <c r="AA272" s="0"/>
      <c r="AB272" s="0"/>
      <c r="AC272" s="0"/>
      <c r="AD272" s="0"/>
      <c r="AE272" s="0"/>
      <c r="AF272" s="0"/>
      <c r="AG272" s="0"/>
      <c r="AH272" s="0"/>
      <c r="AI272" s="0"/>
      <c r="AJ272" s="0"/>
      <c r="AK272" s="0"/>
      <c r="AL272" s="0"/>
      <c r="AM272" s="0"/>
      <c r="AN272" s="0"/>
      <c r="AO272" s="0"/>
      <c r="AP272" s="0"/>
      <c r="AQ272" s="0"/>
      <c r="AR272" s="0"/>
      <c r="AS272" s="0"/>
      <c r="AT272" s="0"/>
      <c r="AU272" s="0"/>
      <c r="AV272" s="0"/>
      <c r="AW272" s="0"/>
      <c r="AX272" s="0"/>
      <c r="AY272" s="0"/>
      <c r="AZ272" s="0"/>
      <c r="BA272" s="0"/>
      <c r="BB272" s="0"/>
      <c r="BC272" s="0"/>
      <c r="BD272" s="0"/>
      <c r="BE272" s="0"/>
      <c r="BF272" s="0"/>
      <c r="BG272" s="0"/>
      <c r="BH272" s="0"/>
      <c r="BI272" s="0"/>
      <c r="BJ272" s="0"/>
      <c r="BK272" s="0"/>
      <c r="BL272" s="0"/>
      <c r="BM272" s="0"/>
      <c r="BN272" s="0"/>
      <c r="BO272" s="0"/>
      <c r="BP272" s="0"/>
      <c r="BQ272" s="0"/>
      <c r="BR272" s="0"/>
      <c r="BS272" s="0"/>
      <c r="BT272" s="0"/>
      <c r="BU272" s="0"/>
      <c r="BV272" s="0"/>
      <c r="BW272" s="0"/>
      <c r="BX272" s="0"/>
      <c r="BY272" s="0"/>
      <c r="BZ272" s="0"/>
      <c r="CA272" s="0"/>
      <c r="CB272" s="0"/>
      <c r="CC272" s="0"/>
      <c r="CD272" s="0"/>
      <c r="CE272" s="0"/>
      <c r="CF272" s="0"/>
      <c r="CG272" s="0"/>
      <c r="CH272" s="0"/>
      <c r="CI272" s="0"/>
      <c r="CJ272" s="0"/>
      <c r="CK272" s="0"/>
      <c r="CL272" s="0"/>
      <c r="CM272" s="0"/>
      <c r="CN272" s="0"/>
      <c r="CO272" s="0"/>
      <c r="CP272" s="0"/>
      <c r="CQ272" s="0"/>
      <c r="CR272" s="0"/>
      <c r="CS272" s="0"/>
      <c r="CT272" s="0"/>
      <c r="CU272" s="0"/>
      <c r="CV272" s="0"/>
      <c r="CW272" s="0"/>
      <c r="CX272" s="0"/>
      <c r="CY272" s="0"/>
      <c r="CZ272" s="0"/>
      <c r="DA272" s="0"/>
      <c r="DB272" s="0"/>
      <c r="DC272" s="0"/>
      <c r="DD272" s="0"/>
      <c r="DE272" s="0"/>
      <c r="DF272" s="10" t="s">
        <f>=XIRR(DF2:DF271,DE2:DE271)</f>
      </c>
      <c r="DG272" s="0"/>
    </row>
    <row collapsed="false" customFormat="false" customHeight="false" hidden="false" ht="12.1" outlineLevel="0" r="273">
      <c r="A273" s="0"/>
      <c r="B273" s="0"/>
      <c r="C273" s="0"/>
      <c r="D273" s="0"/>
      <c r="E273" s="0"/>
      <c r="F273" s="0"/>
      <c r="G273" s="0"/>
      <c r="H273" s="0"/>
      <c r="I273" s="0"/>
      <c r="J273" s="0"/>
      <c r="K273" s="0"/>
      <c r="L273" s="0"/>
      <c r="M273" s="0"/>
      <c r="N273" s="0"/>
      <c r="O273" s="0"/>
      <c r="P273" s="0"/>
      <c r="Q273" s="0"/>
      <c r="R273" s="0"/>
      <c r="S273" s="0"/>
      <c r="T273" s="0"/>
      <c r="U273" s="0"/>
      <c r="V273" s="0"/>
      <c r="W273" s="0"/>
      <c r="X273" s="0"/>
      <c r="Y273" s="0"/>
      <c r="Z273" s="0"/>
      <c r="AA273" s="0"/>
      <c r="AB273" s="0"/>
      <c r="AC273" s="0"/>
      <c r="AD273" s="0"/>
      <c r="AE273" s="0"/>
      <c r="AF273" s="0"/>
      <c r="AG273" s="0"/>
      <c r="AH273" s="0"/>
      <c r="AI273" s="0"/>
      <c r="AJ273" s="0"/>
      <c r="AK273" s="0"/>
      <c r="AL273" s="0"/>
      <c r="AM273" s="0"/>
      <c r="AN273" s="0"/>
      <c r="AO273" s="0"/>
      <c r="AP273" s="0"/>
      <c r="AQ273" s="0"/>
      <c r="AR273" s="0"/>
      <c r="AS273" s="0"/>
      <c r="AT273" s="0"/>
      <c r="AU273" s="0"/>
      <c r="AV273" s="0"/>
      <c r="AW273" s="0"/>
      <c r="AX273" s="0"/>
      <c r="AY273" s="0"/>
      <c r="AZ273" s="0"/>
      <c r="BA273" s="0"/>
      <c r="BB273" s="0"/>
      <c r="BC273" s="0"/>
      <c r="BD273" s="0"/>
      <c r="BE273" s="0"/>
      <c r="BF273" s="0"/>
      <c r="BG273" s="0"/>
      <c r="BH273" s="0"/>
      <c r="BI273" s="0"/>
      <c r="BJ273" s="0"/>
      <c r="BK273" s="0"/>
      <c r="BL273" s="0"/>
      <c r="BM273" s="0"/>
      <c r="BN273" s="0"/>
      <c r="BO273" s="0"/>
      <c r="BP273" s="0"/>
      <c r="BQ273" s="0"/>
      <c r="BR273" s="0"/>
      <c r="BS273" s="0"/>
      <c r="BT273" s="0"/>
      <c r="BU273" s="0"/>
      <c r="BV273" s="0"/>
      <c r="BW273" s="0"/>
      <c r="BX273" s="0"/>
      <c r="BY273" s="0"/>
      <c r="BZ273" s="0"/>
      <c r="CA273" s="0"/>
      <c r="CB273" s="0"/>
      <c r="CC273" s="0"/>
      <c r="CD273" s="0"/>
      <c r="CE273" s="0"/>
      <c r="CF273" s="0"/>
      <c r="CG273" s="0"/>
      <c r="CH273" s="0"/>
      <c r="CI273" s="0"/>
      <c r="CJ273" s="0"/>
      <c r="CK273" s="0"/>
      <c r="CL273" s="0"/>
      <c r="CM273" s="0"/>
      <c r="CN273" s="0"/>
      <c r="CO273" s="0"/>
      <c r="CP273" s="0"/>
      <c r="CQ273" s="0"/>
      <c r="CR273" s="0"/>
      <c r="CS273" s="0"/>
      <c r="CT273" s="0"/>
      <c r="CU273" s="0"/>
      <c r="CV273" s="0"/>
      <c r="CW273" s="0"/>
      <c r="CX273" s="0"/>
      <c r="CY273" s="0"/>
      <c r="CZ273" s="0"/>
      <c r="DA273" s="0"/>
      <c r="DB273" s="0"/>
      <c r="DC273" s="0"/>
      <c r="DD273" s="0"/>
      <c r="DE273" s="0"/>
      <c r="DF273" s="8" t="s">
        <f>=-SUM(DF2:DF271)</f>
      </c>
      <c r="DG273" s="0" t="s">
        <v>389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E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558</v>
      </c>
      <c r="C1" s="0"/>
      <c r="D1" s="0"/>
      <c r="E1" s="4" t="s">
        <v>559</v>
      </c>
      <c r="F1" s="0"/>
      <c r="G1" s="0"/>
      <c r="H1" s="4" t="s">
        <v>560</v>
      </c>
      <c r="I1" s="0"/>
      <c r="J1" s="0"/>
      <c r="K1" s="4" t="s">
        <v>561</v>
      </c>
      <c r="L1" s="0"/>
      <c r="M1" s="0"/>
      <c r="N1" s="4" t="s">
        <v>562</v>
      </c>
      <c r="O1" s="0"/>
      <c r="P1" s="0"/>
      <c r="Q1" s="4" t="s">
        <v>563</v>
      </c>
      <c r="R1" s="0"/>
      <c r="S1" s="0"/>
      <c r="T1" s="4" t="s">
        <v>564</v>
      </c>
      <c r="U1" s="0"/>
      <c r="V1" s="0"/>
      <c r="W1" s="4" t="s">
        <v>565</v>
      </c>
      <c r="X1" s="0"/>
      <c r="Y1" s="0"/>
      <c r="Z1" s="4" t="s">
        <v>566</v>
      </c>
      <c r="AA1" s="0"/>
      <c r="AB1" s="0"/>
      <c r="AC1" s="4" t="s">
        <v>567</v>
      </c>
      <c r="AD1" s="0"/>
      <c r="AE1" s="0"/>
      <c r="AF1" s="4" t="s">
        <v>568</v>
      </c>
      <c r="AG1" s="0"/>
      <c r="AH1" s="0"/>
      <c r="AI1" s="4" t="s">
        <v>569</v>
      </c>
      <c r="AJ1" s="0"/>
      <c r="AK1" s="0"/>
      <c r="AL1" s="4" t="s">
        <v>570</v>
      </c>
      <c r="AM1" s="0"/>
      <c r="AN1" s="0"/>
      <c r="AO1" s="4" t="s">
        <v>571</v>
      </c>
      <c r="AP1" s="0"/>
      <c r="AQ1" s="0"/>
      <c r="AR1" s="4" t="s">
        <v>572</v>
      </c>
      <c r="AS1" s="0"/>
      <c r="AT1" s="0"/>
      <c r="AU1" s="4" t="s">
        <v>573</v>
      </c>
      <c r="AV1" s="0"/>
      <c r="AW1" s="0"/>
      <c r="AX1" s="4" t="s">
        <v>574</v>
      </c>
      <c r="AY1" s="0"/>
      <c r="AZ1" s="0"/>
      <c r="BA1" s="4" t="s">
        <v>575</v>
      </c>
      <c r="BB1" s="0"/>
      <c r="BC1" s="0"/>
      <c r="BD1" s="4" t="s">
        <v>576</v>
      </c>
      <c r="BE1" s="0"/>
    </row>
    <row collapsed="false" customFormat="false" customHeight="false" hidden="false" ht="12.1" outlineLevel="0" r="2">
      <c r="A2" s="11" t="n">
        <v>45110</v>
      </c>
      <c r="B2" s="6" t="n">
        <v>964.96</v>
      </c>
      <c r="C2" s="0" t="s">
        <v>336</v>
      </c>
      <c r="D2" s="11" t="n">
        <v>45110</v>
      </c>
      <c r="E2" s="6" t="n">
        <v>2003.85</v>
      </c>
      <c r="F2" s="0" t="s">
        <v>336</v>
      </c>
      <c r="G2" s="11" t="n">
        <v>45110</v>
      </c>
      <c r="H2" s="6" t="n">
        <v>1019.08</v>
      </c>
      <c r="I2" s="0" t="s">
        <v>336</v>
      </c>
      <c r="J2" s="11" t="n">
        <v>45110</v>
      </c>
      <c r="K2" s="6" t="n">
        <v>1977.55</v>
      </c>
      <c r="L2" s="0" t="s">
        <v>336</v>
      </c>
      <c r="M2" s="11" t="n">
        <v>45110</v>
      </c>
      <c r="N2" s="6" t="n">
        <v>2020.09</v>
      </c>
      <c r="O2" s="0" t="s">
        <v>336</v>
      </c>
      <c r="P2" s="11" t="n">
        <v>45111</v>
      </c>
      <c r="Q2" s="6" t="n">
        <v>987.68</v>
      </c>
      <c r="R2" s="0" t="s">
        <v>336</v>
      </c>
      <c r="S2" s="11" t="n">
        <v>45135</v>
      </c>
      <c r="T2" s="6" t="n">
        <v>640.55</v>
      </c>
      <c r="U2" s="0" t="s">
        <v>336</v>
      </c>
      <c r="V2" s="11" t="n">
        <v>45149</v>
      </c>
      <c r="W2" s="6" t="n">
        <v>1017.77</v>
      </c>
      <c r="X2" s="0" t="s">
        <v>336</v>
      </c>
      <c r="Y2" s="11" t="n">
        <v>45167</v>
      </c>
      <c r="Z2" s="6" t="n">
        <v>1014.5</v>
      </c>
      <c r="AA2" s="0" t="s">
        <v>336</v>
      </c>
      <c r="AB2" s="11" t="n">
        <v>45218</v>
      </c>
      <c r="AC2" s="6" t="n">
        <v>1004.65</v>
      </c>
      <c r="AD2" s="0" t="s">
        <v>336</v>
      </c>
      <c r="AE2" s="11" t="n">
        <v>45240</v>
      </c>
      <c r="AF2" s="6" t="n">
        <v>2001.63</v>
      </c>
      <c r="AG2" s="0" t="s">
        <v>336</v>
      </c>
      <c r="AH2" s="11" t="n">
        <v>45278</v>
      </c>
      <c r="AI2" s="6" t="n">
        <v>1755.08</v>
      </c>
      <c r="AJ2" s="0" t="s">
        <v>336</v>
      </c>
      <c r="AK2" s="11" t="n">
        <v>45289</v>
      </c>
      <c r="AL2" s="6" t="n">
        <v>1961.78</v>
      </c>
      <c r="AM2" s="0" t="s">
        <v>336</v>
      </c>
      <c r="AN2" s="11" t="n">
        <v>45289</v>
      </c>
      <c r="AO2" s="6" t="n">
        <v>1927.91</v>
      </c>
      <c r="AP2" s="0" t="s">
        <v>336</v>
      </c>
      <c r="AQ2" s="11" t="n">
        <v>45316</v>
      </c>
      <c r="AR2" s="6" t="n">
        <v>141.62</v>
      </c>
      <c r="AS2" s="0" t="s">
        <v>336</v>
      </c>
      <c r="AT2" s="11" t="n">
        <v>45317</v>
      </c>
      <c r="AU2" s="6" t="n">
        <v>13.41</v>
      </c>
      <c r="AV2" s="0" t="s">
        <v>336</v>
      </c>
      <c r="AW2" s="11" t="n">
        <v>45561</v>
      </c>
      <c r="AX2" s="6" t="n">
        <v>821.2</v>
      </c>
      <c r="AY2" s="0" t="s">
        <v>336</v>
      </c>
      <c r="AZ2" s="11" t="n">
        <v>45663</v>
      </c>
      <c r="BA2" s="6" t="n">
        <v>1668.42</v>
      </c>
      <c r="BB2" s="0" t="s">
        <v>336</v>
      </c>
      <c r="BC2" s="11" t="n">
        <v>45827</v>
      </c>
      <c r="BD2" s="6" t="n">
        <v>176.8</v>
      </c>
      <c r="BE2" s="0" t="s">
        <v>336</v>
      </c>
    </row>
    <row collapsed="false" customFormat="false" customHeight="false" hidden="false" ht="12.1" outlineLevel="0" r="3">
      <c r="A3" s="11" t="n">
        <v>45147</v>
      </c>
      <c r="B3" s="6" t="n">
        <v>-20.19</v>
      </c>
      <c r="C3" s="0" t="s">
        <v>577</v>
      </c>
      <c r="D3" s="11" t="n">
        <v>45245</v>
      </c>
      <c r="E3" s="6" t="n">
        <v>-80.66</v>
      </c>
      <c r="F3" s="0" t="s">
        <v>578</v>
      </c>
      <c r="G3" s="11" t="n">
        <v>45110</v>
      </c>
      <c r="H3" s="6" t="n">
        <v>1020.08</v>
      </c>
      <c r="I3" s="0" t="s">
        <v>336</v>
      </c>
      <c r="J3" s="11" t="n">
        <v>45196</v>
      </c>
      <c r="K3" s="6" t="n">
        <v>-39.9</v>
      </c>
      <c r="L3" s="0" t="s">
        <v>579</v>
      </c>
      <c r="M3" s="11" t="n">
        <v>45161</v>
      </c>
      <c r="N3" s="6" t="n">
        <v>-62.16</v>
      </c>
      <c r="O3" s="0" t="s">
        <v>580</v>
      </c>
      <c r="P3" s="11" t="n">
        <v>45159</v>
      </c>
      <c r="Q3" s="6" t="n">
        <v>-32.41</v>
      </c>
      <c r="R3" s="0" t="s">
        <v>581</v>
      </c>
      <c r="S3" s="11" t="n">
        <v>45149</v>
      </c>
      <c r="T3" s="6" t="n">
        <v>1854.6</v>
      </c>
      <c r="U3" s="0" t="s">
        <v>336</v>
      </c>
      <c r="V3" s="11" t="n">
        <v>45196</v>
      </c>
      <c r="W3" s="6" t="n">
        <v>-30.54</v>
      </c>
      <c r="X3" s="0" t="s">
        <v>582</v>
      </c>
      <c r="Y3" s="11" t="n">
        <v>45188</v>
      </c>
      <c r="Z3" s="6" t="n">
        <v>1015.91</v>
      </c>
      <c r="AA3" s="0" t="s">
        <v>336</v>
      </c>
      <c r="AB3" s="11" t="n">
        <v>45313</v>
      </c>
      <c r="AC3" s="6" t="n">
        <v>-31.41</v>
      </c>
      <c r="AD3" s="0" t="s">
        <v>583</v>
      </c>
      <c r="AE3" s="11" t="n">
        <v>45350</v>
      </c>
      <c r="AF3" s="6" t="n">
        <v>-64.82</v>
      </c>
      <c r="AG3" s="0" t="s">
        <v>584</v>
      </c>
      <c r="AH3" s="11" t="n">
        <v>45345</v>
      </c>
      <c r="AI3" s="6" t="n">
        <v>-46.89</v>
      </c>
      <c r="AJ3" s="0" t="s">
        <v>585</v>
      </c>
      <c r="AK3" s="11" t="n">
        <v>45289</v>
      </c>
      <c r="AL3" s="6" t="n">
        <v>1307.72</v>
      </c>
      <c r="AM3" s="0" t="s">
        <v>336</v>
      </c>
      <c r="AN3" s="11" t="n">
        <v>45380</v>
      </c>
      <c r="AO3" s="6" t="n">
        <v>-42.4</v>
      </c>
      <c r="AP3" s="0" t="s">
        <v>586</v>
      </c>
      <c r="AQ3" s="11" t="n">
        <v>45349</v>
      </c>
      <c r="AR3" s="6" t="n">
        <v>144.03</v>
      </c>
      <c r="AS3" s="0" t="s">
        <v>336</v>
      </c>
      <c r="AT3" s="11" t="n">
        <v>45317</v>
      </c>
      <c r="AU3" s="6" t="n">
        <v>132.71</v>
      </c>
      <c r="AV3" s="0" t="s">
        <v>336</v>
      </c>
      <c r="AW3" s="11" t="n">
        <v>45679</v>
      </c>
      <c r="AX3" s="6" t="n">
        <v>-43.38</v>
      </c>
      <c r="AY3" s="0" t="s">
        <v>587</v>
      </c>
      <c r="AZ3" s="11" t="n">
        <v>45681</v>
      </c>
      <c r="BA3" s="6" t="n">
        <v>-52.86</v>
      </c>
      <c r="BB3" s="0" t="s">
        <v>588</v>
      </c>
      <c r="BC3" s="11" t="n">
        <v>45827</v>
      </c>
      <c r="BD3" s="6" t="n">
        <v>-176.4</v>
      </c>
      <c r="BE3" s="0" t="s">
        <v>407</v>
      </c>
    </row>
    <row collapsed="false" customFormat="false" customHeight="false" hidden="false" ht="12.1" outlineLevel="0" r="4">
      <c r="A4" s="11" t="n">
        <v>45238</v>
      </c>
      <c r="B4" s="6" t="n">
        <v>-20.19</v>
      </c>
      <c r="C4" s="0" t="s">
        <v>577</v>
      </c>
      <c r="D4" s="11" t="n">
        <v>45427</v>
      </c>
      <c r="E4" s="6" t="n">
        <v>-79.78</v>
      </c>
      <c r="F4" s="0" t="s">
        <v>589</v>
      </c>
      <c r="G4" s="11" t="n">
        <v>45163</v>
      </c>
      <c r="H4" s="6" t="n">
        <v>-63.32</v>
      </c>
      <c r="I4" s="0" t="s">
        <v>590</v>
      </c>
      <c r="J4" s="11" t="n">
        <v>45287</v>
      </c>
      <c r="K4" s="6" t="n">
        <v>-39.9</v>
      </c>
      <c r="L4" s="0" t="s">
        <v>579</v>
      </c>
      <c r="M4" s="11" t="n">
        <v>45344</v>
      </c>
      <c r="N4" s="6" t="n">
        <v>-62.16</v>
      </c>
      <c r="O4" s="0" t="s">
        <v>580</v>
      </c>
      <c r="P4" s="11" t="n">
        <v>45250</v>
      </c>
      <c r="Q4" s="6" t="n">
        <v>-32.41</v>
      </c>
      <c r="R4" s="0" t="s">
        <v>581</v>
      </c>
      <c r="S4" s="11" t="n">
        <v>45450</v>
      </c>
      <c r="T4" s="6" t="n">
        <v>92.8</v>
      </c>
      <c r="U4" s="0" t="s">
        <v>336</v>
      </c>
      <c r="V4" s="11" t="n">
        <v>45287</v>
      </c>
      <c r="W4" s="6" t="n">
        <v>-30.54</v>
      </c>
      <c r="X4" s="0" t="s">
        <v>582</v>
      </c>
      <c r="Y4" s="11" t="n">
        <v>45218</v>
      </c>
      <c r="Z4" s="6" t="n">
        <v>-109.7</v>
      </c>
      <c r="AA4" s="0" t="s">
        <v>591</v>
      </c>
      <c r="AB4" s="11" t="n">
        <v>45312</v>
      </c>
      <c r="AC4" s="6" t="n">
        <v>-1000</v>
      </c>
      <c r="AD4" s="0" t="s">
        <v>235</v>
      </c>
      <c r="AE4" s="11" t="n">
        <v>45349</v>
      </c>
      <c r="AF4" s="6" t="n">
        <v>-2000</v>
      </c>
      <c r="AG4" s="0" t="s">
        <v>240</v>
      </c>
      <c r="AH4" s="11" t="n">
        <v>45344</v>
      </c>
      <c r="AI4" s="6" t="n">
        <v>-600</v>
      </c>
      <c r="AJ4" s="0" t="s">
        <v>238</v>
      </c>
      <c r="AK4" s="11" t="n">
        <v>45370</v>
      </c>
      <c r="AL4" s="6" t="n">
        <v>-81.45</v>
      </c>
      <c r="AM4" s="0" t="s">
        <v>592</v>
      </c>
      <c r="AN4" s="11" t="n">
        <v>45471</v>
      </c>
      <c r="AO4" s="6" t="n">
        <v>-42.4</v>
      </c>
      <c r="AP4" s="0" t="s">
        <v>586</v>
      </c>
      <c r="AQ4" s="11" t="n">
        <v>45356</v>
      </c>
      <c r="AR4" s="6" t="n">
        <v>147.99</v>
      </c>
      <c r="AS4" s="0" t="s">
        <v>336</v>
      </c>
      <c r="AT4" s="11" t="n">
        <v>45324</v>
      </c>
      <c r="AU4" s="6" t="n">
        <v>122.31</v>
      </c>
      <c r="AV4" s="0" t="s">
        <v>336</v>
      </c>
      <c r="AW4" s="11" t="n">
        <v>45861</v>
      </c>
      <c r="AX4" s="6" t="n">
        <v>-43.38</v>
      </c>
      <c r="AY4" s="0" t="s">
        <v>587</v>
      </c>
      <c r="AZ4" s="11" t="n">
        <v>45772</v>
      </c>
      <c r="BA4" s="6" t="n">
        <v>-52.86</v>
      </c>
      <c r="BB4" s="0" t="s">
        <v>588</v>
      </c>
      <c r="BC4" s="0"/>
      <c r="BD4" s="10" t="s">
        <f>=XIRR(BD2:BD3,BC2:BC3)</f>
      </c>
      <c r="BE4" s="0"/>
    </row>
    <row collapsed="false" customFormat="false" customHeight="false" hidden="false" ht="12.1" outlineLevel="0" r="5">
      <c r="A5" s="11" t="n">
        <v>45329</v>
      </c>
      <c r="B5" s="6" t="n">
        <v>-20.19</v>
      </c>
      <c r="C5" s="0" t="s">
        <v>577</v>
      </c>
      <c r="D5" s="11" t="n">
        <v>45611</v>
      </c>
      <c r="E5" s="6" t="n">
        <v>-80.66</v>
      </c>
      <c r="F5" s="0" t="s">
        <v>578</v>
      </c>
      <c r="G5" s="11" t="n">
        <v>45163</v>
      </c>
      <c r="H5" s="6" t="n">
        <v>994.57</v>
      </c>
      <c r="I5" s="0" t="s">
        <v>336</v>
      </c>
      <c r="J5" s="11" t="n">
        <v>45378</v>
      </c>
      <c r="K5" s="6" t="n">
        <v>-39.9</v>
      </c>
      <c r="L5" s="0" t="s">
        <v>579</v>
      </c>
      <c r="M5" s="11" t="n">
        <v>45343</v>
      </c>
      <c r="N5" s="6" t="n">
        <v>-2000</v>
      </c>
      <c r="O5" s="0" t="s">
        <v>237</v>
      </c>
      <c r="P5" s="11" t="n">
        <v>45341</v>
      </c>
      <c r="Q5" s="6" t="n">
        <v>-32.41</v>
      </c>
      <c r="R5" s="0" t="s">
        <v>581</v>
      </c>
      <c r="S5" s="11" t="n">
        <v>45671</v>
      </c>
      <c r="T5" s="6" t="n">
        <v>441.65</v>
      </c>
      <c r="U5" s="0" t="s">
        <v>336</v>
      </c>
      <c r="V5" s="11" t="n">
        <v>45378</v>
      </c>
      <c r="W5" s="6" t="n">
        <v>-30.54</v>
      </c>
      <c r="X5" s="0" t="s">
        <v>582</v>
      </c>
      <c r="Y5" s="11" t="n">
        <v>45400</v>
      </c>
      <c r="Z5" s="6" t="n">
        <v>-109.7</v>
      </c>
      <c r="AA5" s="0" t="s">
        <v>591</v>
      </c>
      <c r="AB5" s="0"/>
      <c r="AC5" s="10" t="s">
        <f>=XIRR(AC2:AC4,AB2:AB4)</f>
      </c>
      <c r="AD5" s="0"/>
      <c r="AE5" s="0"/>
      <c r="AF5" s="10" t="s">
        <f>=XIRR(AF2:AF4,AE2:AE4)</f>
      </c>
      <c r="AG5" s="0"/>
      <c r="AH5" s="11" t="n">
        <v>45436</v>
      </c>
      <c r="AI5" s="6" t="n">
        <v>-31.26</v>
      </c>
      <c r="AJ5" s="0" t="s">
        <v>593</v>
      </c>
      <c r="AK5" s="11" t="n">
        <v>45369</v>
      </c>
      <c r="AL5" s="6" t="n">
        <v>-825</v>
      </c>
      <c r="AM5" s="0" t="s">
        <v>243</v>
      </c>
      <c r="AN5" s="11" t="n">
        <v>45562</v>
      </c>
      <c r="AO5" s="6" t="n">
        <v>-42.4</v>
      </c>
      <c r="AP5" s="0" t="s">
        <v>586</v>
      </c>
      <c r="AQ5" s="11" t="n">
        <v>45371</v>
      </c>
      <c r="AR5" s="6" t="n">
        <v>878.63</v>
      </c>
      <c r="AS5" s="0" t="s">
        <v>336</v>
      </c>
      <c r="AT5" s="11" t="n">
        <v>45327</v>
      </c>
      <c r="AU5" s="6" t="n">
        <v>104.84</v>
      </c>
      <c r="AV5" s="0" t="s">
        <v>336</v>
      </c>
      <c r="AW5" s="11" t="n">
        <v>46043</v>
      </c>
      <c r="AX5" s="6" t="n">
        <v>-43.38</v>
      </c>
      <c r="AY5" s="0" t="s">
        <v>587</v>
      </c>
      <c r="AZ5" s="11" t="n">
        <v>45863</v>
      </c>
      <c r="BA5" s="6" t="n">
        <v>-52.86</v>
      </c>
      <c r="BB5" s="0" t="s">
        <v>588</v>
      </c>
      <c r="BC5" s="0"/>
      <c r="BD5" s="8" t="s">
        <f>=-SUM(BD2:BD3)</f>
      </c>
      <c r="BE5" s="0" t="s">
        <v>389</v>
      </c>
    </row>
    <row collapsed="false" customFormat="false" customHeight="false" hidden="false" ht="12.1" outlineLevel="0" r="6">
      <c r="A6" s="11" t="n">
        <v>45420</v>
      </c>
      <c r="B6" s="6" t="n">
        <v>-20.19</v>
      </c>
      <c r="C6" s="0" t="s">
        <v>577</v>
      </c>
      <c r="D6" s="11" t="n">
        <v>45610</v>
      </c>
      <c r="E6" s="6" t="n">
        <v>-2000</v>
      </c>
      <c r="F6" s="0" t="s">
        <v>258</v>
      </c>
      <c r="G6" s="11" t="n">
        <v>45254</v>
      </c>
      <c r="H6" s="6" t="n">
        <v>-94.98</v>
      </c>
      <c r="I6" s="0" t="s">
        <v>594</v>
      </c>
      <c r="J6" s="11" t="n">
        <v>45469</v>
      </c>
      <c r="K6" s="6" t="n">
        <v>-39.9</v>
      </c>
      <c r="L6" s="0" t="s">
        <v>579</v>
      </c>
      <c r="M6" s="0"/>
      <c r="N6" s="10" t="s">
        <f>=XIRR(N2:N5,M2:M5)</f>
      </c>
      <c r="O6" s="0"/>
      <c r="P6" s="11" t="n">
        <v>45432</v>
      </c>
      <c r="Q6" s="6" t="n">
        <v>-32.41</v>
      </c>
      <c r="R6" s="0" t="s">
        <v>581</v>
      </c>
      <c r="S6" s="11" t="n">
        <v>45898</v>
      </c>
      <c r="T6" s="6" t="n">
        <v>-3946.26</v>
      </c>
      <c r="U6" s="0" t="s">
        <v>407</v>
      </c>
      <c r="V6" s="11" t="n">
        <v>45469</v>
      </c>
      <c r="W6" s="6" t="n">
        <v>-30.54</v>
      </c>
      <c r="X6" s="0" t="s">
        <v>582</v>
      </c>
      <c r="Y6" s="11" t="n">
        <v>45399</v>
      </c>
      <c r="Z6" s="6" t="n">
        <v>-2000</v>
      </c>
      <c r="AA6" s="0" t="s">
        <v>245</v>
      </c>
      <c r="AB6" s="0"/>
      <c r="AC6" s="8" t="s">
        <f>=-SUM(AC2:AC4)</f>
      </c>
      <c r="AD6" s="0" t="s">
        <v>389</v>
      </c>
      <c r="AE6" s="0"/>
      <c r="AF6" s="8" t="s">
        <f>=-SUM(AF2:AF4)</f>
      </c>
      <c r="AG6" s="0" t="s">
        <v>389</v>
      </c>
      <c r="AH6" s="11" t="n">
        <v>45527</v>
      </c>
      <c r="AI6" s="6" t="n">
        <v>-31.26</v>
      </c>
      <c r="AJ6" s="0" t="s">
        <v>593</v>
      </c>
      <c r="AK6" s="11" t="n">
        <v>45461</v>
      </c>
      <c r="AL6" s="6" t="n">
        <v>-61.4</v>
      </c>
      <c r="AM6" s="0" t="s">
        <v>595</v>
      </c>
      <c r="AN6" s="11" t="n">
        <v>45561</v>
      </c>
      <c r="AO6" s="6" t="n">
        <v>-2000</v>
      </c>
      <c r="AP6" s="0" t="s">
        <v>256</v>
      </c>
      <c r="AQ6" s="11" t="n">
        <v>45385</v>
      </c>
      <c r="AR6" s="6" t="n">
        <v>152</v>
      </c>
      <c r="AS6" s="0" t="s">
        <v>336</v>
      </c>
      <c r="AT6" s="11" t="n">
        <v>45330</v>
      </c>
      <c r="AU6" s="6" t="n">
        <v>20.19</v>
      </c>
      <c r="AV6" s="0" t="s">
        <v>336</v>
      </c>
      <c r="AW6" s="11" t="n">
        <v>46225</v>
      </c>
      <c r="AX6" s="6" t="n">
        <v>-43.38</v>
      </c>
      <c r="AY6" s="0" t="s">
        <v>587</v>
      </c>
      <c r="AZ6" s="11" t="n">
        <v>45954</v>
      </c>
      <c r="BA6" s="6" t="n">
        <v>-52.86</v>
      </c>
      <c r="BB6" s="0" t="s">
        <v>588</v>
      </c>
    </row>
    <row collapsed="false" customFormat="false" customHeight="false" hidden="false" ht="12.1" outlineLevel="0" r="7">
      <c r="A7" s="11" t="n">
        <v>45511</v>
      </c>
      <c r="B7" s="6" t="n">
        <v>-20.19</v>
      </c>
      <c r="C7" s="0" t="s">
        <v>577</v>
      </c>
      <c r="D7" s="0"/>
      <c r="E7" s="10" t="s">
        <f>=XIRR(E2:E6,D2:D6)</f>
      </c>
      <c r="F7" s="0"/>
      <c r="G7" s="11" t="n">
        <v>45345</v>
      </c>
      <c r="H7" s="6" t="n">
        <v>-94.98</v>
      </c>
      <c r="I7" s="0" t="s">
        <v>594</v>
      </c>
      <c r="J7" s="11" t="n">
        <v>45560</v>
      </c>
      <c r="K7" s="6" t="n">
        <v>-39.9</v>
      </c>
      <c r="L7" s="0" t="s">
        <v>579</v>
      </c>
      <c r="M7" s="0"/>
      <c r="N7" s="8" t="s">
        <f>=-SUM(N2:N5)</f>
      </c>
      <c r="O7" s="0" t="s">
        <v>389</v>
      </c>
      <c r="P7" s="11" t="n">
        <v>45431</v>
      </c>
      <c r="Q7" s="6" t="n">
        <v>-150</v>
      </c>
      <c r="R7" s="0" t="s">
        <v>247</v>
      </c>
      <c r="S7" s="0"/>
      <c r="T7" s="10" t="s">
        <f>=XIRR(T2:T6,S2:S6)</f>
      </c>
      <c r="U7" s="0"/>
      <c r="V7" s="11" t="n">
        <v>45560</v>
      </c>
      <c r="W7" s="6" t="n">
        <v>-30.54</v>
      </c>
      <c r="X7" s="0" t="s">
        <v>582</v>
      </c>
      <c r="Y7" s="0"/>
      <c r="Z7" s="10" t="s">
        <f>=XIRR(Z2:Z6,Y2:Y6)</f>
      </c>
      <c r="AA7" s="0"/>
      <c r="AB7" s="0"/>
      <c r="AC7" s="0"/>
      <c r="AD7" s="0"/>
      <c r="AE7" s="0"/>
      <c r="AF7" s="0"/>
      <c r="AG7" s="0"/>
      <c r="AH7" s="11" t="n">
        <v>45526</v>
      </c>
      <c r="AI7" s="6" t="n">
        <v>-1200</v>
      </c>
      <c r="AJ7" s="0" t="s">
        <v>252</v>
      </c>
      <c r="AK7" s="11" t="n">
        <v>45460</v>
      </c>
      <c r="AL7" s="6" t="n">
        <v>-825</v>
      </c>
      <c r="AM7" s="0" t="s">
        <v>243</v>
      </c>
      <c r="AN7" s="0"/>
      <c r="AO7" s="10" t="s">
        <f>=XIRR(AO2:AO6,AN2:AN6)</f>
      </c>
      <c r="AP7" s="0"/>
      <c r="AQ7" s="11" t="n">
        <v>45399</v>
      </c>
      <c r="AR7" s="6" t="n">
        <v>1086.15</v>
      </c>
      <c r="AS7" s="0" t="s">
        <v>336</v>
      </c>
      <c r="AT7" s="11" t="n">
        <v>45334</v>
      </c>
      <c r="AU7" s="6" t="n">
        <v>37.74</v>
      </c>
      <c r="AV7" s="0" t="s">
        <v>336</v>
      </c>
      <c r="AW7" s="11" t="n">
        <v>46224</v>
      </c>
      <c r="AX7" s="6" t="n">
        <v>-1000</v>
      </c>
      <c r="AY7" s="0" t="s">
        <v>327</v>
      </c>
      <c r="AZ7" s="11" t="n">
        <v>46045</v>
      </c>
      <c r="BA7" s="6" t="n">
        <v>-52.86</v>
      </c>
      <c r="BB7" s="0" t="s">
        <v>588</v>
      </c>
    </row>
    <row collapsed="false" customFormat="false" customHeight="false" hidden="false" ht="12.1" outlineLevel="0" r="8">
      <c r="A8" s="11" t="n">
        <v>45510</v>
      </c>
      <c r="B8" s="6" t="n">
        <v>-1000</v>
      </c>
      <c r="C8" s="0" t="s">
        <v>249</v>
      </c>
      <c r="D8" s="0"/>
      <c r="E8" s="8" t="s">
        <f>=-SUM(E2:E6)</f>
      </c>
      <c r="F8" s="0" t="s">
        <v>389</v>
      </c>
      <c r="G8" s="11" t="n">
        <v>45436</v>
      </c>
      <c r="H8" s="6" t="n">
        <v>-94.98</v>
      </c>
      <c r="I8" s="0" t="s">
        <v>594</v>
      </c>
      <c r="J8" s="11" t="n">
        <v>45651</v>
      </c>
      <c r="K8" s="6" t="n">
        <v>-39.9</v>
      </c>
      <c r="L8" s="0" t="s">
        <v>579</v>
      </c>
      <c r="M8" s="0"/>
      <c r="N8" s="0"/>
      <c r="O8" s="0"/>
      <c r="P8" s="11" t="n">
        <v>45523</v>
      </c>
      <c r="Q8" s="6" t="n">
        <v>-27.55</v>
      </c>
      <c r="R8" s="0" t="s">
        <v>596</v>
      </c>
      <c r="S8" s="0"/>
      <c r="T8" s="8" t="s">
        <f>=-SUM(T2:T6)</f>
      </c>
      <c r="U8" s="0" t="s">
        <v>389</v>
      </c>
      <c r="V8" s="11" t="n">
        <v>45651</v>
      </c>
      <c r="W8" s="6" t="n">
        <v>-30.54</v>
      </c>
      <c r="X8" s="0" t="s">
        <v>582</v>
      </c>
      <c r="Y8" s="0"/>
      <c r="Z8" s="8" t="s">
        <f>=-SUM(Z2:Z6)</f>
      </c>
      <c r="AA8" s="0" t="s">
        <v>389</v>
      </c>
      <c r="AB8" s="0"/>
      <c r="AC8" s="0"/>
      <c r="AD8" s="0"/>
      <c r="AE8" s="0"/>
      <c r="AF8" s="0"/>
      <c r="AG8" s="0"/>
      <c r="AH8" s="0"/>
      <c r="AI8" s="10" t="s">
        <f>=XIRR(AI2:AI7,AH2:AH7)</f>
      </c>
      <c r="AJ8" s="0"/>
      <c r="AK8" s="11" t="n">
        <v>45552</v>
      </c>
      <c r="AL8" s="6" t="n">
        <v>-41.3</v>
      </c>
      <c r="AM8" s="0" t="s">
        <v>597</v>
      </c>
      <c r="AN8" s="0"/>
      <c r="AO8" s="8" t="s">
        <f>=-SUM(AO2:AO6)</f>
      </c>
      <c r="AP8" s="0" t="s">
        <v>389</v>
      </c>
      <c r="AQ8" s="11" t="n">
        <v>45701</v>
      </c>
      <c r="AR8" s="6" t="n">
        <v>-2601.67</v>
      </c>
      <c r="AS8" s="0" t="s">
        <v>407</v>
      </c>
      <c r="AT8" s="11" t="n">
        <v>45334</v>
      </c>
      <c r="AU8" s="6" t="n">
        <v>43.14</v>
      </c>
      <c r="AV8" s="0" t="s">
        <v>336</v>
      </c>
      <c r="AW8" s="0"/>
      <c r="AX8" s="10" t="s">
        <f>=XIRR(AX2:AX7,AW2:AW7)</f>
      </c>
      <c r="AY8" s="0"/>
      <c r="AZ8" s="11" t="n">
        <v>46136</v>
      </c>
      <c r="BA8" s="6" t="n">
        <v>-52.86</v>
      </c>
      <c r="BB8" s="0" t="s">
        <v>588</v>
      </c>
    </row>
    <row collapsed="false" customFormat="false" customHeight="false" hidden="false" ht="12.1" outlineLevel="0" r="9">
      <c r="A9" s="0"/>
      <c r="B9" s="10" t="s">
        <f>=XIRR(B2:B8,A2:A8)</f>
      </c>
      <c r="C9" s="0"/>
      <c r="D9" s="0"/>
      <c r="E9" s="0"/>
      <c r="F9" s="0"/>
      <c r="G9" s="11" t="n">
        <v>45527</v>
      </c>
      <c r="H9" s="6" t="n">
        <v>-94.98</v>
      </c>
      <c r="I9" s="0" t="s">
        <v>594</v>
      </c>
      <c r="J9" s="11" t="n">
        <v>45742</v>
      </c>
      <c r="K9" s="6" t="n">
        <v>-39.9</v>
      </c>
      <c r="L9" s="0" t="s">
        <v>579</v>
      </c>
      <c r="M9" s="0"/>
      <c r="N9" s="0"/>
      <c r="O9" s="0"/>
      <c r="P9" s="11" t="n">
        <v>45522</v>
      </c>
      <c r="Q9" s="6" t="n">
        <v>-200</v>
      </c>
      <c r="R9" s="0" t="s">
        <v>251</v>
      </c>
      <c r="S9" s="0"/>
      <c r="T9" s="0"/>
      <c r="U9" s="0"/>
      <c r="V9" s="11" t="n">
        <v>45650</v>
      </c>
      <c r="W9" s="6" t="n">
        <v>-1000</v>
      </c>
      <c r="X9" s="0" t="s">
        <v>263</v>
      </c>
      <c r="Y9" s="0"/>
      <c r="Z9" s="0"/>
      <c r="AA9" s="0"/>
      <c r="AB9" s="0"/>
      <c r="AC9" s="0"/>
      <c r="AD9" s="0"/>
      <c r="AE9" s="0"/>
      <c r="AF9" s="0"/>
      <c r="AG9" s="0"/>
      <c r="AH9" s="0"/>
      <c r="AI9" s="8" t="s">
        <f>=-SUM(AI2:AI7)</f>
      </c>
      <c r="AJ9" s="0" t="s">
        <v>389</v>
      </c>
      <c r="AK9" s="11" t="n">
        <v>45551</v>
      </c>
      <c r="AL9" s="6" t="n">
        <v>-825</v>
      </c>
      <c r="AM9" s="0" t="s">
        <v>243</v>
      </c>
      <c r="AN9" s="0"/>
      <c r="AO9" s="0"/>
      <c r="AP9" s="0"/>
      <c r="AQ9" s="0"/>
      <c r="AR9" s="10" t="s">
        <f>=XIRR(AR2:AR8,AQ2:AQ8)</f>
      </c>
      <c r="AS9" s="0"/>
      <c r="AT9" s="11" t="n">
        <v>45334</v>
      </c>
      <c r="AU9" s="6" t="n">
        <v>1.35</v>
      </c>
      <c r="AV9" s="0" t="s">
        <v>336</v>
      </c>
      <c r="AW9" s="0"/>
      <c r="AX9" s="8" t="s">
        <f>=-SUM(AX2:AX7)</f>
      </c>
      <c r="AY9" s="0" t="s">
        <v>389</v>
      </c>
      <c r="AZ9" s="11" t="n">
        <v>46135</v>
      </c>
      <c r="BA9" s="6" t="n">
        <v>-2000</v>
      </c>
      <c r="BB9" s="0" t="s">
        <v>315</v>
      </c>
    </row>
    <row collapsed="false" customFormat="false" customHeight="false" hidden="false" ht="12.1" outlineLevel="0" r="10">
      <c r="A10" s="0"/>
      <c r="B10" s="8" t="s">
        <f>=-SUM(B2:B8)</f>
      </c>
      <c r="C10" s="0" t="s">
        <v>389</v>
      </c>
      <c r="D10" s="0"/>
      <c r="E10" s="0"/>
      <c r="F10" s="0"/>
      <c r="G10" s="11" t="n">
        <v>45618</v>
      </c>
      <c r="H10" s="6" t="n">
        <v>-94.98</v>
      </c>
      <c r="I10" s="0" t="s">
        <v>594</v>
      </c>
      <c r="J10" s="11" t="n">
        <v>45833</v>
      </c>
      <c r="K10" s="6" t="n">
        <v>-39.9</v>
      </c>
      <c r="L10" s="0" t="s">
        <v>579</v>
      </c>
      <c r="M10" s="0"/>
      <c r="N10" s="0"/>
      <c r="O10" s="0"/>
      <c r="P10" s="11" t="n">
        <v>45614</v>
      </c>
      <c r="Q10" s="6" t="n">
        <v>-21.07</v>
      </c>
      <c r="R10" s="0" t="s">
        <v>598</v>
      </c>
      <c r="S10" s="0"/>
      <c r="T10" s="0"/>
      <c r="U10" s="0"/>
      <c r="V10" s="0"/>
      <c r="W10" s="10" t="s">
        <f>=XIRR(W2:W9,V2:V9)</f>
      </c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11" t="n">
        <v>45643</v>
      </c>
      <c r="AL10" s="6" t="n">
        <v>-21.25</v>
      </c>
      <c r="AM10" s="0" t="s">
        <v>599</v>
      </c>
      <c r="AN10" s="0"/>
      <c r="AO10" s="0"/>
      <c r="AP10" s="0"/>
      <c r="AQ10" s="0"/>
      <c r="AR10" s="8" t="s">
        <f>=-SUM(AR2:AR8)</f>
      </c>
      <c r="AS10" s="0" t="s">
        <v>389</v>
      </c>
      <c r="AT10" s="11" t="n">
        <v>45338</v>
      </c>
      <c r="AU10" s="6" t="n">
        <v>712.53</v>
      </c>
      <c r="AV10" s="0" t="s">
        <v>336</v>
      </c>
      <c r="AW10" s="0"/>
      <c r="AX10" s="0"/>
      <c r="AY10" s="0"/>
      <c r="AZ10" s="0"/>
      <c r="BA10" s="10" t="s">
        <f>=XIRR(BA2:BA9,AZ2:AZ9)</f>
      </c>
      <c r="BB10" s="0"/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11" t="n">
        <v>45709</v>
      </c>
      <c r="H11" s="6" t="n">
        <v>-94.98</v>
      </c>
      <c r="I11" s="0" t="s">
        <v>594</v>
      </c>
      <c r="J11" s="11" t="n">
        <v>45832</v>
      </c>
      <c r="K11" s="6" t="n">
        <v>-2000</v>
      </c>
      <c r="L11" s="0" t="s">
        <v>274</v>
      </c>
      <c r="M11" s="0"/>
      <c r="N11" s="0"/>
      <c r="O11" s="0"/>
      <c r="P11" s="11" t="n">
        <v>45613</v>
      </c>
      <c r="Q11" s="6" t="n">
        <v>-250</v>
      </c>
      <c r="R11" s="0" t="s">
        <v>259</v>
      </c>
      <c r="S11" s="0"/>
      <c r="T11" s="0"/>
      <c r="U11" s="0"/>
      <c r="V11" s="0"/>
      <c r="W11" s="8" t="s">
        <f>=-SUM(W2:W9)</f>
      </c>
      <c r="X11" s="0" t="s">
        <v>389</v>
      </c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11" t="n">
        <v>45642</v>
      </c>
      <c r="AL11" s="6" t="n">
        <v>-875</v>
      </c>
      <c r="AM11" s="0" t="s">
        <v>261</v>
      </c>
      <c r="AN11" s="0"/>
      <c r="AO11" s="0"/>
      <c r="AP11" s="0"/>
      <c r="AQ11" s="0"/>
      <c r="AR11" s="0"/>
      <c r="AS11" s="0"/>
      <c r="AT11" s="11" t="n">
        <v>45349</v>
      </c>
      <c r="AU11" s="6" t="n">
        <v>127.57</v>
      </c>
      <c r="AV11" s="0" t="s">
        <v>336</v>
      </c>
      <c r="AW11" s="0"/>
      <c r="AX11" s="0"/>
      <c r="AY11" s="0"/>
      <c r="AZ11" s="0"/>
      <c r="BA11" s="8" t="s">
        <f>=-SUM(BA2:BA9)</f>
      </c>
      <c r="BB11" s="0" t="s">
        <v>389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11" t="n">
        <v>45800</v>
      </c>
      <c r="H12" s="6" t="n">
        <v>-94.98</v>
      </c>
      <c r="I12" s="0" t="s">
        <v>594</v>
      </c>
      <c r="J12" s="0"/>
      <c r="K12" s="10" t="s">
        <f>=XIRR(K2:K11,J2:J11)</f>
      </c>
      <c r="L12" s="0"/>
      <c r="M12" s="0"/>
      <c r="N12" s="0"/>
      <c r="O12" s="0"/>
      <c r="P12" s="11" t="n">
        <v>45705</v>
      </c>
      <c r="Q12" s="6" t="n">
        <v>-12.96</v>
      </c>
      <c r="R12" s="0" t="s">
        <v>600</v>
      </c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10" t="s">
        <f>=XIRR(AL2:AL11,AK2:AK11)</f>
      </c>
      <c r="AM12" s="0"/>
      <c r="AN12" s="0"/>
      <c r="AO12" s="0"/>
      <c r="AP12" s="0"/>
      <c r="AQ12" s="0"/>
      <c r="AR12" s="0"/>
      <c r="AS12" s="0"/>
      <c r="AT12" s="11" t="n">
        <v>45351</v>
      </c>
      <c r="AU12" s="6" t="n">
        <v>66.56</v>
      </c>
      <c r="AV12" s="0" t="s">
        <v>336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11" t="n">
        <v>45891</v>
      </c>
      <c r="H13" s="6" t="n">
        <v>-94.98</v>
      </c>
      <c r="I13" s="0" t="s">
        <v>594</v>
      </c>
      <c r="J13" s="0"/>
      <c r="K13" s="8" t="s">
        <f>=-SUM(K2:K11)</f>
      </c>
      <c r="L13" s="0" t="s">
        <v>389</v>
      </c>
      <c r="M13" s="0"/>
      <c r="N13" s="0"/>
      <c r="O13" s="0"/>
      <c r="P13" s="11" t="n">
        <v>45704</v>
      </c>
      <c r="Q13" s="6" t="n">
        <v>-200</v>
      </c>
      <c r="R13" s="0" t="s">
        <v>251</v>
      </c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8" t="s">
        <f>=-SUM(AL2:AL11)</f>
      </c>
      <c r="AM13" s="0" t="s">
        <v>389</v>
      </c>
      <c r="AN13" s="0"/>
      <c r="AO13" s="0"/>
      <c r="AP13" s="0"/>
      <c r="AQ13" s="0"/>
      <c r="AR13" s="0"/>
      <c r="AS13" s="0"/>
      <c r="AT13" s="11" t="n">
        <v>45356</v>
      </c>
      <c r="AU13" s="6" t="n">
        <v>117.07</v>
      </c>
      <c r="AV13" s="0" t="s">
        <v>336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11" t="n">
        <v>45982</v>
      </c>
      <c r="H14" s="6" t="n">
        <v>-94.98</v>
      </c>
      <c r="I14" s="0" t="s">
        <v>594</v>
      </c>
      <c r="J14" s="0"/>
      <c r="K14" s="0"/>
      <c r="L14" s="0"/>
      <c r="M14" s="0"/>
      <c r="N14" s="0"/>
      <c r="O14" s="0"/>
      <c r="P14" s="11" t="n">
        <v>45796</v>
      </c>
      <c r="Q14" s="6" t="n">
        <v>-6.48</v>
      </c>
      <c r="R14" s="0" t="s">
        <v>601</v>
      </c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11" t="n">
        <v>45363</v>
      </c>
      <c r="AU14" s="6" t="n">
        <v>647.1</v>
      </c>
      <c r="AV14" s="0" t="s">
        <v>336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11" t="n">
        <v>46073</v>
      </c>
      <c r="H15" s="6" t="n">
        <v>-94.98</v>
      </c>
      <c r="I15" s="0" t="s">
        <v>594</v>
      </c>
      <c r="J15" s="0"/>
      <c r="K15" s="0"/>
      <c r="L15" s="0"/>
      <c r="M15" s="0"/>
      <c r="N15" s="0"/>
      <c r="O15" s="0"/>
      <c r="P15" s="11" t="n">
        <v>45795</v>
      </c>
      <c r="Q15" s="6" t="n">
        <v>-200</v>
      </c>
      <c r="R15" s="0" t="s">
        <v>251</v>
      </c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11" t="n">
        <v>45371</v>
      </c>
      <c r="AU15" s="6" t="n">
        <v>30.14</v>
      </c>
      <c r="AV15" s="0" t="s">
        <v>336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11" t="n">
        <v>46164</v>
      </c>
      <c r="H16" s="6" t="n">
        <v>-94.98</v>
      </c>
      <c r="I16" s="0" t="s">
        <v>594</v>
      </c>
      <c r="J16" s="0"/>
      <c r="K16" s="0"/>
      <c r="L16" s="0"/>
      <c r="M16" s="0"/>
      <c r="N16" s="0"/>
      <c r="O16" s="0"/>
      <c r="P16" s="0"/>
      <c r="Q16" s="10" t="s">
        <f>=XIRR(Q2:Q15,P2:P15)</f>
      </c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11" t="n">
        <v>45371</v>
      </c>
      <c r="AU16" s="6" t="n">
        <v>68.49</v>
      </c>
      <c r="AV16" s="0" t="s">
        <v>336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11" t="n">
        <v>46163</v>
      </c>
      <c r="H17" s="6" t="n">
        <v>-3000</v>
      </c>
      <c r="I17" s="0" t="s">
        <v>320</v>
      </c>
      <c r="J17" s="0"/>
      <c r="K17" s="0"/>
      <c r="L17" s="0"/>
      <c r="M17" s="0"/>
      <c r="N17" s="0"/>
      <c r="O17" s="0"/>
      <c r="P17" s="0"/>
      <c r="Q17" s="8" t="s">
        <f>=-SUM(Q2:Q15)</f>
      </c>
      <c r="R17" s="0" t="s">
        <v>389</v>
      </c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11" t="n">
        <v>45372</v>
      </c>
      <c r="AU17" s="6" t="n">
        <v>100.03</v>
      </c>
      <c r="AV17" s="0" t="s">
        <v>336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10" t="s">
        <f>=XIRR(H2:H17,G2:G17)</f>
      </c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11" t="n">
        <v>45379</v>
      </c>
      <c r="AU18" s="6" t="n">
        <v>70.09</v>
      </c>
      <c r="AV18" s="0" t="s">
        <v>336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8" t="s">
        <f>=-SUM(H2:H17)</f>
      </c>
      <c r="I19" s="0" t="s">
        <v>389</v>
      </c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11" t="n">
        <v>45380</v>
      </c>
      <c r="AU19" s="6" t="n">
        <v>83.94</v>
      </c>
      <c r="AV19" s="0" t="s">
        <v>336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11" t="n">
        <v>45383</v>
      </c>
      <c r="AU20" s="6" t="n">
        <v>42.68</v>
      </c>
      <c r="AV20" s="0" t="s">
        <v>336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11" t="n">
        <v>45497</v>
      </c>
      <c r="AU21" s="6" t="n">
        <v>-2688.15</v>
      </c>
      <c r="AV21" s="0" t="s">
        <v>407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10" t="s">
        <f>=XIRR(AU2:AU21,AT2:AT21)</f>
      </c>
      <c r="AV22" s="0"/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8" t="s">
        <f>=-SUM(AU2:AU21)</f>
      </c>
      <c r="AV23" s="0" t="s">
        <v>389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G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602</v>
      </c>
      <c r="C1" s="0"/>
      <c r="D1" s="0"/>
      <c r="E1" s="3" t="s">
        <v>603</v>
      </c>
      <c r="F1" s="0"/>
      <c r="G1" s="0"/>
      <c r="H1" s="3" t="s">
        <v>604</v>
      </c>
      <c r="I1" s="0"/>
      <c r="J1" s="0"/>
      <c r="K1" s="3" t="s">
        <v>605</v>
      </c>
      <c r="L1" s="0"/>
      <c r="M1" s="0"/>
      <c r="N1" s="3" t="s">
        <v>606</v>
      </c>
      <c r="O1" s="0"/>
      <c r="P1" s="0"/>
      <c r="Q1" s="3" t="s">
        <v>607</v>
      </c>
      <c r="R1" s="0"/>
      <c r="S1" s="0"/>
      <c r="T1" s="3" t="s">
        <v>608</v>
      </c>
      <c r="U1" s="0"/>
      <c r="V1" s="0"/>
      <c r="W1" s="3" t="s">
        <v>609</v>
      </c>
      <c r="X1" s="0"/>
      <c r="Y1" s="0"/>
      <c r="Z1" s="3" t="s">
        <v>610</v>
      </c>
      <c r="AA1" s="0"/>
      <c r="AB1" s="0"/>
      <c r="AC1" s="3" t="s">
        <v>611</v>
      </c>
      <c r="AD1" s="0"/>
      <c r="AE1" s="0"/>
      <c r="AF1" s="3" t="s">
        <v>612</v>
      </c>
      <c r="AG1" s="0"/>
      <c r="AH1" s="0"/>
      <c r="AI1" s="3" t="s">
        <v>613</v>
      </c>
      <c r="AJ1" s="0"/>
      <c r="AK1" s="0"/>
      <c r="AL1" s="3" t="s">
        <v>614</v>
      </c>
      <c r="AM1" s="0"/>
      <c r="AN1" s="0"/>
      <c r="AO1" s="3" t="s">
        <v>615</v>
      </c>
      <c r="AP1" s="0"/>
      <c r="AQ1" s="0"/>
      <c r="AR1" s="3" t="s">
        <v>616</v>
      </c>
      <c r="AS1" s="0"/>
      <c r="AT1" s="0"/>
      <c r="AU1" s="3" t="s">
        <v>617</v>
      </c>
      <c r="AV1" s="0"/>
      <c r="AW1" s="0"/>
      <c r="AX1" s="3" t="s">
        <v>618</v>
      </c>
      <c r="AY1" s="0"/>
      <c r="AZ1" s="0"/>
      <c r="BA1" s="3" t="s">
        <v>619</v>
      </c>
      <c r="BB1" s="0"/>
      <c r="BC1" s="0"/>
      <c r="BD1" s="3" t="s">
        <v>620</v>
      </c>
      <c r="BE1" s="0"/>
      <c r="BF1" s="0"/>
      <c r="BG1" s="3" t="s">
        <v>621</v>
      </c>
      <c r="BH1" s="0"/>
      <c r="BI1" s="0"/>
      <c r="BJ1" s="3" t="s">
        <v>622</v>
      </c>
      <c r="BK1" s="0"/>
      <c r="BL1" s="0"/>
      <c r="BM1" s="3" t="s">
        <v>623</v>
      </c>
      <c r="BN1" s="0"/>
      <c r="BO1" s="0"/>
      <c r="BP1" s="3" t="s">
        <v>624</v>
      </c>
      <c r="BQ1" s="0"/>
      <c r="BR1" s="0"/>
      <c r="BS1" s="3" t="s">
        <v>625</v>
      </c>
      <c r="BT1" s="0"/>
      <c r="BU1" s="0"/>
      <c r="BV1" s="3" t="s">
        <v>626</v>
      </c>
      <c r="BW1" s="0"/>
      <c r="BX1" s="0"/>
      <c r="BY1" s="3" t="s">
        <v>627</v>
      </c>
      <c r="BZ1" s="0"/>
      <c r="CA1" s="0"/>
      <c r="CB1" s="3" t="s">
        <v>628</v>
      </c>
      <c r="CC1" s="0"/>
      <c r="CD1" s="0"/>
      <c r="CE1" s="3" t="s">
        <v>629</v>
      </c>
      <c r="CF1" s="0"/>
      <c r="CG1" s="0"/>
      <c r="CH1" s="3" t="s">
        <v>630</v>
      </c>
      <c r="CI1" s="0"/>
      <c r="CJ1" s="0"/>
      <c r="CK1" s="3" t="s">
        <v>631</v>
      </c>
      <c r="CL1" s="0"/>
      <c r="CM1" s="0"/>
      <c r="CN1" s="3" t="s">
        <v>632</v>
      </c>
      <c r="CO1" s="0"/>
      <c r="CP1" s="0"/>
      <c r="CQ1" s="3" t="s">
        <v>633</v>
      </c>
      <c r="CR1" s="0"/>
      <c r="CS1" s="0"/>
      <c r="CT1" s="3" t="s">
        <v>634</v>
      </c>
      <c r="CU1" s="0"/>
      <c r="CV1" s="0"/>
      <c r="CW1" s="3" t="s">
        <v>635</v>
      </c>
      <c r="CX1" s="0"/>
      <c r="CY1" s="0"/>
      <c r="CZ1" s="3" t="s">
        <v>636</v>
      </c>
      <c r="DA1" s="0"/>
      <c r="DB1" s="0"/>
      <c r="DC1" s="3" t="s">
        <v>637</v>
      </c>
      <c r="DD1" s="0"/>
      <c r="DE1" s="0"/>
      <c r="DF1" s="3" t="s">
        <v>638</v>
      </c>
      <c r="DG1" s="0"/>
      <c r="DH1" s="0"/>
      <c r="DI1" s="3" t="s">
        <v>639</v>
      </c>
      <c r="DJ1" s="0"/>
      <c r="DK1" s="0"/>
      <c r="DL1" s="3" t="s">
        <v>640</v>
      </c>
      <c r="DM1" s="0"/>
      <c r="DN1" s="0"/>
      <c r="DO1" s="3" t="s">
        <v>641</v>
      </c>
      <c r="DP1" s="0"/>
      <c r="DQ1" s="0"/>
      <c r="DR1" s="3" t="s">
        <v>642</v>
      </c>
      <c r="DS1" s="0"/>
      <c r="DT1" s="0"/>
      <c r="DU1" s="3" t="s">
        <v>643</v>
      </c>
      <c r="DV1" s="0"/>
      <c r="DW1" s="0"/>
      <c r="DX1" s="3" t="s">
        <v>644</v>
      </c>
      <c r="DY1" s="0"/>
      <c r="DZ1" s="0"/>
      <c r="EA1" s="3" t="s">
        <v>645</v>
      </c>
      <c r="EB1" s="0"/>
      <c r="EC1" s="0"/>
      <c r="ED1" s="3" t="s">
        <v>646</v>
      </c>
      <c r="EE1" s="0"/>
      <c r="EF1" s="0"/>
      <c r="EG1" s="3" t="s">
        <v>647</v>
      </c>
      <c r="EH1" s="0"/>
      <c r="EI1" s="0"/>
      <c r="EJ1" s="3" t="s">
        <v>648</v>
      </c>
      <c r="EK1" s="0"/>
      <c r="EL1" s="0"/>
      <c r="EM1" s="3" t="s">
        <v>649</v>
      </c>
      <c r="EN1" s="0"/>
      <c r="EO1" s="0"/>
      <c r="EP1" s="3" t="s">
        <v>650</v>
      </c>
      <c r="EQ1" s="0"/>
      <c r="ER1" s="0"/>
      <c r="ES1" s="3" t="s">
        <v>651</v>
      </c>
      <c r="ET1" s="0"/>
      <c r="EU1" s="0"/>
      <c r="EV1" s="3" t="s">
        <v>652</v>
      </c>
      <c r="EW1" s="0"/>
      <c r="EX1" s="0"/>
      <c r="EY1" s="3" t="s">
        <v>653</v>
      </c>
      <c r="EZ1" s="0"/>
      <c r="FA1" s="0"/>
      <c r="FB1" s="3" t="s">
        <v>654</v>
      </c>
      <c r="FC1" s="0"/>
      <c r="FD1" s="0"/>
      <c r="FE1" s="3" t="s">
        <v>655</v>
      </c>
      <c r="FF1" s="0"/>
      <c r="FG1" s="0"/>
      <c r="FH1" s="3" t="s">
        <v>656</v>
      </c>
      <c r="FI1" s="0"/>
      <c r="FJ1" s="0"/>
      <c r="FK1" s="3" t="s">
        <v>657</v>
      </c>
      <c r="FL1" s="0"/>
      <c r="FM1" s="0"/>
      <c r="FN1" s="3" t="s">
        <v>658</v>
      </c>
      <c r="FO1" s="0"/>
      <c r="FP1" s="0"/>
      <c r="FQ1" s="3" t="s">
        <v>659</v>
      </c>
      <c r="FR1" s="0"/>
      <c r="FS1" s="0"/>
      <c r="FT1" s="3" t="s">
        <v>660</v>
      </c>
      <c r="FU1" s="0"/>
      <c r="FV1" s="0"/>
      <c r="FW1" s="3" t="s">
        <v>661</v>
      </c>
      <c r="FX1" s="0"/>
      <c r="FY1" s="0"/>
      <c r="FZ1" s="3" t="s">
        <v>662</v>
      </c>
      <c r="GA1" s="0"/>
      <c r="GB1" s="0"/>
      <c r="GC1" s="3" t="s">
        <v>663</v>
      </c>
      <c r="GD1" s="0"/>
      <c r="GE1" s="0"/>
      <c r="GF1" s="3" t="s">
        <v>664</v>
      </c>
      <c r="GG1" s="0"/>
    </row>
    <row collapsed="false" customFormat="false" customHeight="false" hidden="false" ht="12.1" outlineLevel="0" r="2">
      <c r="A2" s="11" t="n">
        <v>45254</v>
      </c>
      <c r="B2" s="6" t="n">
        <v>10</v>
      </c>
      <c r="C2" s="6" t="n">
        <v>2634.88</v>
      </c>
      <c r="D2" s="11" t="n">
        <v>45790</v>
      </c>
      <c r="E2" s="6" t="n">
        <v>10</v>
      </c>
      <c r="F2" s="6" t="n">
        <v>3078.21</v>
      </c>
      <c r="G2" s="11" t="n">
        <v>45141</v>
      </c>
      <c r="H2" s="6" t="n">
        <v>10</v>
      </c>
      <c r="I2" s="6" t="n">
        <v>747.24</v>
      </c>
      <c r="J2" s="11" t="n">
        <v>45211</v>
      </c>
      <c r="K2" s="6" t="n">
        <v>3</v>
      </c>
      <c r="L2" s="6" t="n">
        <v>1844.090001</v>
      </c>
      <c r="M2" s="11" t="n">
        <v>45351</v>
      </c>
      <c r="N2" s="6" t="n">
        <v>10</v>
      </c>
      <c r="O2" s="6" t="n">
        <v>1998.48</v>
      </c>
      <c r="P2" s="11" t="n">
        <v>45897</v>
      </c>
      <c r="Q2" s="6" t="n">
        <v>40</v>
      </c>
      <c r="R2" s="6" t="n">
        <v>1763.27</v>
      </c>
      <c r="S2" s="11" t="n">
        <v>45343</v>
      </c>
      <c r="T2" s="6" t="n">
        <v>1</v>
      </c>
      <c r="U2" s="6" t="n">
        <v>1627.37</v>
      </c>
      <c r="V2" s="11" t="n">
        <v>45114</v>
      </c>
      <c r="W2" s="6" t="n">
        <v>1</v>
      </c>
      <c r="X2" s="6" t="n">
        <v>1397.18</v>
      </c>
      <c r="Y2" s="11" t="n">
        <v>45670</v>
      </c>
      <c r="Z2" s="6" t="n">
        <v>1</v>
      </c>
      <c r="AA2" s="6" t="n">
        <v>2892</v>
      </c>
      <c r="AB2" s="11" t="n">
        <v>45181</v>
      </c>
      <c r="AC2" s="6" t="n">
        <v>10</v>
      </c>
      <c r="AD2" s="6" t="n">
        <v>2611.31</v>
      </c>
      <c r="AE2" s="11" t="n">
        <v>45119</v>
      </c>
      <c r="AF2" s="6" t="n">
        <v>4</v>
      </c>
      <c r="AG2" s="6" t="n">
        <v>1929.77</v>
      </c>
      <c r="AH2" s="11" t="n">
        <v>46037</v>
      </c>
      <c r="AI2" s="6" t="n">
        <v>1</v>
      </c>
      <c r="AJ2" s="6" t="n">
        <v>6333.95</v>
      </c>
      <c r="AK2" s="11" t="n">
        <v>45334</v>
      </c>
      <c r="AL2" s="6" t="n">
        <v>1</v>
      </c>
      <c r="AM2" s="6" t="n">
        <v>2989.94</v>
      </c>
      <c r="AN2" s="11" t="n">
        <v>45229</v>
      </c>
      <c r="AO2" s="6" t="n">
        <v>10</v>
      </c>
      <c r="AP2" s="6" t="n">
        <v>536.91</v>
      </c>
      <c r="AQ2" s="11" t="n">
        <v>45758</v>
      </c>
      <c r="AR2" s="6" t="n">
        <v>10</v>
      </c>
      <c r="AS2" s="6" t="n">
        <v>3904.6</v>
      </c>
      <c r="AT2" s="11" t="n">
        <v>45926</v>
      </c>
      <c r="AU2" s="6" t="n">
        <v>1</v>
      </c>
      <c r="AV2" s="6" t="n">
        <v>2316.43</v>
      </c>
      <c r="AW2" s="11" t="n">
        <v>45926</v>
      </c>
      <c r="AX2" s="6" t="n">
        <v>2</v>
      </c>
      <c r="AY2" s="6" t="n">
        <v>2405.9</v>
      </c>
      <c r="AZ2" s="11" t="n">
        <v>45114</v>
      </c>
      <c r="BA2" s="6" t="n">
        <v>30</v>
      </c>
      <c r="BB2" s="6" t="n">
        <v>3688.73</v>
      </c>
      <c r="BC2" s="11" t="n">
        <v>45670</v>
      </c>
      <c r="BD2" s="6" t="n">
        <v>1</v>
      </c>
      <c r="BE2" s="6" t="n">
        <v>7026.02</v>
      </c>
      <c r="BF2" s="11" t="n">
        <v>45926</v>
      </c>
      <c r="BG2" s="6" t="n">
        <v>30</v>
      </c>
      <c r="BH2" s="6" t="n">
        <v>3030.06</v>
      </c>
      <c r="BI2" s="11" t="n">
        <v>45149</v>
      </c>
      <c r="BJ2" s="6" t="n">
        <v>10</v>
      </c>
      <c r="BK2" s="6" t="n">
        <v>2054.14</v>
      </c>
      <c r="BL2" s="11" t="n">
        <v>45805</v>
      </c>
      <c r="BM2" s="6" t="n">
        <v>3000</v>
      </c>
      <c r="BN2" s="6" t="n">
        <v>1890.25</v>
      </c>
      <c r="BO2" s="11" t="n">
        <v>45334</v>
      </c>
      <c r="BP2" s="6" t="n">
        <v>1</v>
      </c>
      <c r="BQ2" s="6" t="n">
        <v>565.39</v>
      </c>
      <c r="BR2" s="11" t="n">
        <v>45188</v>
      </c>
      <c r="BS2" s="6" t="n">
        <v>1</v>
      </c>
      <c r="BT2" s="6" t="n">
        <v>1293.87</v>
      </c>
      <c r="BU2" s="11" t="n">
        <v>45711</v>
      </c>
      <c r="BV2" s="6" t="n">
        <v>2000</v>
      </c>
      <c r="BW2" s="6" t="n">
        <v>1110.4</v>
      </c>
      <c r="BX2" s="11" t="n">
        <v>45497</v>
      </c>
      <c r="BY2" s="6" t="n">
        <v>1</v>
      </c>
      <c r="BZ2" s="6" t="n">
        <v>4114.5</v>
      </c>
      <c r="CA2" s="11" t="n">
        <v>45384</v>
      </c>
      <c r="CB2" s="6" t="n">
        <v>400</v>
      </c>
      <c r="CC2" s="6" t="n">
        <v>1708.11</v>
      </c>
      <c r="CD2" s="11" t="n">
        <v>45909</v>
      </c>
      <c r="CE2" s="6" t="n">
        <v>2000</v>
      </c>
      <c r="CF2" s="6" t="n">
        <v>1297.88</v>
      </c>
      <c r="CG2" s="11" t="n">
        <v>45625</v>
      </c>
      <c r="CH2" s="6" t="n">
        <v>1</v>
      </c>
      <c r="CI2" s="6" t="n">
        <v>4513.5</v>
      </c>
      <c r="CJ2" s="11" t="n">
        <v>45363</v>
      </c>
      <c r="CK2" s="6" t="n">
        <v>1000</v>
      </c>
      <c r="CL2" s="6" t="n">
        <v>3556.64</v>
      </c>
      <c r="CM2" s="11" t="n">
        <v>45348</v>
      </c>
      <c r="CN2" s="6" t="n">
        <v>100</v>
      </c>
      <c r="CO2" s="6" t="n">
        <v>1785.69</v>
      </c>
      <c r="CP2" s="11" t="n">
        <v>45134</v>
      </c>
      <c r="CQ2" s="6" t="n">
        <v>10</v>
      </c>
      <c r="CR2" s="6" t="n">
        <v>858.37</v>
      </c>
      <c r="CS2" s="11" t="n">
        <v>45337</v>
      </c>
      <c r="CT2" s="6" t="n">
        <v>1</v>
      </c>
      <c r="CU2" s="6" t="n">
        <v>890.66</v>
      </c>
      <c r="CV2" s="11" t="n">
        <v>45334</v>
      </c>
      <c r="CW2" s="6" t="n">
        <v>10</v>
      </c>
      <c r="CX2" s="6" t="n">
        <v>401</v>
      </c>
      <c r="CY2" s="11" t="n">
        <v>45505</v>
      </c>
      <c r="CZ2" s="6" t="n">
        <v>1</v>
      </c>
      <c r="DA2" s="6" t="n">
        <v>279.69</v>
      </c>
      <c r="DB2" s="11" t="n">
        <v>45882</v>
      </c>
      <c r="DC2" s="6" t="n">
        <v>37</v>
      </c>
      <c r="DD2" s="6" t="n">
        <v>3738.11</v>
      </c>
      <c r="DE2" s="11" t="n">
        <v>46017</v>
      </c>
      <c r="DF2" s="6" t="n">
        <v>20</v>
      </c>
      <c r="DG2" s="6" t="n">
        <v>2984</v>
      </c>
      <c r="DH2" s="11" t="n">
        <v>45106</v>
      </c>
      <c r="DI2" s="6" t="n">
        <v>181</v>
      </c>
      <c r="DJ2" s="6" t="n">
        <v>999.12</v>
      </c>
      <c r="DK2" s="11" t="n">
        <v>45119</v>
      </c>
      <c r="DL2" s="6" t="n">
        <v>199</v>
      </c>
      <c r="DM2" s="6" t="n">
        <v>1422.85</v>
      </c>
      <c r="DN2" s="11" t="n">
        <v>45314</v>
      </c>
      <c r="DO2" s="6" t="n">
        <v>1</v>
      </c>
      <c r="DP2" s="6" t="n">
        <v>843.32</v>
      </c>
      <c r="DQ2" s="11" t="n">
        <v>45306</v>
      </c>
      <c r="DR2" s="6" t="n">
        <v>2</v>
      </c>
      <c r="DS2" s="6" t="n">
        <v>1779.63</v>
      </c>
      <c r="DT2" s="11" t="n">
        <v>45597</v>
      </c>
      <c r="DU2" s="6" t="n">
        <v>5</v>
      </c>
      <c r="DV2" s="6" t="n">
        <v>2653.99</v>
      </c>
      <c r="DW2" s="11" t="n">
        <v>45975</v>
      </c>
      <c r="DX2" s="6" t="n">
        <v>3</v>
      </c>
      <c r="DY2" s="6" t="n">
        <v>2785.35</v>
      </c>
      <c r="DZ2" s="11" t="n">
        <v>45597</v>
      </c>
      <c r="EA2" s="6" t="n">
        <v>5</v>
      </c>
      <c r="EB2" s="6" t="n">
        <v>2585.95</v>
      </c>
      <c r="EC2" s="11" t="n">
        <v>45975</v>
      </c>
      <c r="ED2" s="6" t="n">
        <v>5</v>
      </c>
      <c r="EE2" s="6" t="n">
        <v>3199.24</v>
      </c>
      <c r="EF2" s="11" t="n">
        <v>45943</v>
      </c>
      <c r="EG2" s="6" t="n">
        <v>3</v>
      </c>
      <c r="EH2" s="6" t="n">
        <v>3021.14</v>
      </c>
      <c r="EI2" s="11" t="n">
        <v>46066</v>
      </c>
      <c r="EJ2" s="6" t="n">
        <v>5</v>
      </c>
      <c r="EK2" s="6" t="n">
        <v>5528.3</v>
      </c>
      <c r="EL2" s="11" t="n">
        <v>46127</v>
      </c>
      <c r="EM2" s="6" t="n">
        <v>5</v>
      </c>
      <c r="EN2" s="6" t="n">
        <v>4894.01</v>
      </c>
      <c r="EO2" s="11" t="n">
        <v>45356</v>
      </c>
      <c r="EP2" s="6" t="n">
        <v>1</v>
      </c>
      <c r="EQ2" s="6" t="n">
        <v>990.66</v>
      </c>
      <c r="ER2" s="11" t="n">
        <v>46142</v>
      </c>
      <c r="ES2" s="6" t="n">
        <v>2</v>
      </c>
      <c r="ET2" s="6" t="n">
        <v>2008.09</v>
      </c>
      <c r="EU2" s="11" t="n">
        <v>45975</v>
      </c>
      <c r="EV2" s="6" t="n">
        <v>6</v>
      </c>
      <c r="EW2" s="6" t="n">
        <v>3656.99</v>
      </c>
      <c r="EX2" s="11" t="n">
        <v>45975</v>
      </c>
      <c r="EY2" s="6" t="n">
        <v>4</v>
      </c>
      <c r="EZ2" s="6" t="n">
        <v>2989.84</v>
      </c>
      <c r="FA2" s="11" t="n">
        <v>46127</v>
      </c>
      <c r="FB2" s="6" t="n">
        <v>2</v>
      </c>
      <c r="FC2" s="6" t="n">
        <v>2111.07</v>
      </c>
      <c r="FD2" s="11" t="n">
        <v>45705</v>
      </c>
      <c r="FE2" s="6" t="n">
        <v>2</v>
      </c>
      <c r="FF2" s="6" t="n">
        <v>2009.76</v>
      </c>
      <c r="FG2" s="11" t="n">
        <v>46127</v>
      </c>
      <c r="FH2" s="6" t="n">
        <v>2</v>
      </c>
      <c r="FI2" s="6" t="n">
        <v>2020.97</v>
      </c>
      <c r="FJ2" s="11" t="n">
        <v>45803</v>
      </c>
      <c r="FK2" s="6" t="n">
        <v>6</v>
      </c>
      <c r="FL2" s="6" t="n">
        <v>4049.69</v>
      </c>
      <c r="FM2" s="11" t="n">
        <v>45652</v>
      </c>
      <c r="FN2" s="6" t="n">
        <v>1</v>
      </c>
      <c r="FO2" s="6" t="n">
        <v>887.69</v>
      </c>
      <c r="FP2" s="11" t="n">
        <v>45624</v>
      </c>
      <c r="FQ2" s="6" t="n">
        <v>3</v>
      </c>
      <c r="FR2" s="6" t="n">
        <v>2421.33</v>
      </c>
      <c r="FS2" s="11" t="n">
        <v>45834</v>
      </c>
      <c r="FT2" s="6" t="n">
        <v>3</v>
      </c>
      <c r="FU2" s="6" t="n">
        <v>2019.75</v>
      </c>
      <c r="FV2" s="11" t="n">
        <v>45294</v>
      </c>
      <c r="FW2" s="6" t="n">
        <v>3</v>
      </c>
      <c r="FX2" s="6" t="n">
        <v>2697.8</v>
      </c>
      <c r="FY2" s="11" t="n">
        <v>45663</v>
      </c>
      <c r="FZ2" s="6" t="n">
        <v>3</v>
      </c>
      <c r="GA2" s="6" t="n">
        <v>1749.35</v>
      </c>
      <c r="GB2" s="11" t="n">
        <v>45709</v>
      </c>
      <c r="GC2" s="6" t="n">
        <v>3</v>
      </c>
      <c r="GD2" s="6" t="n">
        <v>2276.53</v>
      </c>
      <c r="GE2" s="11" t="n">
        <v>45755</v>
      </c>
      <c r="GF2" s="6" t="n">
        <v>1</v>
      </c>
      <c r="GG2" s="6" t="n">
        <v>538.37</v>
      </c>
    </row>
    <row collapsed="false" customFormat="false" customHeight="false" hidden="false" ht="12.1" outlineLevel="0" r="3">
      <c r="A3" s="11" t="n">
        <v>45549</v>
      </c>
      <c r="B3" s="6" t="n">
        <v>10</v>
      </c>
      <c r="C3" s="6" t="n">
        <v>1963.5</v>
      </c>
      <c r="D3" s="11" t="n">
        <v>45824</v>
      </c>
      <c r="E3" s="6" t="n">
        <v>10</v>
      </c>
      <c r="F3" s="6" t="n">
        <v>2485.43</v>
      </c>
      <c r="G3" s="11" t="n">
        <v>45198</v>
      </c>
      <c r="H3" s="6" t="n">
        <v>10</v>
      </c>
      <c r="I3" s="6" t="n">
        <v>687.06</v>
      </c>
      <c r="J3" s="11" t="n">
        <v>45230</v>
      </c>
      <c r="K3" s="6" t="n">
        <v>1</v>
      </c>
      <c r="L3" s="6" t="n">
        <v>609.82</v>
      </c>
      <c r="M3" s="11" t="n">
        <v>45846</v>
      </c>
      <c r="N3" s="6" t="n">
        <v>10</v>
      </c>
      <c r="O3" s="6" t="n">
        <v>2151.44</v>
      </c>
      <c r="P3" s="11" t="n">
        <v>45909</v>
      </c>
      <c r="Q3" s="6" t="n">
        <v>30</v>
      </c>
      <c r="R3" s="6" t="n">
        <v>1369.7</v>
      </c>
      <c r="S3" s="11" t="n">
        <v>45356</v>
      </c>
      <c r="T3" s="6" t="n">
        <v>1</v>
      </c>
      <c r="U3" s="6" t="n">
        <v>1590.76</v>
      </c>
      <c r="V3" s="11" t="n">
        <v>45287</v>
      </c>
      <c r="W3" s="6" t="n">
        <v>1</v>
      </c>
      <c r="X3" s="6" t="n">
        <v>1454.35</v>
      </c>
      <c r="Y3" s="11" t="n">
        <v>45848</v>
      </c>
      <c r="Z3" s="6" t="n">
        <v>1</v>
      </c>
      <c r="AA3" s="6" t="n">
        <v>2904.19</v>
      </c>
      <c r="AB3" s="11" t="n">
        <v>45594</v>
      </c>
      <c r="AC3" s="6" t="n">
        <v>10</v>
      </c>
      <c r="AD3" s="6" t="n">
        <v>2436.89</v>
      </c>
      <c r="AE3" s="11" t="n">
        <v>45230</v>
      </c>
      <c r="AF3" s="6" t="n">
        <v>1</v>
      </c>
      <c r="AG3" s="6" t="n">
        <v>580.24</v>
      </c>
      <c r="AH3" s="0"/>
      <c r="AI3" s="5" t="s">
        <f>=SUM(AJ2:AJ2)/SUM(AI2:AI2)</f>
      </c>
      <c r="AJ3" s="0" t="s">
        <v>12</v>
      </c>
      <c r="AK3" s="11" t="n">
        <v>45972</v>
      </c>
      <c r="AL3" s="6" t="n">
        <v>1</v>
      </c>
      <c r="AM3" s="6" t="n">
        <v>3961.85</v>
      </c>
      <c r="AN3" s="11" t="n">
        <v>45244</v>
      </c>
      <c r="AO3" s="6" t="n">
        <v>20</v>
      </c>
      <c r="AP3" s="6" t="n">
        <v>1034.69</v>
      </c>
      <c r="AQ3" s="11" t="n">
        <v>45824</v>
      </c>
      <c r="AR3" s="6" t="n">
        <v>10</v>
      </c>
      <c r="AS3" s="6" t="n">
        <v>3535.9</v>
      </c>
      <c r="AT3" s="11" t="n">
        <v>46006</v>
      </c>
      <c r="AU3" s="6" t="n">
        <v>1</v>
      </c>
      <c r="AV3" s="6" t="n">
        <v>1842.01</v>
      </c>
      <c r="AW3" s="11" t="n">
        <v>46006</v>
      </c>
      <c r="AX3" s="6" t="n">
        <v>2</v>
      </c>
      <c r="AY3" s="6" t="n">
        <v>2131.5</v>
      </c>
      <c r="AZ3" s="0"/>
      <c r="BA3" s="5" t="s">
        <f>=SUM(BB2:BB2)/SUM(BA2:BA2)</f>
      </c>
      <c r="BB3" s="0" t="s">
        <v>12</v>
      </c>
      <c r="BC3" s="0"/>
      <c r="BD3" s="5" t="s">
        <f>=SUM(BE2:BE2)/SUM(BD2:BD2)</f>
      </c>
      <c r="BE3" s="0" t="s">
        <v>12</v>
      </c>
      <c r="BF3" s="11" t="n">
        <v>46006</v>
      </c>
      <c r="BG3" s="6" t="n">
        <v>20</v>
      </c>
      <c r="BH3" s="6" t="n">
        <v>1599.99</v>
      </c>
      <c r="BI3" s="11" t="n">
        <v>45240</v>
      </c>
      <c r="BJ3" s="6" t="n">
        <v>10</v>
      </c>
      <c r="BK3" s="6" t="n">
        <v>1949.79</v>
      </c>
      <c r="BL3" s="11" t="n">
        <v>45806</v>
      </c>
      <c r="BM3" s="6" t="n">
        <v>1000</v>
      </c>
      <c r="BN3" s="6" t="n">
        <v>638.31</v>
      </c>
      <c r="BO3" s="11" t="n">
        <v>45363</v>
      </c>
      <c r="BP3" s="6" t="n">
        <v>2</v>
      </c>
      <c r="BQ3" s="6" t="n">
        <v>1140.11</v>
      </c>
      <c r="BR3" s="11" t="n">
        <v>45274</v>
      </c>
      <c r="BS3" s="6" t="n">
        <v>1</v>
      </c>
      <c r="BT3" s="6" t="n">
        <v>1233.69</v>
      </c>
      <c r="BU3" s="11" t="n">
        <v>45729</v>
      </c>
      <c r="BV3" s="6" t="n">
        <v>3000</v>
      </c>
      <c r="BW3" s="6" t="n">
        <v>1558.66</v>
      </c>
      <c r="BX3" s="0"/>
      <c r="BY3" s="5" t="s">
        <f>=SUM(BZ2:BZ2)/SUM(BY2:BY2)</f>
      </c>
      <c r="BZ3" s="0" t="s">
        <v>12</v>
      </c>
      <c r="CA3" s="11" t="n">
        <v>45456</v>
      </c>
      <c r="CB3" s="6" t="n">
        <v>200</v>
      </c>
      <c r="CC3" s="6" t="n">
        <v>769.9</v>
      </c>
      <c r="CD3" s="11" t="n">
        <v>45909</v>
      </c>
      <c r="CE3" s="6" t="n">
        <v>2000</v>
      </c>
      <c r="CF3" s="6" t="n">
        <v>1297.88</v>
      </c>
      <c r="CG3" s="11" t="n">
        <v>45924</v>
      </c>
      <c r="CH3" s="6" t="n">
        <v>1</v>
      </c>
      <c r="CI3" s="6" t="n">
        <v>3344.5</v>
      </c>
      <c r="CJ3" s="11" t="n">
        <v>45549</v>
      </c>
      <c r="CK3" s="6" t="n">
        <v>1000</v>
      </c>
      <c r="CL3" s="6" t="n">
        <v>2218.5</v>
      </c>
      <c r="CM3" s="11" t="n">
        <v>45506</v>
      </c>
      <c r="CN3" s="6" t="n">
        <v>100</v>
      </c>
      <c r="CO3" s="6" t="n">
        <v>2079.22</v>
      </c>
      <c r="CP3" s="11" t="n">
        <v>45168</v>
      </c>
      <c r="CQ3" s="6" t="n">
        <v>10</v>
      </c>
      <c r="CR3" s="6" t="n">
        <v>817.04</v>
      </c>
      <c r="CS3" s="11" t="n">
        <v>45380</v>
      </c>
      <c r="CT3" s="6" t="n">
        <v>1</v>
      </c>
      <c r="CU3" s="6" t="n">
        <v>912.99</v>
      </c>
      <c r="CV3" s="11" t="n">
        <v>45338</v>
      </c>
      <c r="CW3" s="6" t="n">
        <v>10</v>
      </c>
      <c r="CX3" s="6" t="n">
        <v>392.77</v>
      </c>
      <c r="CY3" s="11" t="n">
        <v>45506</v>
      </c>
      <c r="CZ3" s="6" t="n">
        <v>2</v>
      </c>
      <c r="DA3" s="6" t="n">
        <v>548.14</v>
      </c>
      <c r="DB3" s="11" t="n">
        <v>45898</v>
      </c>
      <c r="DC3" s="6" t="n">
        <v>11</v>
      </c>
      <c r="DD3" s="6" t="n">
        <v>1104.51</v>
      </c>
      <c r="DE3" s="11" t="n">
        <v>46021</v>
      </c>
      <c r="DF3" s="6" t="n">
        <v>2</v>
      </c>
      <c r="DG3" s="6" t="n">
        <v>299.36</v>
      </c>
      <c r="DH3" s="11" t="n">
        <v>45264</v>
      </c>
      <c r="DI3" s="6" t="n">
        <v>30</v>
      </c>
      <c r="DJ3" s="6" t="n">
        <v>186</v>
      </c>
      <c r="DK3" s="11" t="n">
        <v>45149</v>
      </c>
      <c r="DL3" s="6" t="n">
        <v>300</v>
      </c>
      <c r="DM3" s="6" t="n">
        <v>2337</v>
      </c>
      <c r="DN3" s="11" t="n">
        <v>45363</v>
      </c>
      <c r="DO3" s="6" t="n">
        <v>2</v>
      </c>
      <c r="DP3" s="6" t="n">
        <v>1654.1</v>
      </c>
      <c r="DQ3" s="11" t="n">
        <v>45334</v>
      </c>
      <c r="DR3" s="6" t="n">
        <v>1</v>
      </c>
      <c r="DS3" s="6" t="n">
        <v>899.55</v>
      </c>
      <c r="DT3" s="11" t="n">
        <v>45624</v>
      </c>
      <c r="DU3" s="6" t="n">
        <v>2</v>
      </c>
      <c r="DV3" s="6" t="n">
        <v>1096.95</v>
      </c>
      <c r="DW3" s="11" t="n">
        <v>45995</v>
      </c>
      <c r="DX3" s="6" t="n">
        <v>1</v>
      </c>
      <c r="DY3" s="6" t="n">
        <v>932.71</v>
      </c>
      <c r="DZ3" s="11" t="n">
        <v>45624</v>
      </c>
      <c r="EA3" s="6" t="n">
        <v>2</v>
      </c>
      <c r="EB3" s="6" t="n">
        <v>1077.4</v>
      </c>
      <c r="EC3" s="11" t="n">
        <v>45989</v>
      </c>
      <c r="ED3" s="6" t="n">
        <v>4</v>
      </c>
      <c r="EE3" s="6" t="n">
        <v>2542.43</v>
      </c>
      <c r="EF3" s="11" t="n">
        <v>45958</v>
      </c>
      <c r="EG3" s="6" t="n">
        <v>3</v>
      </c>
      <c r="EH3" s="6" t="n">
        <v>2907.07</v>
      </c>
      <c r="EI3" s="0"/>
      <c r="EJ3" s="5" t="s">
        <f>=SUM(EK2:EK2)/SUM(EJ2:EJ2)</f>
      </c>
      <c r="EK3" s="0" t="s">
        <v>12</v>
      </c>
      <c r="EL3" s="0"/>
      <c r="EM3" s="5" t="s">
        <f>=SUM(EN2:EN2)/SUM(EM2:EM2)</f>
      </c>
      <c r="EN3" s="0" t="s">
        <v>12</v>
      </c>
      <c r="EO3" s="11" t="n">
        <v>45387</v>
      </c>
      <c r="EP3" s="6" t="n">
        <v>1</v>
      </c>
      <c r="EQ3" s="6" t="n">
        <v>975.94</v>
      </c>
      <c r="ER3" s="11" t="n">
        <v>46148</v>
      </c>
      <c r="ES3" s="6" t="n">
        <v>1</v>
      </c>
      <c r="ET3" s="6" t="n">
        <v>1003</v>
      </c>
      <c r="EU3" s="11" t="n">
        <v>46037</v>
      </c>
      <c r="EV3" s="6" t="n">
        <v>1</v>
      </c>
      <c r="EW3" s="6" t="n">
        <v>616.67</v>
      </c>
      <c r="EX3" s="11" t="n">
        <v>46050</v>
      </c>
      <c r="EY3" s="6" t="n">
        <v>1</v>
      </c>
      <c r="EZ3" s="6" t="n">
        <v>741.58</v>
      </c>
      <c r="FA3" s="0"/>
      <c r="FB3" s="5" t="s">
        <f>=SUM(FC2:FC2)/SUM(FB2:FB2)</f>
      </c>
      <c r="FC3" s="0" t="s">
        <v>12</v>
      </c>
      <c r="FD3" s="0"/>
      <c r="FE3" s="5" t="s">
        <f>=SUM(FF2:FF2)/SUM(FE2:FE2)</f>
      </c>
      <c r="FF3" s="0" t="s">
        <v>12</v>
      </c>
      <c r="FG3" s="0"/>
      <c r="FH3" s="5" t="s">
        <f>=SUM(FI2:FI2)/SUM(FH2:FH2)</f>
      </c>
      <c r="FI3" s="0" t="s">
        <v>12</v>
      </c>
      <c r="FJ3" s="0"/>
      <c r="FK3" s="5" t="s">
        <f>=SUM(FL2:FL2)/SUM(FK2:FK2)</f>
      </c>
      <c r="FL3" s="0" t="s">
        <v>12</v>
      </c>
      <c r="FM3" s="11" t="n">
        <v>45663</v>
      </c>
      <c r="FN3" s="6" t="n">
        <v>1</v>
      </c>
      <c r="FO3" s="6" t="n">
        <v>922.84</v>
      </c>
      <c r="FP3" s="11" t="n">
        <v>45635</v>
      </c>
      <c r="FQ3" s="6" t="n">
        <v>2</v>
      </c>
      <c r="FR3" s="6" t="n">
        <v>1784.08</v>
      </c>
      <c r="FS3" s="0"/>
      <c r="FT3" s="5" t="s">
        <f>=SUM(FU2:FU2)/SUM(FT2:FT2)</f>
      </c>
      <c r="FU3" s="0" t="s">
        <v>12</v>
      </c>
      <c r="FV3" s="0"/>
      <c r="FW3" s="5" t="s">
        <f>=SUM(FX2:FX2)/SUM(FW2:FW2)</f>
      </c>
      <c r="FX3" s="0" t="s">
        <v>12</v>
      </c>
      <c r="FY3" s="11" t="n">
        <v>45688</v>
      </c>
      <c r="FZ3" s="6" t="n">
        <v>1</v>
      </c>
      <c r="GA3" s="6" t="n">
        <v>444.16</v>
      </c>
      <c r="GB3" s="0"/>
      <c r="GC3" s="5" t="s">
        <f>=SUM(GD2:GD2)/SUM(GC2:GC2)</f>
      </c>
      <c r="GD3" s="0" t="s">
        <v>12</v>
      </c>
      <c r="GE3" s="0"/>
      <c r="GF3" s="5" t="s">
        <f>=SUM(GG2:GG2)/SUM(GF2:GF2)</f>
      </c>
      <c r="GG3" s="0" t="s">
        <v>12</v>
      </c>
    </row>
    <row collapsed="false" customFormat="false" customHeight="false" hidden="false" ht="12.1" outlineLevel="0" r="4">
      <c r="A4" s="11" t="n">
        <v>45729</v>
      </c>
      <c r="B4" s="6" t="n">
        <v>20</v>
      </c>
      <c r="C4" s="6" t="n">
        <v>4952.81</v>
      </c>
      <c r="D4" s="0"/>
      <c r="E4" s="5" t="s">
        <f>=SUM(F2:F3)/SUM(E2:E3)</f>
      </c>
      <c r="F4" s="0" t="s">
        <v>12</v>
      </c>
      <c r="G4" s="11" t="n">
        <v>45212</v>
      </c>
      <c r="H4" s="6" t="n">
        <v>10</v>
      </c>
      <c r="I4" s="6" t="n">
        <v>662.98</v>
      </c>
      <c r="J4" s="11" t="n">
        <v>45233</v>
      </c>
      <c r="K4" s="6" t="n">
        <v>1</v>
      </c>
      <c r="L4" s="6" t="n">
        <v>590.77</v>
      </c>
      <c r="M4" s="0"/>
      <c r="N4" s="5" t="s">
        <f>=SUM(O2:O3)/SUM(N2:N3)</f>
      </c>
      <c r="O4" s="0" t="s">
        <v>12</v>
      </c>
      <c r="P4" s="11" t="n">
        <v>45917</v>
      </c>
      <c r="Q4" s="6" t="n">
        <v>10</v>
      </c>
      <c r="R4" s="6" t="n">
        <v>438.86</v>
      </c>
      <c r="S4" s="11" t="n">
        <v>45448</v>
      </c>
      <c r="T4" s="6" t="n">
        <v>1</v>
      </c>
      <c r="U4" s="6" t="n">
        <v>1610.32</v>
      </c>
      <c r="V4" s="11" t="n">
        <v>45425</v>
      </c>
      <c r="W4" s="6" t="n">
        <v>1</v>
      </c>
      <c r="X4" s="6" t="n">
        <v>1233.69</v>
      </c>
      <c r="Y4" s="11" t="n">
        <v>46127</v>
      </c>
      <c r="Z4" s="6" t="n">
        <v>1</v>
      </c>
      <c r="AA4" s="6" t="n">
        <v>2446.82</v>
      </c>
      <c r="AB4" s="0"/>
      <c r="AC4" s="5" t="s">
        <f>=SUM(AD2:AD3)/SUM(AC2:AC3)</f>
      </c>
      <c r="AD4" s="0" t="s">
        <v>12</v>
      </c>
      <c r="AE4" s="11" t="n">
        <v>45307</v>
      </c>
      <c r="AF4" s="6" t="n">
        <v>1</v>
      </c>
      <c r="AG4" s="6" t="n">
        <v>581.74</v>
      </c>
      <c r="AH4" s="0"/>
      <c r="AI4" s="6" t="n">
        <v>4984</v>
      </c>
      <c r="AJ4" s="0" t="s">
        <v>665</v>
      </c>
      <c r="AK4" s="0"/>
      <c r="AL4" s="5" t="s">
        <f>=SUM(AM2:AM3)/SUM(AL2:AL3)</f>
      </c>
      <c r="AM4" s="0" t="s">
        <v>12</v>
      </c>
      <c r="AN4" s="11" t="n">
        <v>45397</v>
      </c>
      <c r="AO4" s="6" t="n">
        <v>10</v>
      </c>
      <c r="AP4" s="6" t="n">
        <v>582.54</v>
      </c>
      <c r="AQ4" s="0"/>
      <c r="AR4" s="5" t="s">
        <f>=SUM(AS2:AS3)/SUM(AR2:AR3)</f>
      </c>
      <c r="AS4" s="0" t="s">
        <v>12</v>
      </c>
      <c r="AT4" s="11" t="n">
        <v>46127</v>
      </c>
      <c r="AU4" s="6" t="n">
        <v>2</v>
      </c>
      <c r="AV4" s="6" t="n">
        <v>3004.99</v>
      </c>
      <c r="AW4" s="11" t="n">
        <v>46127</v>
      </c>
      <c r="AX4" s="6" t="n">
        <v>1</v>
      </c>
      <c r="AY4" s="6" t="n">
        <v>1068.6</v>
      </c>
      <c r="AZ4" s="0"/>
      <c r="BA4" s="6" t="n">
        <v>149.53</v>
      </c>
      <c r="BB4" s="0" t="s">
        <v>665</v>
      </c>
      <c r="BC4" s="0"/>
      <c r="BD4" s="6" t="n">
        <v>4171</v>
      </c>
      <c r="BE4" s="0" t="s">
        <v>665</v>
      </c>
      <c r="BF4" s="11" t="n">
        <v>46006</v>
      </c>
      <c r="BG4" s="6" t="n">
        <v>10</v>
      </c>
      <c r="BH4" s="6" t="n">
        <v>799.79</v>
      </c>
      <c r="BI4" s="11" t="n">
        <v>45461</v>
      </c>
      <c r="BJ4" s="6" t="n">
        <v>10</v>
      </c>
      <c r="BK4" s="6" t="n">
        <v>1842.31</v>
      </c>
      <c r="BL4" s="11" t="n">
        <v>45838</v>
      </c>
      <c r="BM4" s="6" t="n">
        <v>2000</v>
      </c>
      <c r="BN4" s="6" t="n">
        <v>1201.59</v>
      </c>
      <c r="BO4" s="11" t="n">
        <v>45397</v>
      </c>
      <c r="BP4" s="6" t="n">
        <v>1</v>
      </c>
      <c r="BQ4" s="6" t="n">
        <v>614.19</v>
      </c>
      <c r="BR4" s="11" t="n">
        <v>45729</v>
      </c>
      <c r="BS4" s="6" t="n">
        <v>2</v>
      </c>
      <c r="BT4" s="6" t="n">
        <v>2656.35</v>
      </c>
      <c r="BU4" s="11" t="n">
        <v>45758</v>
      </c>
      <c r="BV4" s="6" t="n">
        <v>2000</v>
      </c>
      <c r="BW4" s="6" t="n">
        <v>924.97</v>
      </c>
      <c r="BX4" s="0"/>
      <c r="BY4" s="6" t="n">
        <v>3466.5</v>
      </c>
      <c r="BZ4" s="0" t="s">
        <v>665</v>
      </c>
      <c r="CA4" s="11" t="n">
        <v>45489</v>
      </c>
      <c r="CB4" s="6" t="n">
        <v>200</v>
      </c>
      <c r="CC4" s="6" t="n">
        <v>746.63</v>
      </c>
      <c r="CD4" s="11" t="n">
        <v>45924</v>
      </c>
      <c r="CE4" s="6" t="n">
        <v>2000</v>
      </c>
      <c r="CF4" s="6" t="n">
        <v>1207.61</v>
      </c>
      <c r="CG4" s="0"/>
      <c r="CH4" s="5" t="s">
        <f>=SUM(CI2:CI3)/SUM(CH2:CH3)</f>
      </c>
      <c r="CI4" s="0" t="s">
        <v>12</v>
      </c>
      <c r="CJ4" s="0"/>
      <c r="CK4" s="5" t="s">
        <f>=SUM(CL2:CL3)/SUM(CK2:CK3)</f>
      </c>
      <c r="CL4" s="0" t="s">
        <v>12</v>
      </c>
      <c r="CM4" s="11" t="n">
        <v>45594</v>
      </c>
      <c r="CN4" s="6" t="n">
        <v>100</v>
      </c>
      <c r="CO4" s="6" t="n">
        <v>1298.68</v>
      </c>
      <c r="CP4" s="11" t="n">
        <v>45182</v>
      </c>
      <c r="CQ4" s="6" t="n">
        <v>10</v>
      </c>
      <c r="CR4" s="6" t="n">
        <v>799.19</v>
      </c>
      <c r="CS4" s="11" t="n">
        <v>45489</v>
      </c>
      <c r="CT4" s="6" t="n">
        <v>1</v>
      </c>
      <c r="CU4" s="6" t="n">
        <v>759.77</v>
      </c>
      <c r="CV4" s="11" t="n">
        <v>45349</v>
      </c>
      <c r="CW4" s="6" t="n">
        <v>10</v>
      </c>
      <c r="CX4" s="6" t="n">
        <v>380.14</v>
      </c>
      <c r="CY4" s="11" t="n">
        <v>45509</v>
      </c>
      <c r="CZ4" s="6" t="n">
        <v>1</v>
      </c>
      <c r="DA4" s="6" t="n">
        <v>270.15</v>
      </c>
      <c r="DB4" s="11" t="n">
        <v>45898</v>
      </c>
      <c r="DC4" s="6" t="n">
        <v>52</v>
      </c>
      <c r="DD4" s="6" t="n">
        <v>5223.4</v>
      </c>
      <c r="DE4" s="11" t="n">
        <v>46034</v>
      </c>
      <c r="DF4" s="6" t="n">
        <v>6</v>
      </c>
      <c r="DG4" s="6" t="n">
        <v>901.2</v>
      </c>
      <c r="DH4" s="11" t="n">
        <v>45314</v>
      </c>
      <c r="DI4" s="6" t="n">
        <v>121</v>
      </c>
      <c r="DJ4" s="6" t="n">
        <v>779.24</v>
      </c>
      <c r="DK4" s="11" t="n">
        <v>45152</v>
      </c>
      <c r="DL4" s="6" t="n">
        <v>63</v>
      </c>
      <c r="DM4" s="6" t="n">
        <v>503.37</v>
      </c>
      <c r="DN4" s="11" t="n">
        <v>45371</v>
      </c>
      <c r="DO4" s="6" t="n">
        <v>1</v>
      </c>
      <c r="DP4" s="6" t="n">
        <v>782.99</v>
      </c>
      <c r="DQ4" s="11" t="n">
        <v>45397</v>
      </c>
      <c r="DR4" s="6" t="n">
        <v>1</v>
      </c>
      <c r="DS4" s="6" t="n">
        <v>851.18</v>
      </c>
      <c r="DT4" s="11" t="n">
        <v>45646</v>
      </c>
      <c r="DU4" s="6" t="n">
        <v>4</v>
      </c>
      <c r="DV4" s="6" t="n">
        <v>2364.06</v>
      </c>
      <c r="DW4" s="11" t="n">
        <v>46037</v>
      </c>
      <c r="DX4" s="6" t="n">
        <v>2</v>
      </c>
      <c r="DY4" s="6" t="n">
        <v>1877.14</v>
      </c>
      <c r="DZ4" s="11" t="n">
        <v>45630</v>
      </c>
      <c r="EA4" s="6" t="n">
        <v>4</v>
      </c>
      <c r="EB4" s="6" t="n">
        <v>2186.82</v>
      </c>
      <c r="EC4" s="11" t="n">
        <v>46064</v>
      </c>
      <c r="ED4" s="6" t="n">
        <v>3</v>
      </c>
      <c r="EE4" s="6" t="n">
        <v>1895.54</v>
      </c>
      <c r="EF4" s="0"/>
      <c r="EG4" s="5" t="s">
        <f>=SUM(EH2:EH3)/SUM(EG2:EG3)</f>
      </c>
      <c r="EH4" s="0" t="s">
        <v>12</v>
      </c>
      <c r="EI4" s="0"/>
      <c r="EJ4" s="6" t="n">
        <v>108.85</v>
      </c>
      <c r="EK4" s="0" t="s">
        <v>665</v>
      </c>
      <c r="EL4" s="0"/>
      <c r="EM4" s="6" t="n">
        <v>94.11</v>
      </c>
      <c r="EN4" s="0" t="s">
        <v>665</v>
      </c>
      <c r="EO4" s="11" t="n">
        <v>45397</v>
      </c>
      <c r="EP4" s="6" t="n">
        <v>1</v>
      </c>
      <c r="EQ4" s="6" t="n">
        <v>964.67</v>
      </c>
      <c r="ER4" s="11" t="n">
        <v>46153</v>
      </c>
      <c r="ES4" s="6" t="n">
        <v>1</v>
      </c>
      <c r="ET4" s="6" t="n">
        <v>1011.13</v>
      </c>
      <c r="EU4" s="0"/>
      <c r="EV4" s="5" t="s">
        <f>=SUM(EW2:EW3)/SUM(EV2:EV3)</f>
      </c>
      <c r="EW4" s="0" t="s">
        <v>12</v>
      </c>
      <c r="EX4" s="0"/>
      <c r="EY4" s="5" t="s">
        <f>=SUM(EZ2:EZ3)/SUM(EY2:EY3)</f>
      </c>
      <c r="EZ4" s="0" t="s">
        <v>12</v>
      </c>
      <c r="FA4" s="0"/>
      <c r="FB4" s="6" t="n">
        <v>102.08</v>
      </c>
      <c r="FC4" s="0" t="s">
        <v>665</v>
      </c>
      <c r="FD4" s="0"/>
      <c r="FE4" s="6" t="n">
        <v>98.95</v>
      </c>
      <c r="FF4" s="0" t="s">
        <v>665</v>
      </c>
      <c r="FG4" s="0"/>
      <c r="FH4" s="6" t="n">
        <v>99.25</v>
      </c>
      <c r="FI4" s="0" t="s">
        <v>665</v>
      </c>
      <c r="FJ4" s="0"/>
      <c r="FK4" s="6" t="n">
        <v>101.78</v>
      </c>
      <c r="FL4" s="0" t="s">
        <v>665</v>
      </c>
      <c r="FM4" s="0"/>
      <c r="FN4" s="5" t="s">
        <f>=SUM(FO2:FO3)/SUM(FN2:FN3)</f>
      </c>
      <c r="FO4" s="0" t="s">
        <v>12</v>
      </c>
      <c r="FP4" s="0"/>
      <c r="FQ4" s="5" t="s">
        <f>=SUM(FR2:FR3)/SUM(FQ2:FQ3)</f>
      </c>
      <c r="FR4" s="0" t="s">
        <v>12</v>
      </c>
      <c r="FS4" s="0"/>
      <c r="FT4" s="6" t="n">
        <v>99.47</v>
      </c>
      <c r="FU4" s="0" t="s">
        <v>665</v>
      </c>
      <c r="FV4" s="0"/>
      <c r="FW4" s="6" t="n">
        <v>99.63</v>
      </c>
      <c r="FX4" s="0" t="s">
        <v>665</v>
      </c>
      <c r="FY4" s="11" t="n">
        <v>45689</v>
      </c>
      <c r="FZ4" s="6" t="n">
        <v>1</v>
      </c>
      <c r="GA4" s="6" t="n">
        <v>444.51</v>
      </c>
      <c r="GB4" s="0"/>
      <c r="GC4" s="6" t="n">
        <v>6.32</v>
      </c>
      <c r="GD4" s="0" t="s">
        <v>665</v>
      </c>
      <c r="GE4" s="0"/>
      <c r="GF4" s="6" t="n">
        <v>100.17</v>
      </c>
      <c r="GG4" s="0" t="s">
        <v>665</v>
      </c>
    </row>
    <row collapsed="false" customFormat="false" customHeight="false" hidden="false" ht="12.1" outlineLevel="0" r="5">
      <c r="A5" s="11" t="n">
        <v>45854</v>
      </c>
      <c r="B5" s="6" t="n">
        <v>10</v>
      </c>
      <c r="C5" s="6" t="n">
        <v>2040.6</v>
      </c>
      <c r="D5" s="0"/>
      <c r="E5" s="6" t="n">
        <v>411.2</v>
      </c>
      <c r="F5" s="0" t="s">
        <v>665</v>
      </c>
      <c r="G5" s="11" t="n">
        <v>45217</v>
      </c>
      <c r="H5" s="6" t="n">
        <v>10</v>
      </c>
      <c r="I5" s="6" t="n">
        <v>716.64</v>
      </c>
      <c r="J5" s="11" t="n">
        <v>45504</v>
      </c>
      <c r="K5" s="6" t="n">
        <v>3</v>
      </c>
      <c r="L5" s="6" t="n">
        <v>1891.76</v>
      </c>
      <c r="M5" s="0"/>
      <c r="N5" s="6" t="n">
        <v>332.1</v>
      </c>
      <c r="O5" s="0" t="s">
        <v>665</v>
      </c>
      <c r="P5" s="11" t="n">
        <v>45926</v>
      </c>
      <c r="Q5" s="6" t="n">
        <v>10</v>
      </c>
      <c r="R5" s="6" t="n">
        <v>410.08</v>
      </c>
      <c r="S5" s="11" t="n">
        <v>45631</v>
      </c>
      <c r="T5" s="6" t="n">
        <v>1</v>
      </c>
      <c r="U5" s="6" t="n">
        <v>917.75</v>
      </c>
      <c r="V5" s="11" t="n">
        <v>45435</v>
      </c>
      <c r="W5" s="6" t="n">
        <v>1</v>
      </c>
      <c r="X5" s="6" t="n">
        <v>1167.69</v>
      </c>
      <c r="Y5" s="0"/>
      <c r="Z5" s="5" t="s">
        <f>=SUM(AA2:AA4)/SUM(Z2:Z4)</f>
      </c>
      <c r="AA5" s="0" t="s">
        <v>12</v>
      </c>
      <c r="AB5" s="0"/>
      <c r="AC5" s="6" t="n">
        <v>268.97</v>
      </c>
      <c r="AD5" s="0" t="s">
        <v>665</v>
      </c>
      <c r="AE5" s="11" t="n">
        <v>45489</v>
      </c>
      <c r="AF5" s="6" t="n">
        <v>1</v>
      </c>
      <c r="AG5" s="6" t="n">
        <v>510.83</v>
      </c>
      <c r="AH5" s="0"/>
      <c r="AI5" s="6" t="n">
        <v>1</v>
      </c>
      <c r="AJ5" s="0" t="s">
        <v>666</v>
      </c>
      <c r="AK5" s="0"/>
      <c r="AL5" s="6" t="n">
        <v>2389</v>
      </c>
      <c r="AM5" s="0" t="s">
        <v>665</v>
      </c>
      <c r="AN5" s="11" t="n">
        <v>45474</v>
      </c>
      <c r="AO5" s="6" t="n">
        <v>10</v>
      </c>
      <c r="AP5" s="6" t="n">
        <v>556.01</v>
      </c>
      <c r="AQ5" s="0"/>
      <c r="AR5" s="6" t="n">
        <v>235.76</v>
      </c>
      <c r="AS5" s="0" t="s">
        <v>665</v>
      </c>
      <c r="AT5" s="0"/>
      <c r="AU5" s="5" t="s">
        <f>=SUM(AV2:AV4)/SUM(AU2:AU4)</f>
      </c>
      <c r="AV5" s="0" t="s">
        <v>12</v>
      </c>
      <c r="AW5" s="0"/>
      <c r="AX5" s="5" t="s">
        <f>=SUM(AY2:AY4)/SUM(AX2:AX4)</f>
      </c>
      <c r="AY5" s="0" t="s">
        <v>12</v>
      </c>
      <c r="AZ5" s="0"/>
      <c r="BA5" s="6" t="n">
        <v>30</v>
      </c>
      <c r="BB5" s="0" t="s">
        <v>666</v>
      </c>
      <c r="BC5" s="0"/>
      <c r="BD5" s="6" t="n">
        <v>1</v>
      </c>
      <c r="BE5" s="0" t="s">
        <v>666</v>
      </c>
      <c r="BF5" s="11" t="n">
        <v>46127</v>
      </c>
      <c r="BG5" s="6" t="n">
        <v>10</v>
      </c>
      <c r="BH5" s="6" t="n">
        <v>719.75</v>
      </c>
      <c r="BI5" s="11" t="n">
        <v>45758</v>
      </c>
      <c r="BJ5" s="6" t="n">
        <v>10</v>
      </c>
      <c r="BK5" s="6" t="n">
        <v>1336.6</v>
      </c>
      <c r="BL5" s="0"/>
      <c r="BM5" s="5" t="s">
        <f>=SUM(BN2:BN4)/SUM(BM2:BM4)</f>
      </c>
      <c r="BN5" s="0" t="s">
        <v>12</v>
      </c>
      <c r="BO5" s="11" t="n">
        <v>45489</v>
      </c>
      <c r="BP5" s="6" t="n">
        <v>1</v>
      </c>
      <c r="BQ5" s="6" t="n">
        <v>528.43</v>
      </c>
      <c r="BR5" s="11" t="n">
        <v>45758</v>
      </c>
      <c r="BS5" s="6" t="n">
        <v>1</v>
      </c>
      <c r="BT5" s="6" t="n">
        <v>1045.7</v>
      </c>
      <c r="BU5" s="11" t="n">
        <v>45924</v>
      </c>
      <c r="BV5" s="6" t="n">
        <v>2000</v>
      </c>
      <c r="BW5" s="6" t="n">
        <v>856.16</v>
      </c>
      <c r="BX5" s="0"/>
      <c r="BY5" s="6" t="n">
        <v>1</v>
      </c>
      <c r="BZ5" s="0" t="s">
        <v>666</v>
      </c>
      <c r="CA5" s="11" t="n">
        <v>45792</v>
      </c>
      <c r="CB5" s="6" t="n">
        <v>400</v>
      </c>
      <c r="CC5" s="6" t="n">
        <v>1408.81</v>
      </c>
      <c r="CD5" s="0"/>
      <c r="CE5" s="5" t="s">
        <f>=SUM(CF2:CF4)/SUM(CE2:CE4)</f>
      </c>
      <c r="CF5" s="0" t="s">
        <v>12</v>
      </c>
      <c r="CG5" s="0"/>
      <c r="CH5" s="6" t="n">
        <v>1539.5</v>
      </c>
      <c r="CI5" s="0" t="s">
        <v>665</v>
      </c>
      <c r="CJ5" s="0"/>
      <c r="CK5" s="6" t="n">
        <v>1.4325</v>
      </c>
      <c r="CL5" s="0" t="s">
        <v>665</v>
      </c>
      <c r="CM5" s="11" t="n">
        <v>46006</v>
      </c>
      <c r="CN5" s="6" t="n">
        <v>100</v>
      </c>
      <c r="CO5" s="6" t="n">
        <v>1426.17</v>
      </c>
      <c r="CP5" s="11" t="n">
        <v>45303</v>
      </c>
      <c r="CQ5" s="6" t="n">
        <v>10</v>
      </c>
      <c r="CR5" s="6" t="n">
        <v>735.4</v>
      </c>
      <c r="CS5" s="11" t="n">
        <v>45506</v>
      </c>
      <c r="CT5" s="6" t="n">
        <v>1</v>
      </c>
      <c r="CU5" s="6" t="n">
        <v>779.33</v>
      </c>
      <c r="CV5" s="11" t="n">
        <v>45500</v>
      </c>
      <c r="CW5" s="6" t="n">
        <v>10</v>
      </c>
      <c r="CX5" s="6" t="n">
        <v>555.8</v>
      </c>
      <c r="CY5" s="11" t="n">
        <v>45530</v>
      </c>
      <c r="CZ5" s="6" t="n">
        <v>3</v>
      </c>
      <c r="DA5" s="6" t="n">
        <v>726.07</v>
      </c>
      <c r="DB5" s="11" t="n">
        <v>46127</v>
      </c>
      <c r="DC5" s="6" t="n">
        <v>50</v>
      </c>
      <c r="DD5" s="6" t="n">
        <v>5061</v>
      </c>
      <c r="DE5" s="11" t="n">
        <v>46045</v>
      </c>
      <c r="DF5" s="6" t="n">
        <v>8</v>
      </c>
      <c r="DG5" s="6" t="n">
        <v>1207.28</v>
      </c>
      <c r="DH5" s="11" t="n">
        <v>45342</v>
      </c>
      <c r="DI5" s="6" t="n">
        <v>5</v>
      </c>
      <c r="DJ5" s="6" t="n">
        <v>32.3</v>
      </c>
      <c r="DK5" s="11" t="n">
        <v>45180</v>
      </c>
      <c r="DL5" s="6" t="n">
        <v>20</v>
      </c>
      <c r="DM5" s="6" t="n">
        <v>152.4</v>
      </c>
      <c r="DN5" s="11" t="n">
        <v>45397</v>
      </c>
      <c r="DO5" s="6" t="n">
        <v>1</v>
      </c>
      <c r="DP5" s="6" t="n">
        <v>780.1</v>
      </c>
      <c r="DQ5" s="11" t="n">
        <v>45420</v>
      </c>
      <c r="DR5" s="6" t="n">
        <v>1</v>
      </c>
      <c r="DS5" s="6" t="n">
        <v>854.73</v>
      </c>
      <c r="DT5" s="11" t="n">
        <v>45749</v>
      </c>
      <c r="DU5" s="6" t="n">
        <v>1</v>
      </c>
      <c r="DV5" s="6" t="n">
        <v>590.89</v>
      </c>
      <c r="DW5" s="11" t="n">
        <v>46066</v>
      </c>
      <c r="DX5" s="6" t="n">
        <v>2</v>
      </c>
      <c r="DY5" s="6" t="n">
        <v>1922.35</v>
      </c>
      <c r="DZ5" s="11" t="n">
        <v>45646</v>
      </c>
      <c r="EA5" s="6" t="n">
        <v>1</v>
      </c>
      <c r="EB5" s="6" t="n">
        <v>546.65</v>
      </c>
      <c r="EC5" s="0"/>
      <c r="ED5" s="5" t="s">
        <f>=SUM(EE2:EE4)/SUM(ED2:ED4)</f>
      </c>
      <c r="EE5" s="0" t="s">
        <v>12</v>
      </c>
      <c r="EF5" s="0"/>
      <c r="EG5" s="6" t="n">
        <v>94.94</v>
      </c>
      <c r="EH5" s="0" t="s">
        <v>665</v>
      </c>
      <c r="EI5" s="0"/>
      <c r="EJ5" s="6" t="n">
        <v>5</v>
      </c>
      <c r="EK5" s="0" t="s">
        <v>666</v>
      </c>
      <c r="EL5" s="0"/>
      <c r="EM5" s="6" t="n">
        <v>5</v>
      </c>
      <c r="EN5" s="0" t="s">
        <v>666</v>
      </c>
      <c r="EO5" s="11" t="n">
        <v>45417</v>
      </c>
      <c r="EP5" s="6" t="n">
        <v>2</v>
      </c>
      <c r="EQ5" s="6" t="n">
        <v>1652.97</v>
      </c>
      <c r="ER5" s="0"/>
      <c r="ES5" s="5" t="s">
        <f>=SUM(ET2:ET4)/SUM(ES2:ES4)</f>
      </c>
      <c r="ET5" s="0" t="s">
        <v>12</v>
      </c>
      <c r="EU5" s="0"/>
      <c r="EV5" s="6" t="n">
        <v>56.4</v>
      </c>
      <c r="EW5" s="0" t="s">
        <v>665</v>
      </c>
      <c r="EX5" s="0"/>
      <c r="EY5" s="6" t="n">
        <v>73.02</v>
      </c>
      <c r="EZ5" s="0" t="s">
        <v>665</v>
      </c>
      <c r="FA5" s="0"/>
      <c r="FB5" s="6" t="n">
        <v>2</v>
      </c>
      <c r="FC5" s="0" t="s">
        <v>666</v>
      </c>
      <c r="FD5" s="0"/>
      <c r="FE5" s="6" t="n">
        <v>2</v>
      </c>
      <c r="FF5" s="0" t="s">
        <v>666</v>
      </c>
      <c r="FG5" s="0"/>
      <c r="FH5" s="6" t="n">
        <v>2</v>
      </c>
      <c r="FI5" s="0" t="s">
        <v>666</v>
      </c>
      <c r="FJ5" s="0"/>
      <c r="FK5" s="6" t="n">
        <v>6</v>
      </c>
      <c r="FL5" s="0" t="s">
        <v>666</v>
      </c>
      <c r="FM5" s="0"/>
      <c r="FN5" s="6" t="n">
        <v>99.78</v>
      </c>
      <c r="FO5" s="0" t="s">
        <v>665</v>
      </c>
      <c r="FP5" s="0"/>
      <c r="FQ5" s="6" t="n">
        <v>99.45</v>
      </c>
      <c r="FR5" s="0" t="s">
        <v>665</v>
      </c>
      <c r="FS5" s="0"/>
      <c r="FT5" s="6" t="n">
        <v>3</v>
      </c>
      <c r="FU5" s="0" t="s">
        <v>666</v>
      </c>
      <c r="FV5" s="0"/>
      <c r="FW5" s="6" t="n">
        <v>3</v>
      </c>
      <c r="FX5" s="0" t="s">
        <v>666</v>
      </c>
      <c r="FY5" s="0"/>
      <c r="FZ5" s="5" t="s">
        <f>=SUM(GA2:GA4)/SUM(FZ2:FZ4)</f>
      </c>
      <c r="GA5" s="0" t="s">
        <v>12</v>
      </c>
      <c r="GB5" s="0"/>
      <c r="GC5" s="6" t="n">
        <v>3</v>
      </c>
      <c r="GD5" s="0" t="s">
        <v>666</v>
      </c>
      <c r="GE5" s="0"/>
      <c r="GF5" s="6" t="n">
        <v>1</v>
      </c>
      <c r="GG5" s="0" t="s">
        <v>666</v>
      </c>
    </row>
    <row collapsed="false" customFormat="false" customHeight="false" hidden="false" ht="12.1" outlineLevel="0" r="6">
      <c r="A6" s="0"/>
      <c r="B6" s="5" t="s">
        <f>=SUM(C2:C5)/SUM(B2:B5)</f>
      </c>
      <c r="C6" s="0" t="s">
        <v>12</v>
      </c>
      <c r="D6" s="0"/>
      <c r="E6" s="6" t="n">
        <v>20</v>
      </c>
      <c r="F6" s="0" t="s">
        <v>666</v>
      </c>
      <c r="G6" s="11" t="n">
        <v>45289</v>
      </c>
      <c r="H6" s="6" t="n">
        <v>30</v>
      </c>
      <c r="I6" s="6" t="n">
        <v>1894.17</v>
      </c>
      <c r="J6" s="11" t="n">
        <v>45729</v>
      </c>
      <c r="K6" s="6" t="n">
        <v>2</v>
      </c>
      <c r="L6" s="6" t="n">
        <v>1329.58</v>
      </c>
      <c r="M6" s="0"/>
      <c r="N6" s="6" t="n">
        <v>20</v>
      </c>
      <c r="O6" s="0" t="s">
        <v>666</v>
      </c>
      <c r="P6" s="11" t="n">
        <v>45926</v>
      </c>
      <c r="Q6" s="6" t="n">
        <v>20</v>
      </c>
      <c r="R6" s="6" t="n">
        <v>819.95</v>
      </c>
      <c r="S6" s="11" t="n">
        <v>45646</v>
      </c>
      <c r="T6" s="6" t="n">
        <v>1</v>
      </c>
      <c r="U6" s="6" t="n">
        <v>1002.4</v>
      </c>
      <c r="V6" s="11" t="n">
        <v>45646</v>
      </c>
      <c r="W6" s="6" t="n">
        <v>1</v>
      </c>
      <c r="X6" s="6" t="n">
        <v>894.07</v>
      </c>
      <c r="Y6" s="0"/>
      <c r="Z6" s="6" t="n">
        <v>1850.5</v>
      </c>
      <c r="AA6" s="0" t="s">
        <v>665</v>
      </c>
      <c r="AB6" s="0"/>
      <c r="AC6" s="6" t="n">
        <v>20</v>
      </c>
      <c r="AD6" s="0" t="s">
        <v>666</v>
      </c>
      <c r="AE6" s="11" t="n">
        <v>45502</v>
      </c>
      <c r="AF6" s="6" t="n">
        <v>1</v>
      </c>
      <c r="AG6" s="6" t="n">
        <v>504.66</v>
      </c>
      <c r="AH6" s="0"/>
      <c r="AI6" s="5" t="s">
        <f>=AI5*(ABS(AI4)-ABS(AI3))</f>
      </c>
      <c r="AJ6" s="0" t="s">
        <v>667</v>
      </c>
      <c r="AK6" s="0"/>
      <c r="AL6" s="6" t="n">
        <v>2</v>
      </c>
      <c r="AM6" s="0" t="s">
        <v>666</v>
      </c>
      <c r="AN6" s="11" t="n">
        <v>45504</v>
      </c>
      <c r="AO6" s="6" t="n">
        <v>10</v>
      </c>
      <c r="AP6" s="6" t="n">
        <v>515.84</v>
      </c>
      <c r="AQ6" s="0"/>
      <c r="AR6" s="6" t="n">
        <v>20</v>
      </c>
      <c r="AS6" s="0" t="s">
        <v>666</v>
      </c>
      <c r="AT6" s="0"/>
      <c r="AU6" s="6" t="n">
        <v>1164</v>
      </c>
      <c r="AV6" s="0" t="s">
        <v>665</v>
      </c>
      <c r="AW6" s="0"/>
      <c r="AX6" s="6" t="n">
        <v>927</v>
      </c>
      <c r="AY6" s="0" t="s">
        <v>665</v>
      </c>
      <c r="AZ6" s="0"/>
      <c r="BA6" s="5" t="s">
        <f>=BA5*(ABS(BA4)-ABS(BA3))</f>
      </c>
      <c r="BB6" s="0" t="s">
        <v>667</v>
      </c>
      <c r="BC6" s="0"/>
      <c r="BD6" s="5" t="s">
        <f>=BD5*(ABS(BD4)-ABS(BD3))</f>
      </c>
      <c r="BE6" s="0" t="s">
        <v>667</v>
      </c>
      <c r="BF6" s="11" t="n">
        <v>46127</v>
      </c>
      <c r="BG6" s="6" t="n">
        <v>10</v>
      </c>
      <c r="BH6" s="6" t="n">
        <v>719.95</v>
      </c>
      <c r="BI6" s="11" t="n">
        <v>45805</v>
      </c>
      <c r="BJ6" s="6" t="n">
        <v>10</v>
      </c>
      <c r="BK6" s="6" t="n">
        <v>1173.9</v>
      </c>
      <c r="BL6" s="0"/>
      <c r="BM6" s="6" t="n">
        <v>0.6338</v>
      </c>
      <c r="BN6" s="0" t="s">
        <v>665</v>
      </c>
      <c r="BO6" s="11" t="n">
        <v>45503</v>
      </c>
      <c r="BP6" s="6" t="n">
        <v>1</v>
      </c>
      <c r="BQ6" s="6" t="n">
        <v>547.24</v>
      </c>
      <c r="BR6" s="11" t="n">
        <v>45924</v>
      </c>
      <c r="BS6" s="6" t="n">
        <v>1</v>
      </c>
      <c r="BT6" s="6" t="n">
        <v>969.9</v>
      </c>
      <c r="BU6" s="11" t="n">
        <v>46006</v>
      </c>
      <c r="BV6" s="6" t="n">
        <v>1000</v>
      </c>
      <c r="BW6" s="6" t="n">
        <v>399.19</v>
      </c>
      <c r="BX6" s="0"/>
      <c r="BY6" s="5" t="s">
        <f>=BY5*(ABS(BY4)-ABS(BY3))</f>
      </c>
      <c r="BZ6" s="0" t="s">
        <v>667</v>
      </c>
      <c r="CA6" s="11" t="n">
        <v>45909</v>
      </c>
      <c r="CB6" s="6" t="n">
        <v>100</v>
      </c>
      <c r="CC6" s="6" t="n">
        <v>325.22</v>
      </c>
      <c r="CD6" s="0"/>
      <c r="CE6" s="6" t="n">
        <v>0.5445</v>
      </c>
      <c r="CF6" s="0" t="s">
        <v>665</v>
      </c>
      <c r="CG6" s="0"/>
      <c r="CH6" s="6" t="n">
        <v>2</v>
      </c>
      <c r="CI6" s="0" t="s">
        <v>666</v>
      </c>
      <c r="CJ6" s="0"/>
      <c r="CK6" s="6" t="n">
        <v>2000</v>
      </c>
      <c r="CL6" s="0" t="s">
        <v>666</v>
      </c>
      <c r="CM6" s="0"/>
      <c r="CN6" s="5" t="s">
        <f>=SUM(CO2:CO5)/SUM(CN2:CN5)</f>
      </c>
      <c r="CO6" s="0" t="s">
        <v>12</v>
      </c>
      <c r="CP6" s="11" t="n">
        <v>45502</v>
      </c>
      <c r="CQ6" s="6" t="n">
        <v>10</v>
      </c>
      <c r="CR6" s="6" t="n">
        <v>601.1</v>
      </c>
      <c r="CS6" s="11" t="n">
        <v>45506</v>
      </c>
      <c r="CT6" s="6" t="n">
        <v>1</v>
      </c>
      <c r="CU6" s="6" t="n">
        <v>777.83</v>
      </c>
      <c r="CV6" s="11" t="n">
        <v>45594</v>
      </c>
      <c r="CW6" s="6" t="n">
        <v>10</v>
      </c>
      <c r="CX6" s="6" t="n">
        <v>560.28</v>
      </c>
      <c r="CY6" s="11" t="n">
        <v>45530</v>
      </c>
      <c r="CZ6" s="6" t="n">
        <v>3</v>
      </c>
      <c r="DA6" s="6" t="n">
        <v>725.92</v>
      </c>
      <c r="DB6" s="11" t="n">
        <v>46127</v>
      </c>
      <c r="DC6" s="6" t="n">
        <v>50</v>
      </c>
      <c r="DD6" s="6" t="n">
        <v>5061</v>
      </c>
      <c r="DE6" s="11" t="n">
        <v>46048</v>
      </c>
      <c r="DF6" s="6" t="n">
        <v>2</v>
      </c>
      <c r="DG6" s="6" t="n">
        <v>302.08</v>
      </c>
      <c r="DH6" s="11" t="n">
        <v>45349</v>
      </c>
      <c r="DI6" s="6" t="n">
        <v>67</v>
      </c>
      <c r="DJ6" s="6" t="n">
        <v>437.51</v>
      </c>
      <c r="DK6" s="11" t="n">
        <v>45182</v>
      </c>
      <c r="DL6" s="6" t="n">
        <v>100</v>
      </c>
      <c r="DM6" s="6" t="n">
        <v>751</v>
      </c>
      <c r="DN6" s="11" t="n">
        <v>45420</v>
      </c>
      <c r="DO6" s="6" t="n">
        <v>1</v>
      </c>
      <c r="DP6" s="6" t="n">
        <v>749.73</v>
      </c>
      <c r="DQ6" s="11" t="n">
        <v>45441</v>
      </c>
      <c r="DR6" s="6" t="n">
        <v>1</v>
      </c>
      <c r="DS6" s="6" t="n">
        <v>761.72</v>
      </c>
      <c r="DT6" s="0"/>
      <c r="DU6" s="5" t="s">
        <f>=SUM(DV2:DV5)/SUM(DU2:DU5)</f>
      </c>
      <c r="DV6" s="0" t="s">
        <v>12</v>
      </c>
      <c r="DW6" s="0"/>
      <c r="DX6" s="5" t="s">
        <f>=SUM(DY2:DY5)/SUM(DX2:DX5)</f>
      </c>
      <c r="DY6" s="0" t="s">
        <v>12</v>
      </c>
      <c r="DZ6" s="11" t="n">
        <v>45646</v>
      </c>
      <c r="EA6" s="6" t="n">
        <v>1</v>
      </c>
      <c r="EB6" s="6" t="n">
        <v>560.01</v>
      </c>
      <c r="EC6" s="0"/>
      <c r="ED6" s="6" t="n">
        <v>58.494</v>
      </c>
      <c r="EE6" s="0" t="s">
        <v>665</v>
      </c>
      <c r="EF6" s="0"/>
      <c r="EG6" s="6" t="n">
        <v>6</v>
      </c>
      <c r="EH6" s="0" t="s">
        <v>666</v>
      </c>
      <c r="EI6" s="0"/>
      <c r="EJ6" s="6" t="s">
        <f>=Портфель!H50*Портфель!$R$13</f>
      </c>
      <c r="EK6" s="0" t="s">
        <v>7</v>
      </c>
      <c r="EL6" s="0"/>
      <c r="EM6" s="6" t="s">
        <f>=Портфель!H51*Портфель!$R$13</f>
      </c>
      <c r="EN6" s="0" t="s">
        <v>7</v>
      </c>
      <c r="EO6" s="0"/>
      <c r="EP6" s="5" t="s">
        <f>=SUM(EQ2:EQ5)/SUM(EP2:EP5)</f>
      </c>
      <c r="EQ6" s="0" t="s">
        <v>12</v>
      </c>
      <c r="ER6" s="0"/>
      <c r="ES6" s="6" t="n">
        <v>99.83</v>
      </c>
      <c r="ET6" s="0" t="s">
        <v>665</v>
      </c>
      <c r="EU6" s="0"/>
      <c r="EV6" s="6" t="n">
        <v>7</v>
      </c>
      <c r="EW6" s="0" t="s">
        <v>666</v>
      </c>
      <c r="EX6" s="0"/>
      <c r="EY6" s="6" t="n">
        <v>5</v>
      </c>
      <c r="EZ6" s="0" t="s">
        <v>666</v>
      </c>
      <c r="FA6" s="0"/>
      <c r="FB6" s="6" t="s">
        <f>=Портфель!H56*Портфель!$R$13</f>
      </c>
      <c r="FC6" s="0" t="s">
        <v>7</v>
      </c>
      <c r="FD6" s="0"/>
      <c r="FE6" s="6" t="s">
        <f>=Портфель!H57*Портфель!$R$13</f>
      </c>
      <c r="FF6" s="0" t="s">
        <v>7</v>
      </c>
      <c r="FG6" s="0"/>
      <c r="FH6" s="6" t="s">
        <f>=Портфель!H58*Портфель!$R$13</f>
      </c>
      <c r="FI6" s="0" t="s">
        <v>7</v>
      </c>
      <c r="FJ6" s="0"/>
      <c r="FK6" s="6" t="s">
        <f>=Портфель!H59*Портфель!$R$13</f>
      </c>
      <c r="FL6" s="0" t="s">
        <v>7</v>
      </c>
      <c r="FM6" s="0"/>
      <c r="FN6" s="6" t="n">
        <v>2</v>
      </c>
      <c r="FO6" s="0" t="s">
        <v>666</v>
      </c>
      <c r="FP6" s="0"/>
      <c r="FQ6" s="6" t="n">
        <v>5</v>
      </c>
      <c r="FR6" s="0" t="s">
        <v>666</v>
      </c>
      <c r="FS6" s="0"/>
      <c r="FT6" s="6" t="s">
        <f>=Портфель!H62*Портфель!$R$13</f>
      </c>
      <c r="FU6" s="0" t="s">
        <v>7</v>
      </c>
      <c r="FV6" s="0"/>
      <c r="FW6" s="6" t="s">
        <f>=Портфель!H63*Портфель!$R$13</f>
      </c>
      <c r="FX6" s="0" t="s">
        <v>7</v>
      </c>
      <c r="FY6" s="0"/>
      <c r="FZ6" s="6" t="n">
        <v>99.36</v>
      </c>
      <c r="GA6" s="0" t="s">
        <v>665</v>
      </c>
      <c r="GB6" s="0"/>
      <c r="GC6" s="6" t="s">
        <f>=Портфель!H65*Портфель!$R$13</f>
      </c>
      <c r="GD6" s="0" t="s">
        <v>7</v>
      </c>
      <c r="GE6" s="0"/>
      <c r="GF6" s="6" t="s">
        <f>=Портфель!H66*Портфель!$R$13</f>
      </c>
      <c r="GG6" s="0" t="s">
        <v>7</v>
      </c>
    </row>
    <row collapsed="false" customFormat="false" customHeight="false" hidden="false" ht="12.1" outlineLevel="0" r="7">
      <c r="A7" s="0"/>
      <c r="B7" s="6" t="n">
        <v>176.35</v>
      </c>
      <c r="C7" s="0" t="s">
        <v>665</v>
      </c>
      <c r="D7" s="0"/>
      <c r="E7" s="5" t="s">
        <f>=E6*(ABS(E5)-ABS(E4))</f>
      </c>
      <c r="F7" s="0" t="s">
        <v>667</v>
      </c>
      <c r="G7" s="11" t="n">
        <v>45594</v>
      </c>
      <c r="H7" s="6" t="n">
        <v>20</v>
      </c>
      <c r="I7" s="6" t="n">
        <v>1172.51</v>
      </c>
      <c r="J7" s="11" t="n">
        <v>45926</v>
      </c>
      <c r="K7" s="6" t="n">
        <v>1</v>
      </c>
      <c r="L7" s="6" t="n">
        <v>598.79</v>
      </c>
      <c r="M7" s="0"/>
      <c r="N7" s="5" t="s">
        <f>=N6*(ABS(N5)-ABS(N4))</f>
      </c>
      <c r="O7" s="0" t="s">
        <v>667</v>
      </c>
      <c r="P7" s="11" t="n">
        <v>46006</v>
      </c>
      <c r="Q7" s="6" t="n">
        <v>30</v>
      </c>
      <c r="R7" s="6" t="n">
        <v>1190.9</v>
      </c>
      <c r="S7" s="11" t="n">
        <v>45729</v>
      </c>
      <c r="T7" s="6" t="n">
        <v>1</v>
      </c>
      <c r="U7" s="6" t="n">
        <v>1160.7</v>
      </c>
      <c r="V7" s="11" t="n">
        <v>45805</v>
      </c>
      <c r="W7" s="6" t="n">
        <v>1</v>
      </c>
      <c r="X7" s="6" t="n">
        <v>1056.3</v>
      </c>
      <c r="Y7" s="0"/>
      <c r="Z7" s="6" t="n">
        <v>3</v>
      </c>
      <c r="AA7" s="0" t="s">
        <v>666</v>
      </c>
      <c r="AB7" s="0"/>
      <c r="AC7" s="5" t="s">
        <f>=AC6*(ABS(AC5)-ABS(AC4))</f>
      </c>
      <c r="AD7" s="0" t="s">
        <v>667</v>
      </c>
      <c r="AE7" s="11" t="n">
        <v>45504</v>
      </c>
      <c r="AF7" s="6" t="n">
        <v>2</v>
      </c>
      <c r="AG7" s="6" t="n">
        <v>1026.27</v>
      </c>
      <c r="AH7" s="0"/>
      <c r="AI7" s="0"/>
      <c r="AJ7" s="0"/>
      <c r="AK7" s="0"/>
      <c r="AL7" s="5" t="s">
        <f>=AL6*(ABS(AL5)-ABS(AL4))</f>
      </c>
      <c r="AM7" s="0" t="s">
        <v>667</v>
      </c>
      <c r="AN7" s="11" t="n">
        <v>45594</v>
      </c>
      <c r="AO7" s="6" t="n">
        <v>20</v>
      </c>
      <c r="AP7" s="6" t="n">
        <v>740.31</v>
      </c>
      <c r="AQ7" s="0"/>
      <c r="AR7" s="5" t="s">
        <f>=AR6*(ABS(AR5)-ABS(AR4))</f>
      </c>
      <c r="AS7" s="0" t="s">
        <v>667</v>
      </c>
      <c r="AT7" s="0"/>
      <c r="AU7" s="6" t="n">
        <v>4</v>
      </c>
      <c r="AV7" s="0" t="s">
        <v>666</v>
      </c>
      <c r="AW7" s="0"/>
      <c r="AX7" s="6" t="n">
        <v>5</v>
      </c>
      <c r="AY7" s="0" t="s">
        <v>666</v>
      </c>
      <c r="AZ7" s="0"/>
      <c r="BA7" s="0"/>
      <c r="BB7" s="0"/>
      <c r="BC7" s="0"/>
      <c r="BD7" s="0"/>
      <c r="BE7" s="0"/>
      <c r="BF7" s="0"/>
      <c r="BG7" s="5" t="s">
        <f>=SUM(BH2:BH6)/SUM(BG2:BG6)</f>
      </c>
      <c r="BH7" s="0" t="s">
        <v>12</v>
      </c>
      <c r="BI7" s="11" t="n">
        <v>45854</v>
      </c>
      <c r="BJ7" s="6" t="n">
        <v>10</v>
      </c>
      <c r="BK7" s="6" t="n">
        <v>1115.1</v>
      </c>
      <c r="BL7" s="0"/>
      <c r="BM7" s="6" t="n">
        <v>6000</v>
      </c>
      <c r="BN7" s="0" t="s">
        <v>666</v>
      </c>
      <c r="BO7" s="11" t="n">
        <v>45504</v>
      </c>
      <c r="BP7" s="6" t="n">
        <v>1</v>
      </c>
      <c r="BQ7" s="6" t="n">
        <v>551.95</v>
      </c>
      <c r="BR7" s="0"/>
      <c r="BS7" s="5" t="s">
        <f>=SUM(BT2:BT6)/SUM(BS2:BS6)</f>
      </c>
      <c r="BT7" s="0" t="s">
        <v>12</v>
      </c>
      <c r="BU7" s="11" t="n">
        <v>46127</v>
      </c>
      <c r="BV7" s="6" t="n">
        <v>1000</v>
      </c>
      <c r="BW7" s="6" t="n">
        <v>424.27</v>
      </c>
      <c r="BX7" s="0"/>
      <c r="BY7" s="0"/>
      <c r="BZ7" s="0"/>
      <c r="CA7" s="11" t="n">
        <v>46127</v>
      </c>
      <c r="CB7" s="6" t="n">
        <v>200</v>
      </c>
      <c r="CC7" s="6" t="n">
        <v>655.16</v>
      </c>
      <c r="CD7" s="0"/>
      <c r="CE7" s="6" t="n">
        <v>6000</v>
      </c>
      <c r="CF7" s="0" t="s">
        <v>666</v>
      </c>
      <c r="CG7" s="0"/>
      <c r="CH7" s="5" t="s">
        <f>=CH6*(ABS(CH5)-ABS(CH4))</f>
      </c>
      <c r="CI7" s="0" t="s">
        <v>667</v>
      </c>
      <c r="CJ7" s="0"/>
      <c r="CK7" s="5" t="s">
        <f>=CK6*(ABS(CK5)-ABS(CK4))</f>
      </c>
      <c r="CL7" s="0" t="s">
        <v>667</v>
      </c>
      <c r="CM7" s="0"/>
      <c r="CN7" s="6" t="n">
        <v>7.138</v>
      </c>
      <c r="CO7" s="0" t="s">
        <v>665</v>
      </c>
      <c r="CP7" s="11" t="n">
        <v>45594</v>
      </c>
      <c r="CQ7" s="6" t="n">
        <v>10</v>
      </c>
      <c r="CR7" s="6" t="n">
        <v>476.09</v>
      </c>
      <c r="CS7" s="11" t="n">
        <v>45646</v>
      </c>
      <c r="CT7" s="6" t="n">
        <v>1</v>
      </c>
      <c r="CU7" s="6" t="n">
        <v>576.73</v>
      </c>
      <c r="CV7" s="11" t="n">
        <v>45856</v>
      </c>
      <c r="CW7" s="6" t="n">
        <v>20</v>
      </c>
      <c r="CX7" s="6" t="n">
        <v>1162.68</v>
      </c>
      <c r="CY7" s="11" t="n">
        <v>45567</v>
      </c>
      <c r="CZ7" s="6" t="n">
        <v>5</v>
      </c>
      <c r="DA7" s="6" t="n">
        <v>1122.86</v>
      </c>
      <c r="DB7" s="0"/>
      <c r="DC7" s="5" t="s">
        <f>=SUM(DD2:DD6)/SUM(DC2:DC6)</f>
      </c>
      <c r="DD7" s="0" t="s">
        <v>12</v>
      </c>
      <c r="DE7" s="11" t="n">
        <v>46049</v>
      </c>
      <c r="DF7" s="6" t="n">
        <v>1</v>
      </c>
      <c r="DG7" s="6" t="n">
        <v>151.1</v>
      </c>
      <c r="DH7" s="11" t="n">
        <v>45435</v>
      </c>
      <c r="DI7" s="6" t="n">
        <v>100</v>
      </c>
      <c r="DJ7" s="6" t="n">
        <v>703</v>
      </c>
      <c r="DK7" s="11" t="n">
        <v>45243</v>
      </c>
      <c r="DL7" s="6" t="n">
        <v>15</v>
      </c>
      <c r="DM7" s="6" t="n">
        <v>108.6</v>
      </c>
      <c r="DN7" s="11" t="n">
        <v>45456</v>
      </c>
      <c r="DO7" s="6" t="n">
        <v>1</v>
      </c>
      <c r="DP7" s="6" t="n">
        <v>749.19</v>
      </c>
      <c r="DQ7" s="11" t="n">
        <v>45456</v>
      </c>
      <c r="DR7" s="6" t="n">
        <v>1</v>
      </c>
      <c r="DS7" s="6" t="n">
        <v>765.72</v>
      </c>
      <c r="DT7" s="0"/>
      <c r="DU7" s="6" t="n">
        <v>58.177</v>
      </c>
      <c r="DV7" s="0" t="s">
        <v>665</v>
      </c>
      <c r="DW7" s="0"/>
      <c r="DX7" s="6" t="n">
        <v>87.2</v>
      </c>
      <c r="DY7" s="0" t="s">
        <v>665</v>
      </c>
      <c r="DZ7" s="0"/>
      <c r="EA7" s="5" t="s">
        <f>=SUM(EB2:EB6)/SUM(EA2:EA6)</f>
      </c>
      <c r="EB7" s="0" t="s">
        <v>12</v>
      </c>
      <c r="EC7" s="0"/>
      <c r="ED7" s="6" t="n">
        <v>12</v>
      </c>
      <c r="EE7" s="0" t="s">
        <v>666</v>
      </c>
      <c r="EF7" s="0"/>
      <c r="EG7" s="6" t="s">
        <f>=Портфель!H49*Портфель!$R$13</f>
      </c>
      <c r="EH7" s="0" t="s">
        <v>7</v>
      </c>
      <c r="EI7" s="0"/>
      <c r="EJ7" s="6" t="s">
        <f>=Портфель!I50*Портфель!$R$13</f>
      </c>
      <c r="EK7" s="0" t="s">
        <v>8</v>
      </c>
      <c r="EL7" s="0"/>
      <c r="EM7" s="6" t="s">
        <f>=Портфель!I51*Портфель!$R$13</f>
      </c>
      <c r="EN7" s="0" t="s">
        <v>8</v>
      </c>
      <c r="EO7" s="0"/>
      <c r="EP7" s="6" t="n">
        <v>86.95</v>
      </c>
      <c r="EQ7" s="0" t="s">
        <v>665</v>
      </c>
      <c r="ER7" s="0"/>
      <c r="ES7" s="6" t="n">
        <v>4</v>
      </c>
      <c r="ET7" s="0" t="s">
        <v>666</v>
      </c>
      <c r="EU7" s="0"/>
      <c r="EV7" s="6" t="s">
        <f>=Портфель!H54*Портфель!$R$13</f>
      </c>
      <c r="EW7" s="0" t="s">
        <v>7</v>
      </c>
      <c r="EX7" s="0"/>
      <c r="EY7" s="6" t="s">
        <f>=Портфель!H55*Портфель!$R$13</f>
      </c>
      <c r="EZ7" s="0" t="s">
        <v>7</v>
      </c>
      <c r="FA7" s="0"/>
      <c r="FB7" s="6" t="s">
        <f>=Портфель!I56*Портфель!$R$13</f>
      </c>
      <c r="FC7" s="0" t="s">
        <v>8</v>
      </c>
      <c r="FD7" s="0"/>
      <c r="FE7" s="6" t="s">
        <f>=Портфель!I57*Портфель!$R$13</f>
      </c>
      <c r="FF7" s="0" t="s">
        <v>8</v>
      </c>
      <c r="FG7" s="0"/>
      <c r="FH7" s="6" t="s">
        <f>=Портфель!I58*Портфель!$R$13</f>
      </c>
      <c r="FI7" s="0" t="s">
        <v>8</v>
      </c>
      <c r="FJ7" s="0"/>
      <c r="FK7" s="6" t="s">
        <f>=Портфель!I59*Портфель!$R$13</f>
      </c>
      <c r="FL7" s="0" t="s">
        <v>8</v>
      </c>
      <c r="FM7" s="0"/>
      <c r="FN7" s="6" t="s">
        <f>=Портфель!H60*Портфель!$R$13</f>
      </c>
      <c r="FO7" s="0" t="s">
        <v>7</v>
      </c>
      <c r="FP7" s="0"/>
      <c r="FQ7" s="6" t="s">
        <f>=Портфель!H61*Портфель!$R$13</f>
      </c>
      <c r="FR7" s="0" t="s">
        <v>7</v>
      </c>
      <c r="FS7" s="0"/>
      <c r="FT7" s="6" t="s">
        <f>=Портфель!I62*Портфель!$R$13</f>
      </c>
      <c r="FU7" s="0" t="s">
        <v>8</v>
      </c>
      <c r="FV7" s="0"/>
      <c r="FW7" s="6" t="s">
        <f>=Портфель!I63*Портфель!$R$13</f>
      </c>
      <c r="FX7" s="0" t="s">
        <v>8</v>
      </c>
      <c r="FY7" s="0"/>
      <c r="FZ7" s="6" t="n">
        <v>5</v>
      </c>
      <c r="GA7" s="0" t="s">
        <v>666</v>
      </c>
      <c r="GB7" s="0"/>
      <c r="GC7" s="6" t="s">
        <f>=Портфель!I65*Портфель!$R$13</f>
      </c>
      <c r="GD7" s="0" t="s">
        <v>8</v>
      </c>
      <c r="GE7" s="0"/>
      <c r="GF7" s="6" t="s">
        <f>=Портфель!I66*Портфель!$R$13</f>
      </c>
      <c r="GG7" s="0" t="s">
        <v>8</v>
      </c>
    </row>
    <row collapsed="false" customFormat="false" customHeight="false" hidden="false" ht="12.1" outlineLevel="0" r="8">
      <c r="A8" s="0"/>
      <c r="B8" s="6" t="n">
        <v>50</v>
      </c>
      <c r="C8" s="0" t="s">
        <v>666</v>
      </c>
      <c r="D8" s="0"/>
      <c r="E8" s="0"/>
      <c r="F8" s="0"/>
      <c r="G8" s="11" t="n">
        <v>45729</v>
      </c>
      <c r="H8" s="6" t="n">
        <v>80</v>
      </c>
      <c r="I8" s="6" t="n">
        <v>4799.9</v>
      </c>
      <c r="J8" s="11" t="n">
        <v>46127</v>
      </c>
      <c r="K8" s="6" t="n">
        <v>3</v>
      </c>
      <c r="L8" s="6" t="n">
        <v>1666.69</v>
      </c>
      <c r="M8" s="0"/>
      <c r="N8" s="0"/>
      <c r="O8" s="0"/>
      <c r="P8" s="11" t="n">
        <v>46006</v>
      </c>
      <c r="Q8" s="6" t="n">
        <v>20</v>
      </c>
      <c r="R8" s="6" t="n">
        <v>793.9</v>
      </c>
      <c r="S8" s="0"/>
      <c r="T8" s="5" t="s">
        <f>=SUM(U2:U7)/SUM(T2:T7)</f>
      </c>
      <c r="U8" s="0" t="s">
        <v>12</v>
      </c>
      <c r="V8" s="0"/>
      <c r="W8" s="5" t="s">
        <f>=SUM(X2:X7)/SUM(W2:W7)</f>
      </c>
      <c r="X8" s="0" t="s">
        <v>12</v>
      </c>
      <c r="Y8" s="0"/>
      <c r="Z8" s="5" t="s">
        <f>=Z7*(ABS(Z6)-ABS(Z5))</f>
      </c>
      <c r="AA8" s="0" t="s">
        <v>667</v>
      </c>
      <c r="AB8" s="0"/>
      <c r="AC8" s="0"/>
      <c r="AD8" s="0"/>
      <c r="AE8" s="11" t="n">
        <v>45729</v>
      </c>
      <c r="AF8" s="6" t="n">
        <v>3</v>
      </c>
      <c r="AG8" s="6" t="n">
        <v>1590.5</v>
      </c>
      <c r="AH8" s="0"/>
      <c r="AI8" s="0"/>
      <c r="AJ8" s="0"/>
      <c r="AK8" s="0"/>
      <c r="AL8" s="0"/>
      <c r="AM8" s="0"/>
      <c r="AN8" s="11" t="n">
        <v>45646</v>
      </c>
      <c r="AO8" s="6" t="n">
        <v>20</v>
      </c>
      <c r="AP8" s="6" t="n">
        <v>690.16</v>
      </c>
      <c r="AQ8" s="0"/>
      <c r="AR8" s="0"/>
      <c r="AS8" s="0"/>
      <c r="AT8" s="0"/>
      <c r="AU8" s="5" t="s">
        <f>=AU7*(ABS(AU6)-ABS(AU5))</f>
      </c>
      <c r="AV8" s="0" t="s">
        <v>667</v>
      </c>
      <c r="AW8" s="0"/>
      <c r="AX8" s="5" t="s">
        <f>=AX7*(ABS(AX6)-ABS(AX5))</f>
      </c>
      <c r="AY8" s="0" t="s">
        <v>667</v>
      </c>
      <c r="AZ8" s="0"/>
      <c r="BA8" s="0"/>
      <c r="BB8" s="0"/>
      <c r="BC8" s="0"/>
      <c r="BD8" s="0"/>
      <c r="BE8" s="0"/>
      <c r="BF8" s="0"/>
      <c r="BG8" s="6" t="n">
        <v>51.96</v>
      </c>
      <c r="BH8" s="0" t="s">
        <v>665</v>
      </c>
      <c r="BI8" s="0"/>
      <c r="BJ8" s="5" t="s">
        <f>=SUM(BK2:BK7)/SUM(BJ2:BJ7)</f>
      </c>
      <c r="BK8" s="0" t="s">
        <v>12</v>
      </c>
      <c r="BL8" s="0"/>
      <c r="BM8" s="5" t="s">
        <f>=BM7*(ABS(BM6)-ABS(BM5))</f>
      </c>
      <c r="BN8" s="0" t="s">
        <v>667</v>
      </c>
      <c r="BO8" s="11" t="n">
        <v>45711</v>
      </c>
      <c r="BP8" s="6" t="n">
        <v>2</v>
      </c>
      <c r="BQ8" s="6" t="n">
        <v>904.7</v>
      </c>
      <c r="BR8" s="0"/>
      <c r="BS8" s="6" t="n">
        <v>601.4</v>
      </c>
      <c r="BT8" s="0" t="s">
        <v>665</v>
      </c>
      <c r="BU8" s="0"/>
      <c r="BV8" s="5" t="s">
        <f>=SUM(BW2:BW7)/SUM(BV2:BV7)</f>
      </c>
      <c r="BW8" s="0" t="s">
        <v>12</v>
      </c>
      <c r="BX8" s="0"/>
      <c r="BY8" s="0"/>
      <c r="BZ8" s="0"/>
      <c r="CA8" s="0"/>
      <c r="CB8" s="5" t="s">
        <f>=SUM(CC2:CC7)/SUM(CB2:CB7)</f>
      </c>
      <c r="CC8" s="0" t="s">
        <v>12</v>
      </c>
      <c r="CD8" s="0"/>
      <c r="CE8" s="5" t="s">
        <f>=CE7*(ABS(CE6)-ABS(CE5))</f>
      </c>
      <c r="CF8" s="0" t="s">
        <v>667</v>
      </c>
      <c r="CG8" s="0"/>
      <c r="CH8" s="0"/>
      <c r="CI8" s="0"/>
      <c r="CJ8" s="0"/>
      <c r="CK8" s="0"/>
      <c r="CL8" s="0"/>
      <c r="CM8" s="0"/>
      <c r="CN8" s="6" t="n">
        <v>400</v>
      </c>
      <c r="CO8" s="0" t="s">
        <v>666</v>
      </c>
      <c r="CP8" s="11" t="n">
        <v>45646</v>
      </c>
      <c r="CQ8" s="6" t="n">
        <v>10</v>
      </c>
      <c r="CR8" s="6" t="n">
        <v>506.31</v>
      </c>
      <c r="CS8" s="11" t="n">
        <v>45805</v>
      </c>
      <c r="CT8" s="6" t="n">
        <v>1</v>
      </c>
      <c r="CU8" s="6" t="n">
        <v>616.4</v>
      </c>
      <c r="CV8" s="0"/>
      <c r="CW8" s="5" t="s">
        <f>=SUM(CX2:CX7)/SUM(CW2:CW7)</f>
      </c>
      <c r="CX8" s="0" t="s">
        <v>12</v>
      </c>
      <c r="CY8" s="11" t="n">
        <v>45594</v>
      </c>
      <c r="CZ8" s="6" t="n">
        <v>3</v>
      </c>
      <c r="DA8" s="6" t="n">
        <v>600</v>
      </c>
      <c r="DB8" s="0"/>
      <c r="DC8" s="6" t="n">
        <v>102.1</v>
      </c>
      <c r="DD8" s="0" t="s">
        <v>665</v>
      </c>
      <c r="DE8" s="11" t="n">
        <v>46050</v>
      </c>
      <c r="DF8" s="6" t="n">
        <v>1</v>
      </c>
      <c r="DG8" s="6" t="n">
        <v>151.16</v>
      </c>
      <c r="DH8" s="11" t="n">
        <v>45468</v>
      </c>
      <c r="DI8" s="6" t="n">
        <v>50</v>
      </c>
      <c r="DJ8" s="6" t="n">
        <v>320.5</v>
      </c>
      <c r="DK8" s="11" t="n">
        <v>45503</v>
      </c>
      <c r="DL8" s="6" t="n">
        <v>9</v>
      </c>
      <c r="DM8" s="6" t="n">
        <v>76.68</v>
      </c>
      <c r="DN8" s="11" t="n">
        <v>45469</v>
      </c>
      <c r="DO8" s="6" t="n">
        <v>1</v>
      </c>
      <c r="DP8" s="6" t="n">
        <v>720.62</v>
      </c>
      <c r="DQ8" s="11" t="n">
        <v>45469</v>
      </c>
      <c r="DR8" s="6" t="n">
        <v>1</v>
      </c>
      <c r="DS8" s="6" t="n">
        <v>731.14</v>
      </c>
      <c r="DT8" s="0"/>
      <c r="DU8" s="6" t="n">
        <v>12</v>
      </c>
      <c r="DV8" s="0" t="s">
        <v>666</v>
      </c>
      <c r="DW8" s="0"/>
      <c r="DX8" s="6" t="n">
        <v>8</v>
      </c>
      <c r="DY8" s="0" t="s">
        <v>666</v>
      </c>
      <c r="DZ8" s="0"/>
      <c r="EA8" s="6" t="n">
        <v>52.811</v>
      </c>
      <c r="EB8" s="0" t="s">
        <v>665</v>
      </c>
      <c r="EC8" s="0"/>
      <c r="ED8" s="6" t="s">
        <f>=Портфель!H48*Портфель!$R$13</f>
      </c>
      <c r="EE8" s="0" t="s">
        <v>7</v>
      </c>
      <c r="EF8" s="0"/>
      <c r="EG8" s="6" t="s">
        <f>=Портфель!I49*Портфель!$R$13</f>
      </c>
      <c r="EH8" s="0" t="s">
        <v>8</v>
      </c>
      <c r="EI8" s="0"/>
      <c r="EJ8" s="5" t="s">
        <f>=EJ5*(EJ6*EJ4/100-EJ3+EJ7)</f>
      </c>
      <c r="EK8" s="0" t="s">
        <v>667</v>
      </c>
      <c r="EL8" s="0"/>
      <c r="EM8" s="5" t="s">
        <f>=EM5*(EM6*EM4/100-EM3+EM7)</f>
      </c>
      <c r="EN8" s="0" t="s">
        <v>667</v>
      </c>
      <c r="EO8" s="0"/>
      <c r="EP8" s="6" t="n">
        <v>5</v>
      </c>
      <c r="EQ8" s="0" t="s">
        <v>666</v>
      </c>
      <c r="ER8" s="0"/>
      <c r="ES8" s="6" t="s">
        <f>=Портфель!H53*Портфель!$R$13</f>
      </c>
      <c r="ET8" s="0" t="s">
        <v>7</v>
      </c>
      <c r="EU8" s="0"/>
      <c r="EV8" s="6" t="s">
        <f>=Портфель!I54*Портфель!$R$13</f>
      </c>
      <c r="EW8" s="0" t="s">
        <v>8</v>
      </c>
      <c r="EX8" s="0"/>
      <c r="EY8" s="6" t="s">
        <f>=Портфель!I55*Портфель!$R$13</f>
      </c>
      <c r="EZ8" s="0" t="s">
        <v>8</v>
      </c>
      <c r="FA8" s="0"/>
      <c r="FB8" s="5" t="s">
        <f>=FB5*(FB6*FB4/100-FB3+FB7)</f>
      </c>
      <c r="FC8" s="0" t="s">
        <v>667</v>
      </c>
      <c r="FD8" s="0"/>
      <c r="FE8" s="5" t="s">
        <f>=FE5*(FE6*FE4/100-FE3+FE7)</f>
      </c>
      <c r="FF8" s="0" t="s">
        <v>667</v>
      </c>
      <c r="FG8" s="0"/>
      <c r="FH8" s="5" t="s">
        <f>=FH5*(FH6*FH4/100-FH3+FH7)</f>
      </c>
      <c r="FI8" s="0" t="s">
        <v>667</v>
      </c>
      <c r="FJ8" s="0"/>
      <c r="FK8" s="5" t="s">
        <f>=FK5*(FK6*FK4/100-FK3+FK7)</f>
      </c>
      <c r="FL8" s="0" t="s">
        <v>667</v>
      </c>
      <c r="FM8" s="0"/>
      <c r="FN8" s="6" t="s">
        <f>=Портфель!I60*Портфель!$R$13</f>
      </c>
      <c r="FO8" s="0" t="s">
        <v>8</v>
      </c>
      <c r="FP8" s="0"/>
      <c r="FQ8" s="6" t="s">
        <f>=Портфель!I61*Портфель!$R$13</f>
      </c>
      <c r="FR8" s="0" t="s">
        <v>8</v>
      </c>
      <c r="FS8" s="0"/>
      <c r="FT8" s="5" t="s">
        <f>=FT5*(FT6*FT4/100-FT3+FT7)</f>
      </c>
      <c r="FU8" s="0" t="s">
        <v>667</v>
      </c>
      <c r="FV8" s="0"/>
      <c r="FW8" s="5" t="s">
        <f>=FW5*(FW6*FW4/100-FW3+FW7)</f>
      </c>
      <c r="FX8" s="0" t="s">
        <v>667</v>
      </c>
      <c r="FY8" s="0"/>
      <c r="FZ8" s="6" t="s">
        <f>=Портфель!H64*Портфель!$R$13</f>
      </c>
      <c r="GA8" s="0" t="s">
        <v>7</v>
      </c>
      <c r="GB8" s="0"/>
      <c r="GC8" s="5" t="s">
        <f>=GC5*(GC6*GC4/100-GC3+GC7)</f>
      </c>
      <c r="GD8" s="0" t="s">
        <v>667</v>
      </c>
      <c r="GE8" s="0"/>
      <c r="GF8" s="5" t="s">
        <f>=GF5*(GF6*GF4/100-GF3+GF7)</f>
      </c>
      <c r="GG8" s="0" t="s">
        <v>667</v>
      </c>
    </row>
    <row collapsed="false" customFormat="false" customHeight="false" hidden="false" ht="12.1" outlineLevel="0" r="9">
      <c r="A9" s="0"/>
      <c r="B9" s="5" t="s">
        <f>=B8*(ABS(B7)-ABS(B6))</f>
      </c>
      <c r="C9" s="0" t="s">
        <v>667</v>
      </c>
      <c r="D9" s="0"/>
      <c r="E9" s="0"/>
      <c r="F9" s="0"/>
      <c r="G9" s="11" t="n">
        <v>45805</v>
      </c>
      <c r="H9" s="6" t="n">
        <v>10</v>
      </c>
      <c r="I9" s="6" t="n">
        <v>547.14</v>
      </c>
      <c r="J9" s="0"/>
      <c r="K9" s="5" t="s">
        <f>=SUM(L2:L8)/SUM(K2:K8)</f>
      </c>
      <c r="L9" s="0" t="s">
        <v>12</v>
      </c>
      <c r="M9" s="0"/>
      <c r="N9" s="0"/>
      <c r="O9" s="0"/>
      <c r="P9" s="0"/>
      <c r="Q9" s="5" t="s">
        <f>=SUM(R2:R8)/SUM(Q2:Q8)</f>
      </c>
      <c r="R9" s="0" t="s">
        <v>12</v>
      </c>
      <c r="S9" s="0"/>
      <c r="T9" s="6" t="n">
        <v>1016.6</v>
      </c>
      <c r="U9" s="0" t="s">
        <v>665</v>
      </c>
      <c r="V9" s="0"/>
      <c r="W9" s="6" t="n">
        <v>924.4</v>
      </c>
      <c r="X9" s="0" t="s">
        <v>665</v>
      </c>
      <c r="Y9" s="0"/>
      <c r="Z9" s="0"/>
      <c r="AA9" s="0"/>
      <c r="AB9" s="0"/>
      <c r="AC9" s="0"/>
      <c r="AD9" s="0"/>
      <c r="AE9" s="11" t="n">
        <v>45792</v>
      </c>
      <c r="AF9" s="6" t="n">
        <v>1</v>
      </c>
      <c r="AG9" s="6" t="n">
        <v>441.59</v>
      </c>
      <c r="AH9" s="0"/>
      <c r="AI9" s="0"/>
      <c r="AJ9" s="0"/>
      <c r="AK9" s="0"/>
      <c r="AL9" s="0"/>
      <c r="AM9" s="0"/>
      <c r="AN9" s="11" t="n">
        <v>45686</v>
      </c>
      <c r="AO9" s="6" t="n">
        <v>10</v>
      </c>
      <c r="AP9" s="6" t="n">
        <v>364.09</v>
      </c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6" t="n">
        <v>80</v>
      </c>
      <c r="BH9" s="0" t="s">
        <v>666</v>
      </c>
      <c r="BI9" s="0"/>
      <c r="BJ9" s="6" t="n">
        <v>68.1</v>
      </c>
      <c r="BK9" s="0" t="s">
        <v>665</v>
      </c>
      <c r="BL9" s="0"/>
      <c r="BM9" s="0"/>
      <c r="BN9" s="0"/>
      <c r="BO9" s="11" t="n">
        <v>45758</v>
      </c>
      <c r="BP9" s="6" t="n">
        <v>1</v>
      </c>
      <c r="BQ9" s="6" t="n">
        <v>419.84</v>
      </c>
      <c r="BR9" s="0"/>
      <c r="BS9" s="6" t="n">
        <v>6</v>
      </c>
      <c r="BT9" s="0" t="s">
        <v>666</v>
      </c>
      <c r="BU9" s="0"/>
      <c r="BV9" s="6" t="n">
        <v>0.3268</v>
      </c>
      <c r="BW9" s="0" t="s">
        <v>665</v>
      </c>
      <c r="BX9" s="0"/>
      <c r="BY9" s="0"/>
      <c r="BZ9" s="0"/>
      <c r="CA9" s="0"/>
      <c r="CB9" s="6" t="n">
        <v>2.2995</v>
      </c>
      <c r="CC9" s="0" t="s">
        <v>665</v>
      </c>
      <c r="CD9" s="0"/>
      <c r="CE9" s="0"/>
      <c r="CF9" s="0"/>
      <c r="CG9" s="0"/>
      <c r="CH9" s="0"/>
      <c r="CI9" s="0"/>
      <c r="CJ9" s="0"/>
      <c r="CK9" s="0"/>
      <c r="CL9" s="0"/>
      <c r="CM9" s="0"/>
      <c r="CN9" s="5" t="s">
        <f>=CN8*(ABS(CN7)-ABS(CN6))</f>
      </c>
      <c r="CO9" s="0" t="s">
        <v>667</v>
      </c>
      <c r="CP9" s="11" t="n">
        <v>45729</v>
      </c>
      <c r="CQ9" s="6" t="n">
        <v>20</v>
      </c>
      <c r="CR9" s="6" t="n">
        <v>1210.22</v>
      </c>
      <c r="CS9" s="11" t="n">
        <v>45909</v>
      </c>
      <c r="CT9" s="6" t="n">
        <v>1</v>
      </c>
      <c r="CU9" s="6" t="n">
        <v>602.3</v>
      </c>
      <c r="CV9" s="0"/>
      <c r="CW9" s="6" t="n">
        <v>31.59</v>
      </c>
      <c r="CX9" s="0" t="s">
        <v>665</v>
      </c>
      <c r="CY9" s="11" t="n">
        <v>45758</v>
      </c>
      <c r="CZ9" s="6" t="n">
        <v>6</v>
      </c>
      <c r="DA9" s="6" t="n">
        <v>1037</v>
      </c>
      <c r="DB9" s="0"/>
      <c r="DC9" s="6" t="n">
        <v>200</v>
      </c>
      <c r="DD9" s="0" t="s">
        <v>666</v>
      </c>
      <c r="DE9" s="11" t="n">
        <v>46051</v>
      </c>
      <c r="DF9" s="6" t="n">
        <v>2</v>
      </c>
      <c r="DG9" s="6" t="n">
        <v>302.46</v>
      </c>
      <c r="DH9" s="11" t="n">
        <v>45509</v>
      </c>
      <c r="DI9" s="6" t="n">
        <v>114</v>
      </c>
      <c r="DJ9" s="6" t="n">
        <v>690.84</v>
      </c>
      <c r="DK9" s="11" t="n">
        <v>45687</v>
      </c>
      <c r="DL9" s="6" t="n">
        <v>36</v>
      </c>
      <c r="DM9" s="6" t="n">
        <v>397.08</v>
      </c>
      <c r="DN9" s="11" t="n">
        <v>45490</v>
      </c>
      <c r="DO9" s="6" t="n">
        <v>1</v>
      </c>
      <c r="DP9" s="6" t="n">
        <v>697.87</v>
      </c>
      <c r="DQ9" s="11" t="n">
        <v>45490</v>
      </c>
      <c r="DR9" s="6" t="n">
        <v>1</v>
      </c>
      <c r="DS9" s="6" t="n">
        <v>735.78</v>
      </c>
      <c r="DT9" s="0"/>
      <c r="DU9" s="6" t="s">
        <f>=Портфель!H45*Портфель!$R$13</f>
      </c>
      <c r="DV9" s="0" t="s">
        <v>7</v>
      </c>
      <c r="DW9" s="0"/>
      <c r="DX9" s="6" t="s">
        <f>=Портфель!H46*Портфель!$R$13</f>
      </c>
      <c r="DY9" s="0" t="s">
        <v>7</v>
      </c>
      <c r="DZ9" s="0"/>
      <c r="EA9" s="6" t="n">
        <v>13</v>
      </c>
      <c r="EB9" s="0" t="s">
        <v>666</v>
      </c>
      <c r="EC9" s="0"/>
      <c r="ED9" s="6" t="s">
        <f>=Портфель!I48*Портфель!$R$13</f>
      </c>
      <c r="EE9" s="0" t="s">
        <v>8</v>
      </c>
      <c r="EF9" s="0"/>
      <c r="EG9" s="5" t="s">
        <f>=EG6*(EG7*EG5/100-EG4+EG8)</f>
      </c>
      <c r="EH9" s="0" t="s">
        <v>667</v>
      </c>
      <c r="EI9" s="0"/>
      <c r="EJ9" s="0"/>
      <c r="EK9" s="0"/>
      <c r="EL9" s="0"/>
      <c r="EM9" s="0"/>
      <c r="EN9" s="0"/>
      <c r="EO9" s="0"/>
      <c r="EP9" s="6" t="s">
        <f>=Портфель!H52*Портфель!$R$13</f>
      </c>
      <c r="EQ9" s="0" t="s">
        <v>7</v>
      </c>
      <c r="ER9" s="0"/>
      <c r="ES9" s="6" t="s">
        <f>=Портфель!I53*Портфель!$R$13</f>
      </c>
      <c r="ET9" s="0" t="s">
        <v>8</v>
      </c>
      <c r="EU9" s="0"/>
      <c r="EV9" s="5" t="s">
        <f>=EV6*(EV7*EV5/100-EV4+EV8)</f>
      </c>
      <c r="EW9" s="0" t="s">
        <v>667</v>
      </c>
      <c r="EX9" s="0"/>
      <c r="EY9" s="5" t="s">
        <f>=EY6*(EY7*EY5/100-EY4+EY8)</f>
      </c>
      <c r="EZ9" s="0" t="s">
        <v>667</v>
      </c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5" t="s">
        <f>=FN6*(FN7*FN5/100-FN4+FN8)</f>
      </c>
      <c r="FO9" s="0" t="s">
        <v>667</v>
      </c>
      <c r="FP9" s="0"/>
      <c r="FQ9" s="5" t="s">
        <f>=FQ6*(FQ7*FQ5/100-FQ4+FQ8)</f>
      </c>
      <c r="FR9" s="0" t="s">
        <v>667</v>
      </c>
      <c r="FS9" s="0"/>
      <c r="FT9" s="0"/>
      <c r="FU9" s="0"/>
      <c r="FV9" s="0"/>
      <c r="FW9" s="0"/>
      <c r="FX9" s="0"/>
      <c r="FY9" s="0"/>
      <c r="FZ9" s="6" t="s">
        <f>=Портфель!I64*Портфель!$R$13</f>
      </c>
      <c r="GA9" s="0" t="s">
        <v>8</v>
      </c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0"/>
      <c r="H10" s="5" t="s">
        <f>=SUM(I2:I9)/SUM(H2:H9)</f>
      </c>
      <c r="I10" s="0" t="s">
        <v>12</v>
      </c>
      <c r="J10" s="0"/>
      <c r="K10" s="6" t="n">
        <v>510.1</v>
      </c>
      <c r="L10" s="0" t="s">
        <v>665</v>
      </c>
      <c r="M10" s="0"/>
      <c r="N10" s="0"/>
      <c r="O10" s="0"/>
      <c r="P10" s="0"/>
      <c r="Q10" s="6" t="n">
        <v>39.9</v>
      </c>
      <c r="R10" s="0" t="s">
        <v>665</v>
      </c>
      <c r="S10" s="0"/>
      <c r="T10" s="6" t="n">
        <v>6</v>
      </c>
      <c r="U10" s="0" t="s">
        <v>666</v>
      </c>
      <c r="V10" s="0"/>
      <c r="W10" s="6" t="n">
        <v>6</v>
      </c>
      <c r="X10" s="0" t="s">
        <v>666</v>
      </c>
      <c r="Y10" s="0"/>
      <c r="Z10" s="0"/>
      <c r="AA10" s="0"/>
      <c r="AB10" s="0"/>
      <c r="AC10" s="0"/>
      <c r="AD10" s="0"/>
      <c r="AE10" s="11" t="n">
        <v>45805</v>
      </c>
      <c r="AF10" s="6" t="n">
        <v>1</v>
      </c>
      <c r="AG10" s="6" t="n">
        <v>416.79</v>
      </c>
      <c r="AH10" s="0"/>
      <c r="AI10" s="0"/>
      <c r="AJ10" s="0"/>
      <c r="AK10" s="0"/>
      <c r="AL10" s="0"/>
      <c r="AM10" s="0"/>
      <c r="AN10" s="11" t="n">
        <v>45748</v>
      </c>
      <c r="AO10" s="6" t="n">
        <v>20</v>
      </c>
      <c r="AP10" s="6" t="n">
        <v>693.1</v>
      </c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5" t="s">
        <f>=BG9*(ABS(BG8)-ABS(BG7))</f>
      </c>
      <c r="BH10" s="0" t="s">
        <v>667</v>
      </c>
      <c r="BI10" s="0"/>
      <c r="BJ10" s="6" t="n">
        <v>60</v>
      </c>
      <c r="BK10" s="0" t="s">
        <v>666</v>
      </c>
      <c r="BL10" s="0"/>
      <c r="BM10" s="0"/>
      <c r="BN10" s="0"/>
      <c r="BO10" s="11" t="n">
        <v>45790</v>
      </c>
      <c r="BP10" s="6" t="n">
        <v>3</v>
      </c>
      <c r="BQ10" s="6" t="n">
        <v>1212.78</v>
      </c>
      <c r="BR10" s="0"/>
      <c r="BS10" s="5" t="s">
        <f>=BS9*(ABS(BS8)-ABS(BS7))</f>
      </c>
      <c r="BT10" s="0" t="s">
        <v>667</v>
      </c>
      <c r="BU10" s="0"/>
      <c r="BV10" s="6" t="n">
        <v>11000</v>
      </c>
      <c r="BW10" s="0" t="s">
        <v>666</v>
      </c>
      <c r="BX10" s="0"/>
      <c r="BY10" s="0"/>
      <c r="BZ10" s="0"/>
      <c r="CA10" s="0"/>
      <c r="CB10" s="6" t="n">
        <v>1500</v>
      </c>
      <c r="CC10" s="0" t="s">
        <v>666</v>
      </c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11" t="n">
        <v>45758</v>
      </c>
      <c r="CQ10" s="6" t="n">
        <v>20</v>
      </c>
      <c r="CR10" s="6" t="n">
        <v>975.3</v>
      </c>
      <c r="CS10" s="0"/>
      <c r="CT10" s="5" t="s">
        <f>=SUM(CU2:CU9)/SUM(CT2:CT9)</f>
      </c>
      <c r="CU10" s="0" t="s">
        <v>12</v>
      </c>
      <c r="CV10" s="0"/>
      <c r="CW10" s="6" t="n">
        <v>70</v>
      </c>
      <c r="CX10" s="0" t="s">
        <v>666</v>
      </c>
      <c r="CY10" s="11" t="n">
        <v>45792</v>
      </c>
      <c r="CZ10" s="6" t="n">
        <v>1</v>
      </c>
      <c r="DA10" s="6" t="n">
        <v>160.73</v>
      </c>
      <c r="DB10" s="0"/>
      <c r="DC10" s="5" t="s">
        <f>=DC9*(ABS(DC8)-ABS(DC7))</f>
      </c>
      <c r="DD10" s="0" t="s">
        <v>667</v>
      </c>
      <c r="DE10" s="11" t="n">
        <v>46056</v>
      </c>
      <c r="DF10" s="6" t="n">
        <v>2</v>
      </c>
      <c r="DG10" s="6" t="n">
        <v>303.06</v>
      </c>
      <c r="DH10" s="11" t="n">
        <v>45510</v>
      </c>
      <c r="DI10" s="6" t="n">
        <v>6</v>
      </c>
      <c r="DJ10" s="6" t="n">
        <v>36.3</v>
      </c>
      <c r="DK10" s="11" t="n">
        <v>45901</v>
      </c>
      <c r="DL10" s="6" t="n">
        <v>11</v>
      </c>
      <c r="DM10" s="6" t="n">
        <v>122.21</v>
      </c>
      <c r="DN10" s="11" t="n">
        <v>45553</v>
      </c>
      <c r="DO10" s="6" t="n">
        <v>2</v>
      </c>
      <c r="DP10" s="6" t="n">
        <v>1575.78</v>
      </c>
      <c r="DQ10" s="11" t="n">
        <v>45558</v>
      </c>
      <c r="DR10" s="6" t="n">
        <v>2</v>
      </c>
      <c r="DS10" s="6" t="n">
        <v>1580.22</v>
      </c>
      <c r="DT10" s="0"/>
      <c r="DU10" s="6" t="s">
        <f>=Портфель!I45*Портфель!$R$13</f>
      </c>
      <c r="DV10" s="0" t="s">
        <v>8</v>
      </c>
      <c r="DW10" s="0"/>
      <c r="DX10" s="6" t="s">
        <f>=Портфель!I46*Портфель!$R$13</f>
      </c>
      <c r="DY10" s="0" t="s">
        <v>8</v>
      </c>
      <c r="DZ10" s="0"/>
      <c r="EA10" s="6" t="s">
        <f>=Портфель!H47*Портфель!$R$13</f>
      </c>
      <c r="EB10" s="0" t="s">
        <v>7</v>
      </c>
      <c r="EC10" s="0"/>
      <c r="ED10" s="5" t="s">
        <f>=ED7*(ED8*ED6/100-ED5+ED9)</f>
      </c>
      <c r="EE10" s="0" t="s">
        <v>667</v>
      </c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6" t="s">
        <f>=Портфель!I52*Портфель!$R$13</f>
      </c>
      <c r="EQ10" s="0" t="s">
        <v>8</v>
      </c>
      <c r="ER10" s="0"/>
      <c r="ES10" s="5" t="s">
        <f>=ES7*(ES8*ES6/100-ES5+ES9)</f>
      </c>
      <c r="ET10" s="0" t="s">
        <v>667</v>
      </c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5" t="s">
        <f>=FZ7*(FZ8*FZ6/100-FZ5+FZ9)</f>
      </c>
      <c r="GA10" s="0" t="s">
        <v>667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6" t="n">
        <v>40.35</v>
      </c>
      <c r="I11" s="0" t="s">
        <v>665</v>
      </c>
      <c r="J11" s="0"/>
      <c r="K11" s="6" t="n">
        <v>14</v>
      </c>
      <c r="L11" s="0" t="s">
        <v>666</v>
      </c>
      <c r="M11" s="0"/>
      <c r="N11" s="0"/>
      <c r="O11" s="0"/>
      <c r="P11" s="0"/>
      <c r="Q11" s="6" t="n">
        <v>160</v>
      </c>
      <c r="R11" s="0" t="s">
        <v>666</v>
      </c>
      <c r="S11" s="0"/>
      <c r="T11" s="5" t="s">
        <f>=T10*(ABS(T9)-ABS(T8))</f>
      </c>
      <c r="U11" s="0" t="s">
        <v>667</v>
      </c>
      <c r="V11" s="0"/>
      <c r="W11" s="5" t="s">
        <f>=W10*(ABS(W9)-ABS(W8))</f>
      </c>
      <c r="X11" s="0" t="s">
        <v>667</v>
      </c>
      <c r="Y11" s="0"/>
      <c r="Z11" s="0"/>
      <c r="AA11" s="0"/>
      <c r="AB11" s="0"/>
      <c r="AC11" s="0"/>
      <c r="AD11" s="0"/>
      <c r="AE11" s="11" t="n">
        <v>46127</v>
      </c>
      <c r="AF11" s="6" t="n">
        <v>2</v>
      </c>
      <c r="AG11" s="6" t="n">
        <v>901.5</v>
      </c>
      <c r="AH11" s="0"/>
      <c r="AI11" s="0"/>
      <c r="AJ11" s="0"/>
      <c r="AK11" s="0"/>
      <c r="AL11" s="0"/>
      <c r="AM11" s="0"/>
      <c r="AN11" s="11" t="n">
        <v>45758</v>
      </c>
      <c r="AO11" s="6" t="n">
        <v>30</v>
      </c>
      <c r="AP11" s="6" t="n">
        <v>980.15</v>
      </c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5" t="s">
        <f>=BJ10*(ABS(BJ9)-ABS(BJ8))</f>
      </c>
      <c r="BK11" s="0" t="s">
        <v>667</v>
      </c>
      <c r="BL11" s="0"/>
      <c r="BM11" s="0"/>
      <c r="BN11" s="0"/>
      <c r="BO11" s="11" t="n">
        <v>45792</v>
      </c>
      <c r="BP11" s="6" t="n">
        <v>1</v>
      </c>
      <c r="BQ11" s="6" t="n">
        <v>396.34</v>
      </c>
      <c r="BR11" s="0"/>
      <c r="BS11" s="0"/>
      <c r="BT11" s="0"/>
      <c r="BU11" s="0"/>
      <c r="BV11" s="5" t="s">
        <f>=BV10*(ABS(BV9)-ABS(BV8))</f>
      </c>
      <c r="BW11" s="0" t="s">
        <v>667</v>
      </c>
      <c r="BX11" s="0"/>
      <c r="BY11" s="0"/>
      <c r="BZ11" s="0"/>
      <c r="CA11" s="0"/>
      <c r="CB11" s="5" t="s">
        <f>=CB10*(ABS(CB9)-ABS(CB8))</f>
      </c>
      <c r="CC11" s="0" t="s">
        <v>667</v>
      </c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11" t="n">
        <v>45909</v>
      </c>
      <c r="CQ11" s="6" t="n">
        <v>10</v>
      </c>
      <c r="CR11" s="6" t="n">
        <v>476.29</v>
      </c>
      <c r="CS11" s="0"/>
      <c r="CT11" s="6" t="n">
        <v>343.7</v>
      </c>
      <c r="CU11" s="0" t="s">
        <v>665</v>
      </c>
      <c r="CV11" s="0"/>
      <c r="CW11" s="5" t="s">
        <f>=CW10*(ABS(CW9)-ABS(CW8))</f>
      </c>
      <c r="CX11" s="0" t="s">
        <v>667</v>
      </c>
      <c r="CY11" s="11" t="n">
        <v>45909</v>
      </c>
      <c r="CZ11" s="6" t="n">
        <v>10</v>
      </c>
      <c r="DA11" s="6" t="n">
        <v>1378.62</v>
      </c>
      <c r="DB11" s="0"/>
      <c r="DC11" s="0"/>
      <c r="DD11" s="0"/>
      <c r="DE11" s="11" t="n">
        <v>46057</v>
      </c>
      <c r="DF11" s="6" t="n">
        <v>1</v>
      </c>
      <c r="DG11" s="6" t="n">
        <v>151.59</v>
      </c>
      <c r="DH11" s="11" t="n">
        <v>45512</v>
      </c>
      <c r="DI11" s="6" t="n">
        <v>100</v>
      </c>
      <c r="DJ11" s="6" t="n">
        <v>610</v>
      </c>
      <c r="DK11" s="0"/>
      <c r="DL11" s="5" t="s">
        <f>=SUM(DM2:DM10)/SUM(DL2:DL10)</f>
      </c>
      <c r="DM11" s="0" t="s">
        <v>12</v>
      </c>
      <c r="DN11" s="0"/>
      <c r="DO11" s="5" t="s">
        <f>=SUM(DP2:DP10)/SUM(DO2:DO10)</f>
      </c>
      <c r="DP11" s="0" t="s">
        <v>12</v>
      </c>
      <c r="DQ11" s="0"/>
      <c r="DR11" s="5" t="s">
        <f>=SUM(DS2:DS10)/SUM(DR2:DR10)</f>
      </c>
      <c r="DS11" s="0" t="s">
        <v>12</v>
      </c>
      <c r="DT11" s="0"/>
      <c r="DU11" s="5" t="s">
        <f>=DU8*(DU9*DU7/100-DU6+DU10)</f>
      </c>
      <c r="DV11" s="0" t="s">
        <v>667</v>
      </c>
      <c r="DW11" s="0"/>
      <c r="DX11" s="5" t="s">
        <f>=DX8*(DX9*DX7/100-DX6+DX10)</f>
      </c>
      <c r="DY11" s="0" t="s">
        <v>667</v>
      </c>
      <c r="DZ11" s="0"/>
      <c r="EA11" s="6" t="s">
        <f>=Портфель!I47*Портфель!$R$13</f>
      </c>
      <c r="EB11" s="0" t="s">
        <v>8</v>
      </c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5" t="s">
        <f>=EP8*(EP9*EP7/100-EP6+EP10)</f>
      </c>
      <c r="EQ11" s="0" t="s">
        <v>667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6" t="n">
        <v>180</v>
      </c>
      <c r="I12" s="0" t="s">
        <v>666</v>
      </c>
      <c r="J12" s="0"/>
      <c r="K12" s="5" t="s">
        <f>=K11*(ABS(K10)-ABS(K9))</f>
      </c>
      <c r="L12" s="0" t="s">
        <v>667</v>
      </c>
      <c r="M12" s="0"/>
      <c r="N12" s="0"/>
      <c r="O12" s="0"/>
      <c r="P12" s="0"/>
      <c r="Q12" s="5" t="s">
        <f>=Q11*(ABS(Q10)-ABS(Q9))</f>
      </c>
      <c r="R12" s="0" t="s">
        <v>667</v>
      </c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5" t="s">
        <f>=SUM(AG2:AG11)/SUM(AF2:AF11)</f>
      </c>
      <c r="AG12" s="0" t="s">
        <v>12</v>
      </c>
      <c r="AH12" s="0"/>
      <c r="AI12" s="0"/>
      <c r="AJ12" s="0"/>
      <c r="AK12" s="0"/>
      <c r="AL12" s="0"/>
      <c r="AM12" s="0"/>
      <c r="AN12" s="11" t="n">
        <v>45805</v>
      </c>
      <c r="AO12" s="6" t="n">
        <v>10</v>
      </c>
      <c r="AP12" s="6" t="n">
        <v>305.11</v>
      </c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11" t="n">
        <v>45792</v>
      </c>
      <c r="BP12" s="6" t="n">
        <v>3</v>
      </c>
      <c r="BQ12" s="6" t="n">
        <v>1189.01</v>
      </c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11" t="n">
        <v>45909</v>
      </c>
      <c r="CQ12" s="6" t="n">
        <v>10</v>
      </c>
      <c r="CR12" s="6" t="n">
        <v>476.19</v>
      </c>
      <c r="CS12" s="0"/>
      <c r="CT12" s="6" t="n">
        <v>8</v>
      </c>
      <c r="CU12" s="0" t="s">
        <v>666</v>
      </c>
      <c r="CV12" s="0"/>
      <c r="CW12" s="0"/>
      <c r="CX12" s="0"/>
      <c r="CY12" s="11" t="n">
        <v>46127</v>
      </c>
      <c r="CZ12" s="6" t="n">
        <v>5</v>
      </c>
      <c r="DA12" s="6" t="n">
        <v>438.56</v>
      </c>
      <c r="DB12" s="0"/>
      <c r="DC12" s="0"/>
      <c r="DD12" s="0"/>
      <c r="DE12" s="11" t="n">
        <v>46063</v>
      </c>
      <c r="DF12" s="6" t="n">
        <v>1</v>
      </c>
      <c r="DG12" s="6" t="n">
        <v>151.94</v>
      </c>
      <c r="DH12" s="11" t="n">
        <v>45520</v>
      </c>
      <c r="DI12" s="6" t="n">
        <v>68</v>
      </c>
      <c r="DJ12" s="6" t="n">
        <v>410.72</v>
      </c>
      <c r="DK12" s="0"/>
      <c r="DL12" s="6" t="n">
        <v>11.89</v>
      </c>
      <c r="DM12" s="0" t="s">
        <v>665</v>
      </c>
      <c r="DN12" s="0"/>
      <c r="DO12" s="6" t="n">
        <v>84.292</v>
      </c>
      <c r="DP12" s="0" t="s">
        <v>665</v>
      </c>
      <c r="DQ12" s="0"/>
      <c r="DR12" s="6" t="n">
        <v>77.681</v>
      </c>
      <c r="DS12" s="0" t="s">
        <v>665</v>
      </c>
      <c r="DT12" s="0"/>
      <c r="DU12" s="0"/>
      <c r="DV12" s="0"/>
      <c r="DW12" s="0"/>
      <c r="DX12" s="0"/>
      <c r="DY12" s="0"/>
      <c r="DZ12" s="0"/>
      <c r="EA12" s="5" t="s">
        <f>=EA9*(EA10*EA8/100-EA7+EA11)</f>
      </c>
      <c r="EB12" s="0" t="s">
        <v>667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5" t="s">
        <f>=H12*(ABS(H11)-ABS(H10))</f>
      </c>
      <c r="I13" s="0" t="s">
        <v>667</v>
      </c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6" t="n">
        <v>308.05</v>
      </c>
      <c r="AG13" s="0" t="s">
        <v>665</v>
      </c>
      <c r="AH13" s="0"/>
      <c r="AI13" s="0"/>
      <c r="AJ13" s="0"/>
      <c r="AK13" s="0"/>
      <c r="AL13" s="0"/>
      <c r="AM13" s="0"/>
      <c r="AN13" s="11" t="n">
        <v>46006</v>
      </c>
      <c r="AO13" s="6" t="n">
        <v>60</v>
      </c>
      <c r="AP13" s="6" t="n">
        <v>1640.3</v>
      </c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11" t="n">
        <v>46006</v>
      </c>
      <c r="BP13" s="6" t="n">
        <v>2</v>
      </c>
      <c r="BQ13" s="6" t="n">
        <v>536.4</v>
      </c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11" t="n">
        <v>46006</v>
      </c>
      <c r="CQ13" s="6" t="n">
        <v>20</v>
      </c>
      <c r="CR13" s="6" t="n">
        <v>810.3</v>
      </c>
      <c r="CS13" s="0"/>
      <c r="CT13" s="5" t="s">
        <f>=CT12*(ABS(CT11)-ABS(CT10))</f>
      </c>
      <c r="CU13" s="0" t="s">
        <v>667</v>
      </c>
      <c r="CV13" s="0"/>
      <c r="CW13" s="0"/>
      <c r="CX13" s="0"/>
      <c r="CY13" s="0"/>
      <c r="CZ13" s="5" t="s">
        <f>=SUM(DA2:DA12)/SUM(CZ2:CZ12)</f>
      </c>
      <c r="DA13" s="0" t="s">
        <v>12</v>
      </c>
      <c r="DB13" s="0"/>
      <c r="DC13" s="0"/>
      <c r="DD13" s="0"/>
      <c r="DE13" s="11" t="n">
        <v>46080</v>
      </c>
      <c r="DF13" s="6" t="n">
        <v>11</v>
      </c>
      <c r="DG13" s="6" t="n">
        <v>1683.22</v>
      </c>
      <c r="DH13" s="11" t="n">
        <v>45532</v>
      </c>
      <c r="DI13" s="6" t="n">
        <v>17</v>
      </c>
      <c r="DJ13" s="6" t="n">
        <v>98.26</v>
      </c>
      <c r="DK13" s="0"/>
      <c r="DL13" s="6" t="n">
        <v>753</v>
      </c>
      <c r="DM13" s="0" t="s">
        <v>666</v>
      </c>
      <c r="DN13" s="0"/>
      <c r="DO13" s="6" t="n">
        <v>11</v>
      </c>
      <c r="DP13" s="0" t="s">
        <v>666</v>
      </c>
      <c r="DQ13" s="0"/>
      <c r="DR13" s="6" t="n">
        <v>11</v>
      </c>
      <c r="DS13" s="0" t="s">
        <v>666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6" t="n">
        <v>17</v>
      </c>
      <c r="AG14" s="0" t="s">
        <v>666</v>
      </c>
      <c r="AH14" s="0"/>
      <c r="AI14" s="0"/>
      <c r="AJ14" s="0"/>
      <c r="AK14" s="0"/>
      <c r="AL14" s="0"/>
      <c r="AM14" s="0"/>
      <c r="AN14" s="0"/>
      <c r="AO14" s="5" t="s">
        <f>=SUM(AP2:AP13)/SUM(AO2:AO13)</f>
      </c>
      <c r="AP14" s="0" t="s">
        <v>12</v>
      </c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5" t="s">
        <f>=SUM(BQ2:BQ13)/SUM(BP2:BP13)</f>
      </c>
      <c r="BQ14" s="0" t="s">
        <v>12</v>
      </c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5" t="s">
        <f>=SUM(CR2:CR13)/SUM(CQ2:CQ13)</f>
      </c>
      <c r="CR14" s="0" t="s">
        <v>12</v>
      </c>
      <c r="CS14" s="0"/>
      <c r="CT14" s="0"/>
      <c r="CU14" s="0"/>
      <c r="CV14" s="0"/>
      <c r="CW14" s="0"/>
      <c r="CX14" s="0"/>
      <c r="CY14" s="0"/>
      <c r="CZ14" s="6" t="n">
        <v>46.5</v>
      </c>
      <c r="DA14" s="0" t="s">
        <v>665</v>
      </c>
      <c r="DB14" s="0"/>
      <c r="DC14" s="0"/>
      <c r="DD14" s="0"/>
      <c r="DE14" s="11" t="n">
        <v>46085</v>
      </c>
      <c r="DF14" s="6" t="n">
        <v>6</v>
      </c>
      <c r="DG14" s="6" t="n">
        <v>919.44</v>
      </c>
      <c r="DH14" s="11" t="n">
        <v>45636</v>
      </c>
      <c r="DI14" s="6" t="n">
        <v>68</v>
      </c>
      <c r="DJ14" s="6" t="n">
        <v>371.96</v>
      </c>
      <c r="DK14" s="0"/>
      <c r="DL14" s="5" t="s">
        <f>=DL13*(ABS(DL12)-ABS(DL11))</f>
      </c>
      <c r="DM14" s="0" t="s">
        <v>667</v>
      </c>
      <c r="DN14" s="0"/>
      <c r="DO14" s="6" t="s">
        <f>=Портфель!H43*Портфель!$R$13</f>
      </c>
      <c r="DP14" s="0" t="s">
        <v>7</v>
      </c>
      <c r="DQ14" s="0"/>
      <c r="DR14" s="6" t="s">
        <f>=Портфель!H44*Портфель!$R$13</f>
      </c>
      <c r="DS14" s="0" t="s">
        <v>7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5" t="s">
        <f>=AF14*(ABS(AF13)-ABS(AF12))</f>
      </c>
      <c r="AG15" s="0" t="s">
        <v>667</v>
      </c>
      <c r="AH15" s="0"/>
      <c r="AI15" s="0"/>
      <c r="AJ15" s="0"/>
      <c r="AK15" s="0"/>
      <c r="AL15" s="0"/>
      <c r="AM15" s="0"/>
      <c r="AN15" s="0"/>
      <c r="AO15" s="6" t="n">
        <v>20.64</v>
      </c>
      <c r="AP15" s="0" t="s">
        <v>665</v>
      </c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6" t="n">
        <v>198.95</v>
      </c>
      <c r="BQ15" s="0" t="s">
        <v>665</v>
      </c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6" t="n">
        <v>18.41</v>
      </c>
      <c r="CR15" s="0" t="s">
        <v>665</v>
      </c>
      <c r="CS15" s="0"/>
      <c r="CT15" s="0"/>
      <c r="CU15" s="0"/>
      <c r="CV15" s="0"/>
      <c r="CW15" s="0"/>
      <c r="CX15" s="0"/>
      <c r="CY15" s="0"/>
      <c r="CZ15" s="6" t="n">
        <v>40</v>
      </c>
      <c r="DA15" s="0" t="s">
        <v>666</v>
      </c>
      <c r="DB15" s="0"/>
      <c r="DC15" s="0"/>
      <c r="DD15" s="0"/>
      <c r="DE15" s="11" t="n">
        <v>46127</v>
      </c>
      <c r="DF15" s="6" t="n">
        <v>2</v>
      </c>
      <c r="DG15" s="6" t="n">
        <v>311.28</v>
      </c>
      <c r="DH15" s="11" t="n">
        <v>45646</v>
      </c>
      <c r="DI15" s="6" t="n">
        <v>73</v>
      </c>
      <c r="DJ15" s="6" t="n">
        <v>417.56</v>
      </c>
      <c r="DK15" s="0"/>
      <c r="DL15" s="0"/>
      <c r="DM15" s="0"/>
      <c r="DN15" s="0"/>
      <c r="DO15" s="6" t="s">
        <f>=Портфель!I43*Портфель!$R$13</f>
      </c>
      <c r="DP15" s="0" t="s">
        <v>8</v>
      </c>
      <c r="DQ15" s="0"/>
      <c r="DR15" s="6" t="s">
        <f>=Портфель!I44*Портфель!$R$13</f>
      </c>
      <c r="DS15" s="0" t="s">
        <v>8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6" t="n">
        <v>230</v>
      </c>
      <c r="AP16" s="0" t="s">
        <v>666</v>
      </c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6" t="n">
        <v>19</v>
      </c>
      <c r="BQ16" s="0" t="s">
        <v>666</v>
      </c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6" t="n">
        <v>150</v>
      </c>
      <c r="CR16" s="0" t="s">
        <v>666</v>
      </c>
      <c r="CS16" s="0"/>
      <c r="CT16" s="0"/>
      <c r="CU16" s="0"/>
      <c r="CV16" s="0"/>
      <c r="CW16" s="0"/>
      <c r="CX16" s="0"/>
      <c r="CY16" s="0"/>
      <c r="CZ16" s="5" t="s">
        <f>=CZ15*(ABS(CZ14)-ABS(CZ13))</f>
      </c>
      <c r="DA16" s="0" t="s">
        <v>667</v>
      </c>
      <c r="DB16" s="0"/>
      <c r="DC16" s="0"/>
      <c r="DD16" s="0"/>
      <c r="DE16" s="11" t="n">
        <v>46135</v>
      </c>
      <c r="DF16" s="6" t="n">
        <v>3</v>
      </c>
      <c r="DG16" s="6" t="n">
        <v>468.27</v>
      </c>
      <c r="DH16" s="11" t="n">
        <v>45646</v>
      </c>
      <c r="DI16" s="6" t="n">
        <v>17</v>
      </c>
      <c r="DJ16" s="6" t="n">
        <v>97.58</v>
      </c>
      <c r="DK16" s="0"/>
      <c r="DL16" s="0"/>
      <c r="DM16" s="0"/>
      <c r="DN16" s="0"/>
      <c r="DO16" s="5" t="s">
        <f>=DO13*(DO14*DO12/100-DO11+DO15)</f>
      </c>
      <c r="DP16" s="0" t="s">
        <v>667</v>
      </c>
      <c r="DQ16" s="0"/>
      <c r="DR16" s="5" t="s">
        <f>=DR13*(DR14*DR12/100-DR11+DR15)</f>
      </c>
      <c r="DS16" s="0" t="s">
        <v>667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5" t="s">
        <f>=AO16*(ABS(AO15)-ABS(AO14))</f>
      </c>
      <c r="AP17" s="0" t="s">
        <v>667</v>
      </c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5" t="s">
        <f>=BP16*(ABS(BP15)-ABS(BP14))</f>
      </c>
      <c r="BQ17" s="0" t="s">
        <v>667</v>
      </c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5" t="s">
        <f>=CQ16*(ABS(CQ15)-ABS(CQ14))</f>
      </c>
      <c r="CR17" s="0" t="s">
        <v>667</v>
      </c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11" t="n">
        <v>46128</v>
      </c>
      <c r="DF17" s="6" t="n">
        <v>1</v>
      </c>
      <c r="DG17" s="6" t="n">
        <v>155.69</v>
      </c>
      <c r="DH17" s="11" t="n">
        <v>45693</v>
      </c>
      <c r="DI17" s="6" t="n">
        <v>33</v>
      </c>
      <c r="DJ17" s="6" t="n">
        <v>210.54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11" t="n">
        <v>46130</v>
      </c>
      <c r="DF18" s="6" t="n">
        <v>1</v>
      </c>
      <c r="DG18" s="6" t="n">
        <v>155.8</v>
      </c>
      <c r="DH18" s="11" t="n">
        <v>45699</v>
      </c>
      <c r="DI18" s="6" t="n">
        <v>5</v>
      </c>
      <c r="DJ18" s="6" t="n">
        <v>32.95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11" t="n">
        <v>46134</v>
      </c>
      <c r="DF19" s="6" t="n">
        <v>1</v>
      </c>
      <c r="DG19" s="6" t="n">
        <v>156.03</v>
      </c>
      <c r="DH19" s="11" t="n">
        <v>45729</v>
      </c>
      <c r="DI19" s="6" t="n">
        <v>49</v>
      </c>
      <c r="DJ19" s="6" t="n">
        <v>343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11" t="n">
        <v>46136</v>
      </c>
      <c r="DF20" s="6" t="n">
        <v>1</v>
      </c>
      <c r="DG20" s="6" t="n">
        <v>156.14</v>
      </c>
      <c r="DH20" s="11" t="n">
        <v>45783</v>
      </c>
      <c r="DI20" s="6" t="n">
        <v>75</v>
      </c>
      <c r="DJ20" s="6" t="n">
        <v>459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11" t="n">
        <v>46143</v>
      </c>
      <c r="DF21" s="6" t="n">
        <v>1</v>
      </c>
      <c r="DG21" s="6" t="n">
        <v>156.54</v>
      </c>
      <c r="DH21" s="11" t="n">
        <v>45806</v>
      </c>
      <c r="DI21" s="6" t="n">
        <v>48</v>
      </c>
      <c r="DJ21" s="6" t="n">
        <v>297.12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11" t="n">
        <v>46146</v>
      </c>
      <c r="DF22" s="6" t="n">
        <v>5</v>
      </c>
      <c r="DG22" s="6" t="n">
        <v>783.55</v>
      </c>
      <c r="DH22" s="11" t="n">
        <v>45852</v>
      </c>
      <c r="DI22" s="6" t="n">
        <v>6</v>
      </c>
      <c r="DJ22" s="6" t="n">
        <v>35.94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11" t="n">
        <v>46147</v>
      </c>
      <c r="DF23" s="6" t="n">
        <v>1</v>
      </c>
      <c r="DG23" s="6" t="n">
        <v>156.76</v>
      </c>
      <c r="DH23" s="11" t="n">
        <v>45910</v>
      </c>
      <c r="DI23" s="6" t="n">
        <v>31</v>
      </c>
      <c r="DJ23" s="6" t="n">
        <v>209.87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11" t="n">
        <v>46151</v>
      </c>
      <c r="DF24" s="6" t="n">
        <v>1</v>
      </c>
      <c r="DG24" s="6" t="n">
        <v>156.98</v>
      </c>
      <c r="DH24" s="11" t="n">
        <v>45943</v>
      </c>
      <c r="DI24" s="6" t="n">
        <v>133</v>
      </c>
      <c r="DJ24" s="6" t="n">
        <v>800.66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11" t="n">
        <v>46156</v>
      </c>
      <c r="DF25" s="6" t="n">
        <v>1</v>
      </c>
      <c r="DG25" s="6" t="n">
        <v>157.27</v>
      </c>
      <c r="DH25" s="11" t="n">
        <v>46037</v>
      </c>
      <c r="DI25" s="6" t="n">
        <v>23</v>
      </c>
      <c r="DJ25" s="6" t="n">
        <v>147.43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5" t="s">
        <f>=SUM(DG2:DG25)/SUM(DF2:DF25)</f>
      </c>
      <c r="DG26" s="0" t="s">
        <v>12</v>
      </c>
      <c r="DH26" s="11" t="n">
        <v>46066</v>
      </c>
      <c r="DI26" s="6" t="n">
        <v>311</v>
      </c>
      <c r="DJ26" s="6" t="n">
        <v>2042.73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6" t="n">
        <v>163.1</v>
      </c>
      <c r="DG27" s="0" t="s">
        <v>665</v>
      </c>
      <c r="DH27" s="0"/>
      <c r="DI27" s="5" t="s">
        <f>=SUM(DJ2:DJ26)/SUM(DI2:DI26)</f>
      </c>
      <c r="DJ27" s="0" t="s">
        <v>12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6" t="n">
        <v>81</v>
      </c>
      <c r="DG28" s="0" t="s">
        <v>666</v>
      </c>
      <c r="DH28" s="0"/>
      <c r="DI28" s="6" t="n">
        <v>5.18</v>
      </c>
      <c r="DJ28" s="0" t="s">
        <v>665</v>
      </c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5" t="s">
        <f>=DF28*(ABS(DF27)-ABS(DF26))</f>
      </c>
      <c r="DG29" s="0" t="s">
        <v>667</v>
      </c>
      <c r="DH29" s="0"/>
      <c r="DI29" s="6" t="n">
        <v>1731</v>
      </c>
      <c r="DJ29" s="0" t="s">
        <v>666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5" t="s">
        <f>=DI29*(ABS(DI28)-ABS(DI27))</f>
      </c>
      <c r="DJ30" s="0" t="s">
        <v>667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3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226</v>
      </c>
      <c r="B1" s="18" t="s">
        <v>0</v>
      </c>
      <c r="C1" s="18" t="s">
        <v>2</v>
      </c>
      <c r="D1" s="18" t="s">
        <v>668</v>
      </c>
      <c r="E1" s="18" t="s">
        <v>1</v>
      </c>
      <c r="F1" s="18" t="s">
        <v>3</v>
      </c>
      <c r="G1" s="18" t="s">
        <v>5</v>
      </c>
      <c r="H1" s="18" t="s">
        <v>6</v>
      </c>
      <c r="I1" s="18" t="s">
        <v>10</v>
      </c>
      <c r="J1" s="18" t="s">
        <v>8</v>
      </c>
      <c r="K1" s="18" t="s">
        <v>669</v>
      </c>
      <c r="L1" s="18" t="s">
        <v>670</v>
      </c>
      <c r="M1" s="18" t="s">
        <v>20</v>
      </c>
      <c r="N1" s="18" t="s">
        <v>671</v>
      </c>
      <c r="O1" s="18" t="s">
        <v>672</v>
      </c>
    </row>
    <row collapsed="false" customFormat="false" customHeight="false" hidden="false" ht="12.1" outlineLevel="0" r="2">
      <c r="A2" s="21" t="n">
        <v>45106.849652778</v>
      </c>
      <c r="B2" s="22" t="s">
        <v>673</v>
      </c>
      <c r="C2" s="22" t="s">
        <v>233</v>
      </c>
      <c r="D2" s="22" t="s">
        <v>673</v>
      </c>
      <c r="E2" s="22" t="s">
        <v>673</v>
      </c>
      <c r="F2" s="22" t="s">
        <v>20</v>
      </c>
      <c r="G2" s="23" t="n">
        <v>1</v>
      </c>
      <c r="H2" s="24" t="n">
        <v>1</v>
      </c>
      <c r="I2" s="24" t="n">
        <v>1000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  <c r="O2" s="22" t="s">
        <v>674</v>
      </c>
    </row>
    <row collapsed="false" customFormat="false" customHeight="false" hidden="false" ht="12.1" outlineLevel="0" r="3">
      <c r="A3" s="20" t="n">
        <v>45106.857280093</v>
      </c>
      <c r="B3" s="16" t="s">
        <v>138</v>
      </c>
      <c r="C3" s="16" t="s">
        <v>675</v>
      </c>
      <c r="D3" s="16" t="s">
        <v>336</v>
      </c>
      <c r="E3" s="16" t="s">
        <v>132</v>
      </c>
      <c r="F3" s="16" t="s">
        <v>20</v>
      </c>
      <c r="G3" s="7" t="n">
        <v>181</v>
      </c>
      <c r="H3" s="6" t="n">
        <v>5.52</v>
      </c>
      <c r="I3" s="6" t="n">
        <v>-999.12</v>
      </c>
      <c r="J3" s="6" t="n">
        <v>-0</v>
      </c>
      <c r="K3" s="6" t="n">
        <v>-0</v>
      </c>
      <c r="L3" s="6" t="n">
        <v>-0</v>
      </c>
      <c r="M3" s="6" t="s">
        <f>=I3+J3+K3+L3</f>
      </c>
      <c r="N3" s="16"/>
      <c r="O3" s="16" t="s">
        <v>674</v>
      </c>
    </row>
    <row collapsed="false" customFormat="false" customHeight="false" hidden="false" ht="12.1" outlineLevel="0" r="4">
      <c r="A4" s="21" t="n">
        <v>45110.539675926</v>
      </c>
      <c r="B4" s="22" t="s">
        <v>673</v>
      </c>
      <c r="C4" s="22" t="s">
        <v>233</v>
      </c>
      <c r="D4" s="22" t="s">
        <v>673</v>
      </c>
      <c r="E4" s="22" t="s">
        <v>673</v>
      </c>
      <c r="F4" s="22" t="s">
        <v>20</v>
      </c>
      <c r="G4" s="23" t="n">
        <v>1</v>
      </c>
      <c r="H4" s="24" t="n">
        <v>1</v>
      </c>
      <c r="I4" s="24" t="n">
        <v>964.96</v>
      </c>
      <c r="J4" s="24" t="n">
        <v>0</v>
      </c>
      <c r="K4" s="24" t="n">
        <v>-0</v>
      </c>
      <c r="L4" s="24" t="n">
        <v>-0</v>
      </c>
      <c r="M4" s="6" t="s">
        <f>=I4+J4+K4+L4</f>
      </c>
      <c r="N4" s="22"/>
      <c r="O4" s="22" t="s">
        <v>674</v>
      </c>
    </row>
    <row collapsed="false" customFormat="false" customHeight="false" hidden="false" ht="12.1" outlineLevel="0" r="5">
      <c r="A5" s="20" t="n">
        <v>45110.5396875</v>
      </c>
      <c r="B5" s="16" t="s">
        <v>558</v>
      </c>
      <c r="C5" s="16" t="s">
        <v>676</v>
      </c>
      <c r="D5" s="16" t="s">
        <v>336</v>
      </c>
      <c r="E5" s="16" t="s">
        <v>146</v>
      </c>
      <c r="F5" s="16" t="s">
        <v>20</v>
      </c>
      <c r="G5" s="7" t="n">
        <v>1</v>
      </c>
      <c r="H5" s="6" t="n">
        <v>94.99</v>
      </c>
      <c r="I5" s="6" t="n">
        <v>-949.9</v>
      </c>
      <c r="J5" s="6" t="n">
        <v>-12.21</v>
      </c>
      <c r="K5" s="6" t="n">
        <v>-2.85</v>
      </c>
      <c r="L5" s="6" t="n">
        <v>-0</v>
      </c>
      <c r="M5" s="6" t="s">
        <f>=I5+J5+K5+L5</f>
      </c>
      <c r="N5" s="16"/>
      <c r="O5" s="16" t="s">
        <v>674</v>
      </c>
    </row>
    <row collapsed="false" customFormat="false" customHeight="false" hidden="false" ht="12.1" outlineLevel="0" r="6">
      <c r="A6" s="21" t="n">
        <v>45110.544143519</v>
      </c>
      <c r="B6" s="22" t="s">
        <v>673</v>
      </c>
      <c r="C6" s="22" t="s">
        <v>233</v>
      </c>
      <c r="D6" s="22" t="s">
        <v>673</v>
      </c>
      <c r="E6" s="22" t="s">
        <v>673</v>
      </c>
      <c r="F6" s="22" t="s">
        <v>20</v>
      </c>
      <c r="G6" s="23" t="n">
        <v>1</v>
      </c>
      <c r="H6" s="24" t="n">
        <v>1</v>
      </c>
      <c r="I6" s="24" t="n">
        <v>2003.85</v>
      </c>
      <c r="J6" s="24" t="n">
        <v>0</v>
      </c>
      <c r="K6" s="24" t="n">
        <v>-0</v>
      </c>
      <c r="L6" s="24" t="n">
        <v>-0</v>
      </c>
      <c r="M6" s="6" t="s">
        <f>=I6+J6+K6+L6</f>
      </c>
      <c r="N6" s="22"/>
      <c r="O6" s="22" t="s">
        <v>674</v>
      </c>
    </row>
    <row collapsed="false" customFormat="false" customHeight="false" hidden="false" ht="12.1" outlineLevel="0" r="7">
      <c r="A7" s="20" t="n">
        <v>45110.544155093</v>
      </c>
      <c r="B7" s="16" t="s">
        <v>559</v>
      </c>
      <c r="C7" s="16" t="s">
        <v>677</v>
      </c>
      <c r="D7" s="16" t="s">
        <v>336</v>
      </c>
      <c r="E7" s="16" t="s">
        <v>146</v>
      </c>
      <c r="F7" s="16" t="s">
        <v>20</v>
      </c>
      <c r="G7" s="7" t="n">
        <v>2</v>
      </c>
      <c r="H7" s="6" t="n">
        <v>98.8</v>
      </c>
      <c r="I7" s="6" t="n">
        <v>-1976</v>
      </c>
      <c r="J7" s="6" t="n">
        <v>-21.92</v>
      </c>
      <c r="K7" s="6" t="n">
        <v>-5.93</v>
      </c>
      <c r="L7" s="6" t="n">
        <v>-0</v>
      </c>
      <c r="M7" s="6" t="s">
        <f>=I7+J7+K7+L7</f>
      </c>
      <c r="N7" s="16"/>
      <c r="O7" s="16" t="s">
        <v>674</v>
      </c>
    </row>
    <row collapsed="false" customFormat="false" customHeight="false" hidden="false" ht="12.1" outlineLevel="0" r="8">
      <c r="A8" s="20" t="n">
        <v>45110.549108796</v>
      </c>
      <c r="B8" s="16" t="s">
        <v>560</v>
      </c>
      <c r="C8" s="16" t="s">
        <v>678</v>
      </c>
      <c r="D8" s="16" t="s">
        <v>336</v>
      </c>
      <c r="E8" s="16" t="s">
        <v>146</v>
      </c>
      <c r="F8" s="16" t="s">
        <v>20</v>
      </c>
      <c r="G8" s="7" t="n">
        <v>1</v>
      </c>
      <c r="H8" s="6" t="n">
        <v>100.25</v>
      </c>
      <c r="I8" s="6" t="n">
        <v>-1002.5</v>
      </c>
      <c r="J8" s="6" t="n">
        <v>-13.57</v>
      </c>
      <c r="K8" s="6" t="n">
        <v>-3.01</v>
      </c>
      <c r="L8" s="6" t="n">
        <v>-0</v>
      </c>
      <c r="M8" s="6" t="s">
        <f>=I8+J8+K8+L8</f>
      </c>
      <c r="N8" s="16"/>
      <c r="O8" s="16" t="s">
        <v>674</v>
      </c>
    </row>
    <row collapsed="false" customFormat="false" customHeight="false" hidden="false" ht="12.1" outlineLevel="0" r="9">
      <c r="A9" s="21" t="n">
        <v>45110.549108796</v>
      </c>
      <c r="B9" s="22" t="s">
        <v>673</v>
      </c>
      <c r="C9" s="22" t="s">
        <v>233</v>
      </c>
      <c r="D9" s="22" t="s">
        <v>673</v>
      </c>
      <c r="E9" s="22" t="s">
        <v>673</v>
      </c>
      <c r="F9" s="22" t="s">
        <v>20</v>
      </c>
      <c r="G9" s="23" t="n">
        <v>1</v>
      </c>
      <c r="H9" s="24" t="n">
        <v>1</v>
      </c>
      <c r="I9" s="24" t="n">
        <v>1019.08</v>
      </c>
      <c r="J9" s="24" t="n">
        <v>0</v>
      </c>
      <c r="K9" s="24" t="n">
        <v>-0</v>
      </c>
      <c r="L9" s="24" t="n">
        <v>-0</v>
      </c>
      <c r="M9" s="6" t="s">
        <f>=I9+J9+K9+L9</f>
      </c>
      <c r="N9" s="22"/>
      <c r="O9" s="22" t="s">
        <v>674</v>
      </c>
    </row>
    <row collapsed="false" customFormat="false" customHeight="false" hidden="false" ht="12.1" outlineLevel="0" r="10">
      <c r="A10" s="21" t="n">
        <v>45110.551678241</v>
      </c>
      <c r="B10" s="22" t="s">
        <v>673</v>
      </c>
      <c r="C10" s="22" t="s">
        <v>233</v>
      </c>
      <c r="D10" s="22" t="s">
        <v>673</v>
      </c>
      <c r="E10" s="22" t="s">
        <v>673</v>
      </c>
      <c r="F10" s="22" t="s">
        <v>20</v>
      </c>
      <c r="G10" s="23" t="n">
        <v>1</v>
      </c>
      <c r="H10" s="24" t="n">
        <v>1</v>
      </c>
      <c r="I10" s="24" t="n">
        <v>1977.55</v>
      </c>
      <c r="J10" s="24" t="n">
        <v>0</v>
      </c>
      <c r="K10" s="24" t="n">
        <v>-0</v>
      </c>
      <c r="L10" s="24" t="n">
        <v>-0</v>
      </c>
      <c r="M10" s="6" t="s">
        <f>=I10+J10+K10+L10</f>
      </c>
      <c r="N10" s="22"/>
      <c r="O10" s="22" t="s">
        <v>674</v>
      </c>
    </row>
    <row collapsed="false" customFormat="false" customHeight="false" hidden="false" ht="12.1" outlineLevel="0" r="11">
      <c r="A11" s="20" t="n">
        <v>45110.551689815</v>
      </c>
      <c r="B11" s="16" t="s">
        <v>561</v>
      </c>
      <c r="C11" s="16" t="s">
        <v>679</v>
      </c>
      <c r="D11" s="16" t="s">
        <v>336</v>
      </c>
      <c r="E11" s="16" t="s">
        <v>146</v>
      </c>
      <c r="F11" s="16" t="s">
        <v>20</v>
      </c>
      <c r="G11" s="7" t="n">
        <v>2</v>
      </c>
      <c r="H11" s="6" t="n">
        <v>98.45</v>
      </c>
      <c r="I11" s="6" t="n">
        <v>-1969</v>
      </c>
      <c r="J11" s="6" t="n">
        <v>-2.6400000000001</v>
      </c>
      <c r="K11" s="6" t="n">
        <v>-5.91</v>
      </c>
      <c r="L11" s="6" t="n">
        <v>-0</v>
      </c>
      <c r="M11" s="6" t="s">
        <f>=I11+J11+K11+L11</f>
      </c>
      <c r="N11" s="16"/>
      <c r="O11" s="16" t="s">
        <v>674</v>
      </c>
    </row>
    <row collapsed="false" customFormat="false" customHeight="false" hidden="false" ht="12.1" outlineLevel="0" r="12">
      <c r="A12" s="21" t="n">
        <v>45110.55568287</v>
      </c>
      <c r="B12" s="22" t="s">
        <v>673</v>
      </c>
      <c r="C12" s="22" t="s">
        <v>233</v>
      </c>
      <c r="D12" s="22" t="s">
        <v>673</v>
      </c>
      <c r="E12" s="22" t="s">
        <v>673</v>
      </c>
      <c r="F12" s="22" t="s">
        <v>20</v>
      </c>
      <c r="G12" s="23" t="n">
        <v>1</v>
      </c>
      <c r="H12" s="24" t="n">
        <v>1</v>
      </c>
      <c r="I12" s="24" t="n">
        <v>1020.09</v>
      </c>
      <c r="J12" s="24" t="n">
        <v>0</v>
      </c>
      <c r="K12" s="24" t="n">
        <v>-0</v>
      </c>
      <c r="L12" s="24" t="n">
        <v>-0</v>
      </c>
      <c r="M12" s="6" t="s">
        <f>=I12+J12+K12+L12</f>
      </c>
      <c r="N12" s="22"/>
      <c r="O12" s="22" t="s">
        <v>674</v>
      </c>
    </row>
    <row collapsed="false" customFormat="false" customHeight="false" hidden="false" ht="12.1" outlineLevel="0" r="13">
      <c r="A13" s="20" t="n">
        <v>45110.555694444</v>
      </c>
      <c r="B13" s="16" t="s">
        <v>560</v>
      </c>
      <c r="C13" s="16" t="s">
        <v>678</v>
      </c>
      <c r="D13" s="16" t="s">
        <v>336</v>
      </c>
      <c r="E13" s="16" t="s">
        <v>146</v>
      </c>
      <c r="F13" s="16" t="s">
        <v>20</v>
      </c>
      <c r="G13" s="7" t="n">
        <v>1</v>
      </c>
      <c r="H13" s="6" t="n">
        <v>100.35</v>
      </c>
      <c r="I13" s="6" t="n">
        <v>-1003.5</v>
      </c>
      <c r="J13" s="6" t="n">
        <v>-13.57</v>
      </c>
      <c r="K13" s="6" t="n">
        <v>-3.01</v>
      </c>
      <c r="L13" s="6" t="n">
        <v>-0</v>
      </c>
      <c r="M13" s="6" t="s">
        <f>=I13+J13+K13+L13</f>
      </c>
      <c r="N13" s="16"/>
      <c r="O13" s="16" t="s">
        <v>674</v>
      </c>
    </row>
    <row collapsed="false" customFormat="false" customHeight="false" hidden="false" ht="12.1" outlineLevel="0" r="14">
      <c r="A14" s="21" t="n">
        <v>45110.571365741</v>
      </c>
      <c r="B14" s="22" t="s">
        <v>673</v>
      </c>
      <c r="C14" s="22" t="s">
        <v>233</v>
      </c>
      <c r="D14" s="22" t="s">
        <v>673</v>
      </c>
      <c r="E14" s="22" t="s">
        <v>673</v>
      </c>
      <c r="F14" s="22" t="s">
        <v>20</v>
      </c>
      <c r="G14" s="23" t="n">
        <v>1</v>
      </c>
      <c r="H14" s="24" t="n">
        <v>1</v>
      </c>
      <c r="I14" s="24" t="n">
        <v>2020.09</v>
      </c>
      <c r="J14" s="24" t="n">
        <v>0</v>
      </c>
      <c r="K14" s="24" t="n">
        <v>-0</v>
      </c>
      <c r="L14" s="24" t="n">
        <v>-0</v>
      </c>
      <c r="M14" s="6" t="s">
        <f>=I14+J14+K14+L14</f>
      </c>
      <c r="N14" s="22"/>
      <c r="O14" s="22" t="s">
        <v>674</v>
      </c>
    </row>
    <row collapsed="false" customFormat="false" customHeight="false" hidden="false" ht="12.1" outlineLevel="0" r="15">
      <c r="A15" s="20" t="n">
        <v>45110.571377315</v>
      </c>
      <c r="B15" s="16" t="s">
        <v>562</v>
      </c>
      <c r="C15" s="16" t="s">
        <v>680</v>
      </c>
      <c r="D15" s="16" t="s">
        <v>336</v>
      </c>
      <c r="E15" s="16" t="s">
        <v>146</v>
      </c>
      <c r="F15" s="16" t="s">
        <v>20</v>
      </c>
      <c r="G15" s="7" t="n">
        <v>2</v>
      </c>
      <c r="H15" s="6" t="n">
        <v>98.45</v>
      </c>
      <c r="I15" s="6" t="n">
        <v>-1969</v>
      </c>
      <c r="J15" s="6" t="n">
        <v>-45.18</v>
      </c>
      <c r="K15" s="6" t="n">
        <v>-5.91</v>
      </c>
      <c r="L15" s="6" t="n">
        <v>-0</v>
      </c>
      <c r="M15" s="6" t="s">
        <f>=I15+J15+K15+L15</f>
      </c>
      <c r="N15" s="16"/>
      <c r="O15" s="16" t="s">
        <v>674</v>
      </c>
    </row>
    <row collapsed="false" customFormat="false" customHeight="false" hidden="false" ht="12.1" outlineLevel="0" r="16">
      <c r="A16" s="21" t="n">
        <v>45111.5440625</v>
      </c>
      <c r="B16" s="22" t="s">
        <v>673</v>
      </c>
      <c r="C16" s="22" t="s">
        <v>233</v>
      </c>
      <c r="D16" s="22" t="s">
        <v>673</v>
      </c>
      <c r="E16" s="22" t="s">
        <v>673</v>
      </c>
      <c r="F16" s="22" t="s">
        <v>20</v>
      </c>
      <c r="G16" s="23" t="n">
        <v>1</v>
      </c>
      <c r="H16" s="24" t="n">
        <v>1</v>
      </c>
      <c r="I16" s="24" t="n">
        <v>1017.93</v>
      </c>
      <c r="J16" s="24" t="n">
        <v>0</v>
      </c>
      <c r="K16" s="24" t="n">
        <v>-0</v>
      </c>
      <c r="L16" s="24" t="n">
        <v>-0</v>
      </c>
      <c r="M16" s="6" t="s">
        <f>=I16+J16+K16+L16</f>
      </c>
      <c r="N16" s="22"/>
      <c r="O16" s="22" t="s">
        <v>674</v>
      </c>
    </row>
    <row collapsed="false" customFormat="false" customHeight="false" hidden="false" ht="12.1" outlineLevel="0" r="17">
      <c r="A17" s="20" t="n">
        <v>45111.558009259</v>
      </c>
      <c r="B17" s="16" t="s">
        <v>563</v>
      </c>
      <c r="C17" s="16" t="s">
        <v>681</v>
      </c>
      <c r="D17" s="16" t="s">
        <v>336</v>
      </c>
      <c r="E17" s="16" t="s">
        <v>146</v>
      </c>
      <c r="F17" s="16" t="s">
        <v>20</v>
      </c>
      <c r="G17" s="7" t="n">
        <v>1</v>
      </c>
      <c r="H17" s="6" t="n">
        <v>96.91</v>
      </c>
      <c r="I17" s="6" t="n">
        <v>-969.1</v>
      </c>
      <c r="J17" s="6" t="n">
        <v>-15.67</v>
      </c>
      <c r="K17" s="6" t="n">
        <v>-2.91</v>
      </c>
      <c r="L17" s="6" t="n">
        <v>-0</v>
      </c>
      <c r="M17" s="6" t="s">
        <f>=I17+J17+K17+L17</f>
      </c>
      <c r="N17" s="16"/>
      <c r="O17" s="16" t="s">
        <v>674</v>
      </c>
    </row>
    <row collapsed="false" customFormat="false" customHeight="false" hidden="false" ht="12.1" outlineLevel="0" r="18">
      <c r="A18" s="20" t="n">
        <v>45114.421030093</v>
      </c>
      <c r="B18" s="16" t="s">
        <v>81</v>
      </c>
      <c r="C18" s="16" t="s">
        <v>682</v>
      </c>
      <c r="D18" s="16" t="s">
        <v>336</v>
      </c>
      <c r="E18" s="16" t="s">
        <v>18</v>
      </c>
      <c r="F18" s="16" t="s">
        <v>20</v>
      </c>
      <c r="G18" s="7" t="n">
        <v>30</v>
      </c>
      <c r="H18" s="6" t="n">
        <v>122.59</v>
      </c>
      <c r="I18" s="6" t="n">
        <v>-3677.7</v>
      </c>
      <c r="J18" s="6" t="n">
        <v>-0</v>
      </c>
      <c r="K18" s="6" t="n">
        <v>-11.03</v>
      </c>
      <c r="L18" s="6" t="n">
        <v>-0</v>
      </c>
      <c r="M18" s="6" t="s">
        <f>=I18+J18+K18+L18</f>
      </c>
      <c r="N18" s="16"/>
      <c r="O18" s="16" t="s">
        <v>674</v>
      </c>
    </row>
    <row collapsed="false" customFormat="false" customHeight="false" hidden="false" ht="12.1" outlineLevel="0" r="19">
      <c r="A19" s="21" t="n">
        <v>45114.421030093</v>
      </c>
      <c r="B19" s="22" t="s">
        <v>673</v>
      </c>
      <c r="C19" s="22" t="s">
        <v>233</v>
      </c>
      <c r="D19" s="22" t="s">
        <v>673</v>
      </c>
      <c r="E19" s="22" t="s">
        <v>673</v>
      </c>
      <c r="F19" s="22" t="s">
        <v>20</v>
      </c>
      <c r="G19" s="23" t="n">
        <v>1</v>
      </c>
      <c r="H19" s="24" t="n">
        <v>1</v>
      </c>
      <c r="I19" s="24" t="n">
        <v>3688.74</v>
      </c>
      <c r="J19" s="24" t="n">
        <v>0</v>
      </c>
      <c r="K19" s="24" t="n">
        <v>-0</v>
      </c>
      <c r="L19" s="24" t="n">
        <v>-0</v>
      </c>
      <c r="M19" s="6" t="s">
        <f>=I19+J19+K19+L19</f>
      </c>
      <c r="N19" s="22"/>
      <c r="O19" s="22" t="s">
        <v>674</v>
      </c>
    </row>
    <row collapsed="false" customFormat="false" customHeight="false" hidden="false" ht="12.1" outlineLevel="0" r="20">
      <c r="A20" s="21" t="n">
        <v>45114.425520833</v>
      </c>
      <c r="B20" s="22" t="s">
        <v>673</v>
      </c>
      <c r="C20" s="22" t="s">
        <v>233</v>
      </c>
      <c r="D20" s="22" t="s">
        <v>673</v>
      </c>
      <c r="E20" s="22" t="s">
        <v>673</v>
      </c>
      <c r="F20" s="22" t="s">
        <v>20</v>
      </c>
      <c r="G20" s="23" t="n">
        <v>1</v>
      </c>
      <c r="H20" s="24" t="n">
        <v>1</v>
      </c>
      <c r="I20" s="24" t="n">
        <v>1919.5</v>
      </c>
      <c r="J20" s="24" t="n">
        <v>0</v>
      </c>
      <c r="K20" s="24" t="n">
        <v>-0</v>
      </c>
      <c r="L20" s="24" t="n">
        <v>-0</v>
      </c>
      <c r="M20" s="6" t="s">
        <f>=I20+J20+K20+L20</f>
      </c>
      <c r="N20" s="22"/>
      <c r="O20" s="22" t="s">
        <v>674</v>
      </c>
    </row>
    <row collapsed="false" customFormat="false" customHeight="false" hidden="false" ht="12.1" outlineLevel="0" r="21">
      <c r="A21" s="20" t="n">
        <v>45114.878472222</v>
      </c>
      <c r="B21" s="16" t="s">
        <v>46</v>
      </c>
      <c r="C21" s="16" t="s">
        <v>683</v>
      </c>
      <c r="D21" s="16" t="s">
        <v>336</v>
      </c>
      <c r="E21" s="16" t="s">
        <v>18</v>
      </c>
      <c r="F21" s="16" t="s">
        <v>20</v>
      </c>
      <c r="G21" s="7" t="n">
        <v>1</v>
      </c>
      <c r="H21" s="6" t="n">
        <v>1393</v>
      </c>
      <c r="I21" s="6" t="n">
        <v>-1393</v>
      </c>
      <c r="J21" s="6" t="n">
        <v>-0</v>
      </c>
      <c r="K21" s="6" t="n">
        <v>-4.18</v>
      </c>
      <c r="L21" s="6" t="n">
        <v>-0</v>
      </c>
      <c r="M21" s="6" t="s">
        <f>=I21+J21+K21+L21</f>
      </c>
      <c r="N21" s="16"/>
      <c r="O21" s="16" t="s">
        <v>674</v>
      </c>
    </row>
    <row collapsed="false" customFormat="false" customHeight="false" hidden="false" ht="12.1" outlineLevel="0" r="22">
      <c r="A22" s="21" t="n">
        <v>45117.423333333</v>
      </c>
      <c r="B22" s="22" t="s">
        <v>673</v>
      </c>
      <c r="C22" s="22" t="s">
        <v>233</v>
      </c>
      <c r="D22" s="22" t="s">
        <v>673</v>
      </c>
      <c r="E22" s="22" t="s">
        <v>673</v>
      </c>
      <c r="F22" s="22" t="s">
        <v>20</v>
      </c>
      <c r="G22" s="23" t="n">
        <v>1</v>
      </c>
      <c r="H22" s="24" t="n">
        <v>1</v>
      </c>
      <c r="I22" s="24" t="n">
        <v>500</v>
      </c>
      <c r="J22" s="24" t="n">
        <v>0</v>
      </c>
      <c r="K22" s="24" t="n">
        <v>-0</v>
      </c>
      <c r="L22" s="24" t="n">
        <v>-0</v>
      </c>
      <c r="M22" s="6" t="s">
        <f>=I22+J22+K22+L22</f>
      </c>
      <c r="N22" s="22"/>
      <c r="O22" s="22" t="s">
        <v>674</v>
      </c>
    </row>
    <row collapsed="false" customFormat="false" customHeight="false" hidden="false" ht="12.1" outlineLevel="0" r="23">
      <c r="A23" s="25" t="n">
        <v>45117.426701389</v>
      </c>
      <c r="B23" s="26" t="s">
        <v>684</v>
      </c>
      <c r="C23" s="26" t="s">
        <v>234</v>
      </c>
      <c r="D23" s="26" t="s">
        <v>684</v>
      </c>
      <c r="E23" s="26" t="s">
        <v>684</v>
      </c>
      <c r="F23" s="26" t="s">
        <v>20</v>
      </c>
      <c r="G23" s="27" t="n">
        <v>1</v>
      </c>
      <c r="H23" s="28" t="n">
        <v>-1</v>
      </c>
      <c r="I23" s="28" t="n">
        <v>-1053</v>
      </c>
      <c r="J23" s="28" t="n">
        <v>0</v>
      </c>
      <c r="K23" s="28" t="n">
        <v>-0</v>
      </c>
      <c r="L23" s="28" t="n">
        <v>-0</v>
      </c>
      <c r="M23" s="6" t="s">
        <f>=I23+J23+K23+L23</f>
      </c>
      <c r="N23" s="26"/>
      <c r="O23" s="26" t="s">
        <v>674</v>
      </c>
    </row>
    <row collapsed="false" customFormat="false" customHeight="false" hidden="false" ht="12.1" outlineLevel="0" r="24">
      <c r="A24" s="21" t="n">
        <v>45117.427662037</v>
      </c>
      <c r="B24" s="22" t="s">
        <v>673</v>
      </c>
      <c r="C24" s="22" t="s">
        <v>233</v>
      </c>
      <c r="D24" s="22" t="s">
        <v>673</v>
      </c>
      <c r="E24" s="22" t="s">
        <v>673</v>
      </c>
      <c r="F24" s="22" t="s">
        <v>20</v>
      </c>
      <c r="G24" s="23" t="n">
        <v>1</v>
      </c>
      <c r="H24" s="24" t="n">
        <v>1</v>
      </c>
      <c r="I24" s="24" t="n">
        <v>2958.85</v>
      </c>
      <c r="J24" s="24" t="n">
        <v>0</v>
      </c>
      <c r="K24" s="24" t="n">
        <v>-0</v>
      </c>
      <c r="L24" s="24" t="n">
        <v>-0</v>
      </c>
      <c r="M24" s="6" t="s">
        <f>=I24+J24+K24+L24</f>
      </c>
      <c r="N24" s="22"/>
      <c r="O24" s="22" t="s">
        <v>674</v>
      </c>
    </row>
    <row collapsed="false" customFormat="false" customHeight="false" hidden="false" ht="12.1" outlineLevel="0" r="25">
      <c r="A25" s="21" t="n">
        <v>45117.446122685</v>
      </c>
      <c r="B25" s="22" t="s">
        <v>673</v>
      </c>
      <c r="C25" s="22" t="s">
        <v>233</v>
      </c>
      <c r="D25" s="22" t="s">
        <v>673</v>
      </c>
      <c r="E25" s="22" t="s">
        <v>673</v>
      </c>
      <c r="F25" s="22" t="s">
        <v>20</v>
      </c>
      <c r="G25" s="23" t="n">
        <v>1</v>
      </c>
      <c r="H25" s="24" t="n">
        <v>1</v>
      </c>
      <c r="I25" s="24" t="n">
        <v>300</v>
      </c>
      <c r="J25" s="24" t="n">
        <v>0</v>
      </c>
      <c r="K25" s="24" t="n">
        <v>-0</v>
      </c>
      <c r="L25" s="24" t="n">
        <v>-0</v>
      </c>
      <c r="M25" s="6" t="s">
        <f>=I25+J25+K25+L25</f>
      </c>
      <c r="N25" s="22"/>
      <c r="O25" s="22" t="s">
        <v>674</v>
      </c>
    </row>
    <row collapsed="false" customFormat="false" customHeight="false" hidden="false" ht="12.1" outlineLevel="0" r="26">
      <c r="A26" s="20" t="n">
        <v>45117.446724537</v>
      </c>
      <c r="B26" s="16" t="s">
        <v>17</v>
      </c>
      <c r="C26" s="16" t="s">
        <v>685</v>
      </c>
      <c r="D26" s="16" t="s">
        <v>336</v>
      </c>
      <c r="E26" s="16" t="s">
        <v>18</v>
      </c>
      <c r="F26" s="16" t="s">
        <v>20</v>
      </c>
      <c r="G26" s="7" t="n">
        <v>10</v>
      </c>
      <c r="H26" s="6" t="n">
        <v>298.7</v>
      </c>
      <c r="I26" s="6" t="n">
        <v>-2987</v>
      </c>
      <c r="J26" s="6" t="n">
        <v>-0</v>
      </c>
      <c r="K26" s="6" t="n">
        <v>-8.96</v>
      </c>
      <c r="L26" s="6" t="n">
        <v>-0</v>
      </c>
      <c r="M26" s="6" t="s">
        <f>=I26+J26+K26+L26</f>
      </c>
      <c r="N26" s="16"/>
      <c r="O26" s="16" t="s">
        <v>674</v>
      </c>
    </row>
    <row collapsed="false" customFormat="false" customHeight="false" hidden="false" ht="12.1" outlineLevel="0" r="27">
      <c r="A27" s="21" t="n">
        <v>45119.562430556</v>
      </c>
      <c r="B27" s="22" t="s">
        <v>673</v>
      </c>
      <c r="C27" s="22" t="s">
        <v>233</v>
      </c>
      <c r="D27" s="22" t="s">
        <v>673</v>
      </c>
      <c r="E27" s="22" t="s">
        <v>673</v>
      </c>
      <c r="F27" s="22" t="s">
        <v>20</v>
      </c>
      <c r="G27" s="23" t="n">
        <v>1</v>
      </c>
      <c r="H27" s="24" t="n">
        <v>1</v>
      </c>
      <c r="I27" s="24" t="n">
        <v>1996.65</v>
      </c>
      <c r="J27" s="24" t="n">
        <v>0</v>
      </c>
      <c r="K27" s="24" t="n">
        <v>-0</v>
      </c>
      <c r="L27" s="24" t="n">
        <v>-0</v>
      </c>
      <c r="M27" s="6" t="s">
        <f>=I27+J27+K27+L27</f>
      </c>
      <c r="N27" s="22"/>
      <c r="O27" s="22" t="s">
        <v>674</v>
      </c>
    </row>
    <row collapsed="false" customFormat="false" customHeight="false" hidden="false" ht="12.1" outlineLevel="0" r="28">
      <c r="A28" s="20" t="n">
        <v>45119.562962963</v>
      </c>
      <c r="B28" s="16" t="s">
        <v>56</v>
      </c>
      <c r="C28" s="16" t="s">
        <v>686</v>
      </c>
      <c r="D28" s="16" t="s">
        <v>336</v>
      </c>
      <c r="E28" s="16" t="s">
        <v>18</v>
      </c>
      <c r="F28" s="16" t="s">
        <v>20</v>
      </c>
      <c r="G28" s="7" t="n">
        <v>4</v>
      </c>
      <c r="H28" s="6" t="n">
        <v>481</v>
      </c>
      <c r="I28" s="6" t="n">
        <v>-1924</v>
      </c>
      <c r="J28" s="6" t="n">
        <v>-0</v>
      </c>
      <c r="K28" s="6" t="n">
        <v>-5.77</v>
      </c>
      <c r="L28" s="6" t="n">
        <v>-0</v>
      </c>
      <c r="M28" s="6" t="s">
        <f>=I28+J28+K28+L28</f>
      </c>
      <c r="N28" s="16"/>
      <c r="O28" s="16" t="s">
        <v>674</v>
      </c>
    </row>
    <row collapsed="false" customFormat="false" customHeight="false" hidden="false" ht="12.1" outlineLevel="0" r="29">
      <c r="A29" s="29" t="n">
        <v>45119.624479167</v>
      </c>
      <c r="B29" s="30" t="s">
        <v>687</v>
      </c>
      <c r="C29" s="30" t="s">
        <v>688</v>
      </c>
      <c r="D29" s="30" t="s">
        <v>687</v>
      </c>
      <c r="E29" s="30" t="s">
        <v>687</v>
      </c>
      <c r="F29" s="30" t="s">
        <v>20</v>
      </c>
      <c r="G29" s="31" t="n">
        <v>1</v>
      </c>
      <c r="H29" s="32" t="n">
        <v>-14</v>
      </c>
      <c r="I29" s="32" t="n">
        <v>-14</v>
      </c>
      <c r="J29" s="32" t="n">
        <v>0</v>
      </c>
      <c r="K29" s="32" t="n">
        <v>-0</v>
      </c>
      <c r="L29" s="32" t="n">
        <v>-0</v>
      </c>
      <c r="M29" s="6" t="s">
        <f>=I29+J29+K29+L29</f>
      </c>
      <c r="N29" s="30"/>
      <c r="O29" s="30" t="s">
        <v>674</v>
      </c>
    </row>
    <row collapsed="false" customFormat="false" customHeight="false" hidden="false" ht="12.1" outlineLevel="0" r="30">
      <c r="A30" s="25" t="n">
        <v>45119.624479167</v>
      </c>
      <c r="B30" s="26" t="s">
        <v>684</v>
      </c>
      <c r="C30" s="26" t="s">
        <v>234</v>
      </c>
      <c r="D30" s="26" t="s">
        <v>684</v>
      </c>
      <c r="E30" s="26" t="s">
        <v>684</v>
      </c>
      <c r="F30" s="26" t="s">
        <v>20</v>
      </c>
      <c r="G30" s="27" t="n">
        <v>1</v>
      </c>
      <c r="H30" s="28" t="n">
        <v>-1</v>
      </c>
      <c r="I30" s="28" t="n">
        <v>-316</v>
      </c>
      <c r="J30" s="28" t="n">
        <v>0</v>
      </c>
      <c r="K30" s="28" t="n">
        <v>-0</v>
      </c>
      <c r="L30" s="28" t="n">
        <v>-0</v>
      </c>
      <c r="M30" s="6" t="s">
        <f>=I30+J30+K30+L30</f>
      </c>
      <c r="N30" s="26"/>
      <c r="O30" s="26" t="s">
        <v>674</v>
      </c>
    </row>
    <row collapsed="false" customFormat="false" customHeight="false" hidden="false" ht="12.1" outlineLevel="0" r="31">
      <c r="A31" s="21" t="n">
        <v>45119.693148148</v>
      </c>
      <c r="B31" s="22" t="s">
        <v>673</v>
      </c>
      <c r="C31" s="22" t="s">
        <v>233</v>
      </c>
      <c r="D31" s="22" t="s">
        <v>673</v>
      </c>
      <c r="E31" s="22" t="s">
        <v>673</v>
      </c>
      <c r="F31" s="22" t="s">
        <v>20</v>
      </c>
      <c r="G31" s="23" t="n">
        <v>1</v>
      </c>
      <c r="H31" s="24" t="n">
        <v>1</v>
      </c>
      <c r="I31" s="24" t="n">
        <v>1428</v>
      </c>
      <c r="J31" s="24" t="n">
        <v>0</v>
      </c>
      <c r="K31" s="24" t="n">
        <v>-0</v>
      </c>
      <c r="L31" s="24" t="n">
        <v>-0</v>
      </c>
      <c r="M31" s="6" t="s">
        <f>=I31+J31+K31+L31</f>
      </c>
      <c r="N31" s="22"/>
      <c r="O31" s="22" t="s">
        <v>674</v>
      </c>
    </row>
    <row collapsed="false" customFormat="false" customHeight="false" hidden="false" ht="12.1" outlineLevel="0" r="32">
      <c r="A32" s="20" t="n">
        <v>45119.721446759</v>
      </c>
      <c r="B32" s="16" t="s">
        <v>141</v>
      </c>
      <c r="C32" s="16" t="s">
        <v>689</v>
      </c>
      <c r="D32" s="16" t="s">
        <v>336</v>
      </c>
      <c r="E32" s="16" t="s">
        <v>132</v>
      </c>
      <c r="F32" s="16" t="s">
        <v>20</v>
      </c>
      <c r="G32" s="7" t="n">
        <v>199</v>
      </c>
      <c r="H32" s="6" t="n">
        <v>7.15</v>
      </c>
      <c r="I32" s="6" t="n">
        <v>-1422.85</v>
      </c>
      <c r="J32" s="6" t="n">
        <v>-0</v>
      </c>
      <c r="K32" s="6" t="n">
        <v>-0</v>
      </c>
      <c r="L32" s="6" t="n">
        <v>-0</v>
      </c>
      <c r="M32" s="6" t="s">
        <f>=I32+J32+K32+L32</f>
      </c>
      <c r="N32" s="16"/>
      <c r="O32" s="16" t="s">
        <v>674</v>
      </c>
    </row>
    <row collapsed="false" customFormat="false" customHeight="false" hidden="false" ht="12.1" outlineLevel="0" r="33">
      <c r="A33" s="20" t="n">
        <v>45133.613078704</v>
      </c>
      <c r="B33" s="16" t="s">
        <v>690</v>
      </c>
      <c r="C33" s="16" t="s">
        <v>691</v>
      </c>
      <c r="D33" s="16" t="s">
        <v>336</v>
      </c>
      <c r="E33" s="16" t="s">
        <v>336</v>
      </c>
      <c r="F33" s="16" t="s">
        <v>20</v>
      </c>
      <c r="G33" s="7" t="n">
        <v>1</v>
      </c>
      <c r="H33" s="6" t="n">
        <v>4.79</v>
      </c>
      <c r="I33" s="6" t="n">
        <v>-4.79</v>
      </c>
      <c r="J33" s="6" t="n">
        <v>-0</v>
      </c>
      <c r="K33" s="6" t="n">
        <v>-0.6</v>
      </c>
      <c r="L33" s="6" t="n">
        <v>-0</v>
      </c>
      <c r="M33" s="6" t="s">
        <f>=I33+J33+K33+L33</f>
      </c>
      <c r="N33" s="16"/>
      <c r="O33" s="16" t="s">
        <v>674</v>
      </c>
    </row>
    <row collapsed="false" customFormat="false" customHeight="false" hidden="false" ht="12.1" outlineLevel="0" r="34">
      <c r="A34" s="33" t="n">
        <v>45133.784780093</v>
      </c>
      <c r="B34" s="34" t="s">
        <v>690</v>
      </c>
      <c r="C34" s="34" t="s">
        <v>692</v>
      </c>
      <c r="D34" s="34" t="s">
        <v>407</v>
      </c>
      <c r="E34" s="34" t="s">
        <v>407</v>
      </c>
      <c r="F34" s="34" t="s">
        <v>20</v>
      </c>
      <c r="G34" s="35" t="n">
        <v>-1</v>
      </c>
      <c r="H34" s="36" t="n">
        <v>1</v>
      </c>
      <c r="I34" s="36" t="n">
        <v>0</v>
      </c>
      <c r="J34" s="36" t="n">
        <v>0</v>
      </c>
      <c r="K34" s="36" t="n">
        <v>-0</v>
      </c>
      <c r="L34" s="36" t="n">
        <v>-0</v>
      </c>
      <c r="M34" s="6" t="s">
        <f>=I34+J34+K34+L34</f>
      </c>
      <c r="N34" s="34"/>
      <c r="O34" s="34" t="s">
        <v>674</v>
      </c>
    </row>
    <row collapsed="false" customFormat="false" customHeight="false" hidden="false" ht="12.1" outlineLevel="0" r="35">
      <c r="A35" s="21" t="n">
        <v>45134.649525463</v>
      </c>
      <c r="B35" s="22" t="s">
        <v>673</v>
      </c>
      <c r="C35" s="22" t="s">
        <v>233</v>
      </c>
      <c r="D35" s="22" t="s">
        <v>673</v>
      </c>
      <c r="E35" s="22" t="s">
        <v>673</v>
      </c>
      <c r="F35" s="22" t="s">
        <v>20</v>
      </c>
      <c r="G35" s="23" t="n">
        <v>1</v>
      </c>
      <c r="H35" s="24" t="n">
        <v>1</v>
      </c>
      <c r="I35" s="24" t="n">
        <v>1500</v>
      </c>
      <c r="J35" s="24" t="n">
        <v>0</v>
      </c>
      <c r="K35" s="24" t="n">
        <v>-0</v>
      </c>
      <c r="L35" s="24" t="n">
        <v>-0</v>
      </c>
      <c r="M35" s="6" t="s">
        <f>=I35+J35+K35+L35</f>
      </c>
      <c r="N35" s="22"/>
      <c r="O35" s="22" t="s">
        <v>674</v>
      </c>
    </row>
    <row collapsed="false" customFormat="false" customHeight="false" hidden="false" ht="12.1" outlineLevel="0" r="36">
      <c r="A36" s="20" t="n">
        <v>45134.690983796</v>
      </c>
      <c r="B36" s="16" t="s">
        <v>118</v>
      </c>
      <c r="C36" s="16" t="s">
        <v>693</v>
      </c>
      <c r="D36" s="16" t="s">
        <v>336</v>
      </c>
      <c r="E36" s="16" t="s">
        <v>18</v>
      </c>
      <c r="F36" s="16" t="s">
        <v>20</v>
      </c>
      <c r="G36" s="7" t="n">
        <v>10</v>
      </c>
      <c r="H36" s="6" t="n">
        <v>85.58</v>
      </c>
      <c r="I36" s="6" t="n">
        <v>-855.8</v>
      </c>
      <c r="J36" s="6" t="n">
        <v>-0</v>
      </c>
      <c r="K36" s="6" t="n">
        <v>-2.57</v>
      </c>
      <c r="L36" s="6" t="n">
        <v>-0</v>
      </c>
      <c r="M36" s="6" t="s">
        <f>=I36+J36+K36+L36</f>
      </c>
      <c r="N36" s="16"/>
      <c r="O36" s="16" t="s">
        <v>674</v>
      </c>
    </row>
    <row collapsed="false" customFormat="false" customHeight="false" hidden="false" ht="12.1" outlineLevel="0" r="37">
      <c r="A37" s="20" t="n">
        <v>45135.598090278</v>
      </c>
      <c r="B37" s="16" t="s">
        <v>564</v>
      </c>
      <c r="C37" s="16" t="s">
        <v>694</v>
      </c>
      <c r="D37" s="16" t="s">
        <v>336</v>
      </c>
      <c r="E37" s="16" t="s">
        <v>132</v>
      </c>
      <c r="F37" s="16" t="s">
        <v>20</v>
      </c>
      <c r="G37" s="7" t="n">
        <v>115</v>
      </c>
      <c r="H37" s="6" t="n">
        <v>5.57</v>
      </c>
      <c r="I37" s="6" t="n">
        <v>-640.55</v>
      </c>
      <c r="J37" s="6" t="n">
        <v>-0</v>
      </c>
      <c r="K37" s="6" t="n">
        <v>-0</v>
      </c>
      <c r="L37" s="6" t="n">
        <v>-0</v>
      </c>
      <c r="M37" s="6" t="s">
        <f>=I37+J37+K37+L37</f>
      </c>
      <c r="N37" s="16"/>
      <c r="O37" s="16" t="s">
        <v>674</v>
      </c>
    </row>
    <row collapsed="false" customFormat="false" customHeight="false" hidden="false" ht="12.1" outlineLevel="0" r="38">
      <c r="A38" s="21" t="n">
        <v>45139.70130787</v>
      </c>
      <c r="B38" s="22" t="s">
        <v>673</v>
      </c>
      <c r="C38" s="22" t="s">
        <v>233</v>
      </c>
      <c r="D38" s="22" t="s">
        <v>673</v>
      </c>
      <c r="E38" s="22" t="s">
        <v>673</v>
      </c>
      <c r="F38" s="22" t="s">
        <v>20</v>
      </c>
      <c r="G38" s="23" t="n">
        <v>1</v>
      </c>
      <c r="H38" s="24" t="n">
        <v>1</v>
      </c>
      <c r="I38" s="24" t="n">
        <v>1500</v>
      </c>
      <c r="J38" s="24" t="n">
        <v>0</v>
      </c>
      <c r="K38" s="24" t="n">
        <v>-0</v>
      </c>
      <c r="L38" s="24" t="n">
        <v>-0</v>
      </c>
      <c r="M38" s="6" t="s">
        <f>=I38+J38+K38+L38</f>
      </c>
      <c r="N38" s="22"/>
      <c r="O38" s="22" t="s">
        <v>674</v>
      </c>
    </row>
    <row collapsed="false" customFormat="false" customHeight="false" hidden="false" ht="12.1" outlineLevel="0" r="39">
      <c r="A39" s="20" t="n">
        <v>45141.430474537</v>
      </c>
      <c r="B39" s="16" t="s">
        <v>27</v>
      </c>
      <c r="C39" s="16" t="s">
        <v>695</v>
      </c>
      <c r="D39" s="16" t="s">
        <v>336</v>
      </c>
      <c r="E39" s="16" t="s">
        <v>18</v>
      </c>
      <c r="F39" s="16" t="s">
        <v>20</v>
      </c>
      <c r="G39" s="7" t="n">
        <v>10</v>
      </c>
      <c r="H39" s="6" t="n">
        <v>74.5</v>
      </c>
      <c r="I39" s="6" t="n">
        <v>-745</v>
      </c>
      <c r="J39" s="6" t="n">
        <v>-0</v>
      </c>
      <c r="K39" s="6" t="n">
        <v>-2.24</v>
      </c>
      <c r="L39" s="6" t="n">
        <v>-0</v>
      </c>
      <c r="M39" s="6" t="s">
        <f>=I39+J39+K39+L39</f>
      </c>
      <c r="N39" s="16"/>
      <c r="O39" s="16" t="s">
        <v>674</v>
      </c>
    </row>
    <row collapsed="false" customFormat="false" customHeight="false" hidden="false" ht="12.1" outlineLevel="0" r="40">
      <c r="A40" s="21" t="n">
        <v>45148.546423611</v>
      </c>
      <c r="B40" s="22" t="s">
        <v>696</v>
      </c>
      <c r="C40" s="22" t="s">
        <v>697</v>
      </c>
      <c r="D40" s="22" t="s">
        <v>696</v>
      </c>
      <c r="E40" s="22" t="s">
        <v>696</v>
      </c>
      <c r="F40" s="22" t="s">
        <v>20</v>
      </c>
      <c r="G40" s="23" t="n">
        <v>1</v>
      </c>
      <c r="H40" s="24" t="n">
        <v>1</v>
      </c>
      <c r="I40" s="24" t="n">
        <v>20.19</v>
      </c>
      <c r="J40" s="24" t="n">
        <v>0</v>
      </c>
      <c r="K40" s="24" t="n">
        <v>-0</v>
      </c>
      <c r="L40" s="24" t="n">
        <v>-0</v>
      </c>
      <c r="M40" s="6" t="s">
        <f>=I40+J40+K40+L40</f>
      </c>
      <c r="N40" s="22"/>
      <c r="O40" s="22" t="s">
        <v>674</v>
      </c>
    </row>
    <row collapsed="false" customFormat="false" customHeight="false" hidden="false" ht="12.1" outlineLevel="0" r="41">
      <c r="A41" s="21" t="n">
        <v>45149.675671296</v>
      </c>
      <c r="B41" s="22" t="s">
        <v>673</v>
      </c>
      <c r="C41" s="22" t="s">
        <v>233</v>
      </c>
      <c r="D41" s="22" t="s">
        <v>673</v>
      </c>
      <c r="E41" s="22" t="s">
        <v>673</v>
      </c>
      <c r="F41" s="22" t="s">
        <v>20</v>
      </c>
      <c r="G41" s="23" t="n">
        <v>1</v>
      </c>
      <c r="H41" s="24" t="n">
        <v>1</v>
      </c>
      <c r="I41" s="24" t="n">
        <v>6000</v>
      </c>
      <c r="J41" s="24" t="n">
        <v>0</v>
      </c>
      <c r="K41" s="24" t="n">
        <v>-0</v>
      </c>
      <c r="L41" s="24" t="n">
        <v>-0</v>
      </c>
      <c r="M41" s="6" t="s">
        <f>=I41+J41+K41+L41</f>
      </c>
      <c r="N41" s="22"/>
      <c r="O41" s="22" t="s">
        <v>674</v>
      </c>
    </row>
    <row collapsed="false" customFormat="false" customHeight="false" hidden="false" ht="12.1" outlineLevel="0" r="42">
      <c r="A42" s="20" t="n">
        <v>45149.721724537</v>
      </c>
      <c r="B42" s="16" t="s">
        <v>565</v>
      </c>
      <c r="C42" s="16" t="s">
        <v>698</v>
      </c>
      <c r="D42" s="16" t="s">
        <v>336</v>
      </c>
      <c r="E42" s="16" t="s">
        <v>146</v>
      </c>
      <c r="F42" s="16" t="s">
        <v>20</v>
      </c>
      <c r="G42" s="7" t="n">
        <v>1</v>
      </c>
      <c r="H42" s="6" t="n">
        <v>99.9</v>
      </c>
      <c r="I42" s="6" t="n">
        <v>-999</v>
      </c>
      <c r="J42" s="6" t="n">
        <v>-15.77</v>
      </c>
      <c r="K42" s="6" t="n">
        <v>-3</v>
      </c>
      <c r="L42" s="6" t="n">
        <v>-0</v>
      </c>
      <c r="M42" s="6" t="s">
        <f>=I42+J42+K42+L42</f>
      </c>
      <c r="N42" s="16"/>
      <c r="O42" s="16" t="s">
        <v>674</v>
      </c>
    </row>
    <row collapsed="false" customFormat="false" customHeight="false" hidden="false" ht="12.1" outlineLevel="0" r="43">
      <c r="A43" s="21" t="n">
        <v>45149.728356481</v>
      </c>
      <c r="B43" s="22" t="s">
        <v>673</v>
      </c>
      <c r="C43" s="22" t="s">
        <v>233</v>
      </c>
      <c r="D43" s="22" t="s">
        <v>673</v>
      </c>
      <c r="E43" s="22" t="s">
        <v>673</v>
      </c>
      <c r="F43" s="22" t="s">
        <v>20</v>
      </c>
      <c r="G43" s="23" t="n">
        <v>1</v>
      </c>
      <c r="H43" s="24" t="n">
        <v>1</v>
      </c>
      <c r="I43" s="24" t="n">
        <v>1000</v>
      </c>
      <c r="J43" s="24" t="n">
        <v>0</v>
      </c>
      <c r="K43" s="24" t="n">
        <v>-0</v>
      </c>
      <c r="L43" s="24" t="n">
        <v>-0</v>
      </c>
      <c r="M43" s="6" t="s">
        <f>=I43+J43+K43+L43</f>
      </c>
      <c r="N43" s="22"/>
      <c r="O43" s="22" t="s">
        <v>674</v>
      </c>
    </row>
    <row collapsed="false" customFormat="false" customHeight="false" hidden="false" ht="12.1" outlineLevel="0" r="44">
      <c r="A44" s="20" t="n">
        <v>45149.731782407</v>
      </c>
      <c r="B44" s="16" t="s">
        <v>141</v>
      </c>
      <c r="C44" s="16" t="s">
        <v>689</v>
      </c>
      <c r="D44" s="16" t="s">
        <v>336</v>
      </c>
      <c r="E44" s="16" t="s">
        <v>132</v>
      </c>
      <c r="F44" s="16" t="s">
        <v>20</v>
      </c>
      <c r="G44" s="7" t="n">
        <v>300</v>
      </c>
      <c r="H44" s="6" t="n">
        <v>7.79</v>
      </c>
      <c r="I44" s="6" t="n">
        <v>-2337</v>
      </c>
      <c r="J44" s="6" t="n">
        <v>-0</v>
      </c>
      <c r="K44" s="6" t="n">
        <v>-0</v>
      </c>
      <c r="L44" s="6" t="n">
        <v>-0</v>
      </c>
      <c r="M44" s="6" t="s">
        <f>=I44+J44+K44+L44</f>
      </c>
      <c r="N44" s="16"/>
      <c r="O44" s="16" t="s">
        <v>674</v>
      </c>
    </row>
    <row collapsed="false" customFormat="false" customHeight="false" hidden="false" ht="12.1" outlineLevel="0" r="45">
      <c r="A45" s="20" t="n">
        <v>45149.812314815</v>
      </c>
      <c r="B45" s="16" t="s">
        <v>564</v>
      </c>
      <c r="C45" s="16" t="s">
        <v>694</v>
      </c>
      <c r="D45" s="16" t="s">
        <v>336</v>
      </c>
      <c r="E45" s="16" t="s">
        <v>132</v>
      </c>
      <c r="F45" s="16" t="s">
        <v>20</v>
      </c>
      <c r="G45" s="7" t="n">
        <v>330</v>
      </c>
      <c r="H45" s="6" t="n">
        <v>5.62</v>
      </c>
      <c r="I45" s="6" t="n">
        <v>-1854.6</v>
      </c>
      <c r="J45" s="6" t="n">
        <v>-0</v>
      </c>
      <c r="K45" s="6" t="n">
        <v>-0</v>
      </c>
      <c r="L45" s="6" t="n">
        <v>-0</v>
      </c>
      <c r="M45" s="6" t="s">
        <f>=I45+J45+K45+L45</f>
      </c>
      <c r="N45" s="16"/>
      <c r="O45" s="16" t="s">
        <v>674</v>
      </c>
    </row>
    <row collapsed="false" customFormat="false" customHeight="false" hidden="false" ht="12.1" outlineLevel="0" r="46">
      <c r="A46" s="20" t="n">
        <v>45149.816585648</v>
      </c>
      <c r="B46" s="16" t="s">
        <v>89</v>
      </c>
      <c r="C46" s="16" t="s">
        <v>699</v>
      </c>
      <c r="D46" s="16" t="s">
        <v>336</v>
      </c>
      <c r="E46" s="16" t="s">
        <v>18</v>
      </c>
      <c r="F46" s="16" t="s">
        <v>20</v>
      </c>
      <c r="G46" s="7" t="n">
        <v>10</v>
      </c>
      <c r="H46" s="6" t="n">
        <v>204.8</v>
      </c>
      <c r="I46" s="6" t="n">
        <v>-2048</v>
      </c>
      <c r="J46" s="6" t="n">
        <v>-0</v>
      </c>
      <c r="K46" s="6" t="n">
        <v>-6.14</v>
      </c>
      <c r="L46" s="6" t="n">
        <v>-0</v>
      </c>
      <c r="M46" s="6" t="s">
        <f>=I46+J46+K46+L46</f>
      </c>
      <c r="N46" s="16"/>
      <c r="O46" s="16" t="s">
        <v>674</v>
      </c>
    </row>
    <row collapsed="false" customFormat="false" customHeight="false" hidden="false" ht="12.1" outlineLevel="0" r="47">
      <c r="A47" s="20" t="n">
        <v>45152.617777778</v>
      </c>
      <c r="B47" s="16" t="s">
        <v>141</v>
      </c>
      <c r="C47" s="16" t="s">
        <v>689</v>
      </c>
      <c r="D47" s="16" t="s">
        <v>336</v>
      </c>
      <c r="E47" s="16" t="s">
        <v>132</v>
      </c>
      <c r="F47" s="16" t="s">
        <v>20</v>
      </c>
      <c r="G47" s="7" t="n">
        <v>63</v>
      </c>
      <c r="H47" s="6" t="n">
        <v>7.99</v>
      </c>
      <c r="I47" s="6" t="n">
        <v>-503.37</v>
      </c>
      <c r="J47" s="6" t="n">
        <v>-0</v>
      </c>
      <c r="K47" s="6" t="n">
        <v>-0</v>
      </c>
      <c r="L47" s="6" t="n">
        <v>-0</v>
      </c>
      <c r="M47" s="6" t="s">
        <f>=I47+J47+K47+L47</f>
      </c>
      <c r="N47" s="16"/>
      <c r="O47" s="16" t="s">
        <v>674</v>
      </c>
    </row>
    <row collapsed="false" customFormat="false" customHeight="false" hidden="false" ht="12.1" outlineLevel="0" r="48">
      <c r="A48" s="21" t="n">
        <v>45155.820462963</v>
      </c>
      <c r="B48" s="22" t="s">
        <v>673</v>
      </c>
      <c r="C48" s="22" t="s">
        <v>233</v>
      </c>
      <c r="D48" s="22" t="s">
        <v>673</v>
      </c>
      <c r="E48" s="22" t="s">
        <v>673</v>
      </c>
      <c r="F48" s="22" t="s">
        <v>20</v>
      </c>
      <c r="G48" s="23" t="n">
        <v>1</v>
      </c>
      <c r="H48" s="24" t="n">
        <v>1</v>
      </c>
      <c r="I48" s="24" t="n">
        <v>2000</v>
      </c>
      <c r="J48" s="24" t="n">
        <v>0</v>
      </c>
      <c r="K48" s="24" t="n">
        <v>-0</v>
      </c>
      <c r="L48" s="24" t="n">
        <v>-0</v>
      </c>
      <c r="M48" s="6" t="s">
        <f>=I48+J48+K48+L48</f>
      </c>
      <c r="N48" s="22"/>
      <c r="O48" s="22" t="s">
        <v>674</v>
      </c>
    </row>
    <row collapsed="false" customFormat="false" customHeight="false" hidden="false" ht="12.1" outlineLevel="0" r="49">
      <c r="A49" s="21" t="n">
        <v>45160.71306713</v>
      </c>
      <c r="B49" s="22" t="s">
        <v>696</v>
      </c>
      <c r="C49" s="22" t="s">
        <v>700</v>
      </c>
      <c r="D49" s="22" t="s">
        <v>696</v>
      </c>
      <c r="E49" s="22" t="s">
        <v>696</v>
      </c>
      <c r="F49" s="22" t="s">
        <v>20</v>
      </c>
      <c r="G49" s="23" t="n">
        <v>1</v>
      </c>
      <c r="H49" s="24" t="n">
        <v>1</v>
      </c>
      <c r="I49" s="24" t="n">
        <v>32.41</v>
      </c>
      <c r="J49" s="24" t="n">
        <v>0</v>
      </c>
      <c r="K49" s="24" t="n">
        <v>-0</v>
      </c>
      <c r="L49" s="24" t="n">
        <v>-0</v>
      </c>
      <c r="M49" s="6" t="s">
        <f>=I49+J49+K49+L49</f>
      </c>
      <c r="N49" s="22"/>
      <c r="O49" s="22" t="s">
        <v>674</v>
      </c>
    </row>
    <row collapsed="false" customFormat="false" customHeight="false" hidden="false" ht="12.1" outlineLevel="0" r="50">
      <c r="A50" s="21" t="n">
        <v>45162.655983796</v>
      </c>
      <c r="B50" s="22" t="s">
        <v>696</v>
      </c>
      <c r="C50" s="22" t="s">
        <v>701</v>
      </c>
      <c r="D50" s="22" t="s">
        <v>696</v>
      </c>
      <c r="E50" s="22" t="s">
        <v>696</v>
      </c>
      <c r="F50" s="22" t="s">
        <v>20</v>
      </c>
      <c r="G50" s="23" t="n">
        <v>1</v>
      </c>
      <c r="H50" s="24" t="n">
        <v>1</v>
      </c>
      <c r="I50" s="24" t="n">
        <v>62.16</v>
      </c>
      <c r="J50" s="24" t="n">
        <v>0</v>
      </c>
      <c r="K50" s="24" t="n">
        <v>-0</v>
      </c>
      <c r="L50" s="24" t="n">
        <v>-0</v>
      </c>
      <c r="M50" s="6" t="s">
        <f>=I50+J50+K50+L50</f>
      </c>
      <c r="N50" s="22"/>
      <c r="O50" s="22" t="s">
        <v>674</v>
      </c>
    </row>
    <row collapsed="false" customFormat="false" customHeight="false" hidden="false" ht="12.1" outlineLevel="0" r="51">
      <c r="A51" s="20" t="n">
        <v>45163.453472222</v>
      </c>
      <c r="B51" s="16" t="s">
        <v>560</v>
      </c>
      <c r="C51" s="16" t="s">
        <v>678</v>
      </c>
      <c r="D51" s="16" t="s">
        <v>336</v>
      </c>
      <c r="E51" s="16" t="s">
        <v>146</v>
      </c>
      <c r="F51" s="16" t="s">
        <v>20</v>
      </c>
      <c r="G51" s="7" t="n">
        <v>1</v>
      </c>
      <c r="H51" s="6" t="n">
        <v>99.16</v>
      </c>
      <c r="I51" s="6" t="n">
        <v>-991.6</v>
      </c>
      <c r="J51" s="6" t="n">
        <v>-0</v>
      </c>
      <c r="K51" s="6" t="n">
        <v>-2.97</v>
      </c>
      <c r="L51" s="6" t="n">
        <v>-0</v>
      </c>
      <c r="M51" s="6" t="s">
        <f>=I51+J51+K51+L51</f>
      </c>
      <c r="N51" s="16"/>
      <c r="O51" s="16" t="s">
        <v>674</v>
      </c>
    </row>
    <row collapsed="false" customFormat="false" customHeight="false" hidden="false" ht="12.1" outlineLevel="0" r="52">
      <c r="A52" s="21" t="n">
        <v>45166.570231481</v>
      </c>
      <c r="B52" s="22" t="s">
        <v>696</v>
      </c>
      <c r="C52" s="22" t="s">
        <v>702</v>
      </c>
      <c r="D52" s="22" t="s">
        <v>696</v>
      </c>
      <c r="E52" s="22" t="s">
        <v>696</v>
      </c>
      <c r="F52" s="22" t="s">
        <v>20</v>
      </c>
      <c r="G52" s="23" t="n">
        <v>1</v>
      </c>
      <c r="H52" s="24" t="n">
        <v>1</v>
      </c>
      <c r="I52" s="24" t="n">
        <v>63.32</v>
      </c>
      <c r="J52" s="24" t="n">
        <v>0</v>
      </c>
      <c r="K52" s="24" t="n">
        <v>-0</v>
      </c>
      <c r="L52" s="24" t="n">
        <v>-0</v>
      </c>
      <c r="M52" s="6" t="s">
        <f>=I52+J52+K52+L52</f>
      </c>
      <c r="N52" s="22"/>
      <c r="O52" s="22" t="s">
        <v>674</v>
      </c>
    </row>
    <row collapsed="false" customFormat="false" customHeight="false" hidden="false" ht="12.1" outlineLevel="0" r="53">
      <c r="A53" s="20" t="n">
        <v>45167.636284722</v>
      </c>
      <c r="B53" s="16" t="s">
        <v>566</v>
      </c>
      <c r="C53" s="16" t="s">
        <v>703</v>
      </c>
      <c r="D53" s="16" t="s">
        <v>336</v>
      </c>
      <c r="E53" s="16" t="s">
        <v>146</v>
      </c>
      <c r="F53" s="16" t="s">
        <v>20</v>
      </c>
      <c r="G53" s="7" t="n">
        <v>1</v>
      </c>
      <c r="H53" s="6" t="n">
        <v>97.18</v>
      </c>
      <c r="I53" s="6" t="n">
        <v>-971.8</v>
      </c>
      <c r="J53" s="6" t="n">
        <v>-39.78</v>
      </c>
      <c r="K53" s="6" t="n">
        <v>-2.92</v>
      </c>
      <c r="L53" s="6" t="n">
        <v>-0</v>
      </c>
      <c r="M53" s="6" t="s">
        <f>=I53+J53+K53+L53</f>
      </c>
      <c r="N53" s="16"/>
      <c r="O53" s="16" t="s">
        <v>674</v>
      </c>
    </row>
    <row collapsed="false" customFormat="false" customHeight="false" hidden="false" ht="12.1" outlineLevel="0" r="54">
      <c r="A54" s="21" t="n">
        <v>45168.617951389</v>
      </c>
      <c r="B54" s="22" t="s">
        <v>673</v>
      </c>
      <c r="C54" s="22" t="s">
        <v>233</v>
      </c>
      <c r="D54" s="22" t="s">
        <v>673</v>
      </c>
      <c r="E54" s="22" t="s">
        <v>673</v>
      </c>
      <c r="F54" s="22" t="s">
        <v>20</v>
      </c>
      <c r="G54" s="23" t="n">
        <v>1</v>
      </c>
      <c r="H54" s="24" t="n">
        <v>1</v>
      </c>
      <c r="I54" s="24" t="n">
        <v>817.05</v>
      </c>
      <c r="J54" s="24" t="n">
        <v>0</v>
      </c>
      <c r="K54" s="24" t="n">
        <v>-0</v>
      </c>
      <c r="L54" s="24" t="n">
        <v>-0</v>
      </c>
      <c r="M54" s="6" t="s">
        <f>=I54+J54+K54+L54</f>
      </c>
      <c r="N54" s="22"/>
      <c r="O54" s="22" t="s">
        <v>674</v>
      </c>
    </row>
    <row collapsed="false" customFormat="false" customHeight="false" hidden="false" ht="12.1" outlineLevel="0" r="55">
      <c r="A55" s="20" t="n">
        <v>45168.617962963</v>
      </c>
      <c r="B55" s="16" t="s">
        <v>118</v>
      </c>
      <c r="C55" s="16" t="s">
        <v>693</v>
      </c>
      <c r="D55" s="16" t="s">
        <v>336</v>
      </c>
      <c r="E55" s="16" t="s">
        <v>18</v>
      </c>
      <c r="F55" s="16" t="s">
        <v>20</v>
      </c>
      <c r="G55" s="7" t="n">
        <v>10</v>
      </c>
      <c r="H55" s="6" t="n">
        <v>81.46</v>
      </c>
      <c r="I55" s="6" t="n">
        <v>-814.6</v>
      </c>
      <c r="J55" s="6" t="n">
        <v>-0</v>
      </c>
      <c r="K55" s="6" t="n">
        <v>-2.44</v>
      </c>
      <c r="L55" s="6" t="n">
        <v>-0</v>
      </c>
      <c r="M55" s="6" t="s">
        <f>=I55+J55+K55+L55</f>
      </c>
      <c r="N55" s="16"/>
      <c r="O55" s="16" t="s">
        <v>674</v>
      </c>
    </row>
    <row collapsed="false" customFormat="false" customHeight="false" hidden="false" ht="12.1" outlineLevel="0" r="56">
      <c r="A56" s="20" t="n">
        <v>45180.530300926</v>
      </c>
      <c r="B56" s="16" t="s">
        <v>141</v>
      </c>
      <c r="C56" s="16" t="s">
        <v>689</v>
      </c>
      <c r="D56" s="16" t="s">
        <v>336</v>
      </c>
      <c r="E56" s="16" t="s">
        <v>132</v>
      </c>
      <c r="F56" s="16" t="s">
        <v>20</v>
      </c>
      <c r="G56" s="7" t="n">
        <v>20</v>
      </c>
      <c r="H56" s="6" t="n">
        <v>7.62</v>
      </c>
      <c r="I56" s="6" t="n">
        <v>-152.4</v>
      </c>
      <c r="J56" s="6" t="n">
        <v>-0</v>
      </c>
      <c r="K56" s="6" t="n">
        <v>-0</v>
      </c>
      <c r="L56" s="6" t="n">
        <v>-0</v>
      </c>
      <c r="M56" s="6" t="s">
        <f>=I56+J56+K56+L56</f>
      </c>
      <c r="N56" s="16"/>
      <c r="O56" s="16" t="s">
        <v>674</v>
      </c>
    </row>
    <row collapsed="false" customFormat="false" customHeight="false" hidden="false" ht="12.1" outlineLevel="0" r="57">
      <c r="A57" s="21" t="n">
        <v>45181.787604167</v>
      </c>
      <c r="B57" s="22" t="s">
        <v>673</v>
      </c>
      <c r="C57" s="22" t="s">
        <v>233</v>
      </c>
      <c r="D57" s="22" t="s">
        <v>673</v>
      </c>
      <c r="E57" s="22" t="s">
        <v>673</v>
      </c>
      <c r="F57" s="22" t="s">
        <v>20</v>
      </c>
      <c r="G57" s="23" t="n">
        <v>1</v>
      </c>
      <c r="H57" s="24" t="n">
        <v>1</v>
      </c>
      <c r="I57" s="24" t="n">
        <v>5000</v>
      </c>
      <c r="J57" s="24" t="n">
        <v>0</v>
      </c>
      <c r="K57" s="24" t="n">
        <v>-0</v>
      </c>
      <c r="L57" s="24" t="n">
        <v>-0</v>
      </c>
      <c r="M57" s="6" t="s">
        <f>=I57+J57+K57+L57</f>
      </c>
      <c r="N57" s="22"/>
      <c r="O57" s="22" t="s">
        <v>674</v>
      </c>
    </row>
    <row collapsed="false" customFormat="false" customHeight="false" hidden="false" ht="12.1" outlineLevel="0" r="58">
      <c r="A58" s="20" t="n">
        <v>45181.805104167</v>
      </c>
      <c r="B58" s="16" t="s">
        <v>53</v>
      </c>
      <c r="C58" s="16" t="s">
        <v>704</v>
      </c>
      <c r="D58" s="16" t="s">
        <v>336</v>
      </c>
      <c r="E58" s="16" t="s">
        <v>18</v>
      </c>
      <c r="F58" s="16" t="s">
        <v>20</v>
      </c>
      <c r="G58" s="7" t="n">
        <v>10</v>
      </c>
      <c r="H58" s="6" t="n">
        <v>260.35</v>
      </c>
      <c r="I58" s="6" t="n">
        <v>-2603.5</v>
      </c>
      <c r="J58" s="6" t="n">
        <v>-0</v>
      </c>
      <c r="K58" s="6" t="n">
        <v>-7.81</v>
      </c>
      <c r="L58" s="6" t="n">
        <v>-0</v>
      </c>
      <c r="M58" s="6" t="s">
        <f>=I58+J58+K58+L58</f>
      </c>
      <c r="N58" s="16"/>
      <c r="O58" s="16" t="s">
        <v>674</v>
      </c>
    </row>
    <row collapsed="false" customFormat="false" customHeight="false" hidden="false" ht="12.1" outlineLevel="0" r="59">
      <c r="A59" s="20" t="n">
        <v>45182.453414352</v>
      </c>
      <c r="B59" s="16" t="s">
        <v>141</v>
      </c>
      <c r="C59" s="16" t="s">
        <v>689</v>
      </c>
      <c r="D59" s="16" t="s">
        <v>336</v>
      </c>
      <c r="E59" s="16" t="s">
        <v>132</v>
      </c>
      <c r="F59" s="16" t="s">
        <v>20</v>
      </c>
      <c r="G59" s="7" t="n">
        <v>100</v>
      </c>
      <c r="H59" s="6" t="n">
        <v>7.51</v>
      </c>
      <c r="I59" s="6" t="n">
        <v>-751</v>
      </c>
      <c r="J59" s="6" t="n">
        <v>-0</v>
      </c>
      <c r="K59" s="6" t="n">
        <v>-0</v>
      </c>
      <c r="L59" s="6" t="n">
        <v>-0</v>
      </c>
      <c r="M59" s="6" t="s">
        <f>=I59+J59+K59+L59</f>
      </c>
      <c r="N59" s="16"/>
      <c r="O59" s="16" t="s">
        <v>674</v>
      </c>
    </row>
    <row collapsed="false" customFormat="false" customHeight="false" hidden="false" ht="12.1" outlineLevel="0" r="60">
      <c r="A60" s="20" t="n">
        <v>45182.454131944</v>
      </c>
      <c r="B60" s="16" t="s">
        <v>118</v>
      </c>
      <c r="C60" s="16" t="s">
        <v>693</v>
      </c>
      <c r="D60" s="16" t="s">
        <v>336</v>
      </c>
      <c r="E60" s="16" t="s">
        <v>18</v>
      </c>
      <c r="F60" s="16" t="s">
        <v>20</v>
      </c>
      <c r="G60" s="7" t="n">
        <v>10</v>
      </c>
      <c r="H60" s="6" t="n">
        <v>79.68</v>
      </c>
      <c r="I60" s="6" t="n">
        <v>-796.8</v>
      </c>
      <c r="J60" s="6" t="n">
        <v>-0</v>
      </c>
      <c r="K60" s="6" t="n">
        <v>-2.39</v>
      </c>
      <c r="L60" s="6" t="n">
        <v>-0</v>
      </c>
      <c r="M60" s="6" t="s">
        <f>=I60+J60+K60+L60</f>
      </c>
      <c r="N60" s="16"/>
      <c r="O60" s="16" t="s">
        <v>674</v>
      </c>
    </row>
    <row collapsed="false" customFormat="false" customHeight="false" hidden="false" ht="12.1" outlineLevel="0" r="61">
      <c r="A61" s="21" t="n">
        <v>45186.97005787</v>
      </c>
      <c r="B61" s="22" t="s">
        <v>673</v>
      </c>
      <c r="C61" s="22" t="s">
        <v>233</v>
      </c>
      <c r="D61" s="22" t="s">
        <v>673</v>
      </c>
      <c r="E61" s="22" t="s">
        <v>673</v>
      </c>
      <c r="F61" s="22" t="s">
        <v>20</v>
      </c>
      <c r="G61" s="23" t="n">
        <v>1</v>
      </c>
      <c r="H61" s="24" t="n">
        <v>1</v>
      </c>
      <c r="I61" s="24" t="n">
        <v>1500</v>
      </c>
      <c r="J61" s="24" t="n">
        <v>0</v>
      </c>
      <c r="K61" s="24" t="n">
        <v>-0</v>
      </c>
      <c r="L61" s="24" t="n">
        <v>-0</v>
      </c>
      <c r="M61" s="6" t="s">
        <f>=I61+J61+K61+L61</f>
      </c>
      <c r="N61" s="22"/>
      <c r="O61" s="22" t="s">
        <v>674</v>
      </c>
    </row>
    <row collapsed="false" customFormat="false" customHeight="false" hidden="false" ht="12.1" outlineLevel="0" r="62">
      <c r="A62" s="20" t="n">
        <v>45188.411076389</v>
      </c>
      <c r="B62" s="16" t="s">
        <v>98</v>
      </c>
      <c r="C62" s="16" t="s">
        <v>705</v>
      </c>
      <c r="D62" s="16" t="s">
        <v>336</v>
      </c>
      <c r="E62" s="16" t="s">
        <v>18</v>
      </c>
      <c r="F62" s="16" t="s">
        <v>20</v>
      </c>
      <c r="G62" s="7" t="n">
        <v>1</v>
      </c>
      <c r="H62" s="6" t="n">
        <v>1290</v>
      </c>
      <c r="I62" s="6" t="n">
        <v>-1290</v>
      </c>
      <c r="J62" s="6" t="n">
        <v>-0</v>
      </c>
      <c r="K62" s="6" t="n">
        <v>-3.87</v>
      </c>
      <c r="L62" s="6" t="n">
        <v>-0</v>
      </c>
      <c r="M62" s="6" t="s">
        <f>=I62+J62+K62+L62</f>
      </c>
      <c r="N62" s="16"/>
      <c r="O62" s="16" t="s">
        <v>674</v>
      </c>
    </row>
    <row collapsed="false" customFormat="false" customHeight="false" hidden="false" ht="12.1" outlineLevel="0" r="63">
      <c r="A63" s="20" t="n">
        <v>45188.470775463</v>
      </c>
      <c r="B63" s="16" t="s">
        <v>566</v>
      </c>
      <c r="C63" s="16" t="s">
        <v>703</v>
      </c>
      <c r="D63" s="16" t="s">
        <v>336</v>
      </c>
      <c r="E63" s="16" t="s">
        <v>146</v>
      </c>
      <c r="F63" s="16" t="s">
        <v>20</v>
      </c>
      <c r="G63" s="7" t="n">
        <v>1</v>
      </c>
      <c r="H63" s="6" t="n">
        <v>96.69</v>
      </c>
      <c r="I63" s="6" t="n">
        <v>-966.9</v>
      </c>
      <c r="J63" s="6" t="n">
        <v>-46.11</v>
      </c>
      <c r="K63" s="6" t="n">
        <v>-2.9</v>
      </c>
      <c r="L63" s="6" t="n">
        <v>-0</v>
      </c>
      <c r="M63" s="6" t="s">
        <f>=I63+J63+K63+L63</f>
      </c>
      <c r="N63" s="16"/>
      <c r="O63" s="16" t="s">
        <v>674</v>
      </c>
    </row>
    <row collapsed="false" customFormat="false" customHeight="false" hidden="false" ht="12.1" outlineLevel="0" r="64">
      <c r="A64" s="21" t="n">
        <v>45196.747280093</v>
      </c>
      <c r="B64" s="22" t="s">
        <v>673</v>
      </c>
      <c r="C64" s="22" t="s">
        <v>233</v>
      </c>
      <c r="D64" s="22" t="s">
        <v>673</v>
      </c>
      <c r="E64" s="22" t="s">
        <v>673</v>
      </c>
      <c r="F64" s="22" t="s">
        <v>20</v>
      </c>
      <c r="G64" s="23" t="n">
        <v>1</v>
      </c>
      <c r="H64" s="24" t="n">
        <v>1</v>
      </c>
      <c r="I64" s="24" t="n">
        <v>1000</v>
      </c>
      <c r="J64" s="24" t="n">
        <v>0</v>
      </c>
      <c r="K64" s="24" t="n">
        <v>-0</v>
      </c>
      <c r="L64" s="24" t="n">
        <v>-0</v>
      </c>
      <c r="M64" s="6" t="s">
        <f>=I64+J64+K64+L64</f>
      </c>
      <c r="N64" s="22"/>
      <c r="O64" s="22" t="s">
        <v>674</v>
      </c>
    </row>
    <row collapsed="false" customFormat="false" customHeight="false" hidden="false" ht="12.1" outlineLevel="0" r="65">
      <c r="A65" s="21" t="n">
        <v>45197.516712963</v>
      </c>
      <c r="B65" s="22" t="s">
        <v>696</v>
      </c>
      <c r="C65" s="22" t="s">
        <v>706</v>
      </c>
      <c r="D65" s="22" t="s">
        <v>696</v>
      </c>
      <c r="E65" s="22" t="s">
        <v>696</v>
      </c>
      <c r="F65" s="22" t="s">
        <v>20</v>
      </c>
      <c r="G65" s="23" t="n">
        <v>1</v>
      </c>
      <c r="H65" s="24" t="n">
        <v>1</v>
      </c>
      <c r="I65" s="24" t="n">
        <v>30.54</v>
      </c>
      <c r="J65" s="24" t="n">
        <v>0</v>
      </c>
      <c r="K65" s="24" t="n">
        <v>-0</v>
      </c>
      <c r="L65" s="24" t="n">
        <v>-0</v>
      </c>
      <c r="M65" s="6" t="s">
        <f>=I65+J65+K65+L65</f>
      </c>
      <c r="N65" s="22"/>
      <c r="O65" s="22" t="s">
        <v>674</v>
      </c>
    </row>
    <row collapsed="false" customFormat="false" customHeight="false" hidden="false" ht="12.1" outlineLevel="0" r="66">
      <c r="A66" s="21" t="n">
        <v>45197.577835648</v>
      </c>
      <c r="B66" s="22" t="s">
        <v>696</v>
      </c>
      <c r="C66" s="22" t="s">
        <v>707</v>
      </c>
      <c r="D66" s="22" t="s">
        <v>696</v>
      </c>
      <c r="E66" s="22" t="s">
        <v>696</v>
      </c>
      <c r="F66" s="22" t="s">
        <v>20</v>
      </c>
      <c r="G66" s="23" t="n">
        <v>1</v>
      </c>
      <c r="H66" s="24" t="n">
        <v>1</v>
      </c>
      <c r="I66" s="24" t="n">
        <v>39.9</v>
      </c>
      <c r="J66" s="24" t="n">
        <v>0</v>
      </c>
      <c r="K66" s="24" t="n">
        <v>-0</v>
      </c>
      <c r="L66" s="24" t="n">
        <v>-0</v>
      </c>
      <c r="M66" s="6" t="s">
        <f>=I66+J66+K66+L66</f>
      </c>
      <c r="N66" s="22"/>
      <c r="O66" s="22" t="s">
        <v>674</v>
      </c>
    </row>
    <row collapsed="false" customFormat="false" customHeight="false" hidden="false" ht="12.1" outlineLevel="0" r="67">
      <c r="A67" s="20" t="n">
        <v>45198.639710648</v>
      </c>
      <c r="B67" s="16" t="s">
        <v>27</v>
      </c>
      <c r="C67" s="16" t="s">
        <v>695</v>
      </c>
      <c r="D67" s="16" t="s">
        <v>336</v>
      </c>
      <c r="E67" s="16" t="s">
        <v>18</v>
      </c>
      <c r="F67" s="16" t="s">
        <v>20</v>
      </c>
      <c r="G67" s="7" t="n">
        <v>10</v>
      </c>
      <c r="H67" s="6" t="n">
        <v>68.5</v>
      </c>
      <c r="I67" s="6" t="n">
        <v>-685</v>
      </c>
      <c r="J67" s="6" t="n">
        <v>-0</v>
      </c>
      <c r="K67" s="6" t="n">
        <v>-2.06</v>
      </c>
      <c r="L67" s="6" t="n">
        <v>-0</v>
      </c>
      <c r="M67" s="6" t="s">
        <f>=I67+J67+K67+L67</f>
      </c>
      <c r="N67" s="16"/>
      <c r="O67" s="16" t="s">
        <v>674</v>
      </c>
    </row>
    <row collapsed="false" customFormat="false" customHeight="false" hidden="false" ht="12.1" outlineLevel="0" r="68">
      <c r="A68" s="21" t="n">
        <v>45211.680208333</v>
      </c>
      <c r="B68" s="22" t="s">
        <v>673</v>
      </c>
      <c r="C68" s="22" t="s">
        <v>233</v>
      </c>
      <c r="D68" s="22" t="s">
        <v>673</v>
      </c>
      <c r="E68" s="22" t="s">
        <v>673</v>
      </c>
      <c r="F68" s="22" t="s">
        <v>20</v>
      </c>
      <c r="G68" s="23" t="n">
        <v>1</v>
      </c>
      <c r="H68" s="24" t="n">
        <v>1</v>
      </c>
      <c r="I68" s="24" t="n">
        <v>4000</v>
      </c>
      <c r="J68" s="24" t="n">
        <v>0</v>
      </c>
      <c r="K68" s="24" t="n">
        <v>-0</v>
      </c>
      <c r="L68" s="24" t="n">
        <v>-0</v>
      </c>
      <c r="M68" s="6" t="s">
        <f>=I68+J68+K68+L68</f>
      </c>
      <c r="N68" s="22"/>
      <c r="O68" s="22" t="s">
        <v>674</v>
      </c>
    </row>
    <row collapsed="false" customFormat="false" customHeight="false" hidden="false" ht="12.1" outlineLevel="0" r="69">
      <c r="A69" s="20" t="n">
        <v>45211.691423611</v>
      </c>
      <c r="B69" s="16" t="s">
        <v>31</v>
      </c>
      <c r="C69" s="16" t="s">
        <v>708</v>
      </c>
      <c r="D69" s="16" t="s">
        <v>336</v>
      </c>
      <c r="E69" s="16" t="s">
        <v>18</v>
      </c>
      <c r="F69" s="16" t="s">
        <v>20</v>
      </c>
      <c r="G69" s="7" t="n">
        <v>3</v>
      </c>
      <c r="H69" s="6" t="n">
        <v>614.696667</v>
      </c>
      <c r="I69" s="6" t="n">
        <v>-1844.090001</v>
      </c>
      <c r="J69" s="6" t="n">
        <v>-0</v>
      </c>
      <c r="K69" s="6" t="n">
        <v>-0</v>
      </c>
      <c r="L69" s="6" t="n">
        <v>-0</v>
      </c>
      <c r="M69" s="6" t="s">
        <f>=I69+J69+K69+L69</f>
      </c>
      <c r="N69" s="16"/>
      <c r="O69" s="16" t="s">
        <v>674</v>
      </c>
    </row>
    <row collapsed="false" customFormat="false" customHeight="false" hidden="false" ht="12.1" outlineLevel="0" r="70">
      <c r="A70" s="29" t="n">
        <v>45211.691435185</v>
      </c>
      <c r="B70" s="30" t="s">
        <v>709</v>
      </c>
      <c r="C70" s="30" t="s">
        <v>710</v>
      </c>
      <c r="D70" s="30" t="s">
        <v>709</v>
      </c>
      <c r="E70" s="30" t="s">
        <v>709</v>
      </c>
      <c r="F70" s="30" t="s">
        <v>20</v>
      </c>
      <c r="G70" s="31" t="n">
        <v>1</v>
      </c>
      <c r="H70" s="32" t="n">
        <v>-1</v>
      </c>
      <c r="I70" s="32" t="n">
        <v>-5.53</v>
      </c>
      <c r="J70" s="32" t="n">
        <v>0</v>
      </c>
      <c r="K70" s="32" t="n">
        <v>-0</v>
      </c>
      <c r="L70" s="32" t="n">
        <v>-0</v>
      </c>
      <c r="M70" s="6" t="s">
        <f>=I70+J70+K70+L70</f>
      </c>
      <c r="N70" s="30"/>
      <c r="O70" s="30" t="s">
        <v>674</v>
      </c>
    </row>
    <row collapsed="false" customFormat="false" customHeight="false" hidden="false" ht="12.1" outlineLevel="0" r="71">
      <c r="A71" s="20" t="n">
        <v>45212.743518519</v>
      </c>
      <c r="B71" s="16" t="s">
        <v>27</v>
      </c>
      <c r="C71" s="16" t="s">
        <v>695</v>
      </c>
      <c r="D71" s="16" t="s">
        <v>336</v>
      </c>
      <c r="E71" s="16" t="s">
        <v>18</v>
      </c>
      <c r="F71" s="16" t="s">
        <v>20</v>
      </c>
      <c r="G71" s="7" t="n">
        <v>10</v>
      </c>
      <c r="H71" s="6" t="n">
        <v>66.1</v>
      </c>
      <c r="I71" s="6" t="n">
        <v>-661</v>
      </c>
      <c r="J71" s="6" t="n">
        <v>-0</v>
      </c>
      <c r="K71" s="6" t="n">
        <v>-1.98</v>
      </c>
      <c r="L71" s="6" t="n">
        <v>-0</v>
      </c>
      <c r="M71" s="6" t="s">
        <f>=I71+J71+K71+L71</f>
      </c>
      <c r="N71" s="16"/>
      <c r="O71" s="16" t="s">
        <v>674</v>
      </c>
    </row>
    <row collapsed="false" customFormat="false" customHeight="false" hidden="false" ht="12.1" outlineLevel="0" r="72">
      <c r="A72" s="20" t="n">
        <v>45217.550335648</v>
      </c>
      <c r="B72" s="16" t="s">
        <v>27</v>
      </c>
      <c r="C72" s="16" t="s">
        <v>695</v>
      </c>
      <c r="D72" s="16" t="s">
        <v>336</v>
      </c>
      <c r="E72" s="16" t="s">
        <v>18</v>
      </c>
      <c r="F72" s="16" t="s">
        <v>20</v>
      </c>
      <c r="G72" s="7" t="n">
        <v>10</v>
      </c>
      <c r="H72" s="6" t="n">
        <v>71.45</v>
      </c>
      <c r="I72" s="6" t="n">
        <v>-714.5</v>
      </c>
      <c r="J72" s="6" t="n">
        <v>-0</v>
      </c>
      <c r="K72" s="6" t="n">
        <v>-2.14</v>
      </c>
      <c r="L72" s="6" t="n">
        <v>-0</v>
      </c>
      <c r="M72" s="6" t="s">
        <f>=I72+J72+K72+L72</f>
      </c>
      <c r="N72" s="16"/>
      <c r="O72" s="16" t="s">
        <v>674</v>
      </c>
    </row>
    <row collapsed="false" customFormat="false" customHeight="false" hidden="false" ht="12.1" outlineLevel="0" r="73">
      <c r="A73" s="20" t="n">
        <v>45218.614375</v>
      </c>
      <c r="B73" s="16" t="s">
        <v>567</v>
      </c>
      <c r="C73" s="16" t="s">
        <v>711</v>
      </c>
      <c r="D73" s="16" t="s">
        <v>336</v>
      </c>
      <c r="E73" s="16" t="s">
        <v>146</v>
      </c>
      <c r="F73" s="16" t="s">
        <v>20</v>
      </c>
      <c r="G73" s="7" t="n">
        <v>1</v>
      </c>
      <c r="H73" s="6" t="n">
        <v>98.65</v>
      </c>
      <c r="I73" s="6" t="n">
        <v>-986.5</v>
      </c>
      <c r="J73" s="6" t="n">
        <v>-15.19</v>
      </c>
      <c r="K73" s="6" t="n">
        <v>-2.96</v>
      </c>
      <c r="L73" s="6" t="n">
        <v>-0</v>
      </c>
      <c r="M73" s="6" t="s">
        <f>=I73+J73+K73+L73</f>
      </c>
      <c r="N73" s="16"/>
      <c r="O73" s="16" t="s">
        <v>674</v>
      </c>
    </row>
    <row collapsed="false" customFormat="false" customHeight="false" hidden="false" ht="12.1" outlineLevel="0" r="74">
      <c r="A74" s="21" t="n">
        <v>45222.404733796</v>
      </c>
      <c r="B74" s="22" t="s">
        <v>696</v>
      </c>
      <c r="C74" s="22" t="s">
        <v>712</v>
      </c>
      <c r="D74" s="22" t="s">
        <v>696</v>
      </c>
      <c r="E74" s="22" t="s">
        <v>696</v>
      </c>
      <c r="F74" s="22" t="s">
        <v>20</v>
      </c>
      <c r="G74" s="23" t="n">
        <v>1</v>
      </c>
      <c r="H74" s="24" t="n">
        <v>1</v>
      </c>
      <c r="I74" s="24" t="n">
        <v>109.7</v>
      </c>
      <c r="J74" s="24" t="n">
        <v>0</v>
      </c>
      <c r="K74" s="24" t="n">
        <v>-0</v>
      </c>
      <c r="L74" s="24" t="n">
        <v>-0</v>
      </c>
      <c r="M74" s="6" t="s">
        <f>=I74+J74+K74+L74</f>
      </c>
      <c r="N74" s="22"/>
      <c r="O74" s="22" t="s">
        <v>674</v>
      </c>
    </row>
    <row collapsed="false" customFormat="false" customHeight="false" hidden="false" ht="12.1" outlineLevel="0" r="75">
      <c r="A75" s="29" t="n">
        <v>45224.808229167</v>
      </c>
      <c r="B75" s="30" t="s">
        <v>687</v>
      </c>
      <c r="C75" s="30" t="s">
        <v>713</v>
      </c>
      <c r="D75" s="30" t="s">
        <v>687</v>
      </c>
      <c r="E75" s="30" t="s">
        <v>687</v>
      </c>
      <c r="F75" s="30" t="s">
        <v>20</v>
      </c>
      <c r="G75" s="31" t="n">
        <v>1</v>
      </c>
      <c r="H75" s="32" t="n">
        <v>-4</v>
      </c>
      <c r="I75" s="32" t="n">
        <v>-4</v>
      </c>
      <c r="J75" s="32" t="n">
        <v>0</v>
      </c>
      <c r="K75" s="32" t="n">
        <v>-0</v>
      </c>
      <c r="L75" s="32" t="n">
        <v>-0</v>
      </c>
      <c r="M75" s="6" t="s">
        <f>=I75+J75+K75+L75</f>
      </c>
      <c r="N75" s="30"/>
      <c r="O75" s="30" t="s">
        <v>674</v>
      </c>
    </row>
    <row collapsed="false" customFormat="false" customHeight="false" hidden="false" ht="12.1" outlineLevel="0" r="76">
      <c r="A76" s="21" t="n">
        <v>45224.808229167</v>
      </c>
      <c r="B76" s="22" t="s">
        <v>696</v>
      </c>
      <c r="C76" s="22" t="s">
        <v>714</v>
      </c>
      <c r="D76" s="22" t="s">
        <v>696</v>
      </c>
      <c r="E76" s="22" t="s">
        <v>696</v>
      </c>
      <c r="F76" s="22" t="s">
        <v>20</v>
      </c>
      <c r="G76" s="23" t="n">
        <v>1</v>
      </c>
      <c r="H76" s="24" t="n">
        <v>1</v>
      </c>
      <c r="I76" s="24" t="n">
        <v>34.5</v>
      </c>
      <c r="J76" s="24" t="n">
        <v>0</v>
      </c>
      <c r="K76" s="24" t="n">
        <v>-0</v>
      </c>
      <c r="L76" s="24" t="n">
        <v>-0</v>
      </c>
      <c r="M76" s="6" t="s">
        <f>=I76+J76+K76+L76</f>
      </c>
      <c r="N76" s="22"/>
      <c r="O76" s="22" t="s">
        <v>674</v>
      </c>
    </row>
    <row collapsed="false" customFormat="false" customHeight="false" hidden="false" ht="12.1" outlineLevel="0" r="77">
      <c r="A77" s="21" t="n">
        <v>45227.8953125</v>
      </c>
      <c r="B77" s="22" t="s">
        <v>673</v>
      </c>
      <c r="C77" s="22" t="s">
        <v>233</v>
      </c>
      <c r="D77" s="22" t="s">
        <v>673</v>
      </c>
      <c r="E77" s="22" t="s">
        <v>673</v>
      </c>
      <c r="F77" s="22" t="s">
        <v>20</v>
      </c>
      <c r="G77" s="23" t="n">
        <v>1</v>
      </c>
      <c r="H77" s="24" t="n">
        <v>1</v>
      </c>
      <c r="I77" s="24" t="n">
        <v>2000</v>
      </c>
      <c r="J77" s="24" t="n">
        <v>0</v>
      </c>
      <c r="K77" s="24" t="n">
        <v>-0</v>
      </c>
      <c r="L77" s="24" t="n">
        <v>-0</v>
      </c>
      <c r="M77" s="6" t="s">
        <f>=I77+J77+K77+L77</f>
      </c>
      <c r="N77" s="22"/>
      <c r="O77" s="22" t="s">
        <v>674</v>
      </c>
    </row>
    <row collapsed="false" customFormat="false" customHeight="false" hidden="false" ht="12.1" outlineLevel="0" r="78">
      <c r="A78" s="20" t="n">
        <v>45229.505081019</v>
      </c>
      <c r="B78" s="16" t="s">
        <v>67</v>
      </c>
      <c r="C78" s="16" t="s">
        <v>715</v>
      </c>
      <c r="D78" s="16" t="s">
        <v>336</v>
      </c>
      <c r="E78" s="16" t="s">
        <v>18</v>
      </c>
      <c r="F78" s="16" t="s">
        <v>20</v>
      </c>
      <c r="G78" s="7" t="n">
        <v>10</v>
      </c>
      <c r="H78" s="6" t="n">
        <v>53.53</v>
      </c>
      <c r="I78" s="6" t="n">
        <v>-535.3</v>
      </c>
      <c r="J78" s="6" t="n">
        <v>-0</v>
      </c>
      <c r="K78" s="6" t="n">
        <v>-1.61</v>
      </c>
      <c r="L78" s="6" t="n">
        <v>-0</v>
      </c>
      <c r="M78" s="6" t="s">
        <f>=I78+J78+K78+L78</f>
      </c>
      <c r="N78" s="16"/>
      <c r="O78" s="16" t="s">
        <v>674</v>
      </c>
    </row>
    <row collapsed="false" customFormat="false" customHeight="false" hidden="false" ht="12.1" outlineLevel="0" r="79">
      <c r="A79" s="20" t="n">
        <v>45230.542604167</v>
      </c>
      <c r="B79" s="16" t="s">
        <v>31</v>
      </c>
      <c r="C79" s="16" t="s">
        <v>708</v>
      </c>
      <c r="D79" s="16" t="s">
        <v>336</v>
      </c>
      <c r="E79" s="16" t="s">
        <v>18</v>
      </c>
      <c r="F79" s="16" t="s">
        <v>20</v>
      </c>
      <c r="G79" s="7" t="n">
        <v>1</v>
      </c>
      <c r="H79" s="6" t="n">
        <v>608</v>
      </c>
      <c r="I79" s="6" t="n">
        <v>-608</v>
      </c>
      <c r="J79" s="6" t="n">
        <v>-0</v>
      </c>
      <c r="K79" s="6" t="n">
        <v>-1.82</v>
      </c>
      <c r="L79" s="6" t="n">
        <v>-0</v>
      </c>
      <c r="M79" s="6" t="s">
        <f>=I79+J79+K79+L79</f>
      </c>
      <c r="N79" s="16"/>
      <c r="O79" s="16" t="s">
        <v>674</v>
      </c>
    </row>
    <row collapsed="false" customFormat="false" customHeight="false" hidden="false" ht="12.1" outlineLevel="0" r="80">
      <c r="A80" s="20" t="n">
        <v>45230.564583333</v>
      </c>
      <c r="B80" s="16" t="s">
        <v>56</v>
      </c>
      <c r="C80" s="16" t="s">
        <v>686</v>
      </c>
      <c r="D80" s="16" t="s">
        <v>336</v>
      </c>
      <c r="E80" s="16" t="s">
        <v>18</v>
      </c>
      <c r="F80" s="16" t="s">
        <v>20</v>
      </c>
      <c r="G80" s="7" t="n">
        <v>1</v>
      </c>
      <c r="H80" s="6" t="n">
        <v>578.5</v>
      </c>
      <c r="I80" s="6" t="n">
        <v>-578.5</v>
      </c>
      <c r="J80" s="6" t="n">
        <v>-0</v>
      </c>
      <c r="K80" s="6" t="n">
        <v>-1.74</v>
      </c>
      <c r="L80" s="6" t="n">
        <v>-0</v>
      </c>
      <c r="M80" s="6" t="s">
        <f>=I80+J80+K80+L80</f>
      </c>
      <c r="N80" s="16"/>
      <c r="O80" s="16" t="s">
        <v>674</v>
      </c>
    </row>
    <row collapsed="false" customFormat="false" customHeight="false" hidden="false" ht="12.1" outlineLevel="0" r="81">
      <c r="A81" s="21" t="n">
        <v>45232.716168981</v>
      </c>
      <c r="B81" s="22" t="s">
        <v>696</v>
      </c>
      <c r="C81" s="22" t="s">
        <v>716</v>
      </c>
      <c r="D81" s="22" t="s">
        <v>696</v>
      </c>
      <c r="E81" s="22" t="s">
        <v>696</v>
      </c>
      <c r="F81" s="22" t="s">
        <v>20</v>
      </c>
      <c r="G81" s="23" t="n">
        <v>1</v>
      </c>
      <c r="H81" s="24" t="n">
        <v>1</v>
      </c>
      <c r="I81" s="24" t="n">
        <v>113.1</v>
      </c>
      <c r="J81" s="24" t="n">
        <v>0</v>
      </c>
      <c r="K81" s="24" t="n">
        <v>-0</v>
      </c>
      <c r="L81" s="24" t="n">
        <v>-0</v>
      </c>
      <c r="M81" s="6" t="s">
        <f>=I81+J81+K81+L81</f>
      </c>
      <c r="N81" s="22"/>
      <c r="O81" s="22" t="s">
        <v>674</v>
      </c>
    </row>
    <row collapsed="false" customFormat="false" customHeight="false" hidden="false" ht="12.1" outlineLevel="0" r="82">
      <c r="A82" s="29" t="n">
        <v>45232.716168981</v>
      </c>
      <c r="B82" s="30" t="s">
        <v>687</v>
      </c>
      <c r="C82" s="30" t="s">
        <v>717</v>
      </c>
      <c r="D82" s="30" t="s">
        <v>687</v>
      </c>
      <c r="E82" s="30" t="s">
        <v>687</v>
      </c>
      <c r="F82" s="30" t="s">
        <v>20</v>
      </c>
      <c r="G82" s="31" t="n">
        <v>1</v>
      </c>
      <c r="H82" s="32" t="n">
        <v>-15</v>
      </c>
      <c r="I82" s="32" t="n">
        <v>-15</v>
      </c>
      <c r="J82" s="32" t="n">
        <v>0</v>
      </c>
      <c r="K82" s="32" t="n">
        <v>-0</v>
      </c>
      <c r="L82" s="32" t="n">
        <v>-0</v>
      </c>
      <c r="M82" s="6" t="s">
        <f>=I82+J82+K82+L82</f>
      </c>
      <c r="N82" s="30"/>
      <c r="O82" s="30" t="s">
        <v>674</v>
      </c>
    </row>
    <row collapsed="false" customFormat="false" customHeight="false" hidden="false" ht="12.1" outlineLevel="0" r="83">
      <c r="A83" s="20" t="n">
        <v>45233.535833333</v>
      </c>
      <c r="B83" s="16" t="s">
        <v>31</v>
      </c>
      <c r="C83" s="16" t="s">
        <v>708</v>
      </c>
      <c r="D83" s="16" t="s">
        <v>336</v>
      </c>
      <c r="E83" s="16" t="s">
        <v>18</v>
      </c>
      <c r="F83" s="16" t="s">
        <v>20</v>
      </c>
      <c r="G83" s="7" t="n">
        <v>1</v>
      </c>
      <c r="H83" s="6" t="n">
        <v>589</v>
      </c>
      <c r="I83" s="6" t="n">
        <v>-589</v>
      </c>
      <c r="J83" s="6" t="n">
        <v>-0</v>
      </c>
      <c r="K83" s="6" t="n">
        <v>-1.77</v>
      </c>
      <c r="L83" s="6" t="n">
        <v>-0</v>
      </c>
      <c r="M83" s="6" t="s">
        <f>=I83+J83+K83+L83</f>
      </c>
      <c r="N83" s="16"/>
      <c r="O83" s="16" t="s">
        <v>674</v>
      </c>
    </row>
    <row collapsed="false" customFormat="false" customHeight="false" hidden="false" ht="12.1" outlineLevel="0" r="84">
      <c r="A84" s="21" t="n">
        <v>45240.479085648</v>
      </c>
      <c r="B84" s="22" t="s">
        <v>696</v>
      </c>
      <c r="C84" s="22" t="s">
        <v>697</v>
      </c>
      <c r="D84" s="22" t="s">
        <v>696</v>
      </c>
      <c r="E84" s="22" t="s">
        <v>696</v>
      </c>
      <c r="F84" s="22" t="s">
        <v>20</v>
      </c>
      <c r="G84" s="23" t="n">
        <v>1</v>
      </c>
      <c r="H84" s="24" t="n">
        <v>1</v>
      </c>
      <c r="I84" s="24" t="n">
        <v>20.19</v>
      </c>
      <c r="J84" s="24" t="n">
        <v>0</v>
      </c>
      <c r="K84" s="24" t="n">
        <v>-0</v>
      </c>
      <c r="L84" s="24" t="n">
        <v>-0</v>
      </c>
      <c r="M84" s="6" t="s">
        <f>=I84+J84+K84+L84</f>
      </c>
      <c r="N84" s="22"/>
      <c r="O84" s="22" t="s">
        <v>674</v>
      </c>
    </row>
    <row collapsed="false" customFormat="false" customHeight="false" hidden="false" ht="12.1" outlineLevel="0" r="85">
      <c r="A85" s="21" t="n">
        <v>45240.831990741</v>
      </c>
      <c r="B85" s="22" t="s">
        <v>673</v>
      </c>
      <c r="C85" s="22" t="s">
        <v>233</v>
      </c>
      <c r="D85" s="22" t="s">
        <v>673</v>
      </c>
      <c r="E85" s="22" t="s">
        <v>673</v>
      </c>
      <c r="F85" s="22" t="s">
        <v>20</v>
      </c>
      <c r="G85" s="23" t="n">
        <v>1</v>
      </c>
      <c r="H85" s="24" t="n">
        <v>1</v>
      </c>
      <c r="I85" s="24" t="n">
        <v>5000</v>
      </c>
      <c r="J85" s="24" t="n">
        <v>0</v>
      </c>
      <c r="K85" s="24" t="n">
        <v>-0</v>
      </c>
      <c r="L85" s="24" t="n">
        <v>-0</v>
      </c>
      <c r="M85" s="6" t="s">
        <f>=I85+J85+K85+L85</f>
      </c>
      <c r="N85" s="22"/>
      <c r="O85" s="22" t="s">
        <v>674</v>
      </c>
    </row>
    <row collapsed="false" customFormat="false" customHeight="false" hidden="false" ht="12.1" outlineLevel="0" r="86">
      <c r="A86" s="20" t="n">
        <v>45240.845034722</v>
      </c>
      <c r="B86" s="16" t="s">
        <v>568</v>
      </c>
      <c r="C86" s="16" t="s">
        <v>718</v>
      </c>
      <c r="D86" s="16" t="s">
        <v>336</v>
      </c>
      <c r="E86" s="16" t="s">
        <v>146</v>
      </c>
      <c r="F86" s="16" t="s">
        <v>20</v>
      </c>
      <c r="G86" s="7" t="n">
        <v>2</v>
      </c>
      <c r="H86" s="6" t="n">
        <v>98.45</v>
      </c>
      <c r="I86" s="6" t="n">
        <v>-1969</v>
      </c>
      <c r="J86" s="6" t="n">
        <v>-26.72</v>
      </c>
      <c r="K86" s="6" t="n">
        <v>-5.91</v>
      </c>
      <c r="L86" s="6" t="n">
        <v>-0</v>
      </c>
      <c r="M86" s="6" t="s">
        <f>=I86+J86+K86+L86</f>
      </c>
      <c r="N86" s="16"/>
      <c r="O86" s="16" t="s">
        <v>674</v>
      </c>
    </row>
    <row collapsed="false" customFormat="false" customHeight="false" hidden="false" ht="12.1" outlineLevel="0" r="87">
      <c r="A87" s="20" t="n">
        <v>45240.868831019</v>
      </c>
      <c r="B87" s="16" t="s">
        <v>89</v>
      </c>
      <c r="C87" s="16" t="s">
        <v>699</v>
      </c>
      <c r="D87" s="16" t="s">
        <v>336</v>
      </c>
      <c r="E87" s="16" t="s">
        <v>18</v>
      </c>
      <c r="F87" s="16" t="s">
        <v>20</v>
      </c>
      <c r="G87" s="7" t="n">
        <v>10</v>
      </c>
      <c r="H87" s="6" t="n">
        <v>194.979</v>
      </c>
      <c r="I87" s="6" t="n">
        <v>-1949.79</v>
      </c>
      <c r="J87" s="6" t="n">
        <v>-0</v>
      </c>
      <c r="K87" s="6" t="n">
        <v>-0</v>
      </c>
      <c r="L87" s="6" t="n">
        <v>-0</v>
      </c>
      <c r="M87" s="6" t="s">
        <f>=I87+J87+K87+L87</f>
      </c>
      <c r="N87" s="16"/>
      <c r="O87" s="16" t="s">
        <v>674</v>
      </c>
    </row>
    <row collapsed="false" customFormat="false" customHeight="false" hidden="false" ht="12.1" outlineLevel="0" r="88">
      <c r="A88" s="29" t="n">
        <v>45240.868842593</v>
      </c>
      <c r="B88" s="30" t="s">
        <v>709</v>
      </c>
      <c r="C88" s="30" t="s">
        <v>719</v>
      </c>
      <c r="D88" s="30" t="s">
        <v>709</v>
      </c>
      <c r="E88" s="30" t="s">
        <v>709</v>
      </c>
      <c r="F88" s="30" t="s">
        <v>20</v>
      </c>
      <c r="G88" s="31" t="n">
        <v>1</v>
      </c>
      <c r="H88" s="32" t="n">
        <v>-1</v>
      </c>
      <c r="I88" s="32" t="n">
        <v>-5.85</v>
      </c>
      <c r="J88" s="32" t="n">
        <v>0</v>
      </c>
      <c r="K88" s="32" t="n">
        <v>-0</v>
      </c>
      <c r="L88" s="32" t="n">
        <v>-0</v>
      </c>
      <c r="M88" s="6" t="s">
        <f>=I88+J88+K88+L88</f>
      </c>
      <c r="N88" s="30"/>
      <c r="O88" s="30" t="s">
        <v>674</v>
      </c>
    </row>
    <row collapsed="false" customFormat="false" customHeight="false" hidden="false" ht="12.1" outlineLevel="0" r="89">
      <c r="A89" s="20" t="n">
        <v>45243.694618056</v>
      </c>
      <c r="B89" s="16" t="s">
        <v>141</v>
      </c>
      <c r="C89" s="16" t="s">
        <v>689</v>
      </c>
      <c r="D89" s="16" t="s">
        <v>336</v>
      </c>
      <c r="E89" s="16" t="s">
        <v>132</v>
      </c>
      <c r="F89" s="16" t="s">
        <v>20</v>
      </c>
      <c r="G89" s="7" t="n">
        <v>15</v>
      </c>
      <c r="H89" s="6" t="n">
        <v>7.24</v>
      </c>
      <c r="I89" s="6" t="n">
        <v>-108.6</v>
      </c>
      <c r="J89" s="6" t="n">
        <v>-0</v>
      </c>
      <c r="K89" s="6" t="n">
        <v>-0</v>
      </c>
      <c r="L89" s="6" t="n">
        <v>-0</v>
      </c>
      <c r="M89" s="6" t="s">
        <f>=I89+J89+K89+L89</f>
      </c>
      <c r="N89" s="16"/>
      <c r="O89" s="16" t="s">
        <v>674</v>
      </c>
    </row>
    <row collapsed="false" customFormat="false" customHeight="false" hidden="false" ht="12.1" outlineLevel="0" r="90">
      <c r="A90" s="20" t="n">
        <v>45244.429201389</v>
      </c>
      <c r="B90" s="16" t="s">
        <v>67</v>
      </c>
      <c r="C90" s="16" t="s">
        <v>715</v>
      </c>
      <c r="D90" s="16" t="s">
        <v>336</v>
      </c>
      <c r="E90" s="16" t="s">
        <v>18</v>
      </c>
      <c r="F90" s="16" t="s">
        <v>20</v>
      </c>
      <c r="G90" s="7" t="n">
        <v>20</v>
      </c>
      <c r="H90" s="6" t="n">
        <v>51.7345</v>
      </c>
      <c r="I90" s="6" t="n">
        <v>-1034.69</v>
      </c>
      <c r="J90" s="6" t="n">
        <v>-0</v>
      </c>
      <c r="K90" s="6" t="n">
        <v>-0</v>
      </c>
      <c r="L90" s="6" t="n">
        <v>-0</v>
      </c>
      <c r="M90" s="6" t="s">
        <f>=I90+J90+K90+L90</f>
      </c>
      <c r="N90" s="16"/>
      <c r="O90" s="16" t="s">
        <v>674</v>
      </c>
    </row>
    <row collapsed="false" customFormat="false" customHeight="false" hidden="false" ht="12.1" outlineLevel="0" r="91">
      <c r="A91" s="29" t="n">
        <v>45244.429212963</v>
      </c>
      <c r="B91" s="30" t="s">
        <v>709</v>
      </c>
      <c r="C91" s="30" t="s">
        <v>720</v>
      </c>
      <c r="D91" s="30" t="s">
        <v>709</v>
      </c>
      <c r="E91" s="30" t="s">
        <v>709</v>
      </c>
      <c r="F91" s="30" t="s">
        <v>20</v>
      </c>
      <c r="G91" s="31" t="n">
        <v>1</v>
      </c>
      <c r="H91" s="32" t="n">
        <v>-1</v>
      </c>
      <c r="I91" s="32" t="n">
        <v>-3.1</v>
      </c>
      <c r="J91" s="32" t="n">
        <v>0</v>
      </c>
      <c r="K91" s="32" t="n">
        <v>-0</v>
      </c>
      <c r="L91" s="32" t="n">
        <v>-0</v>
      </c>
      <c r="M91" s="6" t="s">
        <f>=I91+J91+K91+L91</f>
      </c>
      <c r="N91" s="30"/>
      <c r="O91" s="30" t="s">
        <v>674</v>
      </c>
    </row>
    <row collapsed="false" customFormat="false" customHeight="false" hidden="false" ht="12.1" outlineLevel="0" r="92">
      <c r="A92" s="21" t="n">
        <v>45246.714641204</v>
      </c>
      <c r="B92" s="22" t="s">
        <v>696</v>
      </c>
      <c r="C92" s="22" t="s">
        <v>721</v>
      </c>
      <c r="D92" s="22" t="s">
        <v>696</v>
      </c>
      <c r="E92" s="22" t="s">
        <v>696</v>
      </c>
      <c r="F92" s="22" t="s">
        <v>20</v>
      </c>
      <c r="G92" s="23" t="n">
        <v>1</v>
      </c>
      <c r="H92" s="24" t="n">
        <v>1</v>
      </c>
      <c r="I92" s="24" t="n">
        <v>80.66</v>
      </c>
      <c r="J92" s="24" t="n">
        <v>0</v>
      </c>
      <c r="K92" s="24" t="n">
        <v>-0</v>
      </c>
      <c r="L92" s="24" t="n">
        <v>-0</v>
      </c>
      <c r="M92" s="6" t="s">
        <f>=I92+J92+K92+L92</f>
      </c>
      <c r="N92" s="22"/>
      <c r="O92" s="22" t="s">
        <v>674</v>
      </c>
    </row>
    <row collapsed="false" customFormat="false" customHeight="false" hidden="false" ht="12.1" outlineLevel="0" r="93">
      <c r="A93" s="21" t="n">
        <v>45248.551215278</v>
      </c>
      <c r="B93" s="22" t="s">
        <v>673</v>
      </c>
      <c r="C93" s="22" t="s">
        <v>233</v>
      </c>
      <c r="D93" s="22" t="s">
        <v>673</v>
      </c>
      <c r="E93" s="22" t="s">
        <v>673</v>
      </c>
      <c r="F93" s="22" t="s">
        <v>20</v>
      </c>
      <c r="G93" s="23" t="n">
        <v>1</v>
      </c>
      <c r="H93" s="24" t="n">
        <v>1</v>
      </c>
      <c r="I93" s="24" t="n">
        <v>1000</v>
      </c>
      <c r="J93" s="24" t="n">
        <v>0</v>
      </c>
      <c r="K93" s="24" t="n">
        <v>-0</v>
      </c>
      <c r="L93" s="24" t="n">
        <v>-0</v>
      </c>
      <c r="M93" s="6" t="s">
        <f>=I93+J93+K93+L93</f>
      </c>
      <c r="N93" s="22"/>
      <c r="O93" s="22" t="s">
        <v>674</v>
      </c>
    </row>
    <row collapsed="false" customFormat="false" customHeight="false" hidden="false" ht="12.1" outlineLevel="0" r="94">
      <c r="A94" s="21" t="n">
        <v>45251.627974537</v>
      </c>
      <c r="B94" s="22" t="s">
        <v>696</v>
      </c>
      <c r="C94" s="22" t="s">
        <v>700</v>
      </c>
      <c r="D94" s="22" t="s">
        <v>696</v>
      </c>
      <c r="E94" s="22" t="s">
        <v>696</v>
      </c>
      <c r="F94" s="22" t="s">
        <v>20</v>
      </c>
      <c r="G94" s="23" t="n">
        <v>1</v>
      </c>
      <c r="H94" s="24" t="n">
        <v>1</v>
      </c>
      <c r="I94" s="24" t="n">
        <v>32.41</v>
      </c>
      <c r="J94" s="24" t="n">
        <v>0</v>
      </c>
      <c r="K94" s="24" t="n">
        <v>-0</v>
      </c>
      <c r="L94" s="24" t="n">
        <v>-0</v>
      </c>
      <c r="M94" s="6" t="s">
        <f>=I94+J94+K94+L94</f>
      </c>
      <c r="N94" s="22"/>
      <c r="O94" s="22" t="s">
        <v>674</v>
      </c>
    </row>
    <row collapsed="false" customFormat="false" customHeight="false" hidden="false" ht="12.1" outlineLevel="0" r="95">
      <c r="A95" s="21" t="n">
        <v>45254.661053241</v>
      </c>
      <c r="B95" s="22" t="s">
        <v>673</v>
      </c>
      <c r="C95" s="22" t="s">
        <v>233</v>
      </c>
      <c r="D95" s="22" t="s">
        <v>673</v>
      </c>
      <c r="E95" s="22" t="s">
        <v>673</v>
      </c>
      <c r="F95" s="22" t="s">
        <v>20</v>
      </c>
      <c r="G95" s="23" t="n">
        <v>1</v>
      </c>
      <c r="H95" s="24" t="n">
        <v>1</v>
      </c>
      <c r="I95" s="24" t="n">
        <v>1600</v>
      </c>
      <c r="J95" s="24" t="n">
        <v>0</v>
      </c>
      <c r="K95" s="24" t="n">
        <v>-0</v>
      </c>
      <c r="L95" s="24" t="n">
        <v>-0</v>
      </c>
      <c r="M95" s="6" t="s">
        <f>=I95+J95+K95+L95</f>
      </c>
      <c r="N95" s="22"/>
      <c r="O95" s="22" t="s">
        <v>674</v>
      </c>
    </row>
    <row collapsed="false" customFormat="false" customHeight="false" hidden="false" ht="12.1" outlineLevel="0" r="96">
      <c r="A96" s="20" t="n">
        <v>45254.705023148</v>
      </c>
      <c r="B96" s="16" t="s">
        <v>17</v>
      </c>
      <c r="C96" s="16" t="s">
        <v>685</v>
      </c>
      <c r="D96" s="16" t="s">
        <v>336</v>
      </c>
      <c r="E96" s="16" t="s">
        <v>18</v>
      </c>
      <c r="F96" s="16" t="s">
        <v>20</v>
      </c>
      <c r="G96" s="7" t="n">
        <v>10</v>
      </c>
      <c r="H96" s="6" t="n">
        <v>262.7</v>
      </c>
      <c r="I96" s="6" t="n">
        <v>-2627</v>
      </c>
      <c r="J96" s="6" t="n">
        <v>-0</v>
      </c>
      <c r="K96" s="6" t="n">
        <v>-7.88</v>
      </c>
      <c r="L96" s="6" t="n">
        <v>-0</v>
      </c>
      <c r="M96" s="6" t="s">
        <f>=I96+J96+K96+L96</f>
      </c>
      <c r="N96" s="16"/>
      <c r="O96" s="16" t="s">
        <v>674</v>
      </c>
    </row>
    <row collapsed="false" customFormat="false" customHeight="false" hidden="false" ht="12.1" outlineLevel="0" r="97">
      <c r="A97" s="21" t="n">
        <v>45258.577592593</v>
      </c>
      <c r="B97" s="22" t="s">
        <v>696</v>
      </c>
      <c r="C97" s="22" t="s">
        <v>702</v>
      </c>
      <c r="D97" s="22" t="s">
        <v>696</v>
      </c>
      <c r="E97" s="22" t="s">
        <v>696</v>
      </c>
      <c r="F97" s="22" t="s">
        <v>20</v>
      </c>
      <c r="G97" s="23" t="n">
        <v>1</v>
      </c>
      <c r="H97" s="24" t="n">
        <v>1</v>
      </c>
      <c r="I97" s="24" t="n">
        <v>94.98</v>
      </c>
      <c r="J97" s="24" t="n">
        <v>0</v>
      </c>
      <c r="K97" s="24" t="n">
        <v>-0</v>
      </c>
      <c r="L97" s="24" t="n">
        <v>-0</v>
      </c>
      <c r="M97" s="6" t="s">
        <f>=I97+J97+K97+L97</f>
      </c>
      <c r="N97" s="22"/>
      <c r="O97" s="22" t="s">
        <v>674</v>
      </c>
    </row>
    <row collapsed="false" customFormat="false" customHeight="false" hidden="false" ht="12.1" outlineLevel="0" r="98">
      <c r="A98" s="20" t="n">
        <v>45264.418159722</v>
      </c>
      <c r="B98" s="16" t="s">
        <v>138</v>
      </c>
      <c r="C98" s="16" t="s">
        <v>675</v>
      </c>
      <c r="D98" s="16" t="s">
        <v>336</v>
      </c>
      <c r="E98" s="16" t="s">
        <v>132</v>
      </c>
      <c r="F98" s="16" t="s">
        <v>20</v>
      </c>
      <c r="G98" s="7" t="n">
        <v>30</v>
      </c>
      <c r="H98" s="6" t="n">
        <v>6.2</v>
      </c>
      <c r="I98" s="6" t="n">
        <v>-186</v>
      </c>
      <c r="J98" s="6" t="n">
        <v>-0</v>
      </c>
      <c r="K98" s="6" t="n">
        <v>-0</v>
      </c>
      <c r="L98" s="6" t="n">
        <v>-0</v>
      </c>
      <c r="M98" s="6" t="s">
        <f>=I98+J98+K98+L98</f>
      </c>
      <c r="N98" s="16"/>
      <c r="O98" s="16" t="s">
        <v>674</v>
      </c>
    </row>
    <row collapsed="false" customFormat="false" customHeight="false" hidden="false" ht="12.1" outlineLevel="0" r="99">
      <c r="A99" s="21" t="n">
        <v>45267.610856481</v>
      </c>
      <c r="B99" s="22" t="s">
        <v>673</v>
      </c>
      <c r="C99" s="22" t="s">
        <v>233</v>
      </c>
      <c r="D99" s="22" t="s">
        <v>673</v>
      </c>
      <c r="E99" s="22" t="s">
        <v>673</v>
      </c>
      <c r="F99" s="22" t="s">
        <v>20</v>
      </c>
      <c r="G99" s="23" t="n">
        <v>1</v>
      </c>
      <c r="H99" s="24" t="n">
        <v>1</v>
      </c>
      <c r="I99" s="24" t="n">
        <v>1400</v>
      </c>
      <c r="J99" s="24" t="n">
        <v>0</v>
      </c>
      <c r="K99" s="24" t="n">
        <v>-0</v>
      </c>
      <c r="L99" s="24" t="n">
        <v>-0</v>
      </c>
      <c r="M99" s="6" t="s">
        <f>=I99+J99+K99+L99</f>
      </c>
      <c r="N99" s="22"/>
      <c r="O99" s="22" t="s">
        <v>674</v>
      </c>
    </row>
    <row collapsed="false" customFormat="false" customHeight="false" hidden="false" ht="12.1" outlineLevel="0" r="100">
      <c r="A100" s="21" t="n">
        <v>45272.721203704</v>
      </c>
      <c r="B100" s="22" t="s">
        <v>673</v>
      </c>
      <c r="C100" s="22" t="s">
        <v>233</v>
      </c>
      <c r="D100" s="22" t="s">
        <v>673</v>
      </c>
      <c r="E100" s="22" t="s">
        <v>673</v>
      </c>
      <c r="F100" s="22" t="s">
        <v>20</v>
      </c>
      <c r="G100" s="23" t="n">
        <v>1</v>
      </c>
      <c r="H100" s="24" t="n">
        <v>1</v>
      </c>
      <c r="I100" s="24" t="n">
        <v>4000</v>
      </c>
      <c r="J100" s="24" t="n">
        <v>0</v>
      </c>
      <c r="K100" s="24" t="n">
        <v>-0</v>
      </c>
      <c r="L100" s="24" t="n">
        <v>-0</v>
      </c>
      <c r="M100" s="6" t="s">
        <f>=I100+J100+K100+L100</f>
      </c>
      <c r="N100" s="22"/>
      <c r="O100" s="22" t="s">
        <v>674</v>
      </c>
    </row>
    <row collapsed="false" customFormat="false" customHeight="false" hidden="false" ht="12.1" outlineLevel="0" r="101">
      <c r="A101" s="20" t="n">
        <v>45274.835081019</v>
      </c>
      <c r="B101" s="16" t="s">
        <v>98</v>
      </c>
      <c r="C101" s="16" t="s">
        <v>705</v>
      </c>
      <c r="D101" s="16" t="s">
        <v>336</v>
      </c>
      <c r="E101" s="16" t="s">
        <v>18</v>
      </c>
      <c r="F101" s="16" t="s">
        <v>20</v>
      </c>
      <c r="G101" s="7" t="n">
        <v>1</v>
      </c>
      <c r="H101" s="6" t="n">
        <v>1230</v>
      </c>
      <c r="I101" s="6" t="n">
        <v>-1230</v>
      </c>
      <c r="J101" s="6" t="n">
        <v>-0</v>
      </c>
      <c r="K101" s="6" t="n">
        <v>-3.69</v>
      </c>
      <c r="L101" s="6" t="n">
        <v>-0</v>
      </c>
      <c r="M101" s="6" t="s">
        <f>=I101+J101+K101+L101</f>
      </c>
      <c r="N101" s="16"/>
      <c r="O101" s="16" t="s">
        <v>674</v>
      </c>
    </row>
    <row collapsed="false" customFormat="false" customHeight="false" hidden="false" ht="12.1" outlineLevel="0" r="102">
      <c r="A102" s="21" t="n">
        <v>45274.847430556</v>
      </c>
      <c r="B102" s="22" t="s">
        <v>673</v>
      </c>
      <c r="C102" s="22" t="s">
        <v>233</v>
      </c>
      <c r="D102" s="22" t="s">
        <v>673</v>
      </c>
      <c r="E102" s="22" t="s">
        <v>673</v>
      </c>
      <c r="F102" s="22" t="s">
        <v>20</v>
      </c>
      <c r="G102" s="23" t="n">
        <v>1</v>
      </c>
      <c r="H102" s="24" t="n">
        <v>1</v>
      </c>
      <c r="I102" s="24" t="n">
        <v>257.83</v>
      </c>
      <c r="J102" s="24" t="n">
        <v>0</v>
      </c>
      <c r="K102" s="24" t="n">
        <v>-0</v>
      </c>
      <c r="L102" s="24" t="n">
        <v>-0</v>
      </c>
      <c r="M102" s="6" t="s">
        <f>=I102+J102+K102+L102</f>
      </c>
      <c r="N102" s="22"/>
      <c r="O102" s="22" t="s">
        <v>674</v>
      </c>
    </row>
    <row collapsed="false" customFormat="false" customHeight="false" hidden="false" ht="12.1" outlineLevel="0" r="103">
      <c r="A103" s="21" t="n">
        <v>45278.590428241</v>
      </c>
      <c r="B103" s="22" t="s">
        <v>696</v>
      </c>
      <c r="C103" s="22" t="s">
        <v>722</v>
      </c>
      <c r="D103" s="22" t="s">
        <v>696</v>
      </c>
      <c r="E103" s="22" t="s">
        <v>696</v>
      </c>
      <c r="F103" s="22" t="s">
        <v>20</v>
      </c>
      <c r="G103" s="23" t="n">
        <v>1</v>
      </c>
      <c r="H103" s="24" t="n">
        <v>1</v>
      </c>
      <c r="I103" s="24" t="n">
        <v>217.86</v>
      </c>
      <c r="J103" s="24" t="n">
        <v>0</v>
      </c>
      <c r="K103" s="24" t="n">
        <v>-0</v>
      </c>
      <c r="L103" s="24" t="n">
        <v>-0</v>
      </c>
      <c r="M103" s="6" t="s">
        <f>=I103+J103+K103+L103</f>
      </c>
      <c r="N103" s="22"/>
      <c r="O103" s="22" t="s">
        <v>674</v>
      </c>
    </row>
    <row collapsed="false" customFormat="false" customHeight="false" hidden="false" ht="12.1" outlineLevel="0" r="104">
      <c r="A104" s="29" t="n">
        <v>45278.590428241</v>
      </c>
      <c r="B104" s="30" t="s">
        <v>687</v>
      </c>
      <c r="C104" s="30" t="s">
        <v>723</v>
      </c>
      <c r="D104" s="30" t="s">
        <v>687</v>
      </c>
      <c r="E104" s="30" t="s">
        <v>687</v>
      </c>
      <c r="F104" s="30" t="s">
        <v>20</v>
      </c>
      <c r="G104" s="31" t="n">
        <v>1</v>
      </c>
      <c r="H104" s="32" t="n">
        <v>-29</v>
      </c>
      <c r="I104" s="32" t="n">
        <v>-29</v>
      </c>
      <c r="J104" s="32" t="n">
        <v>0</v>
      </c>
      <c r="K104" s="32" t="n">
        <v>-0</v>
      </c>
      <c r="L104" s="32" t="n">
        <v>-0</v>
      </c>
      <c r="M104" s="6" t="s">
        <f>=I104+J104+K104+L104</f>
      </c>
      <c r="N104" s="30"/>
      <c r="O104" s="30" t="s">
        <v>674</v>
      </c>
    </row>
    <row collapsed="false" customFormat="false" customHeight="false" hidden="false" ht="12.1" outlineLevel="0" r="105">
      <c r="A105" s="20" t="n">
        <v>45278.680324074</v>
      </c>
      <c r="B105" s="16" t="s">
        <v>569</v>
      </c>
      <c r="C105" s="16" t="s">
        <v>724</v>
      </c>
      <c r="D105" s="16" t="s">
        <v>336</v>
      </c>
      <c r="E105" s="16" t="s">
        <v>146</v>
      </c>
      <c r="F105" s="16" t="s">
        <v>20</v>
      </c>
      <c r="G105" s="7" t="n">
        <v>3</v>
      </c>
      <c r="H105" s="6" t="n">
        <v>96.5</v>
      </c>
      <c r="I105" s="6" t="n">
        <v>-1737</v>
      </c>
      <c r="J105" s="6" t="n">
        <v>-12.87</v>
      </c>
      <c r="K105" s="6" t="n">
        <v>-5.21</v>
      </c>
      <c r="L105" s="6" t="n">
        <v>-0</v>
      </c>
      <c r="M105" s="6" t="s">
        <f>=I105+J105+K105+L105</f>
      </c>
      <c r="N105" s="16"/>
      <c r="O105" s="16" t="s">
        <v>674</v>
      </c>
    </row>
    <row collapsed="false" customFormat="false" customHeight="false" hidden="false" ht="12.1" outlineLevel="0" r="106">
      <c r="A106" s="21" t="n">
        <v>45287.631400463</v>
      </c>
      <c r="B106" s="22" t="s">
        <v>673</v>
      </c>
      <c r="C106" s="22" t="s">
        <v>233</v>
      </c>
      <c r="D106" s="22" t="s">
        <v>673</v>
      </c>
      <c r="E106" s="22" t="s">
        <v>673</v>
      </c>
      <c r="F106" s="22" t="s">
        <v>20</v>
      </c>
      <c r="G106" s="23" t="n">
        <v>1</v>
      </c>
      <c r="H106" s="24" t="n">
        <v>1</v>
      </c>
      <c r="I106" s="24" t="n">
        <v>10000</v>
      </c>
      <c r="J106" s="24" t="n">
        <v>0</v>
      </c>
      <c r="K106" s="24" t="n">
        <v>-0</v>
      </c>
      <c r="L106" s="24" t="n">
        <v>-0</v>
      </c>
      <c r="M106" s="6" t="s">
        <f>=I106+J106+K106+L106</f>
      </c>
      <c r="N106" s="22"/>
      <c r="O106" s="22" t="s">
        <v>674</v>
      </c>
    </row>
    <row collapsed="false" customFormat="false" customHeight="false" hidden="false" ht="12.1" outlineLevel="0" r="107">
      <c r="A107" s="20" t="n">
        <v>45287.795173611</v>
      </c>
      <c r="B107" s="16" t="s">
        <v>46</v>
      </c>
      <c r="C107" s="16" t="s">
        <v>683</v>
      </c>
      <c r="D107" s="16" t="s">
        <v>336</v>
      </c>
      <c r="E107" s="16" t="s">
        <v>18</v>
      </c>
      <c r="F107" s="16" t="s">
        <v>20</v>
      </c>
      <c r="G107" s="7" t="n">
        <v>1</v>
      </c>
      <c r="H107" s="6" t="n">
        <v>1450</v>
      </c>
      <c r="I107" s="6" t="n">
        <v>-1450</v>
      </c>
      <c r="J107" s="6" t="n">
        <v>-0</v>
      </c>
      <c r="K107" s="6" t="n">
        <v>-4.35</v>
      </c>
      <c r="L107" s="6" t="n">
        <v>-0</v>
      </c>
      <c r="M107" s="6" t="s">
        <f>=I107+J107+K107+L107</f>
      </c>
      <c r="N107" s="16"/>
      <c r="O107" s="16" t="s">
        <v>674</v>
      </c>
    </row>
    <row collapsed="false" customFormat="false" customHeight="false" hidden="false" ht="12.1" outlineLevel="0" r="108">
      <c r="A108" s="21" t="n">
        <v>45289.319849537</v>
      </c>
      <c r="B108" s="22" t="s">
        <v>696</v>
      </c>
      <c r="C108" s="22" t="s">
        <v>706</v>
      </c>
      <c r="D108" s="22" t="s">
        <v>696</v>
      </c>
      <c r="E108" s="22" t="s">
        <v>696</v>
      </c>
      <c r="F108" s="22" t="s">
        <v>20</v>
      </c>
      <c r="G108" s="23" t="n">
        <v>1</v>
      </c>
      <c r="H108" s="24" t="n">
        <v>1</v>
      </c>
      <c r="I108" s="24" t="n">
        <v>30.54</v>
      </c>
      <c r="J108" s="24" t="n">
        <v>0</v>
      </c>
      <c r="K108" s="24" t="n">
        <v>-0</v>
      </c>
      <c r="L108" s="24" t="n">
        <v>-0</v>
      </c>
      <c r="M108" s="6" t="s">
        <f>=I108+J108+K108+L108</f>
      </c>
      <c r="N108" s="22"/>
      <c r="O108" s="22" t="s">
        <v>674</v>
      </c>
    </row>
    <row collapsed="false" customFormat="false" customHeight="false" hidden="false" ht="12.1" outlineLevel="0" r="109">
      <c r="A109" s="21" t="n">
        <v>45289.322280093</v>
      </c>
      <c r="B109" s="22" t="s">
        <v>696</v>
      </c>
      <c r="C109" s="22" t="s">
        <v>707</v>
      </c>
      <c r="D109" s="22" t="s">
        <v>696</v>
      </c>
      <c r="E109" s="22" t="s">
        <v>696</v>
      </c>
      <c r="F109" s="22" t="s">
        <v>20</v>
      </c>
      <c r="G109" s="23" t="n">
        <v>1</v>
      </c>
      <c r="H109" s="24" t="n">
        <v>1</v>
      </c>
      <c r="I109" s="24" t="n">
        <v>39.9</v>
      </c>
      <c r="J109" s="24" t="n">
        <v>0</v>
      </c>
      <c r="K109" s="24" t="n">
        <v>-0</v>
      </c>
      <c r="L109" s="24" t="n">
        <v>-0</v>
      </c>
      <c r="M109" s="6" t="s">
        <f>=I109+J109+K109+L109</f>
      </c>
      <c r="N109" s="22"/>
      <c r="O109" s="22" t="s">
        <v>674</v>
      </c>
    </row>
    <row collapsed="false" customFormat="false" customHeight="false" hidden="false" ht="12.1" outlineLevel="0" r="110">
      <c r="A110" s="20" t="n">
        <v>45289.509652778</v>
      </c>
      <c r="B110" s="16" t="s">
        <v>570</v>
      </c>
      <c r="C110" s="16" t="s">
        <v>725</v>
      </c>
      <c r="D110" s="16" t="s">
        <v>336</v>
      </c>
      <c r="E110" s="16" t="s">
        <v>146</v>
      </c>
      <c r="F110" s="16" t="s">
        <v>20</v>
      </c>
      <c r="G110" s="7" t="n">
        <v>3</v>
      </c>
      <c r="H110" s="6" t="n">
        <v>96.909950249254</v>
      </c>
      <c r="I110" s="6" t="n">
        <v>-1947.89000001</v>
      </c>
      <c r="J110" s="6" t="n">
        <v>-8.0399999899998</v>
      </c>
      <c r="K110" s="6" t="n">
        <v>-5.85</v>
      </c>
      <c r="L110" s="6" t="n">
        <v>-0</v>
      </c>
      <c r="M110" s="6" t="s">
        <f>=I110+J110+K110+L110</f>
      </c>
      <c r="N110" s="16"/>
      <c r="O110" s="16" t="s">
        <v>674</v>
      </c>
    </row>
    <row collapsed="false" customFormat="false" customHeight="false" hidden="false" ht="12.1" outlineLevel="0" r="111">
      <c r="A111" s="20" t="n">
        <v>45289.518020833</v>
      </c>
      <c r="B111" s="16" t="s">
        <v>571</v>
      </c>
      <c r="C111" s="16" t="s">
        <v>726</v>
      </c>
      <c r="D111" s="16" t="s">
        <v>336</v>
      </c>
      <c r="E111" s="16" t="s">
        <v>146</v>
      </c>
      <c r="F111" s="16" t="s">
        <v>20</v>
      </c>
      <c r="G111" s="7" t="n">
        <v>5</v>
      </c>
      <c r="H111" s="6" t="n">
        <v>95.99</v>
      </c>
      <c r="I111" s="6" t="n">
        <v>-1919.8</v>
      </c>
      <c r="J111" s="6" t="n">
        <v>-2.3500000000001</v>
      </c>
      <c r="K111" s="6" t="n">
        <v>-5.76</v>
      </c>
      <c r="L111" s="6" t="n">
        <v>-0</v>
      </c>
      <c r="M111" s="6" t="s">
        <f>=I111+J111+K111+L111</f>
      </c>
      <c r="N111" s="16"/>
      <c r="O111" s="16" t="s">
        <v>674</v>
      </c>
    </row>
    <row collapsed="false" customFormat="false" customHeight="false" hidden="false" ht="12.1" outlineLevel="0" r="112">
      <c r="A112" s="20" t="n">
        <v>45289.519224537</v>
      </c>
      <c r="B112" s="16" t="s">
        <v>570</v>
      </c>
      <c r="C112" s="16" t="s">
        <v>725</v>
      </c>
      <c r="D112" s="16" t="s">
        <v>336</v>
      </c>
      <c r="E112" s="16" t="s">
        <v>146</v>
      </c>
      <c r="F112" s="16" t="s">
        <v>20</v>
      </c>
      <c r="G112" s="7" t="n">
        <v>2</v>
      </c>
      <c r="H112" s="6" t="n">
        <v>96.9</v>
      </c>
      <c r="I112" s="6" t="n">
        <v>-1298.46</v>
      </c>
      <c r="J112" s="6" t="n">
        <v>-5.3599999999999</v>
      </c>
      <c r="K112" s="6" t="n">
        <v>-3.9</v>
      </c>
      <c r="L112" s="6" t="n">
        <v>-0</v>
      </c>
      <c r="M112" s="6" t="s">
        <f>=I112+J112+K112+L112</f>
      </c>
      <c r="N112" s="16"/>
      <c r="O112" s="16" t="s">
        <v>674</v>
      </c>
    </row>
    <row collapsed="false" customFormat="false" customHeight="false" hidden="false" ht="12.1" outlineLevel="0" r="113">
      <c r="A113" s="20" t="n">
        <v>45289.529050926</v>
      </c>
      <c r="B113" s="16" t="s">
        <v>27</v>
      </c>
      <c r="C113" s="16" t="s">
        <v>695</v>
      </c>
      <c r="D113" s="16" t="s">
        <v>336</v>
      </c>
      <c r="E113" s="16" t="s">
        <v>18</v>
      </c>
      <c r="F113" s="16" t="s">
        <v>20</v>
      </c>
      <c r="G113" s="7" t="n">
        <v>30</v>
      </c>
      <c r="H113" s="6" t="n">
        <v>62.95</v>
      </c>
      <c r="I113" s="6" t="n">
        <v>-1888.5</v>
      </c>
      <c r="J113" s="6" t="n">
        <v>-0</v>
      </c>
      <c r="K113" s="6" t="n">
        <v>-5.67</v>
      </c>
      <c r="L113" s="6" t="n">
        <v>-0</v>
      </c>
      <c r="M113" s="6" t="s">
        <f>=I113+J113+K113+L113</f>
      </c>
      <c r="N113" s="16"/>
      <c r="O113" s="16" t="s">
        <v>674</v>
      </c>
    </row>
    <row collapsed="false" customFormat="false" customHeight="false" hidden="false" ht="12.1" outlineLevel="0" r="114">
      <c r="A114" s="29" t="n">
        <v>45289.5290625</v>
      </c>
      <c r="B114" s="30" t="s">
        <v>709</v>
      </c>
      <c r="C114" s="30" t="s">
        <v>727</v>
      </c>
      <c r="D114" s="30" t="s">
        <v>709</v>
      </c>
      <c r="E114" s="30" t="s">
        <v>709</v>
      </c>
      <c r="F114" s="30" t="s">
        <v>20</v>
      </c>
      <c r="G114" s="31" t="n">
        <v>1</v>
      </c>
      <c r="H114" s="32" t="n">
        <v>-1</v>
      </c>
      <c r="I114" s="32" t="n">
        <v>-5.67</v>
      </c>
      <c r="J114" s="32" t="n">
        <v>0</v>
      </c>
      <c r="K114" s="32" t="n">
        <v>-0</v>
      </c>
      <c r="L114" s="32" t="n">
        <v>-0</v>
      </c>
      <c r="M114" s="6" t="s">
        <f>=I114+J114+K114+L114</f>
      </c>
      <c r="N114" s="30"/>
      <c r="O114" s="30" t="s">
        <v>674</v>
      </c>
    </row>
    <row collapsed="false" customFormat="false" customHeight="false" hidden="false" ht="12.1" outlineLevel="0" r="115">
      <c r="A115" s="29" t="n">
        <v>45292.68349537</v>
      </c>
      <c r="B115" s="30" t="s">
        <v>687</v>
      </c>
      <c r="C115" s="30" t="s">
        <v>688</v>
      </c>
      <c r="D115" s="30" t="s">
        <v>687</v>
      </c>
      <c r="E115" s="30" t="s">
        <v>687</v>
      </c>
      <c r="F115" s="30" t="s">
        <v>20</v>
      </c>
      <c r="G115" s="31" t="n">
        <v>1</v>
      </c>
      <c r="H115" s="32" t="n">
        <v>-7</v>
      </c>
      <c r="I115" s="32" t="n">
        <v>-7</v>
      </c>
      <c r="J115" s="32" t="n">
        <v>0</v>
      </c>
      <c r="K115" s="32" t="n">
        <v>-0</v>
      </c>
      <c r="L115" s="32" t="n">
        <v>-0</v>
      </c>
      <c r="M115" s="6" t="s">
        <f>=I115+J115+K115+L115</f>
      </c>
      <c r="N115" s="30"/>
      <c r="O115" s="30" t="s">
        <v>674</v>
      </c>
    </row>
    <row collapsed="false" customFormat="false" customHeight="false" hidden="false" ht="12.1" outlineLevel="0" r="116">
      <c r="A116" s="21" t="n">
        <v>45292.68349537</v>
      </c>
      <c r="B116" s="22" t="s">
        <v>673</v>
      </c>
      <c r="C116" s="22" t="s">
        <v>233</v>
      </c>
      <c r="D116" s="22" t="s">
        <v>673</v>
      </c>
      <c r="E116" s="22" t="s">
        <v>673</v>
      </c>
      <c r="F116" s="22" t="s">
        <v>20</v>
      </c>
      <c r="G116" s="23" t="n">
        <v>1</v>
      </c>
      <c r="H116" s="24" t="n">
        <v>1</v>
      </c>
      <c r="I116" s="24" t="n">
        <v>7</v>
      </c>
      <c r="J116" s="24" t="n">
        <v>0</v>
      </c>
      <c r="K116" s="24" t="n">
        <v>-0</v>
      </c>
      <c r="L116" s="24" t="n">
        <v>-0</v>
      </c>
      <c r="M116" s="6" t="s">
        <f>=I116+J116+K116+L116</f>
      </c>
      <c r="N116" s="22"/>
      <c r="O116" s="22" t="s">
        <v>674</v>
      </c>
    </row>
    <row collapsed="false" customFormat="false" customHeight="false" hidden="false" ht="12.1" outlineLevel="0" r="117">
      <c r="A117" s="20" t="n">
        <v>45294.426006944</v>
      </c>
      <c r="B117" s="16" t="s">
        <v>210</v>
      </c>
      <c r="C117" s="16" t="s">
        <v>728</v>
      </c>
      <c r="D117" s="16" t="s">
        <v>336</v>
      </c>
      <c r="E117" s="16" t="s">
        <v>146</v>
      </c>
      <c r="F117" s="16" t="s">
        <v>20</v>
      </c>
      <c r="G117" s="7" t="n">
        <v>3</v>
      </c>
      <c r="H117" s="6" t="n">
        <v>89.26</v>
      </c>
      <c r="I117" s="6" t="n">
        <v>-2677.8</v>
      </c>
      <c r="J117" s="6" t="n">
        <v>-11.97</v>
      </c>
      <c r="K117" s="6" t="n">
        <v>-8.03</v>
      </c>
      <c r="L117" s="6" t="n">
        <v>-0</v>
      </c>
      <c r="M117" s="6" t="s">
        <f>=I117+J117+K117+L117</f>
      </c>
      <c r="N117" s="16"/>
      <c r="O117" s="16" t="s">
        <v>674</v>
      </c>
    </row>
    <row collapsed="false" customFormat="false" customHeight="false" hidden="false" ht="12.1" outlineLevel="0" r="118">
      <c r="A118" s="21" t="n">
        <v>45303.838923611</v>
      </c>
      <c r="B118" s="22" t="s">
        <v>673</v>
      </c>
      <c r="C118" s="22" t="s">
        <v>233</v>
      </c>
      <c r="D118" s="22" t="s">
        <v>673</v>
      </c>
      <c r="E118" s="22" t="s">
        <v>673</v>
      </c>
      <c r="F118" s="22" t="s">
        <v>20</v>
      </c>
      <c r="G118" s="23" t="n">
        <v>1</v>
      </c>
      <c r="H118" s="24" t="n">
        <v>1</v>
      </c>
      <c r="I118" s="24" t="n">
        <v>2000</v>
      </c>
      <c r="J118" s="24" t="n">
        <v>0</v>
      </c>
      <c r="K118" s="24" t="n">
        <v>-0</v>
      </c>
      <c r="L118" s="24" t="n">
        <v>-0</v>
      </c>
      <c r="M118" s="6" t="s">
        <f>=I118+J118+K118+L118</f>
      </c>
      <c r="N118" s="22"/>
      <c r="O118" s="22" t="s">
        <v>674</v>
      </c>
    </row>
    <row collapsed="false" customFormat="false" customHeight="false" hidden="false" ht="12.1" outlineLevel="0" r="119">
      <c r="A119" s="20" t="n">
        <v>45303.847673611</v>
      </c>
      <c r="B119" s="16" t="s">
        <v>118</v>
      </c>
      <c r="C119" s="16" t="s">
        <v>693</v>
      </c>
      <c r="D119" s="16" t="s">
        <v>336</v>
      </c>
      <c r="E119" s="16" t="s">
        <v>18</v>
      </c>
      <c r="F119" s="16" t="s">
        <v>20</v>
      </c>
      <c r="G119" s="7" t="n">
        <v>10</v>
      </c>
      <c r="H119" s="6" t="n">
        <v>73.32</v>
      </c>
      <c r="I119" s="6" t="n">
        <v>-733.2</v>
      </c>
      <c r="J119" s="6" t="n">
        <v>-0</v>
      </c>
      <c r="K119" s="6" t="n">
        <v>-2.2</v>
      </c>
      <c r="L119" s="6" t="n">
        <v>-0</v>
      </c>
      <c r="M119" s="6" t="s">
        <f>=I119+J119+K119+L119</f>
      </c>
      <c r="N119" s="16"/>
      <c r="O119" s="16" t="s">
        <v>674</v>
      </c>
    </row>
    <row collapsed="false" customFormat="false" customHeight="false" hidden="false" ht="12.1" outlineLevel="0" r="120">
      <c r="A120" s="20" t="n">
        <v>45306.701423611</v>
      </c>
      <c r="B120" s="16" t="s">
        <v>150</v>
      </c>
      <c r="C120" s="16" t="s">
        <v>729</v>
      </c>
      <c r="D120" s="16" t="s">
        <v>336</v>
      </c>
      <c r="E120" s="16" t="s">
        <v>146</v>
      </c>
      <c r="F120" s="16" t="s">
        <v>20</v>
      </c>
      <c r="G120" s="7" t="n">
        <v>2</v>
      </c>
      <c r="H120" s="6" t="n">
        <v>87.47</v>
      </c>
      <c r="I120" s="6" t="n">
        <v>-1749.4</v>
      </c>
      <c r="J120" s="6" t="n">
        <v>-24.98</v>
      </c>
      <c r="K120" s="6" t="n">
        <v>-5.25</v>
      </c>
      <c r="L120" s="6" t="n">
        <v>-0</v>
      </c>
      <c r="M120" s="6" t="s">
        <f>=I120+J120+K120+L120</f>
      </c>
      <c r="N120" s="16"/>
      <c r="O120" s="16" t="s">
        <v>674</v>
      </c>
    </row>
    <row collapsed="false" customFormat="false" customHeight="false" hidden="false" ht="12.1" outlineLevel="0" r="121">
      <c r="A121" s="20" t="n">
        <v>45307.421238426</v>
      </c>
      <c r="B121" s="16" t="s">
        <v>56</v>
      </c>
      <c r="C121" s="16" t="s">
        <v>686</v>
      </c>
      <c r="D121" s="16" t="s">
        <v>336</v>
      </c>
      <c r="E121" s="16" t="s">
        <v>18</v>
      </c>
      <c r="F121" s="16" t="s">
        <v>20</v>
      </c>
      <c r="G121" s="7" t="n">
        <v>1</v>
      </c>
      <c r="H121" s="6" t="n">
        <v>580</v>
      </c>
      <c r="I121" s="6" t="n">
        <v>-580</v>
      </c>
      <c r="J121" s="6" t="n">
        <v>-0</v>
      </c>
      <c r="K121" s="6" t="n">
        <v>-1.74</v>
      </c>
      <c r="L121" s="6" t="n">
        <v>-0</v>
      </c>
      <c r="M121" s="6" t="s">
        <f>=I121+J121+K121+L121</f>
      </c>
      <c r="N121" s="16"/>
      <c r="O121" s="16" t="s">
        <v>674</v>
      </c>
    </row>
    <row collapsed="false" customFormat="false" customHeight="false" hidden="false" ht="12.1" outlineLevel="0" r="122">
      <c r="A122" s="21" t="n">
        <v>45314.420011574</v>
      </c>
      <c r="B122" s="22" t="s">
        <v>696</v>
      </c>
      <c r="C122" s="22" t="s">
        <v>730</v>
      </c>
      <c r="D122" s="22" t="s">
        <v>696</v>
      </c>
      <c r="E122" s="22" t="s">
        <v>696</v>
      </c>
      <c r="F122" s="22" t="s">
        <v>20</v>
      </c>
      <c r="G122" s="23" t="n">
        <v>1</v>
      </c>
      <c r="H122" s="24" t="n">
        <v>1</v>
      </c>
      <c r="I122" s="24" t="n">
        <v>31.41</v>
      </c>
      <c r="J122" s="24" t="n">
        <v>0</v>
      </c>
      <c r="K122" s="24" t="n">
        <v>-0</v>
      </c>
      <c r="L122" s="24" t="n">
        <v>-0</v>
      </c>
      <c r="M122" s="6" t="s">
        <f>=I122+J122+K122+L122</f>
      </c>
      <c r="N122" s="22"/>
      <c r="O122" s="22" t="s">
        <v>674</v>
      </c>
    </row>
    <row collapsed="false" customFormat="false" customHeight="false" hidden="false" ht="12.1" outlineLevel="0" r="123">
      <c r="A123" s="21" t="n">
        <v>45314.44349537</v>
      </c>
      <c r="B123" s="22" t="s">
        <v>731</v>
      </c>
      <c r="C123" s="22" t="s">
        <v>732</v>
      </c>
      <c r="D123" s="22" t="s">
        <v>731</v>
      </c>
      <c r="E123" s="22" t="s">
        <v>731</v>
      </c>
      <c r="F123" s="22" t="s">
        <v>20</v>
      </c>
      <c r="G123" s="23" t="n">
        <v>1</v>
      </c>
      <c r="H123" s="24" t="n">
        <v>1</v>
      </c>
      <c r="I123" s="24" t="n">
        <v>1000</v>
      </c>
      <c r="J123" s="24" t="n">
        <v>0</v>
      </c>
      <c r="K123" s="24" t="n">
        <v>-0</v>
      </c>
      <c r="L123" s="24" t="n">
        <v>-0</v>
      </c>
      <c r="M123" s="6" t="s">
        <f>=I123+J123+K123+L123</f>
      </c>
      <c r="N123" s="22"/>
      <c r="O123" s="22" t="s">
        <v>674</v>
      </c>
    </row>
    <row collapsed="false" customFormat="false" customHeight="false" hidden="false" ht="12.1" outlineLevel="0" r="124">
      <c r="A124" s="20" t="n">
        <v>45314.454791667</v>
      </c>
      <c r="B124" s="16" t="s">
        <v>145</v>
      </c>
      <c r="C124" s="16" t="s">
        <v>733</v>
      </c>
      <c r="D124" s="16" t="s">
        <v>336</v>
      </c>
      <c r="E124" s="16" t="s">
        <v>146</v>
      </c>
      <c r="F124" s="16" t="s">
        <v>20</v>
      </c>
      <c r="G124" s="7" t="n">
        <v>1</v>
      </c>
      <c r="H124" s="6" t="n">
        <v>81.774</v>
      </c>
      <c r="I124" s="6" t="n">
        <v>-817.74</v>
      </c>
      <c r="J124" s="6" t="n">
        <v>-23.13</v>
      </c>
      <c r="K124" s="6" t="n">
        <v>-2.45</v>
      </c>
      <c r="L124" s="6" t="n">
        <v>-0</v>
      </c>
      <c r="M124" s="6" t="s">
        <f>=I124+J124+K124+L124</f>
      </c>
      <c r="N124" s="16"/>
      <c r="O124" s="16" t="s">
        <v>674</v>
      </c>
    </row>
    <row collapsed="false" customFormat="false" customHeight="false" hidden="false" ht="12.1" outlineLevel="0" r="125">
      <c r="A125" s="20" t="n">
        <v>45314.517627315</v>
      </c>
      <c r="B125" s="16" t="s">
        <v>138</v>
      </c>
      <c r="C125" s="16" t="s">
        <v>675</v>
      </c>
      <c r="D125" s="16" t="s">
        <v>336</v>
      </c>
      <c r="E125" s="16" t="s">
        <v>132</v>
      </c>
      <c r="F125" s="16" t="s">
        <v>20</v>
      </c>
      <c r="G125" s="7" t="n">
        <v>121</v>
      </c>
      <c r="H125" s="6" t="n">
        <v>6.44</v>
      </c>
      <c r="I125" s="6" t="n">
        <v>-779.24</v>
      </c>
      <c r="J125" s="6" t="n">
        <v>-0</v>
      </c>
      <c r="K125" s="6" t="n">
        <v>-0</v>
      </c>
      <c r="L125" s="6" t="n">
        <v>-0</v>
      </c>
      <c r="M125" s="6" t="s">
        <f>=I125+J125+K125+L125</f>
      </c>
      <c r="N125" s="16"/>
      <c r="O125" s="16" t="s">
        <v>674</v>
      </c>
    </row>
    <row collapsed="false" customFormat="false" customHeight="false" hidden="false" ht="12.1" outlineLevel="0" r="126">
      <c r="A126" s="21" t="n">
        <v>45316.524502315</v>
      </c>
      <c r="B126" s="22" t="s">
        <v>696</v>
      </c>
      <c r="C126" s="22" t="s">
        <v>734</v>
      </c>
      <c r="D126" s="22" t="s">
        <v>696</v>
      </c>
      <c r="E126" s="22" t="s">
        <v>696</v>
      </c>
      <c r="F126" s="22" t="s">
        <v>20</v>
      </c>
      <c r="G126" s="23" t="n">
        <v>1</v>
      </c>
      <c r="H126" s="24" t="n">
        <v>1</v>
      </c>
      <c r="I126" s="24" t="n">
        <v>175.85</v>
      </c>
      <c r="J126" s="24" t="n">
        <v>0</v>
      </c>
      <c r="K126" s="24" t="n">
        <v>-0</v>
      </c>
      <c r="L126" s="24" t="n">
        <v>-0</v>
      </c>
      <c r="M126" s="6" t="s">
        <f>=I126+J126+K126+L126</f>
      </c>
      <c r="N126" s="22"/>
      <c r="O126" s="22" t="s">
        <v>674</v>
      </c>
    </row>
    <row collapsed="false" customFormat="false" customHeight="false" hidden="false" ht="12.1" outlineLevel="0" r="127">
      <c r="A127" s="29" t="n">
        <v>45316.524502315</v>
      </c>
      <c r="B127" s="30" t="s">
        <v>687</v>
      </c>
      <c r="C127" s="30" t="s">
        <v>735</v>
      </c>
      <c r="D127" s="30" t="s">
        <v>687</v>
      </c>
      <c r="E127" s="30" t="s">
        <v>687</v>
      </c>
      <c r="F127" s="30" t="s">
        <v>20</v>
      </c>
      <c r="G127" s="31" t="n">
        <v>1</v>
      </c>
      <c r="H127" s="32" t="n">
        <v>-23</v>
      </c>
      <c r="I127" s="32" t="n">
        <v>-23</v>
      </c>
      <c r="J127" s="32" t="n">
        <v>0</v>
      </c>
      <c r="K127" s="32" t="n">
        <v>-0</v>
      </c>
      <c r="L127" s="32" t="n">
        <v>-0</v>
      </c>
      <c r="M127" s="6" t="s">
        <f>=I127+J127+K127+L127</f>
      </c>
      <c r="N127" s="30"/>
      <c r="O127" s="30" t="s">
        <v>674</v>
      </c>
    </row>
    <row collapsed="false" customFormat="false" customHeight="false" hidden="false" ht="12.1" outlineLevel="0" r="128">
      <c r="A128" s="20" t="n">
        <v>45316.55119213</v>
      </c>
      <c r="B128" s="16" t="s">
        <v>572</v>
      </c>
      <c r="C128" s="16" t="s">
        <v>736</v>
      </c>
      <c r="D128" s="16" t="s">
        <v>336</v>
      </c>
      <c r="E128" s="16" t="s">
        <v>132</v>
      </c>
      <c r="F128" s="16" t="s">
        <v>20</v>
      </c>
      <c r="G128" s="7" t="n">
        <v>1</v>
      </c>
      <c r="H128" s="6" t="n">
        <v>141.2</v>
      </c>
      <c r="I128" s="6" t="n">
        <v>-141.2</v>
      </c>
      <c r="J128" s="6" t="n">
        <v>-0</v>
      </c>
      <c r="K128" s="6" t="n">
        <v>-0.42</v>
      </c>
      <c r="L128" s="6" t="n">
        <v>-0</v>
      </c>
      <c r="M128" s="6" t="s">
        <f>=I128+J128+K128+L128</f>
      </c>
      <c r="N128" s="16"/>
      <c r="O128" s="16" t="s">
        <v>674</v>
      </c>
    </row>
    <row collapsed="false" customFormat="false" customHeight="false" hidden="false" ht="12.1" outlineLevel="0" r="129">
      <c r="A129" s="20" t="n">
        <v>45317.558321759</v>
      </c>
      <c r="B129" s="16" t="s">
        <v>573</v>
      </c>
      <c r="C129" s="16" t="s">
        <v>737</v>
      </c>
      <c r="D129" s="16" t="s">
        <v>336</v>
      </c>
      <c r="E129" s="16" t="s">
        <v>132</v>
      </c>
      <c r="F129" s="16" t="s">
        <v>20</v>
      </c>
      <c r="G129" s="7" t="n">
        <v>10</v>
      </c>
      <c r="H129" s="6" t="n">
        <v>1.337</v>
      </c>
      <c r="I129" s="6" t="n">
        <v>-13.37</v>
      </c>
      <c r="J129" s="6" t="n">
        <v>-0</v>
      </c>
      <c r="K129" s="6" t="n">
        <v>-0.04</v>
      </c>
      <c r="L129" s="6" t="n">
        <v>-0</v>
      </c>
      <c r="M129" s="6" t="s">
        <f>=I129+J129+K129+L129</f>
      </c>
      <c r="N129" s="16"/>
      <c r="O129" s="16" t="s">
        <v>674</v>
      </c>
    </row>
    <row collapsed="false" customFormat="false" customHeight="false" hidden="false" ht="12.1" outlineLevel="0" r="130">
      <c r="A130" s="29" t="n">
        <v>45317.777986111</v>
      </c>
      <c r="B130" s="30" t="s">
        <v>687</v>
      </c>
      <c r="C130" s="30" t="s">
        <v>738</v>
      </c>
      <c r="D130" s="30" t="s">
        <v>687</v>
      </c>
      <c r="E130" s="30" t="s">
        <v>687</v>
      </c>
      <c r="F130" s="30" t="s">
        <v>20</v>
      </c>
      <c r="G130" s="31" t="n">
        <v>1</v>
      </c>
      <c r="H130" s="32" t="n">
        <v>-20</v>
      </c>
      <c r="I130" s="32" t="n">
        <v>-20</v>
      </c>
      <c r="J130" s="32" t="n">
        <v>0</v>
      </c>
      <c r="K130" s="32" t="n">
        <v>-0</v>
      </c>
      <c r="L130" s="32" t="n">
        <v>-0</v>
      </c>
      <c r="M130" s="6" t="s">
        <f>=I130+J130+K130+L130</f>
      </c>
      <c r="N130" s="30"/>
      <c r="O130" s="30" t="s">
        <v>674</v>
      </c>
    </row>
    <row collapsed="false" customFormat="false" customHeight="false" hidden="false" ht="12.1" outlineLevel="0" r="131">
      <c r="A131" s="21" t="n">
        <v>45317.777986111</v>
      </c>
      <c r="B131" s="22" t="s">
        <v>696</v>
      </c>
      <c r="C131" s="22" t="s">
        <v>739</v>
      </c>
      <c r="D131" s="22" t="s">
        <v>696</v>
      </c>
      <c r="E131" s="22" t="s">
        <v>696</v>
      </c>
      <c r="F131" s="22" t="s">
        <v>20</v>
      </c>
      <c r="G131" s="23" t="n">
        <v>1</v>
      </c>
      <c r="H131" s="24" t="n">
        <v>1</v>
      </c>
      <c r="I131" s="24" t="n">
        <v>153.85</v>
      </c>
      <c r="J131" s="24" t="n">
        <v>0</v>
      </c>
      <c r="K131" s="24" t="n">
        <v>-0</v>
      </c>
      <c r="L131" s="24" t="n">
        <v>-0</v>
      </c>
      <c r="M131" s="6" t="s">
        <f>=I131+J131+K131+L131</f>
      </c>
      <c r="N131" s="22"/>
      <c r="O131" s="22" t="s">
        <v>674</v>
      </c>
    </row>
    <row collapsed="false" customFormat="false" customHeight="false" hidden="false" ht="12.1" outlineLevel="0" r="132">
      <c r="A132" s="20" t="n">
        <v>45317.854803241</v>
      </c>
      <c r="B132" s="16" t="s">
        <v>573</v>
      </c>
      <c r="C132" s="16" t="s">
        <v>737</v>
      </c>
      <c r="D132" s="16" t="s">
        <v>336</v>
      </c>
      <c r="E132" s="16" t="s">
        <v>132</v>
      </c>
      <c r="F132" s="16" t="s">
        <v>20</v>
      </c>
      <c r="G132" s="7" t="n">
        <v>99</v>
      </c>
      <c r="H132" s="6" t="n">
        <v>1.33646465</v>
      </c>
      <c r="I132" s="6" t="n">
        <v>-132.31</v>
      </c>
      <c r="J132" s="6" t="n">
        <v>-0</v>
      </c>
      <c r="K132" s="6" t="n">
        <v>-0.4</v>
      </c>
      <c r="L132" s="6" t="n">
        <v>-0</v>
      </c>
      <c r="M132" s="6" t="s">
        <f>=I132+J132+K132+L132</f>
      </c>
      <c r="N132" s="16"/>
      <c r="O132" s="16" t="s">
        <v>674</v>
      </c>
    </row>
    <row collapsed="false" customFormat="false" customHeight="false" hidden="false" ht="12.1" outlineLevel="0" r="133">
      <c r="A133" s="21" t="n">
        <v>45324.561134259</v>
      </c>
      <c r="B133" s="22" t="s">
        <v>673</v>
      </c>
      <c r="C133" s="22" t="s">
        <v>233</v>
      </c>
      <c r="D133" s="22" t="s">
        <v>673</v>
      </c>
      <c r="E133" s="22" t="s">
        <v>673</v>
      </c>
      <c r="F133" s="22" t="s">
        <v>20</v>
      </c>
      <c r="G133" s="23" t="n">
        <v>1</v>
      </c>
      <c r="H133" s="24" t="n">
        <v>1</v>
      </c>
      <c r="I133" s="24" t="n">
        <v>1000</v>
      </c>
      <c r="J133" s="24" t="n">
        <v>0</v>
      </c>
      <c r="K133" s="24" t="n">
        <v>-0</v>
      </c>
      <c r="L133" s="24" t="n">
        <v>-0</v>
      </c>
      <c r="M133" s="6" t="s">
        <f>=I133+J133+K133+L133</f>
      </c>
      <c r="N133" s="22"/>
      <c r="O133" s="22" t="s">
        <v>674</v>
      </c>
    </row>
    <row collapsed="false" customFormat="false" customHeight="false" hidden="false" ht="12.1" outlineLevel="0" r="134">
      <c r="A134" s="20" t="n">
        <v>45324.562303241</v>
      </c>
      <c r="B134" s="16" t="s">
        <v>100</v>
      </c>
      <c r="C134" s="16" t="s">
        <v>740</v>
      </c>
      <c r="D134" s="16" t="s">
        <v>336</v>
      </c>
      <c r="E134" s="16" t="s">
        <v>18</v>
      </c>
      <c r="F134" s="16" t="s">
        <v>20</v>
      </c>
      <c r="G134" s="7" t="n">
        <v>1000</v>
      </c>
      <c r="H134" s="6" t="n">
        <v>0.7712</v>
      </c>
      <c r="I134" s="6" t="n">
        <v>-771.2</v>
      </c>
      <c r="J134" s="6" t="n">
        <v>-0</v>
      </c>
      <c r="K134" s="6" t="n">
        <v>-2.31</v>
      </c>
      <c r="L134" s="6" t="n">
        <v>-0</v>
      </c>
      <c r="M134" s="6" t="s">
        <f>=I134+J134+K134+L134</f>
      </c>
      <c r="N134" s="16"/>
      <c r="O134" s="16" t="s">
        <v>674</v>
      </c>
    </row>
    <row collapsed="false" customFormat="false" customHeight="false" hidden="false" ht="12.1" outlineLevel="0" r="135">
      <c r="A135" s="20" t="n">
        <v>45324.568101852</v>
      </c>
      <c r="B135" s="16" t="s">
        <v>573</v>
      </c>
      <c r="C135" s="16" t="s">
        <v>737</v>
      </c>
      <c r="D135" s="16" t="s">
        <v>336</v>
      </c>
      <c r="E135" s="16" t="s">
        <v>132</v>
      </c>
      <c r="F135" s="16" t="s">
        <v>20</v>
      </c>
      <c r="G135" s="7" t="n">
        <v>91</v>
      </c>
      <c r="H135" s="6" t="n">
        <v>1.34</v>
      </c>
      <c r="I135" s="6" t="n">
        <v>-121.94</v>
      </c>
      <c r="J135" s="6" t="n">
        <v>-0</v>
      </c>
      <c r="K135" s="6" t="n">
        <v>-0.37</v>
      </c>
      <c r="L135" s="6" t="n">
        <v>-0</v>
      </c>
      <c r="M135" s="6" t="s">
        <f>=I135+J135+K135+L135</f>
      </c>
      <c r="N135" s="16"/>
      <c r="O135" s="16" t="s">
        <v>674</v>
      </c>
    </row>
    <row collapsed="false" customFormat="false" customHeight="false" hidden="false" ht="12.1" outlineLevel="0" r="136">
      <c r="A136" s="20" t="n">
        <v>45327.835439815</v>
      </c>
      <c r="B136" s="16" t="s">
        <v>573</v>
      </c>
      <c r="C136" s="16" t="s">
        <v>737</v>
      </c>
      <c r="D136" s="16" t="s">
        <v>336</v>
      </c>
      <c r="E136" s="16" t="s">
        <v>132</v>
      </c>
      <c r="F136" s="16" t="s">
        <v>20</v>
      </c>
      <c r="G136" s="7" t="n">
        <v>78</v>
      </c>
      <c r="H136" s="6" t="n">
        <v>1.34012821</v>
      </c>
      <c r="I136" s="6" t="n">
        <v>-104.53</v>
      </c>
      <c r="J136" s="6" t="n">
        <v>-0</v>
      </c>
      <c r="K136" s="6" t="n">
        <v>-0.31</v>
      </c>
      <c r="L136" s="6" t="n">
        <v>-0</v>
      </c>
      <c r="M136" s="6" t="s">
        <f>=I136+J136+K136+L136</f>
      </c>
      <c r="N136" s="16"/>
      <c r="O136" s="16" t="s">
        <v>674</v>
      </c>
    </row>
    <row collapsed="false" customFormat="false" customHeight="false" hidden="false" ht="12.1" outlineLevel="0" r="137">
      <c r="A137" s="21" t="n">
        <v>45330.623298611</v>
      </c>
      <c r="B137" s="22" t="s">
        <v>696</v>
      </c>
      <c r="C137" s="22" t="s">
        <v>697</v>
      </c>
      <c r="D137" s="22" t="s">
        <v>696</v>
      </c>
      <c r="E137" s="22" t="s">
        <v>696</v>
      </c>
      <c r="F137" s="22" t="s">
        <v>20</v>
      </c>
      <c r="G137" s="23" t="n">
        <v>1</v>
      </c>
      <c r="H137" s="24" t="n">
        <v>1</v>
      </c>
      <c r="I137" s="24" t="n">
        <v>20.19</v>
      </c>
      <c r="J137" s="24" t="n">
        <v>0</v>
      </c>
      <c r="K137" s="24" t="n">
        <v>-0</v>
      </c>
      <c r="L137" s="24" t="n">
        <v>-0</v>
      </c>
      <c r="M137" s="6" t="s">
        <f>=I137+J137+K137+L137</f>
      </c>
      <c r="N137" s="22"/>
      <c r="O137" s="22" t="s">
        <v>674</v>
      </c>
    </row>
    <row collapsed="false" customFormat="false" customHeight="false" hidden="false" ht="12.1" outlineLevel="0" r="138">
      <c r="A138" s="20" t="n">
        <v>45330.708275463</v>
      </c>
      <c r="B138" s="16" t="s">
        <v>573</v>
      </c>
      <c r="C138" s="16" t="s">
        <v>737</v>
      </c>
      <c r="D138" s="16" t="s">
        <v>336</v>
      </c>
      <c r="E138" s="16" t="s">
        <v>132</v>
      </c>
      <c r="F138" s="16" t="s">
        <v>20</v>
      </c>
      <c r="G138" s="7" t="n">
        <v>15</v>
      </c>
      <c r="H138" s="6" t="n">
        <v>1.342</v>
      </c>
      <c r="I138" s="6" t="n">
        <v>-20.13</v>
      </c>
      <c r="J138" s="6" t="n">
        <v>-0</v>
      </c>
      <c r="K138" s="6" t="n">
        <v>-0.06</v>
      </c>
      <c r="L138" s="6" t="n">
        <v>-0</v>
      </c>
      <c r="M138" s="6" t="s">
        <f>=I138+J138+K138+L138</f>
      </c>
      <c r="N138" s="16"/>
      <c r="O138" s="16" t="s">
        <v>674</v>
      </c>
    </row>
    <row collapsed="false" customFormat="false" customHeight="false" hidden="false" ht="12.1" outlineLevel="0" r="139">
      <c r="A139" s="21" t="n">
        <v>45334.498946759</v>
      </c>
      <c r="B139" s="22" t="s">
        <v>673</v>
      </c>
      <c r="C139" s="22" t="s">
        <v>233</v>
      </c>
      <c r="D139" s="22" t="s">
        <v>673</v>
      </c>
      <c r="E139" s="22" t="s">
        <v>673</v>
      </c>
      <c r="F139" s="22" t="s">
        <v>20</v>
      </c>
      <c r="G139" s="23" t="n">
        <v>1</v>
      </c>
      <c r="H139" s="24" t="n">
        <v>1</v>
      </c>
      <c r="I139" s="24" t="n">
        <v>1700</v>
      </c>
      <c r="J139" s="24" t="n">
        <v>0</v>
      </c>
      <c r="K139" s="24" t="n">
        <v>-0</v>
      </c>
      <c r="L139" s="24" t="n">
        <v>-0</v>
      </c>
      <c r="M139" s="6" t="s">
        <f>=I139+J139+K139+L139</f>
      </c>
      <c r="N139" s="22"/>
      <c r="O139" s="22" t="s">
        <v>674</v>
      </c>
    </row>
    <row collapsed="false" customFormat="false" customHeight="false" hidden="false" ht="12.1" outlineLevel="0" r="140">
      <c r="A140" s="20" t="n">
        <v>45334.502164352</v>
      </c>
      <c r="B140" s="16" t="s">
        <v>150</v>
      </c>
      <c r="C140" s="16" t="s">
        <v>729</v>
      </c>
      <c r="D140" s="16" t="s">
        <v>336</v>
      </c>
      <c r="E140" s="16" t="s">
        <v>146</v>
      </c>
      <c r="F140" s="16" t="s">
        <v>20</v>
      </c>
      <c r="G140" s="7" t="n">
        <v>1</v>
      </c>
      <c r="H140" s="6" t="n">
        <v>87.714</v>
      </c>
      <c r="I140" s="6" t="n">
        <v>-877.14</v>
      </c>
      <c r="J140" s="6" t="n">
        <v>-19.78</v>
      </c>
      <c r="K140" s="6" t="n">
        <v>-2.63</v>
      </c>
      <c r="L140" s="6" t="n">
        <v>-0</v>
      </c>
      <c r="M140" s="6" t="s">
        <f>=I140+J140+K140+L140</f>
      </c>
      <c r="N140" s="16"/>
      <c r="O140" s="16" t="s">
        <v>674</v>
      </c>
    </row>
    <row collapsed="false" customFormat="false" customHeight="false" hidden="false" ht="12.1" outlineLevel="0" r="141">
      <c r="A141" s="20" t="n">
        <v>45334.535601852</v>
      </c>
      <c r="B141" s="16" t="s">
        <v>100</v>
      </c>
      <c r="C141" s="16" t="s">
        <v>740</v>
      </c>
      <c r="D141" s="16" t="s">
        <v>336</v>
      </c>
      <c r="E141" s="16" t="s">
        <v>18</v>
      </c>
      <c r="F141" s="16" t="s">
        <v>20</v>
      </c>
      <c r="G141" s="7" t="n">
        <v>1000</v>
      </c>
      <c r="H141" s="6" t="n">
        <v>0.76049</v>
      </c>
      <c r="I141" s="6" t="n">
        <v>-760.49</v>
      </c>
      <c r="J141" s="6" t="n">
        <v>-0</v>
      </c>
      <c r="K141" s="6" t="n">
        <v>-0</v>
      </c>
      <c r="L141" s="6" t="n">
        <v>-0</v>
      </c>
      <c r="M141" s="6" t="s">
        <f>=I141+J141+K141+L141</f>
      </c>
      <c r="N141" s="16"/>
      <c r="O141" s="16" t="s">
        <v>674</v>
      </c>
    </row>
    <row collapsed="false" customFormat="false" customHeight="false" hidden="false" ht="12.1" outlineLevel="0" r="142">
      <c r="A142" s="29" t="n">
        <v>45334.535613426</v>
      </c>
      <c r="B142" s="30" t="s">
        <v>709</v>
      </c>
      <c r="C142" s="30" t="s">
        <v>741</v>
      </c>
      <c r="D142" s="30" t="s">
        <v>709</v>
      </c>
      <c r="E142" s="30" t="s">
        <v>709</v>
      </c>
      <c r="F142" s="30" t="s">
        <v>20</v>
      </c>
      <c r="G142" s="31" t="n">
        <v>1</v>
      </c>
      <c r="H142" s="32" t="n">
        <v>-1</v>
      </c>
      <c r="I142" s="32" t="n">
        <v>-2.28</v>
      </c>
      <c r="J142" s="32" t="n">
        <v>0</v>
      </c>
      <c r="K142" s="32" t="n">
        <v>-0</v>
      </c>
      <c r="L142" s="32" t="n">
        <v>-0</v>
      </c>
      <c r="M142" s="6" t="s">
        <f>=I142+J142+K142+L142</f>
      </c>
      <c r="N142" s="30"/>
      <c r="O142" s="30" t="s">
        <v>674</v>
      </c>
    </row>
    <row collapsed="false" customFormat="false" customHeight="false" hidden="false" ht="12.1" outlineLevel="0" r="143">
      <c r="A143" s="20" t="n">
        <v>45334.553877315</v>
      </c>
      <c r="B143" s="16" t="s">
        <v>573</v>
      </c>
      <c r="C143" s="16" t="s">
        <v>737</v>
      </c>
      <c r="D143" s="16" t="s">
        <v>336</v>
      </c>
      <c r="E143" s="16" t="s">
        <v>132</v>
      </c>
      <c r="F143" s="16" t="s">
        <v>20</v>
      </c>
      <c r="G143" s="7" t="n">
        <v>28</v>
      </c>
      <c r="H143" s="6" t="n">
        <v>1.34392857</v>
      </c>
      <c r="I143" s="6" t="n">
        <v>-37.63</v>
      </c>
      <c r="J143" s="6" t="n">
        <v>-0</v>
      </c>
      <c r="K143" s="6" t="n">
        <v>-0.11</v>
      </c>
      <c r="L143" s="6" t="n">
        <v>-0</v>
      </c>
      <c r="M143" s="6" t="s">
        <f>=I143+J143+K143+L143</f>
      </c>
      <c r="N143" s="16"/>
      <c r="O143" s="16" t="s">
        <v>674</v>
      </c>
    </row>
    <row collapsed="false" customFormat="false" customHeight="false" hidden="false" ht="12.1" outlineLevel="0" r="144">
      <c r="A144" s="21" t="n">
        <v>45334.784293981</v>
      </c>
      <c r="B144" s="22" t="s">
        <v>673</v>
      </c>
      <c r="C144" s="22" t="s">
        <v>233</v>
      </c>
      <c r="D144" s="22" t="s">
        <v>673</v>
      </c>
      <c r="E144" s="22" t="s">
        <v>673</v>
      </c>
      <c r="F144" s="22" t="s">
        <v>20</v>
      </c>
      <c r="G144" s="23" t="n">
        <v>1</v>
      </c>
      <c r="H144" s="24" t="n">
        <v>1</v>
      </c>
      <c r="I144" s="24" t="n">
        <v>4000</v>
      </c>
      <c r="J144" s="24" t="n">
        <v>0</v>
      </c>
      <c r="K144" s="24" t="n">
        <v>-0</v>
      </c>
      <c r="L144" s="24" t="n">
        <v>-0</v>
      </c>
      <c r="M144" s="6" t="s">
        <f>=I144+J144+K144+L144</f>
      </c>
      <c r="N144" s="22"/>
      <c r="O144" s="22" t="s">
        <v>674</v>
      </c>
    </row>
    <row collapsed="false" customFormat="false" customHeight="false" hidden="false" ht="12.1" outlineLevel="0" r="145">
      <c r="A145" s="20" t="n">
        <v>45334.857326389</v>
      </c>
      <c r="B145" s="16" t="s">
        <v>95</v>
      </c>
      <c r="C145" s="16" t="s">
        <v>742</v>
      </c>
      <c r="D145" s="16" t="s">
        <v>336</v>
      </c>
      <c r="E145" s="16" t="s">
        <v>18</v>
      </c>
      <c r="F145" s="16" t="s">
        <v>20</v>
      </c>
      <c r="G145" s="7" t="n">
        <v>1</v>
      </c>
      <c r="H145" s="6" t="n">
        <v>563.7</v>
      </c>
      <c r="I145" s="6" t="n">
        <v>-563.7</v>
      </c>
      <c r="J145" s="6" t="n">
        <v>-0</v>
      </c>
      <c r="K145" s="6" t="n">
        <v>-1.69</v>
      </c>
      <c r="L145" s="6" t="n">
        <v>-0</v>
      </c>
      <c r="M145" s="6" t="s">
        <f>=I145+J145+K145+L145</f>
      </c>
      <c r="N145" s="16"/>
      <c r="O145" s="16" t="s">
        <v>674</v>
      </c>
    </row>
    <row collapsed="false" customFormat="false" customHeight="false" hidden="false" ht="12.1" outlineLevel="0" r="146">
      <c r="A146" s="20" t="n">
        <v>45334.858622685</v>
      </c>
      <c r="B146" s="16" t="s">
        <v>63</v>
      </c>
      <c r="C146" s="16" t="s">
        <v>743</v>
      </c>
      <c r="D146" s="16" t="s">
        <v>336</v>
      </c>
      <c r="E146" s="16" t="s">
        <v>18</v>
      </c>
      <c r="F146" s="16" t="s">
        <v>20</v>
      </c>
      <c r="G146" s="7" t="n">
        <v>1</v>
      </c>
      <c r="H146" s="6" t="n">
        <v>2981</v>
      </c>
      <c r="I146" s="6" t="n">
        <v>-2981</v>
      </c>
      <c r="J146" s="6" t="n">
        <v>-0</v>
      </c>
      <c r="K146" s="6" t="n">
        <v>-8.94</v>
      </c>
      <c r="L146" s="6" t="n">
        <v>-0</v>
      </c>
      <c r="M146" s="6" t="s">
        <f>=I146+J146+K146+L146</f>
      </c>
      <c r="N146" s="16"/>
      <c r="O146" s="16" t="s">
        <v>674</v>
      </c>
    </row>
    <row collapsed="false" customFormat="false" customHeight="false" hidden="false" ht="12.1" outlineLevel="0" r="147">
      <c r="A147" s="20" t="n">
        <v>45334.860520833</v>
      </c>
      <c r="B147" s="16" t="s">
        <v>124</v>
      </c>
      <c r="C147" s="16" t="s">
        <v>744</v>
      </c>
      <c r="D147" s="16" t="s">
        <v>336</v>
      </c>
      <c r="E147" s="16" t="s">
        <v>18</v>
      </c>
      <c r="F147" s="16" t="s">
        <v>20</v>
      </c>
      <c r="G147" s="7" t="n">
        <v>10</v>
      </c>
      <c r="H147" s="6" t="n">
        <v>39.98</v>
      </c>
      <c r="I147" s="6" t="n">
        <v>-399.8</v>
      </c>
      <c r="J147" s="6" t="n">
        <v>-0</v>
      </c>
      <c r="K147" s="6" t="n">
        <v>-1.2</v>
      </c>
      <c r="L147" s="6" t="n">
        <v>-0</v>
      </c>
      <c r="M147" s="6" t="s">
        <f>=I147+J147+K147+L147</f>
      </c>
      <c r="N147" s="16"/>
      <c r="O147" s="16" t="s">
        <v>674</v>
      </c>
    </row>
    <row collapsed="false" customFormat="false" customHeight="false" hidden="false" ht="12.1" outlineLevel="0" r="148">
      <c r="A148" s="20" t="n">
        <v>45334.861446759</v>
      </c>
      <c r="B148" s="16" t="s">
        <v>573</v>
      </c>
      <c r="C148" s="16" t="s">
        <v>737</v>
      </c>
      <c r="D148" s="16" t="s">
        <v>336</v>
      </c>
      <c r="E148" s="16" t="s">
        <v>132</v>
      </c>
      <c r="F148" s="16" t="s">
        <v>20</v>
      </c>
      <c r="G148" s="7" t="n">
        <v>32</v>
      </c>
      <c r="H148" s="6" t="n">
        <v>1.3440625</v>
      </c>
      <c r="I148" s="6" t="n">
        <v>-43.01</v>
      </c>
      <c r="J148" s="6" t="n">
        <v>-0</v>
      </c>
      <c r="K148" s="6" t="n">
        <v>-0.13</v>
      </c>
      <c r="L148" s="6" t="n">
        <v>-0</v>
      </c>
      <c r="M148" s="6" t="s">
        <f>=I148+J148+K148+L148</f>
      </c>
      <c r="N148" s="16"/>
      <c r="O148" s="16" t="s">
        <v>674</v>
      </c>
    </row>
    <row collapsed="false" customFormat="false" customHeight="false" hidden="false" ht="12.1" outlineLevel="0" r="149">
      <c r="A149" s="20" t="n">
        <v>45334.887337963</v>
      </c>
      <c r="B149" s="16" t="s">
        <v>573</v>
      </c>
      <c r="C149" s="16" t="s">
        <v>737</v>
      </c>
      <c r="D149" s="16" t="s">
        <v>336</v>
      </c>
      <c r="E149" s="16" t="s">
        <v>132</v>
      </c>
      <c r="F149" s="16" t="s">
        <v>20</v>
      </c>
      <c r="G149" s="7" t="n">
        <v>1</v>
      </c>
      <c r="H149" s="6" t="n">
        <v>1.34</v>
      </c>
      <c r="I149" s="6" t="n">
        <v>-1.34</v>
      </c>
      <c r="J149" s="6" t="n">
        <v>-0</v>
      </c>
      <c r="K149" s="6" t="n">
        <v>-0.01</v>
      </c>
      <c r="L149" s="6" t="n">
        <v>-0</v>
      </c>
      <c r="M149" s="6" t="s">
        <f>=I149+J149+K149+L149</f>
      </c>
      <c r="N149" s="16"/>
      <c r="O149" s="16" t="s">
        <v>674</v>
      </c>
    </row>
    <row collapsed="false" customFormat="false" customHeight="false" hidden="false" ht="12.1" outlineLevel="0" r="150">
      <c r="A150" s="21" t="n">
        <v>45337.310416667</v>
      </c>
      <c r="B150" s="22" t="s">
        <v>673</v>
      </c>
      <c r="C150" s="22" t="s">
        <v>233</v>
      </c>
      <c r="D150" s="22" t="s">
        <v>673</v>
      </c>
      <c r="E150" s="22" t="s">
        <v>673</v>
      </c>
      <c r="F150" s="22" t="s">
        <v>20</v>
      </c>
      <c r="G150" s="23" t="n">
        <v>1</v>
      </c>
      <c r="H150" s="24" t="n">
        <v>1</v>
      </c>
      <c r="I150" s="24" t="n">
        <v>2005.49</v>
      </c>
      <c r="J150" s="24" t="n">
        <v>0</v>
      </c>
      <c r="K150" s="24" t="n">
        <v>-0</v>
      </c>
      <c r="L150" s="24" t="n">
        <v>-0</v>
      </c>
      <c r="M150" s="6" t="s">
        <f>=I150+J150+K150+L150</f>
      </c>
      <c r="N150" s="22"/>
      <c r="O150" s="22" t="s">
        <v>674</v>
      </c>
    </row>
    <row collapsed="false" customFormat="false" customHeight="false" hidden="false" ht="12.1" outlineLevel="0" r="151">
      <c r="A151" s="20" t="n">
        <v>45337.423854167</v>
      </c>
      <c r="B151" s="16" t="s">
        <v>121</v>
      </c>
      <c r="C151" s="16" t="s">
        <v>745</v>
      </c>
      <c r="D151" s="16" t="s">
        <v>336</v>
      </c>
      <c r="E151" s="16" t="s">
        <v>18</v>
      </c>
      <c r="F151" s="16" t="s">
        <v>20</v>
      </c>
      <c r="G151" s="7" t="n">
        <v>1</v>
      </c>
      <c r="H151" s="6" t="n">
        <v>888</v>
      </c>
      <c r="I151" s="6" t="n">
        <v>-888</v>
      </c>
      <c r="J151" s="6" t="n">
        <v>-0</v>
      </c>
      <c r="K151" s="6" t="n">
        <v>-2.66</v>
      </c>
      <c r="L151" s="6" t="n">
        <v>-0</v>
      </c>
      <c r="M151" s="6" t="s">
        <f>=I151+J151+K151+L151</f>
      </c>
      <c r="N151" s="16"/>
      <c r="O151" s="16" t="s">
        <v>674</v>
      </c>
    </row>
    <row collapsed="false" customFormat="false" customHeight="false" hidden="false" ht="12.1" outlineLevel="0" r="152">
      <c r="A152" s="20" t="n">
        <v>45338.567893519</v>
      </c>
      <c r="B152" s="16" t="s">
        <v>124</v>
      </c>
      <c r="C152" s="16" t="s">
        <v>744</v>
      </c>
      <c r="D152" s="16" t="s">
        <v>336</v>
      </c>
      <c r="E152" s="16" t="s">
        <v>18</v>
      </c>
      <c r="F152" s="16" t="s">
        <v>20</v>
      </c>
      <c r="G152" s="7" t="n">
        <v>10</v>
      </c>
      <c r="H152" s="6" t="n">
        <v>39.16</v>
      </c>
      <c r="I152" s="6" t="n">
        <v>-391.6</v>
      </c>
      <c r="J152" s="6" t="n">
        <v>-0</v>
      </c>
      <c r="K152" s="6" t="n">
        <v>-1.17</v>
      </c>
      <c r="L152" s="6" t="n">
        <v>-0</v>
      </c>
      <c r="M152" s="6" t="s">
        <f>=I152+J152+K152+L152</f>
      </c>
      <c r="N152" s="16"/>
      <c r="O152" s="16" t="s">
        <v>674</v>
      </c>
    </row>
    <row collapsed="false" customFormat="false" customHeight="false" hidden="false" ht="12.1" outlineLevel="0" r="153">
      <c r="A153" s="20" t="n">
        <v>45338.580960648</v>
      </c>
      <c r="B153" s="16" t="s">
        <v>573</v>
      </c>
      <c r="C153" s="16" t="s">
        <v>737</v>
      </c>
      <c r="D153" s="16" t="s">
        <v>336</v>
      </c>
      <c r="E153" s="16" t="s">
        <v>132</v>
      </c>
      <c r="F153" s="16" t="s">
        <v>20</v>
      </c>
      <c r="G153" s="7" t="n">
        <v>527</v>
      </c>
      <c r="H153" s="6" t="n">
        <v>1.34800759</v>
      </c>
      <c r="I153" s="6" t="n">
        <v>-710.4</v>
      </c>
      <c r="J153" s="6" t="n">
        <v>-0</v>
      </c>
      <c r="K153" s="6" t="n">
        <v>-2.13</v>
      </c>
      <c r="L153" s="6" t="n">
        <v>-0</v>
      </c>
      <c r="M153" s="6" t="s">
        <f>=I153+J153+K153+L153</f>
      </c>
      <c r="N153" s="16"/>
      <c r="O153" s="16" t="s">
        <v>674</v>
      </c>
    </row>
    <row collapsed="false" customFormat="false" customHeight="false" hidden="false" ht="12.1" outlineLevel="0" r="154">
      <c r="A154" s="21" t="n">
        <v>45342.489780093</v>
      </c>
      <c r="B154" s="22" t="s">
        <v>696</v>
      </c>
      <c r="C154" s="22" t="s">
        <v>700</v>
      </c>
      <c r="D154" s="22" t="s">
        <v>696</v>
      </c>
      <c r="E154" s="22" t="s">
        <v>696</v>
      </c>
      <c r="F154" s="22" t="s">
        <v>20</v>
      </c>
      <c r="G154" s="23" t="n">
        <v>1</v>
      </c>
      <c r="H154" s="24" t="n">
        <v>1</v>
      </c>
      <c r="I154" s="24" t="n">
        <v>32.41</v>
      </c>
      <c r="J154" s="24" t="n">
        <v>0</v>
      </c>
      <c r="K154" s="24" t="n">
        <v>-0</v>
      </c>
      <c r="L154" s="24" t="n">
        <v>-0</v>
      </c>
      <c r="M154" s="6" t="s">
        <f>=I154+J154+K154+L154</f>
      </c>
      <c r="N154" s="22"/>
      <c r="O154" s="22" t="s">
        <v>674</v>
      </c>
    </row>
    <row collapsed="false" customFormat="false" customHeight="false" hidden="false" ht="12.1" outlineLevel="0" r="155">
      <c r="A155" s="20" t="n">
        <v>45342.839675926</v>
      </c>
      <c r="B155" s="16" t="s">
        <v>138</v>
      </c>
      <c r="C155" s="16" t="s">
        <v>675</v>
      </c>
      <c r="D155" s="16" t="s">
        <v>336</v>
      </c>
      <c r="E155" s="16" t="s">
        <v>132</v>
      </c>
      <c r="F155" s="16" t="s">
        <v>20</v>
      </c>
      <c r="G155" s="7" t="n">
        <v>5</v>
      </c>
      <c r="H155" s="6" t="n">
        <v>6.46</v>
      </c>
      <c r="I155" s="6" t="n">
        <v>-32.3</v>
      </c>
      <c r="J155" s="6" t="n">
        <v>-0</v>
      </c>
      <c r="K155" s="6" t="n">
        <v>-0</v>
      </c>
      <c r="L155" s="6" t="n">
        <v>-0</v>
      </c>
      <c r="M155" s="6" t="s">
        <f>=I155+J155+K155+L155</f>
      </c>
      <c r="N155" s="16"/>
      <c r="O155" s="16" t="s">
        <v>674</v>
      </c>
    </row>
    <row collapsed="false" customFormat="false" customHeight="false" hidden="false" ht="12.1" outlineLevel="0" r="156">
      <c r="A156" s="21" t="n">
        <v>45343.442511574</v>
      </c>
      <c r="B156" s="22" t="s">
        <v>673</v>
      </c>
      <c r="C156" s="22" t="s">
        <v>233</v>
      </c>
      <c r="D156" s="22" t="s">
        <v>673</v>
      </c>
      <c r="E156" s="22" t="s">
        <v>673</v>
      </c>
      <c r="F156" s="22" t="s">
        <v>20</v>
      </c>
      <c r="G156" s="23" t="n">
        <v>1</v>
      </c>
      <c r="H156" s="24" t="n">
        <v>1</v>
      </c>
      <c r="I156" s="24" t="n">
        <v>1700</v>
      </c>
      <c r="J156" s="24" t="n">
        <v>0</v>
      </c>
      <c r="K156" s="24" t="n">
        <v>-0</v>
      </c>
      <c r="L156" s="24" t="n">
        <v>-0</v>
      </c>
      <c r="M156" s="6" t="s">
        <f>=I156+J156+K156+L156</f>
      </c>
      <c r="N156" s="22"/>
      <c r="O156" s="22" t="s">
        <v>674</v>
      </c>
    </row>
    <row collapsed="false" customFormat="false" customHeight="false" hidden="false" ht="12.1" outlineLevel="0" r="157">
      <c r="A157" s="20" t="n">
        <v>45343.443530093</v>
      </c>
      <c r="B157" s="16" t="s">
        <v>42</v>
      </c>
      <c r="C157" s="16" t="s">
        <v>746</v>
      </c>
      <c r="D157" s="16" t="s">
        <v>336</v>
      </c>
      <c r="E157" s="16" t="s">
        <v>18</v>
      </c>
      <c r="F157" s="16" t="s">
        <v>20</v>
      </c>
      <c r="G157" s="7" t="n">
        <v>1</v>
      </c>
      <c r="H157" s="6" t="n">
        <v>1622.5</v>
      </c>
      <c r="I157" s="6" t="n">
        <v>-1622.5</v>
      </c>
      <c r="J157" s="6" t="n">
        <v>-0</v>
      </c>
      <c r="K157" s="6" t="n">
        <v>-4.87</v>
      </c>
      <c r="L157" s="6" t="n">
        <v>-0</v>
      </c>
      <c r="M157" s="6" t="s">
        <f>=I157+J157+K157+L157</f>
      </c>
      <c r="N157" s="16"/>
      <c r="O157" s="16" t="s">
        <v>674</v>
      </c>
    </row>
    <row collapsed="false" customFormat="false" customHeight="false" hidden="false" ht="12.1" outlineLevel="0" r="158">
      <c r="A158" s="21" t="n">
        <v>45348.430555556</v>
      </c>
      <c r="B158" s="22" t="s">
        <v>696</v>
      </c>
      <c r="C158" s="22" t="s">
        <v>701</v>
      </c>
      <c r="D158" s="22" t="s">
        <v>696</v>
      </c>
      <c r="E158" s="22" t="s">
        <v>696</v>
      </c>
      <c r="F158" s="22" t="s">
        <v>20</v>
      </c>
      <c r="G158" s="23" t="n">
        <v>1</v>
      </c>
      <c r="H158" s="24" t="n">
        <v>1</v>
      </c>
      <c r="I158" s="24" t="n">
        <v>62.16</v>
      </c>
      <c r="J158" s="24" t="n">
        <v>0</v>
      </c>
      <c r="K158" s="24" t="n">
        <v>-0</v>
      </c>
      <c r="L158" s="24" t="n">
        <v>-0</v>
      </c>
      <c r="M158" s="6" t="s">
        <f>=I158+J158+K158+L158</f>
      </c>
      <c r="N158" s="22"/>
      <c r="O158" s="22" t="s">
        <v>674</v>
      </c>
    </row>
    <row collapsed="false" customFormat="false" customHeight="false" hidden="false" ht="12.1" outlineLevel="0" r="159">
      <c r="A159" s="21" t="n">
        <v>45348.44537037</v>
      </c>
      <c r="B159" s="22" t="s">
        <v>731</v>
      </c>
      <c r="C159" s="22" t="s">
        <v>747</v>
      </c>
      <c r="D159" s="22" t="s">
        <v>731</v>
      </c>
      <c r="E159" s="22" t="s">
        <v>731</v>
      </c>
      <c r="F159" s="22" t="s">
        <v>20</v>
      </c>
      <c r="G159" s="23" t="n">
        <v>1</v>
      </c>
      <c r="H159" s="24" t="n">
        <v>1</v>
      </c>
      <c r="I159" s="24" t="n">
        <v>2000</v>
      </c>
      <c r="J159" s="24" t="n">
        <v>0</v>
      </c>
      <c r="K159" s="24" t="n">
        <v>-0</v>
      </c>
      <c r="L159" s="24" t="n">
        <v>-0</v>
      </c>
      <c r="M159" s="6" t="s">
        <f>=I159+J159+K159+L159</f>
      </c>
      <c r="N159" s="22"/>
      <c r="O159" s="22" t="s">
        <v>674</v>
      </c>
    </row>
    <row collapsed="false" customFormat="false" customHeight="false" hidden="false" ht="12.1" outlineLevel="0" r="160">
      <c r="A160" s="20" t="n">
        <v>45348.446354167</v>
      </c>
      <c r="B160" s="16" t="s">
        <v>115</v>
      </c>
      <c r="C160" s="16" t="s">
        <v>748</v>
      </c>
      <c r="D160" s="16" t="s">
        <v>336</v>
      </c>
      <c r="E160" s="16" t="s">
        <v>18</v>
      </c>
      <c r="F160" s="16" t="s">
        <v>20</v>
      </c>
      <c r="G160" s="7" t="n">
        <v>100</v>
      </c>
      <c r="H160" s="6" t="n">
        <v>17.8569</v>
      </c>
      <c r="I160" s="6" t="n">
        <v>-1785.69</v>
      </c>
      <c r="J160" s="6" t="n">
        <v>-0</v>
      </c>
      <c r="K160" s="6" t="n">
        <v>-0</v>
      </c>
      <c r="L160" s="6" t="n">
        <v>-0</v>
      </c>
      <c r="M160" s="6" t="s">
        <f>=I160+J160+K160+L160</f>
      </c>
      <c r="N160" s="16"/>
      <c r="O160" s="16" t="s">
        <v>674</v>
      </c>
    </row>
    <row collapsed="false" customFormat="false" customHeight="false" hidden="false" ht="12.1" outlineLevel="0" r="161">
      <c r="A161" s="29" t="n">
        <v>45348.446365741</v>
      </c>
      <c r="B161" s="30" t="s">
        <v>709</v>
      </c>
      <c r="C161" s="30" t="s">
        <v>749</v>
      </c>
      <c r="D161" s="30" t="s">
        <v>709</v>
      </c>
      <c r="E161" s="30" t="s">
        <v>709</v>
      </c>
      <c r="F161" s="30" t="s">
        <v>20</v>
      </c>
      <c r="G161" s="31" t="n">
        <v>1</v>
      </c>
      <c r="H161" s="32" t="n">
        <v>-1</v>
      </c>
      <c r="I161" s="32" t="n">
        <v>-5.36</v>
      </c>
      <c r="J161" s="32" t="n">
        <v>0</v>
      </c>
      <c r="K161" s="32" t="n">
        <v>-0</v>
      </c>
      <c r="L161" s="32" t="n">
        <v>-0</v>
      </c>
      <c r="M161" s="6" t="s">
        <f>=I161+J161+K161+L161</f>
      </c>
      <c r="N161" s="30"/>
      <c r="O161" s="30" t="s">
        <v>674</v>
      </c>
    </row>
    <row collapsed="false" customFormat="false" customHeight="false" hidden="false" ht="12.1" outlineLevel="0" r="162">
      <c r="A162" s="21" t="n">
        <v>45349.396469907</v>
      </c>
      <c r="B162" s="22" t="s">
        <v>696</v>
      </c>
      <c r="C162" s="22" t="s">
        <v>702</v>
      </c>
      <c r="D162" s="22" t="s">
        <v>696</v>
      </c>
      <c r="E162" s="22" t="s">
        <v>696</v>
      </c>
      <c r="F162" s="22" t="s">
        <v>20</v>
      </c>
      <c r="G162" s="23" t="n">
        <v>1</v>
      </c>
      <c r="H162" s="24" t="n">
        <v>1</v>
      </c>
      <c r="I162" s="24" t="n">
        <v>94.98</v>
      </c>
      <c r="J162" s="24" t="n">
        <v>0</v>
      </c>
      <c r="K162" s="24" t="n">
        <v>-0</v>
      </c>
      <c r="L162" s="24" t="n">
        <v>-0</v>
      </c>
      <c r="M162" s="6" t="s">
        <f>=I162+J162+K162+L162</f>
      </c>
      <c r="N162" s="22"/>
      <c r="O162" s="22" t="s">
        <v>674</v>
      </c>
    </row>
    <row collapsed="false" customFormat="false" customHeight="false" hidden="false" ht="12.1" outlineLevel="0" r="163">
      <c r="A163" s="20" t="n">
        <v>45349.476712963</v>
      </c>
      <c r="B163" s="16" t="s">
        <v>138</v>
      </c>
      <c r="C163" s="16" t="s">
        <v>675</v>
      </c>
      <c r="D163" s="16" t="s">
        <v>336</v>
      </c>
      <c r="E163" s="16" t="s">
        <v>132</v>
      </c>
      <c r="F163" s="16" t="s">
        <v>20</v>
      </c>
      <c r="G163" s="7" t="n">
        <v>67</v>
      </c>
      <c r="H163" s="6" t="n">
        <v>6.53</v>
      </c>
      <c r="I163" s="6" t="n">
        <v>-437.51</v>
      </c>
      <c r="J163" s="6" t="n">
        <v>-0</v>
      </c>
      <c r="K163" s="6" t="n">
        <v>-0</v>
      </c>
      <c r="L163" s="6" t="n">
        <v>-0</v>
      </c>
      <c r="M163" s="6" t="s">
        <f>=I163+J163+K163+L163</f>
      </c>
      <c r="N163" s="16"/>
      <c r="O163" s="16" t="s">
        <v>674</v>
      </c>
    </row>
    <row collapsed="false" customFormat="false" customHeight="false" hidden="false" ht="12.1" outlineLevel="0" r="164">
      <c r="A164" s="21" t="n">
        <v>45349.523055556</v>
      </c>
      <c r="B164" s="22" t="s">
        <v>731</v>
      </c>
      <c r="C164" s="22" t="s">
        <v>750</v>
      </c>
      <c r="D164" s="22" t="s">
        <v>731</v>
      </c>
      <c r="E164" s="22" t="s">
        <v>731</v>
      </c>
      <c r="F164" s="22" t="s">
        <v>20</v>
      </c>
      <c r="G164" s="23" t="n">
        <v>1</v>
      </c>
      <c r="H164" s="24" t="n">
        <v>1</v>
      </c>
      <c r="I164" s="24" t="n">
        <v>600</v>
      </c>
      <c r="J164" s="24" t="n">
        <v>0</v>
      </c>
      <c r="K164" s="24" t="n">
        <v>-0</v>
      </c>
      <c r="L164" s="24" t="n">
        <v>-0</v>
      </c>
      <c r="M164" s="6" t="s">
        <f>=I164+J164+K164+L164</f>
      </c>
      <c r="N164" s="22"/>
      <c r="O164" s="22" t="s">
        <v>674</v>
      </c>
    </row>
    <row collapsed="false" customFormat="false" customHeight="false" hidden="false" ht="12.1" outlineLevel="0" r="165">
      <c r="A165" s="21" t="n">
        <v>45349.523981481</v>
      </c>
      <c r="B165" s="22" t="s">
        <v>696</v>
      </c>
      <c r="C165" s="22" t="s">
        <v>751</v>
      </c>
      <c r="D165" s="22" t="s">
        <v>696</v>
      </c>
      <c r="E165" s="22" t="s">
        <v>696</v>
      </c>
      <c r="F165" s="22" t="s">
        <v>20</v>
      </c>
      <c r="G165" s="23" t="n">
        <v>1</v>
      </c>
      <c r="H165" s="24" t="n">
        <v>1</v>
      </c>
      <c r="I165" s="24" t="n">
        <v>46.89</v>
      </c>
      <c r="J165" s="24" t="n">
        <v>0</v>
      </c>
      <c r="K165" s="24" t="n">
        <v>-0</v>
      </c>
      <c r="L165" s="24" t="n">
        <v>-0</v>
      </c>
      <c r="M165" s="6" t="s">
        <f>=I165+J165+K165+L165</f>
      </c>
      <c r="N165" s="22"/>
      <c r="O165" s="22" t="s">
        <v>674</v>
      </c>
    </row>
    <row collapsed="false" customFormat="false" customHeight="false" hidden="false" ht="12.1" outlineLevel="0" r="166">
      <c r="A166" s="20" t="n">
        <v>45349.524479167</v>
      </c>
      <c r="B166" s="16" t="s">
        <v>124</v>
      </c>
      <c r="C166" s="16" t="s">
        <v>744</v>
      </c>
      <c r="D166" s="16" t="s">
        <v>336</v>
      </c>
      <c r="E166" s="16" t="s">
        <v>18</v>
      </c>
      <c r="F166" s="16" t="s">
        <v>20</v>
      </c>
      <c r="G166" s="7" t="n">
        <v>10</v>
      </c>
      <c r="H166" s="6" t="n">
        <v>37.9</v>
      </c>
      <c r="I166" s="6" t="n">
        <v>-379</v>
      </c>
      <c r="J166" s="6" t="n">
        <v>-0</v>
      </c>
      <c r="K166" s="6" t="n">
        <v>-1.14</v>
      </c>
      <c r="L166" s="6" t="n">
        <v>-0</v>
      </c>
      <c r="M166" s="6" t="s">
        <f>=I166+J166+K166+L166</f>
      </c>
      <c r="N166" s="16"/>
      <c r="O166" s="16" t="s">
        <v>674</v>
      </c>
    </row>
    <row collapsed="false" customFormat="false" customHeight="false" hidden="false" ht="12.1" outlineLevel="0" r="167">
      <c r="A167" s="20" t="n">
        <v>45349.540428241</v>
      </c>
      <c r="B167" s="16" t="s">
        <v>572</v>
      </c>
      <c r="C167" s="16" t="s">
        <v>736</v>
      </c>
      <c r="D167" s="16" t="s">
        <v>336</v>
      </c>
      <c r="E167" s="16" t="s">
        <v>132</v>
      </c>
      <c r="F167" s="16" t="s">
        <v>20</v>
      </c>
      <c r="G167" s="7" t="n">
        <v>1</v>
      </c>
      <c r="H167" s="6" t="n">
        <v>143.6</v>
      </c>
      <c r="I167" s="6" t="n">
        <v>-143.6</v>
      </c>
      <c r="J167" s="6" t="n">
        <v>-0</v>
      </c>
      <c r="K167" s="6" t="n">
        <v>-0.43</v>
      </c>
      <c r="L167" s="6" t="n">
        <v>-0</v>
      </c>
      <c r="M167" s="6" t="s">
        <f>=I167+J167+K167+L167</f>
      </c>
      <c r="N167" s="16"/>
      <c r="O167" s="16" t="s">
        <v>674</v>
      </c>
    </row>
    <row collapsed="false" customFormat="false" customHeight="false" hidden="false" ht="12.1" outlineLevel="0" r="168">
      <c r="A168" s="20" t="n">
        <v>45349.540694444</v>
      </c>
      <c r="B168" s="16" t="s">
        <v>573</v>
      </c>
      <c r="C168" s="16" t="s">
        <v>737</v>
      </c>
      <c r="D168" s="16" t="s">
        <v>336</v>
      </c>
      <c r="E168" s="16" t="s">
        <v>132</v>
      </c>
      <c r="F168" s="16" t="s">
        <v>20</v>
      </c>
      <c r="G168" s="7" t="n">
        <v>94</v>
      </c>
      <c r="H168" s="6" t="n">
        <v>1.35308511</v>
      </c>
      <c r="I168" s="6" t="n">
        <v>-127.19</v>
      </c>
      <c r="J168" s="6" t="n">
        <v>-0</v>
      </c>
      <c r="K168" s="6" t="n">
        <v>-0.38</v>
      </c>
      <c r="L168" s="6" t="n">
        <v>-0</v>
      </c>
      <c r="M168" s="6" t="s">
        <f>=I168+J168+K168+L168</f>
      </c>
      <c r="N168" s="16"/>
      <c r="O168" s="16" t="s">
        <v>674</v>
      </c>
    </row>
    <row collapsed="false" customFormat="false" customHeight="false" hidden="false" ht="12.1" outlineLevel="0" r="169">
      <c r="A169" s="21" t="n">
        <v>45351.46931713</v>
      </c>
      <c r="B169" s="22" t="s">
        <v>696</v>
      </c>
      <c r="C169" s="22" t="s">
        <v>752</v>
      </c>
      <c r="D169" s="22" t="s">
        <v>696</v>
      </c>
      <c r="E169" s="22" t="s">
        <v>696</v>
      </c>
      <c r="F169" s="22" t="s">
        <v>20</v>
      </c>
      <c r="G169" s="23" t="n">
        <v>1</v>
      </c>
      <c r="H169" s="24" t="n">
        <v>1</v>
      </c>
      <c r="I169" s="24" t="n">
        <v>64.82</v>
      </c>
      <c r="J169" s="24" t="n">
        <v>0</v>
      </c>
      <c r="K169" s="24" t="n">
        <v>-0</v>
      </c>
      <c r="L169" s="24" t="n">
        <v>-0</v>
      </c>
      <c r="M169" s="6" t="s">
        <f>=I169+J169+K169+L169</f>
      </c>
      <c r="N169" s="22"/>
      <c r="O169" s="22" t="s">
        <v>674</v>
      </c>
    </row>
    <row collapsed="false" customFormat="false" customHeight="false" hidden="false" ht="12.1" outlineLevel="0" r="170">
      <c r="A170" s="21" t="n">
        <v>45351.517824074</v>
      </c>
      <c r="B170" s="22" t="s">
        <v>731</v>
      </c>
      <c r="C170" s="22" t="s">
        <v>753</v>
      </c>
      <c r="D170" s="22" t="s">
        <v>731</v>
      </c>
      <c r="E170" s="22" t="s">
        <v>731</v>
      </c>
      <c r="F170" s="22" t="s">
        <v>20</v>
      </c>
      <c r="G170" s="23" t="n">
        <v>1</v>
      </c>
      <c r="H170" s="24" t="n">
        <v>1</v>
      </c>
      <c r="I170" s="24" t="n">
        <v>2000</v>
      </c>
      <c r="J170" s="24" t="n">
        <v>0</v>
      </c>
      <c r="K170" s="24" t="n">
        <v>-0</v>
      </c>
      <c r="L170" s="24" t="n">
        <v>-0</v>
      </c>
      <c r="M170" s="6" t="s">
        <f>=I170+J170+K170+L170</f>
      </c>
      <c r="N170" s="22"/>
      <c r="O170" s="22" t="s">
        <v>674</v>
      </c>
    </row>
    <row collapsed="false" customFormat="false" customHeight="false" hidden="false" ht="12.1" outlineLevel="0" r="171">
      <c r="A171" s="20" t="n">
        <v>45351.529537037</v>
      </c>
      <c r="B171" s="16" t="s">
        <v>35</v>
      </c>
      <c r="C171" s="16" t="s">
        <v>754</v>
      </c>
      <c r="D171" s="16" t="s">
        <v>336</v>
      </c>
      <c r="E171" s="16" t="s">
        <v>18</v>
      </c>
      <c r="F171" s="16" t="s">
        <v>20</v>
      </c>
      <c r="G171" s="7" t="n">
        <v>10</v>
      </c>
      <c r="H171" s="6" t="n">
        <v>199.25</v>
      </c>
      <c r="I171" s="6" t="n">
        <v>-1992.5</v>
      </c>
      <c r="J171" s="6" t="n">
        <v>-0</v>
      </c>
      <c r="K171" s="6" t="n">
        <v>-5.98</v>
      </c>
      <c r="L171" s="6" t="n">
        <v>-0</v>
      </c>
      <c r="M171" s="6" t="s">
        <f>=I171+J171+K171+L171</f>
      </c>
      <c r="N171" s="16"/>
      <c r="O171" s="16" t="s">
        <v>674</v>
      </c>
    </row>
    <row collapsed="false" customFormat="false" customHeight="false" hidden="false" ht="12.1" outlineLevel="0" r="172">
      <c r="A172" s="20" t="n">
        <v>45351.550601852</v>
      </c>
      <c r="B172" s="16" t="s">
        <v>573</v>
      </c>
      <c r="C172" s="16" t="s">
        <v>737</v>
      </c>
      <c r="D172" s="16" t="s">
        <v>336</v>
      </c>
      <c r="E172" s="16" t="s">
        <v>132</v>
      </c>
      <c r="F172" s="16" t="s">
        <v>20</v>
      </c>
      <c r="G172" s="7" t="n">
        <v>49</v>
      </c>
      <c r="H172" s="6" t="n">
        <v>1.35428571</v>
      </c>
      <c r="I172" s="6" t="n">
        <v>-66.36</v>
      </c>
      <c r="J172" s="6" t="n">
        <v>-0</v>
      </c>
      <c r="K172" s="6" t="n">
        <v>-0.2</v>
      </c>
      <c r="L172" s="6" t="n">
        <v>-0</v>
      </c>
      <c r="M172" s="6" t="s">
        <f>=I172+J172+K172+L172</f>
      </c>
      <c r="N172" s="16"/>
      <c r="O172" s="16" t="s">
        <v>674</v>
      </c>
    </row>
    <row collapsed="false" customFormat="false" customHeight="false" hidden="false" ht="12.1" outlineLevel="0" r="173">
      <c r="A173" s="21" t="n">
        <v>45356.562604167</v>
      </c>
      <c r="B173" s="22" t="s">
        <v>673</v>
      </c>
      <c r="C173" s="22" t="s">
        <v>233</v>
      </c>
      <c r="D173" s="22" t="s">
        <v>673</v>
      </c>
      <c r="E173" s="22" t="s">
        <v>673</v>
      </c>
      <c r="F173" s="22" t="s">
        <v>20</v>
      </c>
      <c r="G173" s="23" t="n">
        <v>1</v>
      </c>
      <c r="H173" s="24" t="n">
        <v>1</v>
      </c>
      <c r="I173" s="24" t="n">
        <v>2847</v>
      </c>
      <c r="J173" s="24" t="n">
        <v>0</v>
      </c>
      <c r="K173" s="24" t="n">
        <v>-0</v>
      </c>
      <c r="L173" s="24" t="n">
        <v>-0</v>
      </c>
      <c r="M173" s="6" t="s">
        <f>=I173+J173+K173+L173</f>
      </c>
      <c r="N173" s="22"/>
      <c r="O173" s="22" t="s">
        <v>674</v>
      </c>
    </row>
    <row collapsed="false" customFormat="false" customHeight="false" hidden="false" ht="12.1" outlineLevel="0" r="174">
      <c r="A174" s="20" t="n">
        <v>45356.564236111</v>
      </c>
      <c r="B174" s="16" t="s">
        <v>42</v>
      </c>
      <c r="C174" s="16" t="s">
        <v>746</v>
      </c>
      <c r="D174" s="16" t="s">
        <v>336</v>
      </c>
      <c r="E174" s="16" t="s">
        <v>18</v>
      </c>
      <c r="F174" s="16" t="s">
        <v>20</v>
      </c>
      <c r="G174" s="7" t="n">
        <v>1</v>
      </c>
      <c r="H174" s="6" t="n">
        <v>1586</v>
      </c>
      <c r="I174" s="6" t="n">
        <v>-1586</v>
      </c>
      <c r="J174" s="6" t="n">
        <v>-0</v>
      </c>
      <c r="K174" s="6" t="n">
        <v>-4.76</v>
      </c>
      <c r="L174" s="6" t="n">
        <v>-0</v>
      </c>
      <c r="M174" s="6" t="s">
        <f>=I174+J174+K174+L174</f>
      </c>
      <c r="N174" s="16"/>
      <c r="O174" s="16" t="s">
        <v>674</v>
      </c>
    </row>
    <row collapsed="false" customFormat="false" customHeight="false" hidden="false" ht="12.1" outlineLevel="0" r="175">
      <c r="A175" s="20" t="n">
        <v>45356.565451389</v>
      </c>
      <c r="B175" s="16" t="s">
        <v>176</v>
      </c>
      <c r="C175" s="16" t="s">
        <v>755</v>
      </c>
      <c r="D175" s="16" t="s">
        <v>336</v>
      </c>
      <c r="E175" s="16" t="s">
        <v>146</v>
      </c>
      <c r="F175" s="16" t="s">
        <v>20</v>
      </c>
      <c r="G175" s="7" t="n">
        <v>1</v>
      </c>
      <c r="H175" s="6" t="n">
        <v>98.77</v>
      </c>
      <c r="I175" s="6" t="n">
        <v>-987.7</v>
      </c>
      <c r="J175" s="6" t="n">
        <v>-0</v>
      </c>
      <c r="K175" s="6" t="n">
        <v>-2.96</v>
      </c>
      <c r="L175" s="6" t="n">
        <v>-0</v>
      </c>
      <c r="M175" s="6" t="s">
        <f>=I175+J175+K175+L175</f>
      </c>
      <c r="N175" s="16"/>
      <c r="O175" s="16" t="s">
        <v>674</v>
      </c>
    </row>
    <row collapsed="false" customFormat="false" customHeight="false" hidden="false" ht="12.1" outlineLevel="0" r="176">
      <c r="A176" s="20" t="n">
        <v>45356.5678125</v>
      </c>
      <c r="B176" s="16" t="s">
        <v>572</v>
      </c>
      <c r="C176" s="16" t="s">
        <v>736</v>
      </c>
      <c r="D176" s="16" t="s">
        <v>336</v>
      </c>
      <c r="E176" s="16" t="s">
        <v>132</v>
      </c>
      <c r="F176" s="16" t="s">
        <v>20</v>
      </c>
      <c r="G176" s="7" t="n">
        <v>1</v>
      </c>
      <c r="H176" s="6" t="n">
        <v>147.55</v>
      </c>
      <c r="I176" s="6" t="n">
        <v>-147.55</v>
      </c>
      <c r="J176" s="6" t="n">
        <v>-0</v>
      </c>
      <c r="K176" s="6" t="n">
        <v>-0.44</v>
      </c>
      <c r="L176" s="6" t="n">
        <v>-0</v>
      </c>
      <c r="M176" s="6" t="s">
        <f>=I176+J176+K176+L176</f>
      </c>
      <c r="N176" s="16"/>
      <c r="O176" s="16" t="s">
        <v>674</v>
      </c>
    </row>
    <row collapsed="false" customFormat="false" customHeight="false" hidden="false" ht="12.1" outlineLevel="0" r="177">
      <c r="A177" s="20" t="n">
        <v>45356.568009259</v>
      </c>
      <c r="B177" s="16" t="s">
        <v>573</v>
      </c>
      <c r="C177" s="16" t="s">
        <v>737</v>
      </c>
      <c r="D177" s="16" t="s">
        <v>336</v>
      </c>
      <c r="E177" s="16" t="s">
        <v>132</v>
      </c>
      <c r="F177" s="16" t="s">
        <v>20</v>
      </c>
      <c r="G177" s="7" t="n">
        <v>86</v>
      </c>
      <c r="H177" s="6" t="n">
        <v>1.3572093</v>
      </c>
      <c r="I177" s="6" t="n">
        <v>-116.72</v>
      </c>
      <c r="J177" s="6" t="n">
        <v>-0</v>
      </c>
      <c r="K177" s="6" t="n">
        <v>-0.35</v>
      </c>
      <c r="L177" s="6" t="n">
        <v>-0</v>
      </c>
      <c r="M177" s="6" t="s">
        <f>=I177+J177+K177+L177</f>
      </c>
      <c r="N177" s="16"/>
      <c r="O177" s="16" t="s">
        <v>674</v>
      </c>
    </row>
    <row collapsed="false" customFormat="false" customHeight="false" hidden="false" ht="12.1" outlineLevel="0" r="178">
      <c r="A178" s="21" t="n">
        <v>45363.816689815</v>
      </c>
      <c r="B178" s="22" t="s">
        <v>673</v>
      </c>
      <c r="C178" s="22" t="s">
        <v>233</v>
      </c>
      <c r="D178" s="22" t="s">
        <v>673</v>
      </c>
      <c r="E178" s="22" t="s">
        <v>673</v>
      </c>
      <c r="F178" s="22" t="s">
        <v>20</v>
      </c>
      <c r="G178" s="23" t="n">
        <v>1</v>
      </c>
      <c r="H178" s="24" t="n">
        <v>1</v>
      </c>
      <c r="I178" s="24" t="n">
        <v>7000</v>
      </c>
      <c r="J178" s="24" t="n">
        <v>0</v>
      </c>
      <c r="K178" s="24" t="n">
        <v>-0</v>
      </c>
      <c r="L178" s="24" t="n">
        <v>-0</v>
      </c>
      <c r="M178" s="6" t="s">
        <f>=I178+J178+K178+L178</f>
      </c>
      <c r="N178" s="22"/>
      <c r="O178" s="22" t="s">
        <v>674</v>
      </c>
    </row>
    <row collapsed="false" customFormat="false" customHeight="false" hidden="false" ht="12.1" outlineLevel="0" r="179">
      <c r="A179" s="20" t="n">
        <v>45363.821909722</v>
      </c>
      <c r="B179" s="16" t="s">
        <v>112</v>
      </c>
      <c r="C179" s="16" t="s">
        <v>756</v>
      </c>
      <c r="D179" s="16" t="s">
        <v>336</v>
      </c>
      <c r="E179" s="16" t="s">
        <v>18</v>
      </c>
      <c r="F179" s="16" t="s">
        <v>20</v>
      </c>
      <c r="G179" s="7" t="n">
        <v>1000</v>
      </c>
      <c r="H179" s="6" t="n">
        <v>3.546</v>
      </c>
      <c r="I179" s="6" t="n">
        <v>-3546</v>
      </c>
      <c r="J179" s="6" t="n">
        <v>-0</v>
      </c>
      <c r="K179" s="6" t="n">
        <v>-10.64</v>
      </c>
      <c r="L179" s="6" t="n">
        <v>-0</v>
      </c>
      <c r="M179" s="6" t="s">
        <f>=I179+J179+K179+L179</f>
      </c>
      <c r="N179" s="16"/>
      <c r="O179" s="16" t="s">
        <v>674</v>
      </c>
    </row>
    <row collapsed="false" customFormat="false" customHeight="false" hidden="false" ht="12.1" outlineLevel="0" r="180">
      <c r="A180" s="20" t="n">
        <v>45363.832384259</v>
      </c>
      <c r="B180" s="16" t="s">
        <v>145</v>
      </c>
      <c r="C180" s="16" t="s">
        <v>733</v>
      </c>
      <c r="D180" s="16" t="s">
        <v>336</v>
      </c>
      <c r="E180" s="16" t="s">
        <v>146</v>
      </c>
      <c r="F180" s="16" t="s">
        <v>20</v>
      </c>
      <c r="G180" s="7" t="n">
        <v>2</v>
      </c>
      <c r="H180" s="6" t="n">
        <v>79.254</v>
      </c>
      <c r="I180" s="6" t="n">
        <v>-1585.08</v>
      </c>
      <c r="J180" s="6" t="n">
        <v>-64.26</v>
      </c>
      <c r="K180" s="6" t="n">
        <v>-4.76</v>
      </c>
      <c r="L180" s="6" t="n">
        <v>-0</v>
      </c>
      <c r="M180" s="6" t="s">
        <f>=I180+J180+K180+L180</f>
      </c>
      <c r="N180" s="16"/>
      <c r="O180" s="16" t="s">
        <v>674</v>
      </c>
    </row>
    <row collapsed="false" customFormat="false" customHeight="false" hidden="false" ht="12.1" outlineLevel="0" r="181">
      <c r="A181" s="20" t="n">
        <v>45363.834641204</v>
      </c>
      <c r="B181" s="16" t="s">
        <v>95</v>
      </c>
      <c r="C181" s="16" t="s">
        <v>742</v>
      </c>
      <c r="D181" s="16" t="s">
        <v>336</v>
      </c>
      <c r="E181" s="16" t="s">
        <v>18</v>
      </c>
      <c r="F181" s="16" t="s">
        <v>20</v>
      </c>
      <c r="G181" s="7" t="n">
        <v>2</v>
      </c>
      <c r="H181" s="6" t="n">
        <v>568.35</v>
      </c>
      <c r="I181" s="6" t="n">
        <v>-1136.7</v>
      </c>
      <c r="J181" s="6" t="n">
        <v>-0</v>
      </c>
      <c r="K181" s="6" t="n">
        <v>-3.41</v>
      </c>
      <c r="L181" s="6" t="n">
        <v>-0</v>
      </c>
      <c r="M181" s="6" t="s">
        <f>=I181+J181+K181+L181</f>
      </c>
      <c r="N181" s="16"/>
      <c r="O181" s="16" t="s">
        <v>674</v>
      </c>
    </row>
    <row collapsed="false" customFormat="false" customHeight="false" hidden="false" ht="12.1" outlineLevel="0" r="182">
      <c r="A182" s="20" t="n">
        <v>45363.836284722</v>
      </c>
      <c r="B182" s="16" t="s">
        <v>573</v>
      </c>
      <c r="C182" s="16" t="s">
        <v>737</v>
      </c>
      <c r="D182" s="16" t="s">
        <v>336</v>
      </c>
      <c r="E182" s="16" t="s">
        <v>132</v>
      </c>
      <c r="F182" s="16" t="s">
        <v>20</v>
      </c>
      <c r="G182" s="7" t="n">
        <v>474</v>
      </c>
      <c r="H182" s="6" t="n">
        <v>1.36109705</v>
      </c>
      <c r="I182" s="6" t="n">
        <v>-645.16</v>
      </c>
      <c r="J182" s="6" t="n">
        <v>-0</v>
      </c>
      <c r="K182" s="6" t="n">
        <v>-1.94</v>
      </c>
      <c r="L182" s="6" t="n">
        <v>-0</v>
      </c>
      <c r="M182" s="6" t="s">
        <f>=I182+J182+K182+L182</f>
      </c>
      <c r="N182" s="16"/>
      <c r="O182" s="16" t="s">
        <v>674</v>
      </c>
    </row>
    <row collapsed="false" customFormat="false" customHeight="false" hidden="false" ht="12.1" outlineLevel="0" r="183">
      <c r="A183" s="21" t="n">
        <v>45371.397256944</v>
      </c>
      <c r="B183" s="22" t="s">
        <v>731</v>
      </c>
      <c r="C183" s="22" t="s">
        <v>757</v>
      </c>
      <c r="D183" s="22" t="s">
        <v>731</v>
      </c>
      <c r="E183" s="22" t="s">
        <v>731</v>
      </c>
      <c r="F183" s="22" t="s">
        <v>20</v>
      </c>
      <c r="G183" s="23" t="n">
        <v>1</v>
      </c>
      <c r="H183" s="24" t="n">
        <v>1</v>
      </c>
      <c r="I183" s="24" t="n">
        <v>825</v>
      </c>
      <c r="J183" s="24" t="n">
        <v>0</v>
      </c>
      <c r="K183" s="24" t="n">
        <v>-0</v>
      </c>
      <c r="L183" s="24" t="n">
        <v>-0</v>
      </c>
      <c r="M183" s="6" t="s">
        <f>=I183+J183+K183+L183</f>
      </c>
      <c r="N183" s="22"/>
      <c r="O183" s="22" t="s">
        <v>674</v>
      </c>
    </row>
    <row collapsed="false" customFormat="false" customHeight="false" hidden="false" ht="12.1" outlineLevel="0" r="184">
      <c r="A184" s="21" t="n">
        <v>45371.398738426</v>
      </c>
      <c r="B184" s="22" t="s">
        <v>696</v>
      </c>
      <c r="C184" s="22" t="s">
        <v>758</v>
      </c>
      <c r="D184" s="22" t="s">
        <v>696</v>
      </c>
      <c r="E184" s="22" t="s">
        <v>696</v>
      </c>
      <c r="F184" s="22" t="s">
        <v>20</v>
      </c>
      <c r="G184" s="23" t="n">
        <v>1</v>
      </c>
      <c r="H184" s="24" t="n">
        <v>1</v>
      </c>
      <c r="I184" s="24" t="n">
        <v>81.45</v>
      </c>
      <c r="J184" s="24" t="n">
        <v>0</v>
      </c>
      <c r="K184" s="24" t="n">
        <v>-0</v>
      </c>
      <c r="L184" s="24" t="n">
        <v>-0</v>
      </c>
      <c r="M184" s="6" t="s">
        <f>=I184+J184+K184+L184</f>
      </c>
      <c r="N184" s="22"/>
      <c r="O184" s="22" t="s">
        <v>674</v>
      </c>
    </row>
    <row collapsed="false" customFormat="false" customHeight="false" hidden="false" ht="12.1" outlineLevel="0" r="185">
      <c r="A185" s="20" t="n">
        <v>45371.416793981</v>
      </c>
      <c r="B185" s="16" t="s">
        <v>572</v>
      </c>
      <c r="C185" s="16" t="s">
        <v>736</v>
      </c>
      <c r="D185" s="16" t="s">
        <v>336</v>
      </c>
      <c r="E185" s="16" t="s">
        <v>132</v>
      </c>
      <c r="F185" s="16" t="s">
        <v>20</v>
      </c>
      <c r="G185" s="7" t="n">
        <v>6</v>
      </c>
      <c r="H185" s="6" t="n">
        <v>146</v>
      </c>
      <c r="I185" s="6" t="n">
        <v>-876</v>
      </c>
      <c r="J185" s="6" t="n">
        <v>-0</v>
      </c>
      <c r="K185" s="6" t="n">
        <v>-2.63</v>
      </c>
      <c r="L185" s="6" t="n">
        <v>-0</v>
      </c>
      <c r="M185" s="6" t="s">
        <f>=I185+J185+K185+L185</f>
      </c>
      <c r="N185" s="16"/>
      <c r="O185" s="16" t="s">
        <v>674</v>
      </c>
    </row>
    <row collapsed="false" customFormat="false" customHeight="false" hidden="false" ht="12.1" outlineLevel="0" r="186">
      <c r="A186" s="20" t="n">
        <v>45371.417476852</v>
      </c>
      <c r="B186" s="16" t="s">
        <v>573</v>
      </c>
      <c r="C186" s="16" t="s">
        <v>737</v>
      </c>
      <c r="D186" s="16" t="s">
        <v>336</v>
      </c>
      <c r="E186" s="16" t="s">
        <v>132</v>
      </c>
      <c r="F186" s="16" t="s">
        <v>20</v>
      </c>
      <c r="G186" s="7" t="n">
        <v>22</v>
      </c>
      <c r="H186" s="6" t="n">
        <v>1.36590909</v>
      </c>
      <c r="I186" s="6" t="n">
        <v>-30.05</v>
      </c>
      <c r="J186" s="6" t="n">
        <v>-0</v>
      </c>
      <c r="K186" s="6" t="n">
        <v>-0.09</v>
      </c>
      <c r="L186" s="6" t="n">
        <v>-0</v>
      </c>
      <c r="M186" s="6" t="s">
        <f>=I186+J186+K186+L186</f>
      </c>
      <c r="N186" s="16"/>
      <c r="O186" s="16" t="s">
        <v>674</v>
      </c>
    </row>
    <row collapsed="false" customFormat="false" customHeight="false" hidden="false" ht="12.1" outlineLevel="0" r="187">
      <c r="A187" s="21" t="n">
        <v>45371.571365741</v>
      </c>
      <c r="B187" s="22" t="s">
        <v>696</v>
      </c>
      <c r="C187" s="22" t="s">
        <v>759</v>
      </c>
      <c r="D187" s="22" t="s">
        <v>696</v>
      </c>
      <c r="E187" s="22" t="s">
        <v>696</v>
      </c>
      <c r="F187" s="22" t="s">
        <v>20</v>
      </c>
      <c r="G187" s="23" t="n">
        <v>1</v>
      </c>
      <c r="H187" s="24" t="n">
        <v>1</v>
      </c>
      <c r="I187" s="24" t="n">
        <v>68.07</v>
      </c>
      <c r="J187" s="24" t="n">
        <v>0</v>
      </c>
      <c r="K187" s="24" t="n">
        <v>-0</v>
      </c>
      <c r="L187" s="24" t="n">
        <v>-0</v>
      </c>
      <c r="M187" s="6" t="s">
        <f>=I187+J187+K187+L187</f>
      </c>
      <c r="N187" s="22"/>
      <c r="O187" s="22" t="s">
        <v>674</v>
      </c>
    </row>
    <row collapsed="false" customFormat="false" customHeight="false" hidden="false" ht="12.1" outlineLevel="0" r="188">
      <c r="A188" s="20" t="n">
        <v>45371.652407407</v>
      </c>
      <c r="B188" s="16" t="s">
        <v>573</v>
      </c>
      <c r="C188" s="16" t="s">
        <v>737</v>
      </c>
      <c r="D188" s="16" t="s">
        <v>336</v>
      </c>
      <c r="E188" s="16" t="s">
        <v>132</v>
      </c>
      <c r="F188" s="16" t="s">
        <v>20</v>
      </c>
      <c r="G188" s="7" t="n">
        <v>50</v>
      </c>
      <c r="H188" s="6" t="n">
        <v>1.3658</v>
      </c>
      <c r="I188" s="6" t="n">
        <v>-68.29</v>
      </c>
      <c r="J188" s="6" t="n">
        <v>-0</v>
      </c>
      <c r="K188" s="6" t="n">
        <v>-0.2</v>
      </c>
      <c r="L188" s="6" t="n">
        <v>-0</v>
      </c>
      <c r="M188" s="6" t="s">
        <f>=I188+J188+K188+L188</f>
      </c>
      <c r="N188" s="16"/>
      <c r="O188" s="16" t="s">
        <v>674</v>
      </c>
    </row>
    <row collapsed="false" customFormat="false" customHeight="false" hidden="false" ht="12.1" outlineLevel="0" r="189">
      <c r="A189" s="21" t="n">
        <v>45372.403055556</v>
      </c>
      <c r="B189" s="22" t="s">
        <v>696</v>
      </c>
      <c r="C189" s="22" t="s">
        <v>760</v>
      </c>
      <c r="D189" s="22" t="s">
        <v>696</v>
      </c>
      <c r="E189" s="22" t="s">
        <v>696</v>
      </c>
      <c r="F189" s="22" t="s">
        <v>20</v>
      </c>
      <c r="G189" s="23" t="n">
        <v>1</v>
      </c>
      <c r="H189" s="24" t="n">
        <v>1</v>
      </c>
      <c r="I189" s="24" t="n">
        <v>100.23</v>
      </c>
      <c r="J189" s="24" t="n">
        <v>0</v>
      </c>
      <c r="K189" s="24" t="n">
        <v>-0</v>
      </c>
      <c r="L189" s="24" t="n">
        <v>-0</v>
      </c>
      <c r="M189" s="6" t="s">
        <f>=I189+J189+K189+L189</f>
      </c>
      <c r="N189" s="22"/>
      <c r="O189" s="22" t="s">
        <v>674</v>
      </c>
    </row>
    <row collapsed="false" customFormat="false" customHeight="false" hidden="false" ht="12.1" outlineLevel="0" r="190">
      <c r="A190" s="20" t="n">
        <v>45372.469641204</v>
      </c>
      <c r="B190" s="16" t="s">
        <v>573</v>
      </c>
      <c r="C190" s="16" t="s">
        <v>737</v>
      </c>
      <c r="D190" s="16" t="s">
        <v>336</v>
      </c>
      <c r="E190" s="16" t="s">
        <v>132</v>
      </c>
      <c r="F190" s="16" t="s">
        <v>20</v>
      </c>
      <c r="G190" s="7" t="n">
        <v>73</v>
      </c>
      <c r="H190" s="6" t="n">
        <v>1.36616438</v>
      </c>
      <c r="I190" s="6" t="n">
        <v>-99.73</v>
      </c>
      <c r="J190" s="6" t="n">
        <v>-0</v>
      </c>
      <c r="K190" s="6" t="n">
        <v>-0.3</v>
      </c>
      <c r="L190" s="6" t="n">
        <v>-0</v>
      </c>
      <c r="M190" s="6" t="s">
        <f>=I190+J190+K190+L190</f>
      </c>
      <c r="N190" s="16"/>
      <c r="O190" s="16" t="s">
        <v>674</v>
      </c>
    </row>
    <row collapsed="false" customFormat="false" customHeight="false" hidden="false" ht="12.1" outlineLevel="0" r="191">
      <c r="A191" s="21" t="n">
        <v>45379.683055556</v>
      </c>
      <c r="B191" s="22" t="s">
        <v>696</v>
      </c>
      <c r="C191" s="22" t="s">
        <v>761</v>
      </c>
      <c r="D191" s="22" t="s">
        <v>696</v>
      </c>
      <c r="E191" s="22" t="s">
        <v>696</v>
      </c>
      <c r="F191" s="22" t="s">
        <v>20</v>
      </c>
      <c r="G191" s="23" t="n">
        <v>1</v>
      </c>
      <c r="H191" s="24" t="n">
        <v>1</v>
      </c>
      <c r="I191" s="24" t="n">
        <v>30.54</v>
      </c>
      <c r="J191" s="24" t="n">
        <v>0</v>
      </c>
      <c r="K191" s="24" t="n">
        <v>-0</v>
      </c>
      <c r="L191" s="24" t="n">
        <v>-0</v>
      </c>
      <c r="M191" s="6" t="s">
        <f>=I191+J191+K191+L191</f>
      </c>
      <c r="N191" s="22"/>
      <c r="O191" s="22" t="s">
        <v>674</v>
      </c>
    </row>
    <row collapsed="false" customFormat="false" customHeight="false" hidden="false" ht="12.1" outlineLevel="0" r="192">
      <c r="A192" s="21" t="n">
        <v>45379.6921875</v>
      </c>
      <c r="B192" s="22" t="s">
        <v>696</v>
      </c>
      <c r="C192" s="22" t="s">
        <v>707</v>
      </c>
      <c r="D192" s="22" t="s">
        <v>696</v>
      </c>
      <c r="E192" s="22" t="s">
        <v>696</v>
      </c>
      <c r="F192" s="22" t="s">
        <v>20</v>
      </c>
      <c r="G192" s="23" t="n">
        <v>1</v>
      </c>
      <c r="H192" s="24" t="n">
        <v>1</v>
      </c>
      <c r="I192" s="24" t="n">
        <v>39.9</v>
      </c>
      <c r="J192" s="24" t="n">
        <v>0</v>
      </c>
      <c r="K192" s="24" t="n">
        <v>-0</v>
      </c>
      <c r="L192" s="24" t="n">
        <v>-0</v>
      </c>
      <c r="M192" s="6" t="s">
        <f>=I192+J192+K192+L192</f>
      </c>
      <c r="N192" s="22"/>
      <c r="O192" s="22" t="s">
        <v>674</v>
      </c>
    </row>
    <row collapsed="false" customFormat="false" customHeight="false" hidden="false" ht="12.1" outlineLevel="0" r="193">
      <c r="A193" s="20" t="n">
        <v>45379.802048611</v>
      </c>
      <c r="B193" s="16" t="s">
        <v>573</v>
      </c>
      <c r="C193" s="16" t="s">
        <v>737</v>
      </c>
      <c r="D193" s="16" t="s">
        <v>336</v>
      </c>
      <c r="E193" s="16" t="s">
        <v>132</v>
      </c>
      <c r="F193" s="16" t="s">
        <v>20</v>
      </c>
      <c r="G193" s="7" t="n">
        <v>51</v>
      </c>
      <c r="H193" s="6" t="n">
        <v>1.37019608</v>
      </c>
      <c r="I193" s="6" t="n">
        <v>-69.88</v>
      </c>
      <c r="J193" s="6" t="n">
        <v>-0</v>
      </c>
      <c r="K193" s="6" t="n">
        <v>-0.21</v>
      </c>
      <c r="L193" s="6" t="n">
        <v>-0</v>
      </c>
      <c r="M193" s="6" t="s">
        <f>=I193+J193+K193+L193</f>
      </c>
      <c r="N193" s="16"/>
      <c r="O193" s="16" t="s">
        <v>674</v>
      </c>
    </row>
    <row collapsed="false" customFormat="false" customHeight="false" hidden="false" ht="12.1" outlineLevel="0" r="194">
      <c r="A194" s="21" t="n">
        <v>45380.649791667</v>
      </c>
      <c r="B194" s="22" t="s">
        <v>673</v>
      </c>
      <c r="C194" s="22" t="s">
        <v>233</v>
      </c>
      <c r="D194" s="22" t="s">
        <v>673</v>
      </c>
      <c r="E194" s="22" t="s">
        <v>673</v>
      </c>
      <c r="F194" s="22" t="s">
        <v>20</v>
      </c>
      <c r="G194" s="23" t="n">
        <v>1</v>
      </c>
      <c r="H194" s="24" t="n">
        <v>1</v>
      </c>
      <c r="I194" s="24" t="n">
        <v>1000</v>
      </c>
      <c r="J194" s="24" t="n">
        <v>0</v>
      </c>
      <c r="K194" s="24" t="n">
        <v>-0</v>
      </c>
      <c r="L194" s="24" t="n">
        <v>-0</v>
      </c>
      <c r="M194" s="6" t="s">
        <f>=I194+J194+K194+L194</f>
      </c>
      <c r="N194" s="22"/>
      <c r="O194" s="22" t="s">
        <v>674</v>
      </c>
    </row>
    <row collapsed="false" customFormat="false" customHeight="false" hidden="false" ht="12.1" outlineLevel="0" r="195">
      <c r="A195" s="20" t="n">
        <v>45380.650104167</v>
      </c>
      <c r="B195" s="16" t="s">
        <v>121</v>
      </c>
      <c r="C195" s="16" t="s">
        <v>745</v>
      </c>
      <c r="D195" s="16" t="s">
        <v>336</v>
      </c>
      <c r="E195" s="16" t="s">
        <v>18</v>
      </c>
      <c r="F195" s="16" t="s">
        <v>20</v>
      </c>
      <c r="G195" s="7" t="n">
        <v>1</v>
      </c>
      <c r="H195" s="6" t="n">
        <v>912.99</v>
      </c>
      <c r="I195" s="6" t="n">
        <v>-912.99</v>
      </c>
      <c r="J195" s="6" t="n">
        <v>-0</v>
      </c>
      <c r="K195" s="6" t="n">
        <v>-0</v>
      </c>
      <c r="L195" s="6" t="n">
        <v>-0</v>
      </c>
      <c r="M195" s="6" t="s">
        <f>=I195+J195+K195+L195</f>
      </c>
      <c r="N195" s="16"/>
      <c r="O195" s="16" t="s">
        <v>674</v>
      </c>
    </row>
    <row collapsed="false" customFormat="false" customHeight="false" hidden="false" ht="12.1" outlineLevel="0" r="196">
      <c r="A196" s="29" t="n">
        <v>45380.650115741</v>
      </c>
      <c r="B196" s="30" t="s">
        <v>709</v>
      </c>
      <c r="C196" s="30" t="s">
        <v>762</v>
      </c>
      <c r="D196" s="30" t="s">
        <v>709</v>
      </c>
      <c r="E196" s="30" t="s">
        <v>709</v>
      </c>
      <c r="F196" s="30" t="s">
        <v>20</v>
      </c>
      <c r="G196" s="31" t="n">
        <v>1</v>
      </c>
      <c r="H196" s="32" t="n">
        <v>-1</v>
      </c>
      <c r="I196" s="32" t="n">
        <v>-2.74</v>
      </c>
      <c r="J196" s="32" t="n">
        <v>0</v>
      </c>
      <c r="K196" s="32" t="n">
        <v>-0</v>
      </c>
      <c r="L196" s="32" t="n">
        <v>-0</v>
      </c>
      <c r="M196" s="6" t="s">
        <f>=I196+J196+K196+L196</f>
      </c>
      <c r="N196" s="30"/>
      <c r="O196" s="30" t="s">
        <v>674</v>
      </c>
    </row>
    <row collapsed="false" customFormat="false" customHeight="false" hidden="false" ht="12.1" outlineLevel="0" r="197">
      <c r="A197" s="20" t="n">
        <v>45380.650613426</v>
      </c>
      <c r="B197" s="16" t="s">
        <v>573</v>
      </c>
      <c r="C197" s="16" t="s">
        <v>737</v>
      </c>
      <c r="D197" s="16" t="s">
        <v>336</v>
      </c>
      <c r="E197" s="16" t="s">
        <v>132</v>
      </c>
      <c r="F197" s="16" t="s">
        <v>20</v>
      </c>
      <c r="G197" s="7" t="n">
        <v>61</v>
      </c>
      <c r="H197" s="6" t="n">
        <v>1.37196721</v>
      </c>
      <c r="I197" s="6" t="n">
        <v>-83.69</v>
      </c>
      <c r="J197" s="6" t="n">
        <v>-0</v>
      </c>
      <c r="K197" s="6" t="n">
        <v>-0.25</v>
      </c>
      <c r="L197" s="6" t="n">
        <v>-0</v>
      </c>
      <c r="M197" s="6" t="s">
        <f>=I197+J197+K197+L197</f>
      </c>
      <c r="N197" s="16"/>
      <c r="O197" s="16" t="s">
        <v>674</v>
      </c>
    </row>
    <row collapsed="false" customFormat="false" customHeight="false" hidden="false" ht="12.1" outlineLevel="0" r="198">
      <c r="A198" s="21" t="n">
        <v>45383.702256944</v>
      </c>
      <c r="B198" s="22" t="s">
        <v>696</v>
      </c>
      <c r="C198" s="22" t="s">
        <v>763</v>
      </c>
      <c r="D198" s="22" t="s">
        <v>696</v>
      </c>
      <c r="E198" s="22" t="s">
        <v>696</v>
      </c>
      <c r="F198" s="22" t="s">
        <v>20</v>
      </c>
      <c r="G198" s="23" t="n">
        <v>1</v>
      </c>
      <c r="H198" s="24" t="n">
        <v>1</v>
      </c>
      <c r="I198" s="24" t="n">
        <v>42.4</v>
      </c>
      <c r="J198" s="24" t="n">
        <v>0</v>
      </c>
      <c r="K198" s="24" t="n">
        <v>-0</v>
      </c>
      <c r="L198" s="24" t="n">
        <v>-0</v>
      </c>
      <c r="M198" s="6" t="s">
        <f>=I198+J198+K198+L198</f>
      </c>
      <c r="N198" s="22"/>
      <c r="O198" s="22" t="s">
        <v>674</v>
      </c>
    </row>
    <row collapsed="false" customFormat="false" customHeight="false" hidden="false" ht="12.1" outlineLevel="0" r="199">
      <c r="A199" s="20" t="n">
        <v>45383.815231481</v>
      </c>
      <c r="B199" s="16" t="s">
        <v>573</v>
      </c>
      <c r="C199" s="16" t="s">
        <v>737</v>
      </c>
      <c r="D199" s="16" t="s">
        <v>336</v>
      </c>
      <c r="E199" s="16" t="s">
        <v>132</v>
      </c>
      <c r="F199" s="16" t="s">
        <v>20</v>
      </c>
      <c r="G199" s="7" t="n">
        <v>31</v>
      </c>
      <c r="H199" s="6" t="n">
        <v>1.37258065</v>
      </c>
      <c r="I199" s="6" t="n">
        <v>-42.55</v>
      </c>
      <c r="J199" s="6" t="n">
        <v>-0</v>
      </c>
      <c r="K199" s="6" t="n">
        <v>-0.13</v>
      </c>
      <c r="L199" s="6" t="n">
        <v>-0</v>
      </c>
      <c r="M199" s="6" t="s">
        <f>=I199+J199+K199+L199</f>
      </c>
      <c r="N199" s="16"/>
      <c r="O199" s="16" t="s">
        <v>674</v>
      </c>
    </row>
    <row collapsed="false" customFormat="false" customHeight="false" hidden="false" ht="12.1" outlineLevel="0" r="200">
      <c r="A200" s="21" t="n">
        <v>45384.450694444</v>
      </c>
      <c r="B200" s="22" t="s">
        <v>673</v>
      </c>
      <c r="C200" s="22" t="s">
        <v>233</v>
      </c>
      <c r="D200" s="22" t="s">
        <v>673</v>
      </c>
      <c r="E200" s="22" t="s">
        <v>673</v>
      </c>
      <c r="F200" s="22" t="s">
        <v>20</v>
      </c>
      <c r="G200" s="23" t="n">
        <v>1</v>
      </c>
      <c r="H200" s="24" t="n">
        <v>1</v>
      </c>
      <c r="I200" s="24" t="n">
        <v>2000</v>
      </c>
      <c r="J200" s="24" t="n">
        <v>0</v>
      </c>
      <c r="K200" s="24" t="n">
        <v>-0</v>
      </c>
      <c r="L200" s="24" t="n">
        <v>-0</v>
      </c>
      <c r="M200" s="6" t="s">
        <f>=I200+J200+K200+L200</f>
      </c>
      <c r="N200" s="22"/>
      <c r="O200" s="22" t="s">
        <v>674</v>
      </c>
    </row>
    <row collapsed="false" customFormat="false" customHeight="false" hidden="false" ht="12.1" outlineLevel="0" r="201">
      <c r="A201" s="20" t="n">
        <v>45384.451689815</v>
      </c>
      <c r="B201" s="16" t="s">
        <v>105</v>
      </c>
      <c r="C201" s="16" t="s">
        <v>764</v>
      </c>
      <c r="D201" s="16" t="s">
        <v>336</v>
      </c>
      <c r="E201" s="16" t="s">
        <v>18</v>
      </c>
      <c r="F201" s="16" t="s">
        <v>20</v>
      </c>
      <c r="G201" s="7" t="n">
        <v>400</v>
      </c>
      <c r="H201" s="6" t="n">
        <v>4.2575</v>
      </c>
      <c r="I201" s="6" t="n">
        <v>-1703</v>
      </c>
      <c r="J201" s="6" t="n">
        <v>-0</v>
      </c>
      <c r="K201" s="6" t="n">
        <v>-5.11</v>
      </c>
      <c r="L201" s="6" t="n">
        <v>-0</v>
      </c>
      <c r="M201" s="6" t="s">
        <f>=I201+J201+K201+L201</f>
      </c>
      <c r="N201" s="16"/>
      <c r="O201" s="16" t="s">
        <v>674</v>
      </c>
    </row>
    <row collapsed="false" customFormat="false" customHeight="false" hidden="false" ht="12.1" outlineLevel="0" r="202">
      <c r="A202" s="20" t="n">
        <v>45385.66724537</v>
      </c>
      <c r="B202" s="16" t="s">
        <v>572</v>
      </c>
      <c r="C202" s="16" t="s">
        <v>736</v>
      </c>
      <c r="D202" s="16" t="s">
        <v>336</v>
      </c>
      <c r="E202" s="16" t="s">
        <v>132</v>
      </c>
      <c r="F202" s="16" t="s">
        <v>20</v>
      </c>
      <c r="G202" s="7" t="n">
        <v>1</v>
      </c>
      <c r="H202" s="6" t="n">
        <v>151.55</v>
      </c>
      <c r="I202" s="6" t="n">
        <v>-151.55</v>
      </c>
      <c r="J202" s="6" t="n">
        <v>-0</v>
      </c>
      <c r="K202" s="6" t="n">
        <v>-0.45</v>
      </c>
      <c r="L202" s="6" t="n">
        <v>-0</v>
      </c>
      <c r="M202" s="6" t="s">
        <f>=I202+J202+K202+L202</f>
      </c>
      <c r="N202" s="16"/>
      <c r="O202" s="16" t="s">
        <v>674</v>
      </c>
    </row>
    <row collapsed="false" customFormat="false" customHeight="false" hidden="false" ht="12.1" outlineLevel="0" r="203">
      <c r="A203" s="21" t="n">
        <v>45390.736423611</v>
      </c>
      <c r="B203" s="22" t="s">
        <v>696</v>
      </c>
      <c r="C203" s="22" t="s">
        <v>765</v>
      </c>
      <c r="D203" s="22" t="s">
        <v>696</v>
      </c>
      <c r="E203" s="22" t="s">
        <v>696</v>
      </c>
      <c r="F203" s="22" t="s">
        <v>20</v>
      </c>
      <c r="G203" s="23" t="n">
        <v>1</v>
      </c>
      <c r="H203" s="24" t="n">
        <v>1</v>
      </c>
      <c r="I203" s="24" t="n">
        <v>11.26</v>
      </c>
      <c r="J203" s="24" t="n">
        <v>0</v>
      </c>
      <c r="K203" s="24" t="n">
        <v>-0</v>
      </c>
      <c r="L203" s="24" t="n">
        <v>-0</v>
      </c>
      <c r="M203" s="6" t="s">
        <f>=I203+J203+K203+L203</f>
      </c>
      <c r="N203" s="22"/>
      <c r="O203" s="22" t="s">
        <v>674</v>
      </c>
    </row>
    <row collapsed="false" customFormat="false" customHeight="false" hidden="false" ht="12.1" outlineLevel="0" r="204">
      <c r="A204" s="21" t="n">
        <v>45393.548773148</v>
      </c>
      <c r="B204" s="22" t="s">
        <v>696</v>
      </c>
      <c r="C204" s="22" t="s">
        <v>714</v>
      </c>
      <c r="D204" s="22" t="s">
        <v>696</v>
      </c>
      <c r="E204" s="22" t="s">
        <v>696</v>
      </c>
      <c r="F204" s="22" t="s">
        <v>20</v>
      </c>
      <c r="G204" s="23" t="n">
        <v>1</v>
      </c>
      <c r="H204" s="24" t="n">
        <v>1</v>
      </c>
      <c r="I204" s="24" t="n">
        <v>88.18</v>
      </c>
      <c r="J204" s="24" t="n">
        <v>0</v>
      </c>
      <c r="K204" s="24" t="n">
        <v>-0</v>
      </c>
      <c r="L204" s="24" t="n">
        <v>-0</v>
      </c>
      <c r="M204" s="6" t="s">
        <f>=I204+J204+K204+L204</f>
      </c>
      <c r="N204" s="22"/>
      <c r="O204" s="22" t="s">
        <v>674</v>
      </c>
    </row>
    <row collapsed="false" customFormat="false" customHeight="false" hidden="false" ht="12.1" outlineLevel="0" r="205">
      <c r="A205" s="29" t="n">
        <v>45393.548773148</v>
      </c>
      <c r="B205" s="30" t="s">
        <v>687</v>
      </c>
      <c r="C205" s="30" t="s">
        <v>713</v>
      </c>
      <c r="D205" s="30" t="s">
        <v>687</v>
      </c>
      <c r="E205" s="30" t="s">
        <v>687</v>
      </c>
      <c r="F205" s="30" t="s">
        <v>20</v>
      </c>
      <c r="G205" s="31" t="n">
        <v>1</v>
      </c>
      <c r="H205" s="32" t="n">
        <v>-11</v>
      </c>
      <c r="I205" s="32" t="n">
        <v>-11</v>
      </c>
      <c r="J205" s="32" t="n">
        <v>0</v>
      </c>
      <c r="K205" s="32" t="n">
        <v>-0</v>
      </c>
      <c r="L205" s="32" t="n">
        <v>-0</v>
      </c>
      <c r="M205" s="6" t="s">
        <f>=I205+J205+K205+L205</f>
      </c>
      <c r="N205" s="30"/>
      <c r="O205" s="30" t="s">
        <v>674</v>
      </c>
    </row>
    <row collapsed="false" customFormat="false" customHeight="false" hidden="false" ht="12.1" outlineLevel="0" r="206">
      <c r="A206" s="21" t="n">
        <v>45394.711157407</v>
      </c>
      <c r="B206" s="22" t="s">
        <v>673</v>
      </c>
      <c r="C206" s="22" t="s">
        <v>233</v>
      </c>
      <c r="D206" s="22" t="s">
        <v>673</v>
      </c>
      <c r="E206" s="22" t="s">
        <v>673</v>
      </c>
      <c r="F206" s="22" t="s">
        <v>20</v>
      </c>
      <c r="G206" s="23" t="n">
        <v>1</v>
      </c>
      <c r="H206" s="24" t="n">
        <v>1</v>
      </c>
      <c r="I206" s="24" t="n">
        <v>5000</v>
      </c>
      <c r="J206" s="24" t="n">
        <v>0</v>
      </c>
      <c r="K206" s="24" t="n">
        <v>-0</v>
      </c>
      <c r="L206" s="24" t="n">
        <v>-0</v>
      </c>
      <c r="M206" s="6" t="s">
        <f>=I206+J206+K206+L206</f>
      </c>
      <c r="N206" s="22"/>
      <c r="O206" s="22" t="s">
        <v>674</v>
      </c>
    </row>
    <row collapsed="false" customFormat="false" customHeight="false" hidden="false" ht="12.1" outlineLevel="0" r="207">
      <c r="A207" s="20" t="n">
        <v>45397.695</v>
      </c>
      <c r="B207" s="16" t="s">
        <v>95</v>
      </c>
      <c r="C207" s="16" t="s">
        <v>742</v>
      </c>
      <c r="D207" s="16" t="s">
        <v>336</v>
      </c>
      <c r="E207" s="16" t="s">
        <v>18</v>
      </c>
      <c r="F207" s="16" t="s">
        <v>20</v>
      </c>
      <c r="G207" s="7" t="n">
        <v>1</v>
      </c>
      <c r="H207" s="6" t="n">
        <v>614.19</v>
      </c>
      <c r="I207" s="6" t="n">
        <v>-614.19</v>
      </c>
      <c r="J207" s="6" t="n">
        <v>-0</v>
      </c>
      <c r="K207" s="6" t="n">
        <v>-0</v>
      </c>
      <c r="L207" s="6" t="n">
        <v>-0</v>
      </c>
      <c r="M207" s="6" t="s">
        <f>=I207+J207+K207+L207</f>
      </c>
      <c r="N207" s="16"/>
      <c r="O207" s="16" t="s">
        <v>674</v>
      </c>
    </row>
    <row collapsed="false" customFormat="false" customHeight="false" hidden="false" ht="12.1" outlineLevel="0" r="208">
      <c r="A208" s="29" t="n">
        <v>45397.695011574</v>
      </c>
      <c r="B208" s="30" t="s">
        <v>709</v>
      </c>
      <c r="C208" s="30" t="s">
        <v>766</v>
      </c>
      <c r="D208" s="30" t="s">
        <v>709</v>
      </c>
      <c r="E208" s="30" t="s">
        <v>709</v>
      </c>
      <c r="F208" s="30" t="s">
        <v>20</v>
      </c>
      <c r="G208" s="31" t="n">
        <v>1</v>
      </c>
      <c r="H208" s="32" t="n">
        <v>-1</v>
      </c>
      <c r="I208" s="32" t="n">
        <v>-1.84</v>
      </c>
      <c r="J208" s="32" t="n">
        <v>0</v>
      </c>
      <c r="K208" s="32" t="n">
        <v>-0</v>
      </c>
      <c r="L208" s="32" t="n">
        <v>-0</v>
      </c>
      <c r="M208" s="6" t="s">
        <f>=I208+J208+K208+L208</f>
      </c>
      <c r="N208" s="30"/>
      <c r="O208" s="30" t="s">
        <v>674</v>
      </c>
    </row>
    <row collapsed="false" customFormat="false" customHeight="false" hidden="false" ht="12.1" outlineLevel="0" r="209">
      <c r="A209" s="20" t="n">
        <v>45397.695428241</v>
      </c>
      <c r="B209" s="16" t="s">
        <v>67</v>
      </c>
      <c r="C209" s="16" t="s">
        <v>715</v>
      </c>
      <c r="D209" s="16" t="s">
        <v>336</v>
      </c>
      <c r="E209" s="16" t="s">
        <v>18</v>
      </c>
      <c r="F209" s="16" t="s">
        <v>20</v>
      </c>
      <c r="G209" s="7" t="n">
        <v>10</v>
      </c>
      <c r="H209" s="6" t="n">
        <v>58.08</v>
      </c>
      <c r="I209" s="6" t="n">
        <v>-580.8</v>
      </c>
      <c r="J209" s="6" t="n">
        <v>-0</v>
      </c>
      <c r="K209" s="6" t="n">
        <v>-1.74</v>
      </c>
      <c r="L209" s="6" t="n">
        <v>-0</v>
      </c>
      <c r="M209" s="6" t="s">
        <f>=I209+J209+K209+L209</f>
      </c>
      <c r="N209" s="16"/>
      <c r="O209" s="16" t="s">
        <v>674</v>
      </c>
    </row>
    <row collapsed="false" customFormat="false" customHeight="false" hidden="false" ht="12.1" outlineLevel="0" r="210">
      <c r="A210" s="20" t="n">
        <v>45397.695740741</v>
      </c>
      <c r="B210" s="16" t="s">
        <v>176</v>
      </c>
      <c r="C210" s="16" t="s">
        <v>755</v>
      </c>
      <c r="D210" s="16" t="s">
        <v>336</v>
      </c>
      <c r="E210" s="16" t="s">
        <v>146</v>
      </c>
      <c r="F210" s="16" t="s">
        <v>20</v>
      </c>
      <c r="G210" s="7" t="n">
        <v>1</v>
      </c>
      <c r="H210" s="6" t="n">
        <v>96.89</v>
      </c>
      <c r="I210" s="6" t="n">
        <v>-968.9</v>
      </c>
      <c r="J210" s="6" t="n">
        <v>-4.13</v>
      </c>
      <c r="K210" s="6" t="n">
        <v>-2.91</v>
      </c>
      <c r="L210" s="6" t="n">
        <v>-0</v>
      </c>
      <c r="M210" s="6" t="s">
        <f>=I210+J210+K210+L210</f>
      </c>
      <c r="N210" s="16"/>
      <c r="O210" s="16" t="s">
        <v>674</v>
      </c>
    </row>
    <row collapsed="false" customFormat="false" customHeight="false" hidden="false" ht="12.1" outlineLevel="0" r="211">
      <c r="A211" s="20" t="n">
        <v>45397.696215278</v>
      </c>
      <c r="B211" s="16" t="s">
        <v>145</v>
      </c>
      <c r="C211" s="16" t="s">
        <v>733</v>
      </c>
      <c r="D211" s="16" t="s">
        <v>336</v>
      </c>
      <c r="E211" s="16" t="s">
        <v>146</v>
      </c>
      <c r="F211" s="16" t="s">
        <v>20</v>
      </c>
      <c r="G211" s="7" t="n">
        <v>1</v>
      </c>
      <c r="H211" s="6" t="n">
        <v>77.57</v>
      </c>
      <c r="I211" s="6" t="n">
        <v>-775.7</v>
      </c>
      <c r="J211" s="6" t="n">
        <v>-4.9599999999999</v>
      </c>
      <c r="K211" s="6" t="n">
        <v>-2.33</v>
      </c>
      <c r="L211" s="6" t="n">
        <v>-0</v>
      </c>
      <c r="M211" s="6" t="s">
        <f>=I211+J211+K211+L211</f>
      </c>
      <c r="N211" s="16"/>
      <c r="O211" s="16" t="s">
        <v>674</v>
      </c>
    </row>
    <row collapsed="false" customFormat="false" customHeight="false" hidden="false" ht="12.1" outlineLevel="0" r="212">
      <c r="A212" s="20" t="n">
        <v>45397.696400463</v>
      </c>
      <c r="B212" s="16" t="s">
        <v>150</v>
      </c>
      <c r="C212" s="16" t="s">
        <v>729</v>
      </c>
      <c r="D212" s="16" t="s">
        <v>336</v>
      </c>
      <c r="E212" s="16" t="s">
        <v>146</v>
      </c>
      <c r="F212" s="16" t="s">
        <v>20</v>
      </c>
      <c r="G212" s="7" t="n">
        <v>1</v>
      </c>
      <c r="H212" s="6" t="n">
        <v>81.256</v>
      </c>
      <c r="I212" s="6" t="n">
        <v>-812.56</v>
      </c>
      <c r="J212" s="6" t="n">
        <v>-36.18</v>
      </c>
      <c r="K212" s="6" t="n">
        <v>-2.44</v>
      </c>
      <c r="L212" s="6" t="n">
        <v>-0</v>
      </c>
      <c r="M212" s="6" t="s">
        <f>=I212+J212+K212+L212</f>
      </c>
      <c r="N212" s="16"/>
      <c r="O212" s="16" t="s">
        <v>674</v>
      </c>
    </row>
    <row collapsed="false" customFormat="false" customHeight="false" hidden="false" ht="12.1" outlineLevel="0" r="213">
      <c r="A213" s="20" t="n">
        <v>45399.739155093</v>
      </c>
      <c r="B213" s="16" t="s">
        <v>572</v>
      </c>
      <c r="C213" s="16" t="s">
        <v>736</v>
      </c>
      <c r="D213" s="16" t="s">
        <v>336</v>
      </c>
      <c r="E213" s="16" t="s">
        <v>132</v>
      </c>
      <c r="F213" s="16" t="s">
        <v>20</v>
      </c>
      <c r="G213" s="7" t="n">
        <v>7</v>
      </c>
      <c r="H213" s="6" t="n">
        <v>154.7</v>
      </c>
      <c r="I213" s="6" t="n">
        <v>-1082.9</v>
      </c>
      <c r="J213" s="6" t="n">
        <v>-0</v>
      </c>
      <c r="K213" s="6" t="n">
        <v>-3.25</v>
      </c>
      <c r="L213" s="6" t="n">
        <v>-0</v>
      </c>
      <c r="M213" s="6" t="s">
        <f>=I213+J213+K213+L213</f>
      </c>
      <c r="N213" s="16"/>
      <c r="O213" s="16" t="s">
        <v>674</v>
      </c>
    </row>
    <row collapsed="false" customFormat="false" customHeight="false" hidden="false" ht="12.1" outlineLevel="0" r="214">
      <c r="A214" s="21" t="n">
        <v>45401.630856481</v>
      </c>
      <c r="B214" s="22" t="s">
        <v>696</v>
      </c>
      <c r="C214" s="22" t="s">
        <v>712</v>
      </c>
      <c r="D214" s="22" t="s">
        <v>696</v>
      </c>
      <c r="E214" s="22" t="s">
        <v>696</v>
      </c>
      <c r="F214" s="22" t="s">
        <v>20</v>
      </c>
      <c r="G214" s="23" t="n">
        <v>1</v>
      </c>
      <c r="H214" s="24" t="n">
        <v>1</v>
      </c>
      <c r="I214" s="24" t="n">
        <v>109.7</v>
      </c>
      <c r="J214" s="24" t="n">
        <v>0</v>
      </c>
      <c r="K214" s="24" t="n">
        <v>-0</v>
      </c>
      <c r="L214" s="24" t="n">
        <v>-0</v>
      </c>
      <c r="M214" s="6" t="s">
        <f>=I214+J214+K214+L214</f>
      </c>
      <c r="N214" s="22"/>
      <c r="O214" s="22" t="s">
        <v>674</v>
      </c>
    </row>
    <row collapsed="false" customFormat="false" customHeight="false" hidden="false" ht="12.1" outlineLevel="0" r="215">
      <c r="A215" s="21" t="n">
        <v>45401.634895833</v>
      </c>
      <c r="B215" s="22" t="s">
        <v>731</v>
      </c>
      <c r="C215" s="22" t="s">
        <v>767</v>
      </c>
      <c r="D215" s="22" t="s">
        <v>731</v>
      </c>
      <c r="E215" s="22" t="s">
        <v>731</v>
      </c>
      <c r="F215" s="22" t="s">
        <v>20</v>
      </c>
      <c r="G215" s="23" t="n">
        <v>1</v>
      </c>
      <c r="H215" s="24" t="n">
        <v>1</v>
      </c>
      <c r="I215" s="24" t="n">
        <v>2000</v>
      </c>
      <c r="J215" s="24" t="n">
        <v>0</v>
      </c>
      <c r="K215" s="24" t="n">
        <v>-0</v>
      </c>
      <c r="L215" s="24" t="n">
        <v>-0</v>
      </c>
      <c r="M215" s="6" t="s">
        <f>=I215+J215+K215+L215</f>
      </c>
      <c r="N215" s="22"/>
      <c r="O215" s="22" t="s">
        <v>674</v>
      </c>
    </row>
    <row collapsed="false" customFormat="false" customHeight="false" hidden="false" ht="12.1" outlineLevel="0" r="216">
      <c r="A216" s="21" t="n">
        <v>45419.378541667</v>
      </c>
      <c r="B216" s="22" t="s">
        <v>696</v>
      </c>
      <c r="C216" s="22" t="s">
        <v>765</v>
      </c>
      <c r="D216" s="22" t="s">
        <v>696</v>
      </c>
      <c r="E216" s="22" t="s">
        <v>696</v>
      </c>
      <c r="F216" s="22" t="s">
        <v>20</v>
      </c>
      <c r="G216" s="23" t="n">
        <v>1</v>
      </c>
      <c r="H216" s="24" t="n">
        <v>1</v>
      </c>
      <c r="I216" s="24" t="n">
        <v>22.52</v>
      </c>
      <c r="J216" s="24" t="n">
        <v>0</v>
      </c>
      <c r="K216" s="24" t="n">
        <v>-0</v>
      </c>
      <c r="L216" s="24" t="n">
        <v>-0</v>
      </c>
      <c r="M216" s="6" t="s">
        <f>=I216+J216+K216+L216</f>
      </c>
      <c r="N216" s="22"/>
      <c r="O216" s="22" t="s">
        <v>674</v>
      </c>
    </row>
    <row collapsed="false" customFormat="false" customHeight="false" hidden="false" ht="12.1" outlineLevel="0" r="217">
      <c r="A217" s="20" t="n">
        <v>45420.414664352</v>
      </c>
      <c r="B217" s="16" t="s">
        <v>145</v>
      </c>
      <c r="C217" s="16" t="s">
        <v>733</v>
      </c>
      <c r="D217" s="16" t="s">
        <v>336</v>
      </c>
      <c r="E217" s="16" t="s">
        <v>146</v>
      </c>
      <c r="F217" s="16" t="s">
        <v>20</v>
      </c>
      <c r="G217" s="7" t="n">
        <v>1</v>
      </c>
      <c r="H217" s="6" t="n">
        <v>76.843</v>
      </c>
      <c r="I217" s="6" t="n">
        <v>-768.43</v>
      </c>
      <c r="J217" s="6" t="n">
        <v>-9.36</v>
      </c>
      <c r="K217" s="6" t="n">
        <v>-2.31</v>
      </c>
      <c r="L217" s="6" t="n">
        <v>-0</v>
      </c>
      <c r="M217" s="6" t="s">
        <f>=I217+J217+K217+L217</f>
      </c>
      <c r="N217" s="16"/>
      <c r="O217" s="16" t="s">
        <v>674</v>
      </c>
    </row>
    <row collapsed="false" customFormat="false" customHeight="false" hidden="false" ht="12.1" outlineLevel="0" r="218">
      <c r="A218" s="20" t="n">
        <v>45420.415046296</v>
      </c>
      <c r="B218" s="16" t="s">
        <v>150</v>
      </c>
      <c r="C218" s="16" t="s">
        <v>729</v>
      </c>
      <c r="D218" s="16" t="s">
        <v>336</v>
      </c>
      <c r="E218" s="16" t="s">
        <v>146</v>
      </c>
      <c r="F218" s="16" t="s">
        <v>20</v>
      </c>
      <c r="G218" s="7" t="n">
        <v>1</v>
      </c>
      <c r="H218" s="6" t="n">
        <v>80.988</v>
      </c>
      <c r="I218" s="6" t="n">
        <v>-809.88</v>
      </c>
      <c r="J218" s="6" t="n">
        <v>-42.42</v>
      </c>
      <c r="K218" s="6" t="n">
        <v>-2.43</v>
      </c>
      <c r="L218" s="6" t="n">
        <v>-0</v>
      </c>
      <c r="M218" s="6" t="s">
        <f>=I218+J218+K218+L218</f>
      </c>
      <c r="N218" s="16"/>
      <c r="O218" s="16" t="s">
        <v>674</v>
      </c>
    </row>
    <row collapsed="false" customFormat="false" customHeight="false" hidden="false" ht="12.1" outlineLevel="0" r="219">
      <c r="A219" s="21" t="n">
        <v>45420.987662037</v>
      </c>
      <c r="B219" s="22" t="s">
        <v>673</v>
      </c>
      <c r="C219" s="22" t="s">
        <v>233</v>
      </c>
      <c r="D219" s="22" t="s">
        <v>673</v>
      </c>
      <c r="E219" s="22" t="s">
        <v>673</v>
      </c>
      <c r="F219" s="22" t="s">
        <v>20</v>
      </c>
      <c r="G219" s="23" t="n">
        <v>1</v>
      </c>
      <c r="H219" s="24" t="n">
        <v>1</v>
      </c>
      <c r="I219" s="24" t="n">
        <v>5000</v>
      </c>
      <c r="J219" s="24" t="n">
        <v>0</v>
      </c>
      <c r="K219" s="24" t="n">
        <v>-0</v>
      </c>
      <c r="L219" s="24" t="n">
        <v>-0</v>
      </c>
      <c r="M219" s="6" t="s">
        <f>=I219+J219+K219+L219</f>
      </c>
      <c r="N219" s="22"/>
      <c r="O219" s="22" t="s">
        <v>674</v>
      </c>
    </row>
    <row collapsed="false" customFormat="false" customHeight="false" hidden="false" ht="12.1" outlineLevel="0" r="220">
      <c r="A220" s="20" t="n">
        <v>45425.497847222</v>
      </c>
      <c r="B220" s="16" t="s">
        <v>46</v>
      </c>
      <c r="C220" s="16" t="s">
        <v>683</v>
      </c>
      <c r="D220" s="16" t="s">
        <v>336</v>
      </c>
      <c r="E220" s="16" t="s">
        <v>18</v>
      </c>
      <c r="F220" s="16" t="s">
        <v>20</v>
      </c>
      <c r="G220" s="7" t="n">
        <v>1</v>
      </c>
      <c r="H220" s="6" t="n">
        <v>1230</v>
      </c>
      <c r="I220" s="6" t="n">
        <v>-1230</v>
      </c>
      <c r="J220" s="6" t="n">
        <v>-0</v>
      </c>
      <c r="K220" s="6" t="n">
        <v>-3.69</v>
      </c>
      <c r="L220" s="6" t="n">
        <v>-0</v>
      </c>
      <c r="M220" s="6" t="s">
        <f>=I220+J220+K220+L220</f>
      </c>
      <c r="N220" s="16"/>
      <c r="O220" s="16" t="s">
        <v>674</v>
      </c>
    </row>
    <row collapsed="false" customFormat="false" customHeight="false" hidden="false" ht="12.1" outlineLevel="0" r="221">
      <c r="A221" s="21" t="n">
        <v>45425.58244213</v>
      </c>
      <c r="B221" s="22" t="s">
        <v>696</v>
      </c>
      <c r="C221" s="22" t="s">
        <v>697</v>
      </c>
      <c r="D221" s="22" t="s">
        <v>696</v>
      </c>
      <c r="E221" s="22" t="s">
        <v>696</v>
      </c>
      <c r="F221" s="22" t="s">
        <v>20</v>
      </c>
      <c r="G221" s="23" t="n">
        <v>1</v>
      </c>
      <c r="H221" s="24" t="n">
        <v>1</v>
      </c>
      <c r="I221" s="24" t="n">
        <v>20.19</v>
      </c>
      <c r="J221" s="24" t="n">
        <v>0</v>
      </c>
      <c r="K221" s="24" t="n">
        <v>-0</v>
      </c>
      <c r="L221" s="24" t="n">
        <v>-0</v>
      </c>
      <c r="M221" s="6" t="s">
        <f>=I221+J221+K221+L221</f>
      </c>
      <c r="N221" s="22"/>
      <c r="O221" s="22" t="s">
        <v>674</v>
      </c>
    </row>
    <row collapsed="false" customFormat="false" customHeight="false" hidden="false" ht="12.1" outlineLevel="0" r="222">
      <c r="A222" s="21" t="n">
        <v>45428.522395833</v>
      </c>
      <c r="B222" s="22" t="s">
        <v>696</v>
      </c>
      <c r="C222" s="22" t="s">
        <v>721</v>
      </c>
      <c r="D222" s="22" t="s">
        <v>696</v>
      </c>
      <c r="E222" s="22" t="s">
        <v>696</v>
      </c>
      <c r="F222" s="22" t="s">
        <v>20</v>
      </c>
      <c r="G222" s="23" t="n">
        <v>1</v>
      </c>
      <c r="H222" s="24" t="n">
        <v>1</v>
      </c>
      <c r="I222" s="24" t="n">
        <v>79.78</v>
      </c>
      <c r="J222" s="24" t="n">
        <v>0</v>
      </c>
      <c r="K222" s="24" t="n">
        <v>-0</v>
      </c>
      <c r="L222" s="24" t="n">
        <v>-0</v>
      </c>
      <c r="M222" s="6" t="s">
        <f>=I222+J222+K222+L222</f>
      </c>
      <c r="N222" s="22"/>
      <c r="O222" s="22" t="s">
        <v>674</v>
      </c>
    </row>
    <row collapsed="false" customFormat="false" customHeight="false" hidden="false" ht="12.1" outlineLevel="0" r="223">
      <c r="A223" s="20" t="n">
        <v>45428.660208333</v>
      </c>
      <c r="B223" s="16" t="s">
        <v>176</v>
      </c>
      <c r="C223" s="16" t="s">
        <v>755</v>
      </c>
      <c r="D223" s="16" t="s">
        <v>336</v>
      </c>
      <c r="E223" s="16" t="s">
        <v>146</v>
      </c>
      <c r="F223" s="16" t="s">
        <v>20</v>
      </c>
      <c r="G223" s="7" t="n">
        <v>1</v>
      </c>
      <c r="H223" s="6" t="n">
        <v>95.73</v>
      </c>
      <c r="I223" s="6" t="n">
        <v>-957.3</v>
      </c>
      <c r="J223" s="6" t="n">
        <v>-4.5</v>
      </c>
      <c r="K223" s="6" t="n">
        <v>-2.87</v>
      </c>
      <c r="L223" s="6" t="n">
        <v>-0</v>
      </c>
      <c r="M223" s="6" t="s">
        <f>=I223+J223+K223+L223</f>
      </c>
      <c r="N223" s="16"/>
      <c r="O223" s="16" t="s">
        <v>674</v>
      </c>
    </row>
    <row collapsed="false" customFormat="false" customHeight="false" hidden="false" ht="12.1" outlineLevel="0" r="224">
      <c r="A224" s="20" t="n">
        <v>45428.66119213</v>
      </c>
      <c r="B224" s="16" t="s">
        <v>100</v>
      </c>
      <c r="C224" s="16" t="s">
        <v>740</v>
      </c>
      <c r="D224" s="16" t="s">
        <v>336</v>
      </c>
      <c r="E224" s="16" t="s">
        <v>18</v>
      </c>
      <c r="F224" s="16" t="s">
        <v>20</v>
      </c>
      <c r="G224" s="7" t="n">
        <v>1000</v>
      </c>
      <c r="H224" s="6" t="n">
        <v>0.73539</v>
      </c>
      <c r="I224" s="6" t="n">
        <v>-735.39</v>
      </c>
      <c r="J224" s="6" t="n">
        <v>-0</v>
      </c>
      <c r="K224" s="6" t="n">
        <v>-0</v>
      </c>
      <c r="L224" s="6" t="n">
        <v>-0</v>
      </c>
      <c r="M224" s="6" t="s">
        <f>=I224+J224+K224+L224</f>
      </c>
      <c r="N224" s="16"/>
      <c r="O224" s="16" t="s">
        <v>674</v>
      </c>
    </row>
    <row collapsed="false" customFormat="false" customHeight="false" hidden="false" ht="12.1" outlineLevel="0" r="225">
      <c r="A225" s="29" t="n">
        <v>45428.661203704</v>
      </c>
      <c r="B225" s="30" t="s">
        <v>709</v>
      </c>
      <c r="C225" s="30" t="s">
        <v>741</v>
      </c>
      <c r="D225" s="30" t="s">
        <v>709</v>
      </c>
      <c r="E225" s="30" t="s">
        <v>709</v>
      </c>
      <c r="F225" s="30" t="s">
        <v>20</v>
      </c>
      <c r="G225" s="31" t="n">
        <v>1</v>
      </c>
      <c r="H225" s="32" t="n">
        <v>-1</v>
      </c>
      <c r="I225" s="32" t="n">
        <v>-2.21</v>
      </c>
      <c r="J225" s="32" t="n">
        <v>0</v>
      </c>
      <c r="K225" s="32" t="n">
        <v>-0</v>
      </c>
      <c r="L225" s="32" t="n">
        <v>-0</v>
      </c>
      <c r="M225" s="6" t="s">
        <f>=I225+J225+K225+L225</f>
      </c>
      <c r="N225" s="30"/>
      <c r="O225" s="30" t="s">
        <v>674</v>
      </c>
    </row>
    <row collapsed="false" customFormat="false" customHeight="false" hidden="false" ht="12.1" outlineLevel="0" r="226">
      <c r="A226" s="21" t="n">
        <v>45433.579780093</v>
      </c>
      <c r="B226" s="22" t="s">
        <v>731</v>
      </c>
      <c r="C226" s="22" t="s">
        <v>768</v>
      </c>
      <c r="D226" s="22" t="s">
        <v>731</v>
      </c>
      <c r="E226" s="22" t="s">
        <v>731</v>
      </c>
      <c r="F226" s="22" t="s">
        <v>20</v>
      </c>
      <c r="G226" s="23" t="n">
        <v>1</v>
      </c>
      <c r="H226" s="24" t="n">
        <v>1</v>
      </c>
      <c r="I226" s="24" t="n">
        <v>150</v>
      </c>
      <c r="J226" s="24" t="n">
        <v>0</v>
      </c>
      <c r="K226" s="24" t="n">
        <v>-0</v>
      </c>
      <c r="L226" s="24" t="n">
        <v>-0</v>
      </c>
      <c r="M226" s="6" t="s">
        <f>=I226+J226+K226+L226</f>
      </c>
      <c r="N226" s="22"/>
      <c r="O226" s="22" t="s">
        <v>674</v>
      </c>
    </row>
    <row collapsed="false" customFormat="false" customHeight="false" hidden="false" ht="12.1" outlineLevel="0" r="227">
      <c r="A227" s="21" t="n">
        <v>45433.580497685</v>
      </c>
      <c r="B227" s="22" t="s">
        <v>696</v>
      </c>
      <c r="C227" s="22" t="s">
        <v>700</v>
      </c>
      <c r="D227" s="22" t="s">
        <v>696</v>
      </c>
      <c r="E227" s="22" t="s">
        <v>696</v>
      </c>
      <c r="F227" s="22" t="s">
        <v>20</v>
      </c>
      <c r="G227" s="23" t="n">
        <v>1</v>
      </c>
      <c r="H227" s="24" t="n">
        <v>1</v>
      </c>
      <c r="I227" s="24" t="n">
        <v>32.41</v>
      </c>
      <c r="J227" s="24" t="n">
        <v>0</v>
      </c>
      <c r="K227" s="24" t="n">
        <v>-0</v>
      </c>
      <c r="L227" s="24" t="n">
        <v>-0</v>
      </c>
      <c r="M227" s="6" t="s">
        <f>=I227+J227+K227+L227</f>
      </c>
      <c r="N227" s="22"/>
      <c r="O227" s="22" t="s">
        <v>674</v>
      </c>
    </row>
    <row collapsed="false" customFormat="false" customHeight="false" hidden="false" ht="12.1" outlineLevel="0" r="228">
      <c r="A228" s="20" t="n">
        <v>45435.595821759</v>
      </c>
      <c r="B228" s="16" t="s">
        <v>138</v>
      </c>
      <c r="C228" s="16" t="s">
        <v>675</v>
      </c>
      <c r="D228" s="16" t="s">
        <v>336</v>
      </c>
      <c r="E228" s="16" t="s">
        <v>132</v>
      </c>
      <c r="F228" s="16" t="s">
        <v>20</v>
      </c>
      <c r="G228" s="7" t="n">
        <v>100</v>
      </c>
      <c r="H228" s="6" t="n">
        <v>7.03</v>
      </c>
      <c r="I228" s="6" t="n">
        <v>-703</v>
      </c>
      <c r="J228" s="6" t="n">
        <v>-0</v>
      </c>
      <c r="K228" s="6" t="n">
        <v>-0</v>
      </c>
      <c r="L228" s="6" t="n">
        <v>-0</v>
      </c>
      <c r="M228" s="6" t="s">
        <f>=I228+J228+K228+L228</f>
      </c>
      <c r="N228" s="16"/>
      <c r="O228" s="16" t="s">
        <v>674</v>
      </c>
    </row>
    <row collapsed="false" customFormat="false" customHeight="false" hidden="false" ht="12.1" outlineLevel="0" r="229">
      <c r="A229" s="20" t="n">
        <v>45435.596122685</v>
      </c>
      <c r="B229" s="16" t="s">
        <v>46</v>
      </c>
      <c r="C229" s="16" t="s">
        <v>683</v>
      </c>
      <c r="D229" s="16" t="s">
        <v>336</v>
      </c>
      <c r="E229" s="16" t="s">
        <v>18</v>
      </c>
      <c r="F229" s="16" t="s">
        <v>20</v>
      </c>
      <c r="G229" s="7" t="n">
        <v>1</v>
      </c>
      <c r="H229" s="6" t="n">
        <v>1164.2</v>
      </c>
      <c r="I229" s="6" t="n">
        <v>-1164.2</v>
      </c>
      <c r="J229" s="6" t="n">
        <v>-0</v>
      </c>
      <c r="K229" s="6" t="n">
        <v>-3.49</v>
      </c>
      <c r="L229" s="6" t="n">
        <v>-0</v>
      </c>
      <c r="M229" s="6" t="s">
        <f>=I229+J229+K229+L229</f>
      </c>
      <c r="N229" s="16"/>
      <c r="O229" s="16" t="s">
        <v>674</v>
      </c>
    </row>
    <row collapsed="false" customFormat="false" customHeight="false" hidden="false" ht="12.1" outlineLevel="0" r="230">
      <c r="A230" s="29" t="n">
        <v>45435.596388889</v>
      </c>
      <c r="B230" s="30" t="s">
        <v>709</v>
      </c>
      <c r="C230" s="30" t="s">
        <v>769</v>
      </c>
      <c r="D230" s="30" t="s">
        <v>709</v>
      </c>
      <c r="E230" s="30" t="s">
        <v>709</v>
      </c>
      <c r="F230" s="30" t="s">
        <v>20</v>
      </c>
      <c r="G230" s="31" t="n">
        <v>1</v>
      </c>
      <c r="H230" s="32" t="n">
        <v>-1</v>
      </c>
      <c r="I230" s="32" t="n">
        <v>-3.49</v>
      </c>
      <c r="J230" s="32" t="n">
        <v>0</v>
      </c>
      <c r="K230" s="32" t="n">
        <v>-0</v>
      </c>
      <c r="L230" s="32" t="n">
        <v>-0</v>
      </c>
      <c r="M230" s="6" t="s">
        <f>=I230+J230+K230+L230</f>
      </c>
      <c r="N230" s="30"/>
      <c r="O230" s="30" t="s">
        <v>674</v>
      </c>
    </row>
    <row collapsed="false" customFormat="false" customHeight="false" hidden="false" ht="12.1" outlineLevel="0" r="231">
      <c r="A231" s="21" t="n">
        <v>45440.380694444</v>
      </c>
      <c r="B231" s="22" t="s">
        <v>696</v>
      </c>
      <c r="C231" s="22" t="s">
        <v>702</v>
      </c>
      <c r="D231" s="22" t="s">
        <v>696</v>
      </c>
      <c r="E231" s="22" t="s">
        <v>696</v>
      </c>
      <c r="F231" s="22" t="s">
        <v>20</v>
      </c>
      <c r="G231" s="23" t="n">
        <v>1</v>
      </c>
      <c r="H231" s="24" t="n">
        <v>1</v>
      </c>
      <c r="I231" s="24" t="n">
        <v>94.98</v>
      </c>
      <c r="J231" s="24" t="n">
        <v>0</v>
      </c>
      <c r="K231" s="24" t="n">
        <v>-0</v>
      </c>
      <c r="L231" s="24" t="n">
        <v>-0</v>
      </c>
      <c r="M231" s="6" t="s">
        <f>=I231+J231+K231+L231</f>
      </c>
      <c r="N231" s="22"/>
      <c r="O231" s="22" t="s">
        <v>674</v>
      </c>
    </row>
    <row collapsed="false" customFormat="false" customHeight="false" hidden="false" ht="12.1" outlineLevel="0" r="232">
      <c r="A232" s="21" t="n">
        <v>45440.476099537</v>
      </c>
      <c r="B232" s="22" t="s">
        <v>696</v>
      </c>
      <c r="C232" s="22" t="s">
        <v>751</v>
      </c>
      <c r="D232" s="22" t="s">
        <v>696</v>
      </c>
      <c r="E232" s="22" t="s">
        <v>696</v>
      </c>
      <c r="F232" s="22" t="s">
        <v>20</v>
      </c>
      <c r="G232" s="23" t="n">
        <v>1</v>
      </c>
      <c r="H232" s="24" t="n">
        <v>1</v>
      </c>
      <c r="I232" s="24" t="n">
        <v>31.26</v>
      </c>
      <c r="J232" s="24" t="n">
        <v>0</v>
      </c>
      <c r="K232" s="24" t="n">
        <v>-0</v>
      </c>
      <c r="L232" s="24" t="n">
        <v>-0</v>
      </c>
      <c r="M232" s="6" t="s">
        <f>=I232+J232+K232+L232</f>
      </c>
      <c r="N232" s="22"/>
      <c r="O232" s="22" t="s">
        <v>674</v>
      </c>
    </row>
    <row collapsed="false" customFormat="false" customHeight="false" hidden="false" ht="12.1" outlineLevel="0" r="233">
      <c r="A233" s="21" t="n">
        <v>45442.446215278</v>
      </c>
      <c r="B233" s="22" t="s">
        <v>696</v>
      </c>
      <c r="C233" s="22" t="s">
        <v>770</v>
      </c>
      <c r="D233" s="22" t="s">
        <v>696</v>
      </c>
      <c r="E233" s="22" t="s">
        <v>696</v>
      </c>
      <c r="F233" s="22" t="s">
        <v>20</v>
      </c>
      <c r="G233" s="23" t="n">
        <v>1</v>
      </c>
      <c r="H233" s="24" t="n">
        <v>1</v>
      </c>
      <c r="I233" s="24" t="n">
        <v>236.85</v>
      </c>
      <c r="J233" s="24" t="n">
        <v>0</v>
      </c>
      <c r="K233" s="24" t="n">
        <v>-0</v>
      </c>
      <c r="L233" s="24" t="n">
        <v>-0</v>
      </c>
      <c r="M233" s="6" t="s">
        <f>=I233+J233+K233+L233</f>
      </c>
      <c r="N233" s="22"/>
      <c r="O233" s="22" t="s">
        <v>674</v>
      </c>
    </row>
    <row collapsed="false" customFormat="false" customHeight="false" hidden="false" ht="12.1" outlineLevel="0" r="234">
      <c r="A234" s="21" t="n">
        <v>45448.559375</v>
      </c>
      <c r="B234" s="22" t="s">
        <v>696</v>
      </c>
      <c r="C234" s="22" t="s">
        <v>765</v>
      </c>
      <c r="D234" s="22" t="s">
        <v>696</v>
      </c>
      <c r="E234" s="22" t="s">
        <v>696</v>
      </c>
      <c r="F234" s="22" t="s">
        <v>20</v>
      </c>
      <c r="G234" s="23" t="n">
        <v>1</v>
      </c>
      <c r="H234" s="24" t="n">
        <v>1</v>
      </c>
      <c r="I234" s="24" t="n">
        <v>33.78</v>
      </c>
      <c r="J234" s="24" t="n">
        <v>0</v>
      </c>
      <c r="K234" s="24" t="n">
        <v>-0</v>
      </c>
      <c r="L234" s="24" t="n">
        <v>-0</v>
      </c>
      <c r="M234" s="6" t="s">
        <f>=I234+J234+K234+L234</f>
      </c>
      <c r="N234" s="22"/>
      <c r="O234" s="22" t="s">
        <v>674</v>
      </c>
    </row>
    <row collapsed="false" customFormat="false" customHeight="false" hidden="false" ht="12.1" outlineLevel="0" r="235">
      <c r="A235" s="20" t="n">
        <v>45448.959050926</v>
      </c>
      <c r="B235" s="16" t="s">
        <v>42</v>
      </c>
      <c r="C235" s="16" t="s">
        <v>746</v>
      </c>
      <c r="D235" s="16" t="s">
        <v>336</v>
      </c>
      <c r="E235" s="16" t="s">
        <v>18</v>
      </c>
      <c r="F235" s="16" t="s">
        <v>20</v>
      </c>
      <c r="G235" s="7" t="n">
        <v>1</v>
      </c>
      <c r="H235" s="6" t="n">
        <v>1605.5</v>
      </c>
      <c r="I235" s="6" t="n">
        <v>-1605.5</v>
      </c>
      <c r="J235" s="6" t="n">
        <v>-0</v>
      </c>
      <c r="K235" s="6" t="n">
        <v>-4.82</v>
      </c>
      <c r="L235" s="6" t="n">
        <v>-0</v>
      </c>
      <c r="M235" s="6" t="s">
        <f>=I235+J235+K235+L235</f>
      </c>
      <c r="N235" s="16"/>
      <c r="O235" s="16" t="s">
        <v>674</v>
      </c>
    </row>
    <row collapsed="false" customFormat="false" customHeight="false" hidden="false" ht="12.1" outlineLevel="0" r="236">
      <c r="A236" s="20" t="n">
        <v>45450.817615741</v>
      </c>
      <c r="B236" s="16" t="s">
        <v>564</v>
      </c>
      <c r="C236" s="16" t="s">
        <v>694</v>
      </c>
      <c r="D236" s="16" t="s">
        <v>336</v>
      </c>
      <c r="E236" s="16" t="s">
        <v>132</v>
      </c>
      <c r="F236" s="16" t="s">
        <v>20</v>
      </c>
      <c r="G236" s="7" t="n">
        <v>16</v>
      </c>
      <c r="H236" s="6" t="n">
        <v>5.8</v>
      </c>
      <c r="I236" s="6" t="n">
        <v>-92.8</v>
      </c>
      <c r="J236" s="6" t="n">
        <v>-0</v>
      </c>
      <c r="K236" s="6" t="n">
        <v>-0</v>
      </c>
      <c r="L236" s="6" t="n">
        <v>-0</v>
      </c>
      <c r="M236" s="6" t="s">
        <f>=I236+J236+K236+L236</f>
      </c>
      <c r="N236" s="16"/>
      <c r="O236" s="16" t="s">
        <v>674</v>
      </c>
    </row>
    <row collapsed="false" customFormat="false" customHeight="false" hidden="false" ht="12.1" outlineLevel="0" r="237">
      <c r="A237" s="21" t="n">
        <v>45454.564236111</v>
      </c>
      <c r="B237" s="22" t="s">
        <v>696</v>
      </c>
      <c r="C237" s="22" t="s">
        <v>771</v>
      </c>
      <c r="D237" s="22" t="s">
        <v>696</v>
      </c>
      <c r="E237" s="22" t="s">
        <v>696</v>
      </c>
      <c r="F237" s="22" t="s">
        <v>20</v>
      </c>
      <c r="G237" s="23" t="n">
        <v>1</v>
      </c>
      <c r="H237" s="24" t="n">
        <v>1</v>
      </c>
      <c r="I237" s="24" t="n">
        <v>508.6</v>
      </c>
      <c r="J237" s="24" t="n">
        <v>0</v>
      </c>
      <c r="K237" s="24" t="n">
        <v>-0</v>
      </c>
      <c r="L237" s="24" t="n">
        <v>-0</v>
      </c>
      <c r="M237" s="6" t="s">
        <f>=I237+J237+K237+L237</f>
      </c>
      <c r="N237" s="22"/>
      <c r="O237" s="22" t="s">
        <v>674</v>
      </c>
    </row>
    <row collapsed="false" customFormat="false" customHeight="false" hidden="false" ht="12.1" outlineLevel="0" r="238">
      <c r="A238" s="29" t="n">
        <v>45454.564236111</v>
      </c>
      <c r="B238" s="30" t="s">
        <v>687</v>
      </c>
      <c r="C238" s="30" t="s">
        <v>772</v>
      </c>
      <c r="D238" s="30" t="s">
        <v>687</v>
      </c>
      <c r="E238" s="30" t="s">
        <v>687</v>
      </c>
      <c r="F238" s="30" t="s">
        <v>20</v>
      </c>
      <c r="G238" s="31" t="n">
        <v>1</v>
      </c>
      <c r="H238" s="32" t="n">
        <v>-66</v>
      </c>
      <c r="I238" s="32" t="n">
        <v>-66</v>
      </c>
      <c r="J238" s="32" t="n">
        <v>0</v>
      </c>
      <c r="K238" s="32" t="n">
        <v>-0</v>
      </c>
      <c r="L238" s="32" t="n">
        <v>-0</v>
      </c>
      <c r="M238" s="6" t="s">
        <f>=I238+J238+K238+L238</f>
      </c>
      <c r="N238" s="30"/>
      <c r="O238" s="30" t="s">
        <v>674</v>
      </c>
    </row>
    <row collapsed="false" customFormat="false" customHeight="false" hidden="false" ht="12.1" outlineLevel="0" r="239">
      <c r="A239" s="21" t="n">
        <v>45454.655706019</v>
      </c>
      <c r="B239" s="22" t="s">
        <v>673</v>
      </c>
      <c r="C239" s="22" t="s">
        <v>233</v>
      </c>
      <c r="D239" s="22" t="s">
        <v>673</v>
      </c>
      <c r="E239" s="22" t="s">
        <v>673</v>
      </c>
      <c r="F239" s="22" t="s">
        <v>20</v>
      </c>
      <c r="G239" s="23" t="n">
        <v>1</v>
      </c>
      <c r="H239" s="24" t="n">
        <v>1</v>
      </c>
      <c r="I239" s="24" t="n">
        <v>5000</v>
      </c>
      <c r="J239" s="24" t="n">
        <v>0</v>
      </c>
      <c r="K239" s="24" t="n">
        <v>-0</v>
      </c>
      <c r="L239" s="24" t="n">
        <v>-0</v>
      </c>
      <c r="M239" s="6" t="s">
        <f>=I239+J239+K239+L239</f>
      </c>
      <c r="N239" s="22"/>
      <c r="O239" s="22" t="s">
        <v>674</v>
      </c>
    </row>
    <row collapsed="false" customFormat="false" customHeight="false" hidden="false" ht="12.1" outlineLevel="0" r="240">
      <c r="A240" s="20" t="n">
        <v>45456.688935185</v>
      </c>
      <c r="B240" s="16" t="s">
        <v>150</v>
      </c>
      <c r="C240" s="16" t="s">
        <v>729</v>
      </c>
      <c r="D240" s="16" t="s">
        <v>336</v>
      </c>
      <c r="E240" s="16" t="s">
        <v>146</v>
      </c>
      <c r="F240" s="16" t="s">
        <v>20</v>
      </c>
      <c r="G240" s="7" t="n">
        <v>1</v>
      </c>
      <c r="H240" s="6" t="n">
        <v>75.529</v>
      </c>
      <c r="I240" s="6" t="n">
        <v>-755.29</v>
      </c>
      <c r="J240" s="6" t="n">
        <v>-4.1600000000001</v>
      </c>
      <c r="K240" s="6" t="n">
        <v>-2.27</v>
      </c>
      <c r="L240" s="6" t="n">
        <v>-0</v>
      </c>
      <c r="M240" s="6" t="s">
        <f>=I240+J240+K240+L240</f>
      </c>
      <c r="N240" s="16"/>
      <c r="O240" s="16" t="s">
        <v>674</v>
      </c>
    </row>
    <row collapsed="false" customFormat="false" customHeight="false" hidden="false" ht="12.1" outlineLevel="0" r="241">
      <c r="A241" s="20" t="n">
        <v>45456.689201389</v>
      </c>
      <c r="B241" s="16" t="s">
        <v>145</v>
      </c>
      <c r="C241" s="16" t="s">
        <v>733</v>
      </c>
      <c r="D241" s="16" t="s">
        <v>336</v>
      </c>
      <c r="E241" s="16" t="s">
        <v>146</v>
      </c>
      <c r="F241" s="16" t="s">
        <v>20</v>
      </c>
      <c r="G241" s="7" t="n">
        <v>1</v>
      </c>
      <c r="H241" s="6" t="n">
        <v>73.174</v>
      </c>
      <c r="I241" s="6" t="n">
        <v>-731.74</v>
      </c>
      <c r="J241" s="6" t="n">
        <v>-15.79</v>
      </c>
      <c r="K241" s="6" t="n">
        <v>-2.2</v>
      </c>
      <c r="L241" s="6" t="n">
        <v>-0</v>
      </c>
      <c r="M241" s="6" t="s">
        <f>=I241+J241+K241+L241</f>
      </c>
      <c r="N241" s="16"/>
      <c r="O241" s="16" t="s">
        <v>674</v>
      </c>
    </row>
    <row collapsed="false" customFormat="false" customHeight="false" hidden="false" ht="12.1" outlineLevel="0" r="242">
      <c r="A242" s="20" t="n">
        <v>45456.693113426</v>
      </c>
      <c r="B242" s="16" t="s">
        <v>105</v>
      </c>
      <c r="C242" s="16" t="s">
        <v>764</v>
      </c>
      <c r="D242" s="16" t="s">
        <v>336</v>
      </c>
      <c r="E242" s="16" t="s">
        <v>18</v>
      </c>
      <c r="F242" s="16" t="s">
        <v>20</v>
      </c>
      <c r="G242" s="7" t="n">
        <v>200</v>
      </c>
      <c r="H242" s="6" t="n">
        <v>3.838</v>
      </c>
      <c r="I242" s="6" t="n">
        <v>-767.6</v>
      </c>
      <c r="J242" s="6" t="n">
        <v>-0</v>
      </c>
      <c r="K242" s="6" t="n">
        <v>-2.3</v>
      </c>
      <c r="L242" s="6" t="n">
        <v>-0</v>
      </c>
      <c r="M242" s="6" t="s">
        <f>=I242+J242+K242+L242</f>
      </c>
      <c r="N242" s="16"/>
      <c r="O242" s="16" t="s">
        <v>674</v>
      </c>
    </row>
    <row collapsed="false" customFormat="false" customHeight="false" hidden="false" ht="12.1" outlineLevel="0" r="243">
      <c r="A243" s="29" t="n">
        <v>45461.605717593</v>
      </c>
      <c r="B243" s="30" t="s">
        <v>687</v>
      </c>
      <c r="C243" s="30" t="s">
        <v>717</v>
      </c>
      <c r="D243" s="30" t="s">
        <v>687</v>
      </c>
      <c r="E243" s="30" t="s">
        <v>687</v>
      </c>
      <c r="F243" s="30" t="s">
        <v>20</v>
      </c>
      <c r="G243" s="31" t="n">
        <v>1</v>
      </c>
      <c r="H243" s="32" t="n">
        <v>-11</v>
      </c>
      <c r="I243" s="32" t="n">
        <v>-11</v>
      </c>
      <c r="J243" s="32" t="n">
        <v>0</v>
      </c>
      <c r="K243" s="32" t="n">
        <v>-0</v>
      </c>
      <c r="L243" s="32" t="n">
        <v>-0</v>
      </c>
      <c r="M243" s="6" t="s">
        <f>=I243+J243+K243+L243</f>
      </c>
      <c r="N243" s="30"/>
      <c r="O243" s="30" t="s">
        <v>674</v>
      </c>
    </row>
    <row collapsed="false" customFormat="false" customHeight="false" hidden="false" ht="12.1" outlineLevel="0" r="244">
      <c r="A244" s="21" t="n">
        <v>45461.605717593</v>
      </c>
      <c r="B244" s="22" t="s">
        <v>696</v>
      </c>
      <c r="C244" s="22" t="s">
        <v>716</v>
      </c>
      <c r="D244" s="22" t="s">
        <v>696</v>
      </c>
      <c r="E244" s="22" t="s">
        <v>696</v>
      </c>
      <c r="F244" s="22" t="s">
        <v>20</v>
      </c>
      <c r="G244" s="23" t="n">
        <v>1</v>
      </c>
      <c r="H244" s="24" t="n">
        <v>1</v>
      </c>
      <c r="I244" s="24" t="n">
        <v>80.8</v>
      </c>
      <c r="J244" s="24" t="n">
        <v>0</v>
      </c>
      <c r="K244" s="24" t="n">
        <v>-0</v>
      </c>
      <c r="L244" s="24" t="n">
        <v>-0</v>
      </c>
      <c r="M244" s="6" t="s">
        <f>=I244+J244+K244+L244</f>
      </c>
      <c r="N244" s="22"/>
      <c r="O244" s="22" t="s">
        <v>674</v>
      </c>
    </row>
    <row collapsed="false" customFormat="false" customHeight="false" hidden="false" ht="12.1" outlineLevel="0" r="245">
      <c r="A245" s="20" t="n">
        <v>45461.804895833</v>
      </c>
      <c r="B245" s="16" t="s">
        <v>89</v>
      </c>
      <c r="C245" s="16" t="s">
        <v>699</v>
      </c>
      <c r="D245" s="16" t="s">
        <v>336</v>
      </c>
      <c r="E245" s="16" t="s">
        <v>18</v>
      </c>
      <c r="F245" s="16" t="s">
        <v>20</v>
      </c>
      <c r="G245" s="7" t="n">
        <v>10</v>
      </c>
      <c r="H245" s="6" t="n">
        <v>183.68</v>
      </c>
      <c r="I245" s="6" t="n">
        <v>-1836.8</v>
      </c>
      <c r="J245" s="6" t="n">
        <v>-0</v>
      </c>
      <c r="K245" s="6" t="n">
        <v>-5.51</v>
      </c>
      <c r="L245" s="6" t="n">
        <v>-0</v>
      </c>
      <c r="M245" s="6" t="s">
        <f>=I245+J245+K245+L245</f>
      </c>
      <c r="N245" s="16"/>
      <c r="O245" s="16" t="s">
        <v>674</v>
      </c>
    </row>
    <row collapsed="false" customFormat="false" customHeight="false" hidden="false" ht="12.1" outlineLevel="0" r="246">
      <c r="A246" s="21" t="n">
        <v>45462.718368056</v>
      </c>
      <c r="B246" s="22" t="s">
        <v>696</v>
      </c>
      <c r="C246" s="22" t="s">
        <v>773</v>
      </c>
      <c r="D246" s="22" t="s">
        <v>696</v>
      </c>
      <c r="E246" s="22" t="s">
        <v>696</v>
      </c>
      <c r="F246" s="22" t="s">
        <v>20</v>
      </c>
      <c r="G246" s="23" t="n">
        <v>1</v>
      </c>
      <c r="H246" s="24" t="n">
        <v>1</v>
      </c>
      <c r="I246" s="24" t="n">
        <v>130.4</v>
      </c>
      <c r="J246" s="24" t="n">
        <v>0</v>
      </c>
      <c r="K246" s="24" t="n">
        <v>-0</v>
      </c>
      <c r="L246" s="24" t="n">
        <v>-0</v>
      </c>
      <c r="M246" s="6" t="s">
        <f>=I246+J246+K246+L246</f>
      </c>
      <c r="N246" s="22"/>
      <c r="O246" s="22" t="s">
        <v>674</v>
      </c>
    </row>
    <row collapsed="false" customFormat="false" customHeight="false" hidden="false" ht="12.1" outlineLevel="0" r="247">
      <c r="A247" s="29" t="n">
        <v>45462.718368056</v>
      </c>
      <c r="B247" s="30" t="s">
        <v>687</v>
      </c>
      <c r="C247" s="30" t="s">
        <v>774</v>
      </c>
      <c r="D247" s="30" t="s">
        <v>687</v>
      </c>
      <c r="E247" s="30" t="s">
        <v>687</v>
      </c>
      <c r="F247" s="30" t="s">
        <v>20</v>
      </c>
      <c r="G247" s="31" t="n">
        <v>1</v>
      </c>
      <c r="H247" s="32" t="n">
        <v>-17</v>
      </c>
      <c r="I247" s="32" t="n">
        <v>-17</v>
      </c>
      <c r="J247" s="32" t="n">
        <v>0</v>
      </c>
      <c r="K247" s="32" t="n">
        <v>-0</v>
      </c>
      <c r="L247" s="32" t="n">
        <v>-0</v>
      </c>
      <c r="M247" s="6" t="s">
        <f>=I247+J247+K247+L247</f>
      </c>
      <c r="N247" s="30"/>
      <c r="O247" s="30" t="s">
        <v>674</v>
      </c>
    </row>
    <row collapsed="false" customFormat="false" customHeight="false" hidden="false" ht="12.1" outlineLevel="0" r="248">
      <c r="A248" s="21" t="n">
        <v>45463.393483796</v>
      </c>
      <c r="B248" s="22" t="s">
        <v>731</v>
      </c>
      <c r="C248" s="22" t="s">
        <v>757</v>
      </c>
      <c r="D248" s="22" t="s">
        <v>731</v>
      </c>
      <c r="E248" s="22" t="s">
        <v>731</v>
      </c>
      <c r="F248" s="22" t="s">
        <v>20</v>
      </c>
      <c r="G248" s="23" t="n">
        <v>1</v>
      </c>
      <c r="H248" s="24" t="n">
        <v>1</v>
      </c>
      <c r="I248" s="24" t="n">
        <v>825</v>
      </c>
      <c r="J248" s="24" t="n">
        <v>0</v>
      </c>
      <c r="K248" s="24" t="n">
        <v>-0</v>
      </c>
      <c r="L248" s="24" t="n">
        <v>-0</v>
      </c>
      <c r="M248" s="6" t="s">
        <f>=I248+J248+K248+L248</f>
      </c>
      <c r="N248" s="22"/>
      <c r="O248" s="22" t="s">
        <v>674</v>
      </c>
    </row>
    <row collapsed="false" customFormat="false" customHeight="false" hidden="false" ht="12.1" outlineLevel="0" r="249">
      <c r="A249" s="21" t="n">
        <v>45463.394884259</v>
      </c>
      <c r="B249" s="22" t="s">
        <v>696</v>
      </c>
      <c r="C249" s="22" t="s">
        <v>758</v>
      </c>
      <c r="D249" s="22" t="s">
        <v>696</v>
      </c>
      <c r="E249" s="22" t="s">
        <v>696</v>
      </c>
      <c r="F249" s="22" t="s">
        <v>20</v>
      </c>
      <c r="G249" s="23" t="n">
        <v>1</v>
      </c>
      <c r="H249" s="24" t="n">
        <v>1</v>
      </c>
      <c r="I249" s="24" t="n">
        <v>61.4</v>
      </c>
      <c r="J249" s="24" t="n">
        <v>0</v>
      </c>
      <c r="K249" s="24" t="n">
        <v>-0</v>
      </c>
      <c r="L249" s="24" t="n">
        <v>-0</v>
      </c>
      <c r="M249" s="6" t="s">
        <f>=I249+J249+K249+L249</f>
      </c>
      <c r="N249" s="22"/>
      <c r="O249" s="22" t="s">
        <v>674</v>
      </c>
    </row>
    <row collapsed="false" customFormat="false" customHeight="false" hidden="false" ht="12.1" outlineLevel="0" r="250">
      <c r="A250" s="21" t="n">
        <v>45463.482048611</v>
      </c>
      <c r="B250" s="22" t="s">
        <v>696</v>
      </c>
      <c r="C250" s="22" t="s">
        <v>759</v>
      </c>
      <c r="D250" s="22" t="s">
        <v>696</v>
      </c>
      <c r="E250" s="22" t="s">
        <v>696</v>
      </c>
      <c r="F250" s="22" t="s">
        <v>20</v>
      </c>
      <c r="G250" s="23" t="n">
        <v>1</v>
      </c>
      <c r="H250" s="24" t="n">
        <v>1</v>
      </c>
      <c r="I250" s="24" t="n">
        <v>68.07</v>
      </c>
      <c r="J250" s="24" t="n">
        <v>0</v>
      </c>
      <c r="K250" s="24" t="n">
        <v>-0</v>
      </c>
      <c r="L250" s="24" t="n">
        <v>-0</v>
      </c>
      <c r="M250" s="6" t="s">
        <f>=I250+J250+K250+L250</f>
      </c>
      <c r="N250" s="22"/>
      <c r="O250" s="22" t="s">
        <v>674</v>
      </c>
    </row>
    <row collapsed="false" customFormat="false" customHeight="false" hidden="false" ht="12.1" outlineLevel="0" r="251">
      <c r="A251" s="20" t="n">
        <v>45468.573252315</v>
      </c>
      <c r="B251" s="16" t="s">
        <v>138</v>
      </c>
      <c r="C251" s="16" t="s">
        <v>675</v>
      </c>
      <c r="D251" s="16" t="s">
        <v>336</v>
      </c>
      <c r="E251" s="16" t="s">
        <v>132</v>
      </c>
      <c r="F251" s="16" t="s">
        <v>20</v>
      </c>
      <c r="G251" s="7" t="n">
        <v>50</v>
      </c>
      <c r="H251" s="6" t="n">
        <v>6.41</v>
      </c>
      <c r="I251" s="6" t="n">
        <v>-320.5</v>
      </c>
      <c r="J251" s="6" t="n">
        <v>-0</v>
      </c>
      <c r="K251" s="6" t="n">
        <v>-0</v>
      </c>
      <c r="L251" s="6" t="n">
        <v>-0</v>
      </c>
      <c r="M251" s="6" t="s">
        <f>=I251+J251+K251+L251</f>
      </c>
      <c r="N251" s="16"/>
      <c r="O251" s="16" t="s">
        <v>674</v>
      </c>
    </row>
    <row collapsed="false" customFormat="false" customHeight="false" hidden="false" ht="12.1" outlineLevel="0" r="252">
      <c r="A252" s="21" t="n">
        <v>45468.680439815</v>
      </c>
      <c r="B252" s="22" t="s">
        <v>696</v>
      </c>
      <c r="C252" s="22" t="s">
        <v>775</v>
      </c>
      <c r="D252" s="22" t="s">
        <v>696</v>
      </c>
      <c r="E252" s="22" t="s">
        <v>696</v>
      </c>
      <c r="F252" s="22" t="s">
        <v>20</v>
      </c>
      <c r="G252" s="23" t="n">
        <v>1</v>
      </c>
      <c r="H252" s="24" t="n">
        <v>1</v>
      </c>
      <c r="I252" s="24" t="n">
        <v>110.08</v>
      </c>
      <c r="J252" s="24" t="n">
        <v>0</v>
      </c>
      <c r="K252" s="24" t="n">
        <v>-0</v>
      </c>
      <c r="L252" s="24" t="n">
        <v>-0</v>
      </c>
      <c r="M252" s="6" t="s">
        <f>=I252+J252+K252+L252</f>
      </c>
      <c r="N252" s="22"/>
      <c r="O252" s="22" t="s">
        <v>674</v>
      </c>
    </row>
    <row collapsed="false" customFormat="false" customHeight="false" hidden="false" ht="12.1" outlineLevel="0" r="253">
      <c r="A253" s="29" t="n">
        <v>45468.680439815</v>
      </c>
      <c r="B253" s="30" t="s">
        <v>687</v>
      </c>
      <c r="C253" s="30" t="s">
        <v>776</v>
      </c>
      <c r="D253" s="30" t="s">
        <v>687</v>
      </c>
      <c r="E253" s="30" t="s">
        <v>687</v>
      </c>
      <c r="F253" s="30" t="s">
        <v>20</v>
      </c>
      <c r="G253" s="31" t="n">
        <v>1</v>
      </c>
      <c r="H253" s="32" t="n">
        <v>-14</v>
      </c>
      <c r="I253" s="32" t="n">
        <v>-14</v>
      </c>
      <c r="J253" s="32" t="n">
        <v>0</v>
      </c>
      <c r="K253" s="32" t="n">
        <v>-0</v>
      </c>
      <c r="L253" s="32" t="n">
        <v>-0</v>
      </c>
      <c r="M253" s="6" t="s">
        <f>=I253+J253+K253+L253</f>
      </c>
      <c r="N253" s="30"/>
      <c r="O253" s="30" t="s">
        <v>674</v>
      </c>
    </row>
    <row collapsed="false" customFormat="false" customHeight="false" hidden="false" ht="12.1" outlineLevel="0" r="254">
      <c r="A254" s="20" t="n">
        <v>45469.656863426</v>
      </c>
      <c r="B254" s="16" t="s">
        <v>145</v>
      </c>
      <c r="C254" s="16" t="s">
        <v>733</v>
      </c>
      <c r="D254" s="16" t="s">
        <v>336</v>
      </c>
      <c r="E254" s="16" t="s">
        <v>146</v>
      </c>
      <c r="F254" s="16" t="s">
        <v>20</v>
      </c>
      <c r="G254" s="7" t="n">
        <v>1</v>
      </c>
      <c r="H254" s="6" t="n">
        <v>72.883</v>
      </c>
      <c r="I254" s="6" t="n">
        <v>-728.83</v>
      </c>
      <c r="J254" s="6" t="n">
        <v>-18.17</v>
      </c>
      <c r="K254" s="6" t="n">
        <v>-2.19</v>
      </c>
      <c r="L254" s="6" t="n">
        <v>-0</v>
      </c>
      <c r="M254" s="6" t="s">
        <f>=I254+J254+K254+L254</f>
      </c>
      <c r="N254" s="16"/>
      <c r="O254" s="16" t="s">
        <v>674</v>
      </c>
    </row>
    <row collapsed="false" customFormat="false" customHeight="false" hidden="false" ht="12.1" outlineLevel="0" r="255">
      <c r="A255" s="20" t="n">
        <v>45469.657083333</v>
      </c>
      <c r="B255" s="16" t="s">
        <v>150</v>
      </c>
      <c r="C255" s="16" t="s">
        <v>729</v>
      </c>
      <c r="D255" s="16" t="s">
        <v>336</v>
      </c>
      <c r="E255" s="16" t="s">
        <v>146</v>
      </c>
      <c r="F255" s="16" t="s">
        <v>20</v>
      </c>
      <c r="G255" s="7" t="n">
        <v>1</v>
      </c>
      <c r="H255" s="6" t="n">
        <v>75.59</v>
      </c>
      <c r="I255" s="6" t="n">
        <v>-755.9</v>
      </c>
      <c r="J255" s="6" t="n">
        <v>-7.5500000000001</v>
      </c>
      <c r="K255" s="6" t="n">
        <v>-2.27</v>
      </c>
      <c r="L255" s="6" t="n">
        <v>-0</v>
      </c>
      <c r="M255" s="6" t="s">
        <f>=I255+J255+K255+L255</f>
      </c>
      <c r="N255" s="16"/>
      <c r="O255" s="16" t="s">
        <v>674</v>
      </c>
    </row>
    <row collapsed="false" customFormat="false" customHeight="false" hidden="false" ht="12.1" outlineLevel="0" r="256">
      <c r="A256" s="21" t="n">
        <v>45470.56068287</v>
      </c>
      <c r="B256" s="22" t="s">
        <v>696</v>
      </c>
      <c r="C256" s="22" t="s">
        <v>706</v>
      </c>
      <c r="D256" s="22" t="s">
        <v>696</v>
      </c>
      <c r="E256" s="22" t="s">
        <v>696</v>
      </c>
      <c r="F256" s="22" t="s">
        <v>20</v>
      </c>
      <c r="G256" s="23" t="n">
        <v>1</v>
      </c>
      <c r="H256" s="24" t="n">
        <v>1</v>
      </c>
      <c r="I256" s="24" t="n">
        <v>30.54</v>
      </c>
      <c r="J256" s="24" t="n">
        <v>0</v>
      </c>
      <c r="K256" s="24" t="n">
        <v>-0</v>
      </c>
      <c r="L256" s="24" t="n">
        <v>-0</v>
      </c>
      <c r="M256" s="6" t="s">
        <f>=I256+J256+K256+L256</f>
      </c>
      <c r="N256" s="22"/>
      <c r="O256" s="22" t="s">
        <v>674</v>
      </c>
    </row>
    <row collapsed="false" customFormat="false" customHeight="false" hidden="false" ht="12.1" outlineLevel="0" r="257">
      <c r="A257" s="21" t="n">
        <v>45470.611180556</v>
      </c>
      <c r="B257" s="22" t="s">
        <v>696</v>
      </c>
      <c r="C257" s="22" t="s">
        <v>777</v>
      </c>
      <c r="D257" s="22" t="s">
        <v>696</v>
      </c>
      <c r="E257" s="22" t="s">
        <v>696</v>
      </c>
      <c r="F257" s="22" t="s">
        <v>20</v>
      </c>
      <c r="G257" s="23" t="n">
        <v>1</v>
      </c>
      <c r="H257" s="24" t="n">
        <v>1</v>
      </c>
      <c r="I257" s="24" t="n">
        <v>383.02</v>
      </c>
      <c r="J257" s="24" t="n">
        <v>0</v>
      </c>
      <c r="K257" s="24" t="n">
        <v>-0</v>
      </c>
      <c r="L257" s="24" t="n">
        <v>-0</v>
      </c>
      <c r="M257" s="6" t="s">
        <f>=I257+J257+K257+L257</f>
      </c>
      <c r="N257" s="22"/>
      <c r="O257" s="22" t="s">
        <v>674</v>
      </c>
    </row>
    <row collapsed="false" customFormat="false" customHeight="false" hidden="false" ht="12.1" outlineLevel="0" r="258">
      <c r="A258" s="29" t="n">
        <v>45470.611180556</v>
      </c>
      <c r="B258" s="30" t="s">
        <v>687</v>
      </c>
      <c r="C258" s="30" t="s">
        <v>778</v>
      </c>
      <c r="D258" s="30" t="s">
        <v>687</v>
      </c>
      <c r="E258" s="30" t="s">
        <v>687</v>
      </c>
      <c r="F258" s="30" t="s">
        <v>20</v>
      </c>
      <c r="G258" s="31" t="n">
        <v>1</v>
      </c>
      <c r="H258" s="32" t="n">
        <v>-49</v>
      </c>
      <c r="I258" s="32" t="n">
        <v>-49</v>
      </c>
      <c r="J258" s="32" t="n">
        <v>0</v>
      </c>
      <c r="K258" s="32" t="n">
        <v>-0</v>
      </c>
      <c r="L258" s="32" t="n">
        <v>-0</v>
      </c>
      <c r="M258" s="6" t="s">
        <f>=I258+J258+K258+L258</f>
      </c>
      <c r="N258" s="30"/>
      <c r="O258" s="30" t="s">
        <v>674</v>
      </c>
    </row>
    <row collapsed="false" customFormat="false" customHeight="false" hidden="false" ht="12.1" outlineLevel="0" r="259">
      <c r="A259" s="21" t="n">
        <v>45470.668564815</v>
      </c>
      <c r="B259" s="22" t="s">
        <v>696</v>
      </c>
      <c r="C259" s="22" t="s">
        <v>707</v>
      </c>
      <c r="D259" s="22" t="s">
        <v>696</v>
      </c>
      <c r="E259" s="22" t="s">
        <v>696</v>
      </c>
      <c r="F259" s="22" t="s">
        <v>20</v>
      </c>
      <c r="G259" s="23" t="n">
        <v>1</v>
      </c>
      <c r="H259" s="24" t="n">
        <v>1</v>
      </c>
      <c r="I259" s="24" t="n">
        <v>39.9</v>
      </c>
      <c r="J259" s="24" t="n">
        <v>0</v>
      </c>
      <c r="K259" s="24" t="n">
        <v>-0</v>
      </c>
      <c r="L259" s="24" t="n">
        <v>-0</v>
      </c>
      <c r="M259" s="6" t="s">
        <f>=I259+J259+K259+L259</f>
      </c>
      <c r="N259" s="22"/>
      <c r="O259" s="22" t="s">
        <v>674</v>
      </c>
    </row>
    <row collapsed="false" customFormat="false" customHeight="false" hidden="false" ht="12.1" outlineLevel="0" r="260">
      <c r="A260" s="21" t="n">
        <v>45470.714409722</v>
      </c>
      <c r="B260" s="22" t="s">
        <v>696</v>
      </c>
      <c r="C260" s="22" t="s">
        <v>777</v>
      </c>
      <c r="D260" s="22" t="s">
        <v>696</v>
      </c>
      <c r="E260" s="22" t="s">
        <v>696</v>
      </c>
      <c r="F260" s="22" t="s">
        <v>20</v>
      </c>
      <c r="G260" s="23" t="n">
        <v>1</v>
      </c>
      <c r="H260" s="24" t="n">
        <v>1</v>
      </c>
      <c r="I260" s="24" t="n">
        <v>76.6</v>
      </c>
      <c r="J260" s="24" t="n">
        <v>0</v>
      </c>
      <c r="K260" s="24" t="n">
        <v>-0</v>
      </c>
      <c r="L260" s="24" t="n">
        <v>-0</v>
      </c>
      <c r="M260" s="6" t="s">
        <f>=I260+J260+K260+L260</f>
      </c>
      <c r="N260" s="22"/>
      <c r="O260" s="22" t="s">
        <v>674</v>
      </c>
    </row>
    <row collapsed="false" customFormat="false" customHeight="false" hidden="false" ht="12.1" outlineLevel="0" r="261">
      <c r="A261" s="29" t="n">
        <v>45470.714409722</v>
      </c>
      <c r="B261" s="30" t="s">
        <v>687</v>
      </c>
      <c r="C261" s="30" t="s">
        <v>778</v>
      </c>
      <c r="D261" s="30" t="s">
        <v>687</v>
      </c>
      <c r="E261" s="30" t="s">
        <v>687</v>
      </c>
      <c r="F261" s="30" t="s">
        <v>20</v>
      </c>
      <c r="G261" s="31" t="n">
        <v>1</v>
      </c>
      <c r="H261" s="32" t="n">
        <v>-10</v>
      </c>
      <c r="I261" s="32" t="n">
        <v>-10</v>
      </c>
      <c r="J261" s="32" t="n">
        <v>0</v>
      </c>
      <c r="K261" s="32" t="n">
        <v>-0</v>
      </c>
      <c r="L261" s="32" t="n">
        <v>-0</v>
      </c>
      <c r="M261" s="6" t="s">
        <f>=I261+J261+K261+L261</f>
      </c>
      <c r="N261" s="30"/>
      <c r="O261" s="30" t="s">
        <v>674</v>
      </c>
    </row>
    <row collapsed="false" customFormat="false" customHeight="false" hidden="false" ht="12.1" outlineLevel="0" r="262">
      <c r="A262" s="21" t="n">
        <v>45471.672534722</v>
      </c>
      <c r="B262" s="22" t="s">
        <v>696</v>
      </c>
      <c r="C262" s="22" t="s">
        <v>779</v>
      </c>
      <c r="D262" s="22" t="s">
        <v>696</v>
      </c>
      <c r="E262" s="22" t="s">
        <v>696</v>
      </c>
      <c r="F262" s="22" t="s">
        <v>20</v>
      </c>
      <c r="G262" s="23" t="n">
        <v>1</v>
      </c>
      <c r="H262" s="24" t="n">
        <v>1</v>
      </c>
      <c r="I262" s="24" t="n">
        <v>520.5</v>
      </c>
      <c r="J262" s="24" t="n">
        <v>0</v>
      </c>
      <c r="K262" s="24" t="n">
        <v>-0</v>
      </c>
      <c r="L262" s="24" t="n">
        <v>-0</v>
      </c>
      <c r="M262" s="6" t="s">
        <f>=I262+J262+K262+L262</f>
      </c>
      <c r="N262" s="22"/>
      <c r="O262" s="22" t="s">
        <v>674</v>
      </c>
    </row>
    <row collapsed="false" customFormat="false" customHeight="false" hidden="false" ht="12.1" outlineLevel="0" r="263">
      <c r="A263" s="29" t="n">
        <v>45471.672534722</v>
      </c>
      <c r="B263" s="30" t="s">
        <v>687</v>
      </c>
      <c r="C263" s="30" t="s">
        <v>780</v>
      </c>
      <c r="D263" s="30" t="s">
        <v>687</v>
      </c>
      <c r="E263" s="30" t="s">
        <v>687</v>
      </c>
      <c r="F263" s="30" t="s">
        <v>20</v>
      </c>
      <c r="G263" s="31" t="n">
        <v>1</v>
      </c>
      <c r="H263" s="32" t="n">
        <v>-68</v>
      </c>
      <c r="I263" s="32" t="n">
        <v>-68</v>
      </c>
      <c r="J263" s="32" t="n">
        <v>0</v>
      </c>
      <c r="K263" s="32" t="n">
        <v>-0</v>
      </c>
      <c r="L263" s="32" t="n">
        <v>-0</v>
      </c>
      <c r="M263" s="6" t="s">
        <f>=I263+J263+K263+L263</f>
      </c>
      <c r="N263" s="30"/>
      <c r="O263" s="30" t="s">
        <v>674</v>
      </c>
    </row>
    <row collapsed="false" customFormat="false" customHeight="false" hidden="false" ht="12.1" outlineLevel="0" r="264">
      <c r="A264" s="20" t="n">
        <v>45474.437453704</v>
      </c>
      <c r="B264" s="16" t="s">
        <v>67</v>
      </c>
      <c r="C264" s="16" t="s">
        <v>715</v>
      </c>
      <c r="D264" s="16" t="s">
        <v>336</v>
      </c>
      <c r="E264" s="16" t="s">
        <v>18</v>
      </c>
      <c r="F264" s="16" t="s">
        <v>20</v>
      </c>
      <c r="G264" s="7" t="n">
        <v>10</v>
      </c>
      <c r="H264" s="6" t="n">
        <v>55.435</v>
      </c>
      <c r="I264" s="6" t="n">
        <v>-554.35</v>
      </c>
      <c r="J264" s="6" t="n">
        <v>-0</v>
      </c>
      <c r="K264" s="6" t="n">
        <v>-1.66</v>
      </c>
      <c r="L264" s="6" t="n">
        <v>-0</v>
      </c>
      <c r="M264" s="6" t="s">
        <f>=I264+J264+K264+L264</f>
      </c>
      <c r="N264" s="16"/>
      <c r="O264" s="16" t="s">
        <v>674</v>
      </c>
    </row>
    <row collapsed="false" customFormat="false" customHeight="false" hidden="false" ht="12.1" outlineLevel="0" r="265">
      <c r="A265" s="21" t="n">
        <v>45474.659722222</v>
      </c>
      <c r="B265" s="22" t="s">
        <v>696</v>
      </c>
      <c r="C265" s="22" t="s">
        <v>763</v>
      </c>
      <c r="D265" s="22" t="s">
        <v>696</v>
      </c>
      <c r="E265" s="22" t="s">
        <v>696</v>
      </c>
      <c r="F265" s="22" t="s">
        <v>20</v>
      </c>
      <c r="G265" s="23" t="n">
        <v>1</v>
      </c>
      <c r="H265" s="24" t="n">
        <v>1</v>
      </c>
      <c r="I265" s="24" t="n">
        <v>42.4</v>
      </c>
      <c r="J265" s="24" t="n">
        <v>0</v>
      </c>
      <c r="K265" s="24" t="n">
        <v>-0</v>
      </c>
      <c r="L265" s="24" t="n">
        <v>-0</v>
      </c>
      <c r="M265" s="6" t="s">
        <f>=I265+J265+K265+L265</f>
      </c>
      <c r="N265" s="22"/>
      <c r="O265" s="22" t="s">
        <v>674</v>
      </c>
    </row>
    <row collapsed="false" customFormat="false" customHeight="false" hidden="false" ht="12.1" outlineLevel="0" r="266">
      <c r="A266" s="21" t="n">
        <v>45478.661678241</v>
      </c>
      <c r="B266" s="22" t="s">
        <v>696</v>
      </c>
      <c r="C266" s="22" t="s">
        <v>765</v>
      </c>
      <c r="D266" s="22" t="s">
        <v>696</v>
      </c>
      <c r="E266" s="22" t="s">
        <v>696</v>
      </c>
      <c r="F266" s="22" t="s">
        <v>20</v>
      </c>
      <c r="G266" s="23" t="n">
        <v>1</v>
      </c>
      <c r="H266" s="24" t="n">
        <v>1</v>
      </c>
      <c r="I266" s="24" t="n">
        <v>33.78</v>
      </c>
      <c r="J266" s="24" t="n">
        <v>0</v>
      </c>
      <c r="K266" s="24" t="n">
        <v>-0</v>
      </c>
      <c r="L266" s="24" t="n">
        <v>-0</v>
      </c>
      <c r="M266" s="6" t="s">
        <f>=I266+J266+K266+L266</f>
      </c>
      <c r="N266" s="22"/>
      <c r="O266" s="22" t="s">
        <v>674</v>
      </c>
    </row>
    <row collapsed="false" customFormat="false" customHeight="false" hidden="false" ht="12.1" outlineLevel="0" r="267">
      <c r="A267" s="21" t="n">
        <v>45484.664756944</v>
      </c>
      <c r="B267" s="22" t="s">
        <v>696</v>
      </c>
      <c r="C267" s="22" t="s">
        <v>781</v>
      </c>
      <c r="D267" s="22" t="s">
        <v>696</v>
      </c>
      <c r="E267" s="22" t="s">
        <v>696</v>
      </c>
      <c r="F267" s="22" t="s">
        <v>20</v>
      </c>
      <c r="G267" s="23" t="n">
        <v>1</v>
      </c>
      <c r="H267" s="24" t="n">
        <v>1</v>
      </c>
      <c r="I267" s="24" t="n">
        <v>20</v>
      </c>
      <c r="J267" s="24" t="n">
        <v>0</v>
      </c>
      <c r="K267" s="24" t="n">
        <v>-0</v>
      </c>
      <c r="L267" s="24" t="n">
        <v>-0</v>
      </c>
      <c r="M267" s="6" t="s">
        <f>=I267+J267+K267+L267</f>
      </c>
      <c r="N267" s="22"/>
      <c r="O267" s="22" t="s">
        <v>674</v>
      </c>
    </row>
    <row collapsed="false" customFormat="false" customHeight="false" hidden="false" ht="12.1" outlineLevel="0" r="268">
      <c r="A268" s="29" t="n">
        <v>45484.664756944</v>
      </c>
      <c r="B268" s="30" t="s">
        <v>687</v>
      </c>
      <c r="C268" s="30" t="s">
        <v>782</v>
      </c>
      <c r="D268" s="30" t="s">
        <v>687</v>
      </c>
      <c r="E268" s="30" t="s">
        <v>687</v>
      </c>
      <c r="F268" s="30" t="s">
        <v>20</v>
      </c>
      <c r="G268" s="31" t="n">
        <v>1</v>
      </c>
      <c r="H268" s="32" t="n">
        <v>-2</v>
      </c>
      <c r="I268" s="32" t="n">
        <v>-2</v>
      </c>
      <c r="J268" s="32" t="n">
        <v>0</v>
      </c>
      <c r="K268" s="32" t="n">
        <v>-0</v>
      </c>
      <c r="L268" s="32" t="n">
        <v>-0</v>
      </c>
      <c r="M268" s="6" t="s">
        <f>=I268+J268+K268+L268</f>
      </c>
      <c r="N268" s="30"/>
      <c r="O268" s="30" t="s">
        <v>674</v>
      </c>
    </row>
    <row collapsed="false" customFormat="false" customHeight="false" hidden="false" ht="12.1" outlineLevel="0" r="269">
      <c r="A269" s="21" t="n">
        <v>45484.675127315</v>
      </c>
      <c r="B269" s="22" t="s">
        <v>696</v>
      </c>
      <c r="C269" s="22" t="s">
        <v>781</v>
      </c>
      <c r="D269" s="22" t="s">
        <v>696</v>
      </c>
      <c r="E269" s="22" t="s">
        <v>696</v>
      </c>
      <c r="F269" s="22" t="s">
        <v>20</v>
      </c>
      <c r="G269" s="23" t="n">
        <v>1</v>
      </c>
      <c r="H269" s="24" t="n">
        <v>1</v>
      </c>
      <c r="I269" s="24" t="n">
        <v>20</v>
      </c>
      <c r="J269" s="24" t="n">
        <v>0</v>
      </c>
      <c r="K269" s="24" t="n">
        <v>-0</v>
      </c>
      <c r="L269" s="24" t="n">
        <v>-0</v>
      </c>
      <c r="M269" s="6" t="s">
        <f>=I269+J269+K269+L269</f>
      </c>
      <c r="N269" s="22"/>
      <c r="O269" s="22" t="s">
        <v>674</v>
      </c>
    </row>
    <row collapsed="false" customFormat="false" customHeight="false" hidden="false" ht="12.1" outlineLevel="0" r="270">
      <c r="A270" s="29" t="n">
        <v>45484.675127315</v>
      </c>
      <c r="B270" s="30" t="s">
        <v>687</v>
      </c>
      <c r="C270" s="30" t="s">
        <v>782</v>
      </c>
      <c r="D270" s="30" t="s">
        <v>687</v>
      </c>
      <c r="E270" s="30" t="s">
        <v>687</v>
      </c>
      <c r="F270" s="30" t="s">
        <v>20</v>
      </c>
      <c r="G270" s="31" t="n">
        <v>1</v>
      </c>
      <c r="H270" s="32" t="n">
        <v>-3</v>
      </c>
      <c r="I270" s="32" t="n">
        <v>-3</v>
      </c>
      <c r="J270" s="32" t="n">
        <v>0</v>
      </c>
      <c r="K270" s="32" t="n">
        <v>-0</v>
      </c>
      <c r="L270" s="32" t="n">
        <v>-0</v>
      </c>
      <c r="M270" s="6" t="s">
        <f>=I270+J270+K270+L270</f>
      </c>
      <c r="N270" s="30"/>
      <c r="O270" s="30" t="s">
        <v>674</v>
      </c>
    </row>
    <row collapsed="false" customFormat="false" customHeight="false" hidden="false" ht="12.1" outlineLevel="0" r="271">
      <c r="A271" s="21" t="n">
        <v>45485.7428125</v>
      </c>
      <c r="B271" s="22" t="s">
        <v>673</v>
      </c>
      <c r="C271" s="22" t="s">
        <v>233</v>
      </c>
      <c r="D271" s="22" t="s">
        <v>673</v>
      </c>
      <c r="E271" s="22" t="s">
        <v>673</v>
      </c>
      <c r="F271" s="22" t="s">
        <v>20</v>
      </c>
      <c r="G271" s="23" t="n">
        <v>1</v>
      </c>
      <c r="H271" s="24" t="n">
        <v>1</v>
      </c>
      <c r="I271" s="24" t="n">
        <v>5000</v>
      </c>
      <c r="J271" s="24" t="n">
        <v>0</v>
      </c>
      <c r="K271" s="24" t="n">
        <v>-0</v>
      </c>
      <c r="L271" s="24" t="n">
        <v>-0</v>
      </c>
      <c r="M271" s="6" t="s">
        <f>=I271+J271+K271+L271</f>
      </c>
      <c r="N271" s="22"/>
      <c r="O271" s="22" t="s">
        <v>674</v>
      </c>
    </row>
    <row collapsed="false" customFormat="false" customHeight="false" hidden="false" ht="12.1" outlineLevel="0" r="272">
      <c r="A272" s="21" t="n">
        <v>45489.477905093</v>
      </c>
      <c r="B272" s="22" t="s">
        <v>696</v>
      </c>
      <c r="C272" s="22" t="s">
        <v>783</v>
      </c>
      <c r="D272" s="22" t="s">
        <v>696</v>
      </c>
      <c r="E272" s="22" t="s">
        <v>696</v>
      </c>
      <c r="F272" s="22" t="s">
        <v>20</v>
      </c>
      <c r="G272" s="23" t="n">
        <v>1</v>
      </c>
      <c r="H272" s="24" t="n">
        <v>1</v>
      </c>
      <c r="I272" s="24" t="n">
        <v>222.45</v>
      </c>
      <c r="J272" s="24" t="n">
        <v>0</v>
      </c>
      <c r="K272" s="24" t="n">
        <v>-0</v>
      </c>
      <c r="L272" s="24" t="n">
        <v>-0</v>
      </c>
      <c r="M272" s="6" t="s">
        <f>=I272+J272+K272+L272</f>
      </c>
      <c r="N272" s="22"/>
      <c r="O272" s="22" t="s">
        <v>674</v>
      </c>
    </row>
    <row collapsed="false" customFormat="false" customHeight="false" hidden="false" ht="12.1" outlineLevel="0" r="273">
      <c r="A273" s="29" t="n">
        <v>45489.477905093</v>
      </c>
      <c r="B273" s="30" t="s">
        <v>687</v>
      </c>
      <c r="C273" s="30" t="s">
        <v>784</v>
      </c>
      <c r="D273" s="30" t="s">
        <v>687</v>
      </c>
      <c r="E273" s="30" t="s">
        <v>687</v>
      </c>
      <c r="F273" s="30" t="s">
        <v>20</v>
      </c>
      <c r="G273" s="31" t="n">
        <v>1</v>
      </c>
      <c r="H273" s="32" t="n">
        <v>-29</v>
      </c>
      <c r="I273" s="32" t="n">
        <v>-29</v>
      </c>
      <c r="J273" s="32" t="n">
        <v>0</v>
      </c>
      <c r="K273" s="32" t="n">
        <v>-0</v>
      </c>
      <c r="L273" s="32" t="n">
        <v>-0</v>
      </c>
      <c r="M273" s="6" t="s">
        <f>=I273+J273+K273+L273</f>
      </c>
      <c r="N273" s="30"/>
      <c r="O273" s="30" t="s">
        <v>674</v>
      </c>
    </row>
    <row collapsed="false" customFormat="false" customHeight="false" hidden="false" ht="12.1" outlineLevel="0" r="274">
      <c r="A274" s="20" t="n">
        <v>45489.664803241</v>
      </c>
      <c r="B274" s="16" t="s">
        <v>121</v>
      </c>
      <c r="C274" s="16" t="s">
        <v>745</v>
      </c>
      <c r="D274" s="16" t="s">
        <v>336</v>
      </c>
      <c r="E274" s="16" t="s">
        <v>18</v>
      </c>
      <c r="F274" s="16" t="s">
        <v>20</v>
      </c>
      <c r="G274" s="7" t="n">
        <v>1</v>
      </c>
      <c r="H274" s="6" t="n">
        <v>757.5</v>
      </c>
      <c r="I274" s="6" t="n">
        <v>-757.5</v>
      </c>
      <c r="J274" s="6" t="n">
        <v>-0</v>
      </c>
      <c r="K274" s="6" t="n">
        <v>-2.27</v>
      </c>
      <c r="L274" s="6" t="n">
        <v>-0</v>
      </c>
      <c r="M274" s="6" t="s">
        <f>=I274+J274+K274+L274</f>
      </c>
      <c r="N274" s="16"/>
      <c r="O274" s="16" t="s">
        <v>674</v>
      </c>
    </row>
    <row collapsed="false" customFormat="false" customHeight="false" hidden="false" ht="12.1" outlineLevel="0" r="275">
      <c r="A275" s="20" t="n">
        <v>45489.665763889</v>
      </c>
      <c r="B275" s="16" t="s">
        <v>105</v>
      </c>
      <c r="C275" s="16" t="s">
        <v>764</v>
      </c>
      <c r="D275" s="16" t="s">
        <v>336</v>
      </c>
      <c r="E275" s="16" t="s">
        <v>18</v>
      </c>
      <c r="F275" s="16" t="s">
        <v>20</v>
      </c>
      <c r="G275" s="7" t="n">
        <v>200</v>
      </c>
      <c r="H275" s="6" t="n">
        <v>3.722</v>
      </c>
      <c r="I275" s="6" t="n">
        <v>-744.4</v>
      </c>
      <c r="J275" s="6" t="n">
        <v>-0</v>
      </c>
      <c r="K275" s="6" t="n">
        <v>-2.23</v>
      </c>
      <c r="L275" s="6" t="n">
        <v>-0</v>
      </c>
      <c r="M275" s="6" t="s">
        <f>=I275+J275+K275+L275</f>
      </c>
      <c r="N275" s="16"/>
      <c r="O275" s="16" t="s">
        <v>674</v>
      </c>
    </row>
    <row collapsed="false" customFormat="false" customHeight="false" hidden="false" ht="12.1" outlineLevel="0" r="276">
      <c r="A276" s="20" t="n">
        <v>45489.666597222</v>
      </c>
      <c r="B276" s="16" t="s">
        <v>56</v>
      </c>
      <c r="C276" s="16" t="s">
        <v>686</v>
      </c>
      <c r="D276" s="16" t="s">
        <v>336</v>
      </c>
      <c r="E276" s="16" t="s">
        <v>18</v>
      </c>
      <c r="F276" s="16" t="s">
        <v>20</v>
      </c>
      <c r="G276" s="7" t="n">
        <v>1</v>
      </c>
      <c r="H276" s="6" t="n">
        <v>509.3</v>
      </c>
      <c r="I276" s="6" t="n">
        <v>-509.3</v>
      </c>
      <c r="J276" s="6" t="n">
        <v>-0</v>
      </c>
      <c r="K276" s="6" t="n">
        <v>-1.53</v>
      </c>
      <c r="L276" s="6" t="n">
        <v>-0</v>
      </c>
      <c r="M276" s="6" t="s">
        <f>=I276+J276+K276+L276</f>
      </c>
      <c r="N276" s="16"/>
      <c r="O276" s="16" t="s">
        <v>674</v>
      </c>
    </row>
    <row collapsed="false" customFormat="false" customHeight="false" hidden="false" ht="12.1" outlineLevel="0" r="277">
      <c r="A277" s="20" t="n">
        <v>45489.668668981</v>
      </c>
      <c r="B277" s="16" t="s">
        <v>95</v>
      </c>
      <c r="C277" s="16" t="s">
        <v>742</v>
      </c>
      <c r="D277" s="16" t="s">
        <v>336</v>
      </c>
      <c r="E277" s="16" t="s">
        <v>18</v>
      </c>
      <c r="F277" s="16" t="s">
        <v>20</v>
      </c>
      <c r="G277" s="7" t="n">
        <v>1</v>
      </c>
      <c r="H277" s="6" t="n">
        <v>526.85</v>
      </c>
      <c r="I277" s="6" t="n">
        <v>-526.85</v>
      </c>
      <c r="J277" s="6" t="n">
        <v>-0</v>
      </c>
      <c r="K277" s="6" t="n">
        <v>-1.58</v>
      </c>
      <c r="L277" s="6" t="n">
        <v>-0</v>
      </c>
      <c r="M277" s="6" t="s">
        <f>=I277+J277+K277+L277</f>
      </c>
      <c r="N277" s="16"/>
      <c r="O277" s="16" t="s">
        <v>674</v>
      </c>
    </row>
    <row collapsed="false" customFormat="false" customHeight="false" hidden="false" ht="12.1" outlineLevel="0" r="278">
      <c r="A278" s="29" t="n">
        <v>45489.668680556</v>
      </c>
      <c r="B278" s="30" t="s">
        <v>709</v>
      </c>
      <c r="C278" s="30" t="s">
        <v>766</v>
      </c>
      <c r="D278" s="30" t="s">
        <v>709</v>
      </c>
      <c r="E278" s="30" t="s">
        <v>709</v>
      </c>
      <c r="F278" s="30" t="s">
        <v>20</v>
      </c>
      <c r="G278" s="31" t="n">
        <v>1</v>
      </c>
      <c r="H278" s="32" t="n">
        <v>-1</v>
      </c>
      <c r="I278" s="32" t="n">
        <v>-1.58</v>
      </c>
      <c r="J278" s="32" t="n">
        <v>0</v>
      </c>
      <c r="K278" s="32" t="n">
        <v>-0</v>
      </c>
      <c r="L278" s="32" t="n">
        <v>-0</v>
      </c>
      <c r="M278" s="6" t="s">
        <f>=I278+J278+K278+L278</f>
      </c>
      <c r="N278" s="30"/>
      <c r="O278" s="30" t="s">
        <v>674</v>
      </c>
    </row>
    <row collapsed="false" customFormat="false" customHeight="false" hidden="false" ht="12.1" outlineLevel="0" r="279">
      <c r="A279" s="20" t="n">
        <v>45490.589918981</v>
      </c>
      <c r="B279" s="16" t="s">
        <v>145</v>
      </c>
      <c r="C279" s="16" t="s">
        <v>733</v>
      </c>
      <c r="D279" s="16" t="s">
        <v>336</v>
      </c>
      <c r="E279" s="16" t="s">
        <v>146</v>
      </c>
      <c r="F279" s="16" t="s">
        <v>20</v>
      </c>
      <c r="G279" s="7" t="n">
        <v>1</v>
      </c>
      <c r="H279" s="6" t="n">
        <v>69.65</v>
      </c>
      <c r="I279" s="6" t="n">
        <v>-696.5</v>
      </c>
      <c r="J279" s="6" t="n">
        <v>-22.03</v>
      </c>
      <c r="K279" s="6" t="n">
        <v>-2.09</v>
      </c>
      <c r="L279" s="6" t="n">
        <v>-0</v>
      </c>
      <c r="M279" s="6" t="s">
        <f>=I279+J279+K279+L279</f>
      </c>
      <c r="N279" s="16"/>
      <c r="O279" s="16" t="s">
        <v>674</v>
      </c>
    </row>
    <row collapsed="false" customFormat="false" customHeight="false" hidden="false" ht="12.1" outlineLevel="0" r="280">
      <c r="A280" s="20" t="n">
        <v>45490.590150463</v>
      </c>
      <c r="B280" s="16" t="s">
        <v>150</v>
      </c>
      <c r="C280" s="16" t="s">
        <v>729</v>
      </c>
      <c r="D280" s="16" t="s">
        <v>336</v>
      </c>
      <c r="E280" s="16" t="s">
        <v>146</v>
      </c>
      <c r="F280" s="16" t="s">
        <v>20</v>
      </c>
      <c r="G280" s="7" t="n">
        <v>1</v>
      </c>
      <c r="H280" s="6" t="n">
        <v>71.598</v>
      </c>
      <c r="I280" s="6" t="n">
        <v>-715.98</v>
      </c>
      <c r="J280" s="6" t="n">
        <v>-13.01</v>
      </c>
      <c r="K280" s="6" t="n">
        <v>-2.15</v>
      </c>
      <c r="L280" s="6" t="n">
        <v>-0</v>
      </c>
      <c r="M280" s="6" t="s">
        <f>=I280+J280+K280+L280</f>
      </c>
      <c r="N280" s="16"/>
      <c r="O280" s="16" t="s">
        <v>674</v>
      </c>
    </row>
    <row collapsed="false" customFormat="false" customHeight="false" hidden="false" ht="12.1" outlineLevel="0" r="281">
      <c r="A281" s="21" t="n">
        <v>45492.569409722</v>
      </c>
      <c r="B281" s="22" t="s">
        <v>696</v>
      </c>
      <c r="C281" s="22" t="s">
        <v>785</v>
      </c>
      <c r="D281" s="22" t="s">
        <v>696</v>
      </c>
      <c r="E281" s="22" t="s">
        <v>696</v>
      </c>
      <c r="F281" s="22" t="s">
        <v>20</v>
      </c>
      <c r="G281" s="23" t="n">
        <v>1</v>
      </c>
      <c r="H281" s="24" t="n">
        <v>1</v>
      </c>
      <c r="I281" s="24" t="n">
        <v>31.56</v>
      </c>
      <c r="J281" s="24" t="n">
        <v>0</v>
      </c>
      <c r="K281" s="24" t="n">
        <v>-0</v>
      </c>
      <c r="L281" s="24" t="n">
        <v>-0</v>
      </c>
      <c r="M281" s="6" t="s">
        <f>=I281+J281+K281+L281</f>
      </c>
      <c r="N281" s="22"/>
      <c r="O281" s="22" t="s">
        <v>674</v>
      </c>
    </row>
    <row collapsed="false" customFormat="false" customHeight="false" hidden="false" ht="12.1" outlineLevel="0" r="282">
      <c r="A282" s="29" t="n">
        <v>45492.569409722</v>
      </c>
      <c r="B282" s="30" t="s">
        <v>687</v>
      </c>
      <c r="C282" s="30" t="s">
        <v>786</v>
      </c>
      <c r="D282" s="30" t="s">
        <v>687</v>
      </c>
      <c r="E282" s="30" t="s">
        <v>687</v>
      </c>
      <c r="F282" s="30" t="s">
        <v>20</v>
      </c>
      <c r="G282" s="31" t="n">
        <v>1</v>
      </c>
      <c r="H282" s="32" t="n">
        <v>-4</v>
      </c>
      <c r="I282" s="32" t="n">
        <v>-4</v>
      </c>
      <c r="J282" s="32" t="n">
        <v>0</v>
      </c>
      <c r="K282" s="32" t="n">
        <v>-0</v>
      </c>
      <c r="L282" s="32" t="n">
        <v>-0</v>
      </c>
      <c r="M282" s="6" t="s">
        <f>=I282+J282+K282+L282</f>
      </c>
      <c r="N282" s="30"/>
      <c r="O282" s="30" t="s">
        <v>674</v>
      </c>
    </row>
    <row collapsed="false" customFormat="false" customHeight="false" hidden="false" ht="12.1" outlineLevel="0" r="283">
      <c r="A283" s="21" t="n">
        <v>45497.593043981</v>
      </c>
      <c r="B283" s="22" t="s">
        <v>696</v>
      </c>
      <c r="C283" s="22" t="s">
        <v>739</v>
      </c>
      <c r="D283" s="22" t="s">
        <v>696</v>
      </c>
      <c r="E283" s="22" t="s">
        <v>696</v>
      </c>
      <c r="F283" s="22" t="s">
        <v>20</v>
      </c>
      <c r="G283" s="23" t="n">
        <v>1</v>
      </c>
      <c r="H283" s="24" t="n">
        <v>1</v>
      </c>
      <c r="I283" s="24" t="n">
        <v>174.06</v>
      </c>
      <c r="J283" s="24" t="n">
        <v>0</v>
      </c>
      <c r="K283" s="24" t="n">
        <v>-0</v>
      </c>
      <c r="L283" s="24" t="n">
        <v>-0</v>
      </c>
      <c r="M283" s="6" t="s">
        <f>=I283+J283+K283+L283</f>
      </c>
      <c r="N283" s="22"/>
      <c r="O283" s="22" t="s">
        <v>674</v>
      </c>
    </row>
    <row collapsed="false" customFormat="false" customHeight="false" hidden="false" ht="12.1" outlineLevel="0" r="284">
      <c r="A284" s="29" t="n">
        <v>45497.593043981</v>
      </c>
      <c r="B284" s="30" t="s">
        <v>687</v>
      </c>
      <c r="C284" s="30" t="s">
        <v>738</v>
      </c>
      <c r="D284" s="30" t="s">
        <v>687</v>
      </c>
      <c r="E284" s="30" t="s">
        <v>687</v>
      </c>
      <c r="F284" s="30" t="s">
        <v>20</v>
      </c>
      <c r="G284" s="31" t="n">
        <v>1</v>
      </c>
      <c r="H284" s="32" t="n">
        <v>-22</v>
      </c>
      <c r="I284" s="32" t="n">
        <v>-22</v>
      </c>
      <c r="J284" s="32" t="n">
        <v>0</v>
      </c>
      <c r="K284" s="32" t="n">
        <v>-0</v>
      </c>
      <c r="L284" s="32" t="n">
        <v>-0</v>
      </c>
      <c r="M284" s="6" t="s">
        <f>=I284+J284+K284+L284</f>
      </c>
      <c r="N284" s="30"/>
      <c r="O284" s="30" t="s">
        <v>674</v>
      </c>
    </row>
    <row collapsed="false" customFormat="false" customHeight="false" hidden="false" ht="12.1" outlineLevel="0" r="285">
      <c r="A285" s="21" t="n">
        <v>45497.659270833</v>
      </c>
      <c r="B285" s="22" t="s">
        <v>696</v>
      </c>
      <c r="C285" s="22" t="s">
        <v>734</v>
      </c>
      <c r="D285" s="22" t="s">
        <v>696</v>
      </c>
      <c r="E285" s="22" t="s">
        <v>696</v>
      </c>
      <c r="F285" s="22" t="s">
        <v>20</v>
      </c>
      <c r="G285" s="23" t="n">
        <v>1</v>
      </c>
      <c r="H285" s="24" t="n">
        <v>1</v>
      </c>
      <c r="I285" s="24" t="n">
        <v>125.85</v>
      </c>
      <c r="J285" s="24" t="n">
        <v>0</v>
      </c>
      <c r="K285" s="24" t="n">
        <v>-0</v>
      </c>
      <c r="L285" s="24" t="n">
        <v>-0</v>
      </c>
      <c r="M285" s="6" t="s">
        <f>=I285+J285+K285+L285</f>
      </c>
      <c r="N285" s="22"/>
      <c r="O285" s="22" t="s">
        <v>674</v>
      </c>
    </row>
    <row collapsed="false" customFormat="false" customHeight="false" hidden="false" ht="12.1" outlineLevel="0" r="286">
      <c r="A286" s="29" t="n">
        <v>45497.659270833</v>
      </c>
      <c r="B286" s="30" t="s">
        <v>687</v>
      </c>
      <c r="C286" s="30" t="s">
        <v>735</v>
      </c>
      <c r="D286" s="30" t="s">
        <v>687</v>
      </c>
      <c r="E286" s="30" t="s">
        <v>687</v>
      </c>
      <c r="F286" s="30" t="s">
        <v>20</v>
      </c>
      <c r="G286" s="31" t="n">
        <v>1</v>
      </c>
      <c r="H286" s="32" t="n">
        <v>-17</v>
      </c>
      <c r="I286" s="32" t="n">
        <v>-17</v>
      </c>
      <c r="J286" s="32" t="n">
        <v>0</v>
      </c>
      <c r="K286" s="32" t="n">
        <v>-0</v>
      </c>
      <c r="L286" s="32" t="n">
        <v>-0</v>
      </c>
      <c r="M286" s="6" t="s">
        <f>=I286+J286+K286+L286</f>
      </c>
      <c r="N286" s="30"/>
      <c r="O286" s="30" t="s">
        <v>674</v>
      </c>
    </row>
    <row collapsed="false" customFormat="false" customHeight="false" hidden="false" ht="12.1" outlineLevel="0" r="287">
      <c r="A287" s="33" t="n">
        <v>45497.661423611</v>
      </c>
      <c r="B287" s="34" t="s">
        <v>573</v>
      </c>
      <c r="C287" s="34" t="s">
        <v>737</v>
      </c>
      <c r="D287" s="34" t="s">
        <v>407</v>
      </c>
      <c r="E287" s="34" t="s">
        <v>132</v>
      </c>
      <c r="F287" s="34" t="s">
        <v>20</v>
      </c>
      <c r="G287" s="35" t="n">
        <v>-1872</v>
      </c>
      <c r="H287" s="36" t="n">
        <v>1.44029915</v>
      </c>
      <c r="I287" s="36" t="n">
        <v>2696.24</v>
      </c>
      <c r="J287" s="36" t="n">
        <v>0</v>
      </c>
      <c r="K287" s="36" t="n">
        <v>-8.09</v>
      </c>
      <c r="L287" s="36" t="n">
        <v>-0</v>
      </c>
      <c r="M287" s="6" t="s">
        <f>=I287+J287+K287+L287</f>
      </c>
      <c r="N287" s="34"/>
      <c r="O287" s="34" t="s">
        <v>674</v>
      </c>
    </row>
    <row collapsed="false" customFormat="false" customHeight="false" hidden="false" ht="12.1" outlineLevel="0" r="288">
      <c r="A288" s="20" t="n">
        <v>45497.661724537</v>
      </c>
      <c r="B288" s="16" t="s">
        <v>103</v>
      </c>
      <c r="C288" s="16" t="s">
        <v>787</v>
      </c>
      <c r="D288" s="16" t="s">
        <v>336</v>
      </c>
      <c r="E288" s="16" t="s">
        <v>18</v>
      </c>
      <c r="F288" s="16" t="s">
        <v>20</v>
      </c>
      <c r="G288" s="7" t="n">
        <v>1</v>
      </c>
      <c r="H288" s="6" t="n">
        <v>4114.5</v>
      </c>
      <c r="I288" s="6" t="n">
        <v>-4114.5</v>
      </c>
      <c r="J288" s="6" t="n">
        <v>-0</v>
      </c>
      <c r="K288" s="6" t="n">
        <v>-0</v>
      </c>
      <c r="L288" s="6" t="n">
        <v>-0</v>
      </c>
      <c r="M288" s="6" t="s">
        <f>=I288+J288+K288+L288</f>
      </c>
      <c r="N288" s="16"/>
      <c r="O288" s="16" t="s">
        <v>674</v>
      </c>
    </row>
    <row collapsed="false" customFormat="false" customHeight="false" hidden="false" ht="12.1" outlineLevel="0" r="289">
      <c r="A289" s="21" t="n">
        <v>45497.693206019</v>
      </c>
      <c r="B289" s="22" t="s">
        <v>696</v>
      </c>
      <c r="C289" s="22" t="s">
        <v>788</v>
      </c>
      <c r="D289" s="22" t="s">
        <v>696</v>
      </c>
      <c r="E289" s="22" t="s">
        <v>696</v>
      </c>
      <c r="F289" s="22" t="s">
        <v>20</v>
      </c>
      <c r="G289" s="23" t="n">
        <v>1</v>
      </c>
      <c r="H289" s="24" t="n">
        <v>1</v>
      </c>
      <c r="I289" s="24" t="n">
        <v>160.38</v>
      </c>
      <c r="J289" s="24" t="n">
        <v>0</v>
      </c>
      <c r="K289" s="24" t="n">
        <v>-0</v>
      </c>
      <c r="L289" s="24" t="n">
        <v>-0</v>
      </c>
      <c r="M289" s="6" t="s">
        <f>=I289+J289+K289+L289</f>
      </c>
      <c r="N289" s="22"/>
      <c r="O289" s="22" t="s">
        <v>674</v>
      </c>
    </row>
    <row collapsed="false" customFormat="false" customHeight="false" hidden="false" ht="12.1" outlineLevel="0" r="290">
      <c r="A290" s="29" t="n">
        <v>45497.693206019</v>
      </c>
      <c r="B290" s="30" t="s">
        <v>687</v>
      </c>
      <c r="C290" s="30" t="s">
        <v>789</v>
      </c>
      <c r="D290" s="30" t="s">
        <v>687</v>
      </c>
      <c r="E290" s="30" t="s">
        <v>687</v>
      </c>
      <c r="F290" s="30" t="s">
        <v>20</v>
      </c>
      <c r="G290" s="31" t="n">
        <v>1</v>
      </c>
      <c r="H290" s="32" t="n">
        <v>-21</v>
      </c>
      <c r="I290" s="32" t="n">
        <v>-21</v>
      </c>
      <c r="J290" s="32" t="n">
        <v>0</v>
      </c>
      <c r="K290" s="32" t="n">
        <v>-0</v>
      </c>
      <c r="L290" s="32" t="n">
        <v>-0</v>
      </c>
      <c r="M290" s="6" t="s">
        <f>=I290+J290+K290+L290</f>
      </c>
      <c r="N290" s="30"/>
      <c r="O290" s="30" t="s">
        <v>674</v>
      </c>
    </row>
    <row collapsed="false" customFormat="false" customHeight="false" hidden="false" ht="12.1" outlineLevel="0" r="291">
      <c r="A291" s="21" t="n">
        <v>45499.52912037</v>
      </c>
      <c r="B291" s="22" t="s">
        <v>696</v>
      </c>
      <c r="C291" s="22" t="s">
        <v>790</v>
      </c>
      <c r="D291" s="22" t="s">
        <v>696</v>
      </c>
      <c r="E291" s="22" t="s">
        <v>696</v>
      </c>
      <c r="F291" s="22" t="s">
        <v>20</v>
      </c>
      <c r="G291" s="23" t="n">
        <v>1</v>
      </c>
      <c r="H291" s="24" t="n">
        <v>1</v>
      </c>
      <c r="I291" s="24" t="n">
        <v>333</v>
      </c>
      <c r="J291" s="24" t="n">
        <v>0</v>
      </c>
      <c r="K291" s="24" t="n">
        <v>-0</v>
      </c>
      <c r="L291" s="24" t="n">
        <v>-0</v>
      </c>
      <c r="M291" s="6" t="s">
        <f>=I291+J291+K291+L291</f>
      </c>
      <c r="N291" s="22"/>
      <c r="O291" s="22" t="s">
        <v>674</v>
      </c>
    </row>
    <row collapsed="false" customFormat="false" customHeight="false" hidden="false" ht="12.1" outlineLevel="0" r="292">
      <c r="A292" s="29" t="n">
        <v>45499.52912037</v>
      </c>
      <c r="B292" s="30" t="s">
        <v>687</v>
      </c>
      <c r="C292" s="30" t="s">
        <v>791</v>
      </c>
      <c r="D292" s="30" t="s">
        <v>687</v>
      </c>
      <c r="E292" s="30" t="s">
        <v>687</v>
      </c>
      <c r="F292" s="30" t="s">
        <v>20</v>
      </c>
      <c r="G292" s="31" t="n">
        <v>1</v>
      </c>
      <c r="H292" s="32" t="n">
        <v>-43</v>
      </c>
      <c r="I292" s="32" t="n">
        <v>-43</v>
      </c>
      <c r="J292" s="32" t="n">
        <v>0</v>
      </c>
      <c r="K292" s="32" t="n">
        <v>-0</v>
      </c>
      <c r="L292" s="32" t="n">
        <v>-0</v>
      </c>
      <c r="M292" s="6" t="s">
        <f>=I292+J292+K292+L292</f>
      </c>
      <c r="N292" s="30"/>
      <c r="O292" s="30" t="s">
        <v>674</v>
      </c>
    </row>
    <row collapsed="false" customFormat="false" customHeight="false" hidden="false" ht="12.1" outlineLevel="0" r="293">
      <c r="A293" s="20" t="n">
        <v>45500.932222222</v>
      </c>
      <c r="B293" s="16" t="s">
        <v>124</v>
      </c>
      <c r="C293" s="16" t="s">
        <v>744</v>
      </c>
      <c r="D293" s="16" t="s">
        <v>336</v>
      </c>
      <c r="E293" s="16" t="s">
        <v>18</v>
      </c>
      <c r="F293" s="16" t="s">
        <v>20</v>
      </c>
      <c r="G293" s="7" t="n">
        <v>10</v>
      </c>
      <c r="H293" s="6" t="n">
        <v>55.58</v>
      </c>
      <c r="I293" s="6" t="n">
        <v>-555.8</v>
      </c>
      <c r="J293" s="6" t="n">
        <v>-0</v>
      </c>
      <c r="K293" s="6" t="n">
        <v>-0</v>
      </c>
      <c r="L293" s="6" t="n">
        <v>-0</v>
      </c>
      <c r="M293" s="6" t="s">
        <f>=I293+J293+K293+L293</f>
      </c>
      <c r="N293" s="16"/>
      <c r="O293" s="16" t="s">
        <v>674</v>
      </c>
    </row>
    <row collapsed="false" customFormat="false" customHeight="false" hidden="false" ht="12.1" outlineLevel="0" r="294">
      <c r="A294" s="29" t="n">
        <v>45500.932233796</v>
      </c>
      <c r="B294" s="30" t="s">
        <v>709</v>
      </c>
      <c r="C294" s="30" t="s">
        <v>792</v>
      </c>
      <c r="D294" s="30" t="s">
        <v>709</v>
      </c>
      <c r="E294" s="30" t="s">
        <v>709</v>
      </c>
      <c r="F294" s="30" t="s">
        <v>20</v>
      </c>
      <c r="G294" s="31" t="n">
        <v>1</v>
      </c>
      <c r="H294" s="32" t="n">
        <v>-1</v>
      </c>
      <c r="I294" s="32" t="n">
        <v>-1.67</v>
      </c>
      <c r="J294" s="32" t="n">
        <v>0</v>
      </c>
      <c r="K294" s="32" t="n">
        <v>-0</v>
      </c>
      <c r="L294" s="32" t="n">
        <v>-0</v>
      </c>
      <c r="M294" s="6" t="s">
        <f>=I294+J294+K294+L294</f>
      </c>
      <c r="N294" s="30"/>
      <c r="O294" s="30" t="s">
        <v>674</v>
      </c>
    </row>
    <row collapsed="false" customFormat="false" customHeight="false" hidden="false" ht="12.1" outlineLevel="0" r="295">
      <c r="A295" s="20" t="n">
        <v>45502.90337963</v>
      </c>
      <c r="B295" s="16" t="s">
        <v>56</v>
      </c>
      <c r="C295" s="16" t="s">
        <v>686</v>
      </c>
      <c r="D295" s="16" t="s">
        <v>336</v>
      </c>
      <c r="E295" s="16" t="s">
        <v>18</v>
      </c>
      <c r="F295" s="16" t="s">
        <v>20</v>
      </c>
      <c r="G295" s="7" t="n">
        <v>1</v>
      </c>
      <c r="H295" s="6" t="n">
        <v>503.15</v>
      </c>
      <c r="I295" s="6" t="n">
        <v>-503.15</v>
      </c>
      <c r="J295" s="6" t="n">
        <v>-0</v>
      </c>
      <c r="K295" s="6" t="n">
        <v>-1.51</v>
      </c>
      <c r="L295" s="6" t="n">
        <v>-0</v>
      </c>
      <c r="M295" s="6" t="s">
        <f>=I295+J295+K295+L295</f>
      </c>
      <c r="N295" s="16"/>
      <c r="O295" s="16" t="s">
        <v>674</v>
      </c>
    </row>
    <row collapsed="false" customFormat="false" customHeight="false" hidden="false" ht="12.1" outlineLevel="0" r="296">
      <c r="A296" s="20" t="n">
        <v>45502.906944444</v>
      </c>
      <c r="B296" s="16" t="s">
        <v>118</v>
      </c>
      <c r="C296" s="16" t="s">
        <v>693</v>
      </c>
      <c r="D296" s="16" t="s">
        <v>336</v>
      </c>
      <c r="E296" s="16" t="s">
        <v>18</v>
      </c>
      <c r="F296" s="16" t="s">
        <v>20</v>
      </c>
      <c r="G296" s="7" t="n">
        <v>10</v>
      </c>
      <c r="H296" s="6" t="n">
        <v>59.93</v>
      </c>
      <c r="I296" s="6" t="n">
        <v>-599.3</v>
      </c>
      <c r="J296" s="6" t="n">
        <v>-0</v>
      </c>
      <c r="K296" s="6" t="n">
        <v>-1.8</v>
      </c>
      <c r="L296" s="6" t="n">
        <v>-0</v>
      </c>
      <c r="M296" s="6" t="s">
        <f>=I296+J296+K296+L296</f>
      </c>
      <c r="N296" s="16"/>
      <c r="O296" s="16" t="s">
        <v>674</v>
      </c>
    </row>
    <row collapsed="false" customFormat="false" customHeight="false" hidden="false" ht="12.1" outlineLevel="0" r="297">
      <c r="A297" s="29" t="n">
        <v>45503.529363426</v>
      </c>
      <c r="B297" s="30" t="s">
        <v>687</v>
      </c>
      <c r="C297" s="30" t="s">
        <v>793</v>
      </c>
      <c r="D297" s="30" t="s">
        <v>687</v>
      </c>
      <c r="E297" s="30" t="s">
        <v>687</v>
      </c>
      <c r="F297" s="30" t="s">
        <v>20</v>
      </c>
      <c r="G297" s="31" t="n">
        <v>1</v>
      </c>
      <c r="H297" s="32" t="n">
        <v>-85</v>
      </c>
      <c r="I297" s="32" t="n">
        <v>-85</v>
      </c>
      <c r="J297" s="32" t="n">
        <v>0</v>
      </c>
      <c r="K297" s="32" t="n">
        <v>-0</v>
      </c>
      <c r="L297" s="32" t="n">
        <v>-0</v>
      </c>
      <c r="M297" s="6" t="s">
        <f>=I297+J297+K297+L297</f>
      </c>
      <c r="N297" s="30"/>
      <c r="O297" s="30" t="s">
        <v>674</v>
      </c>
    </row>
    <row collapsed="false" customFormat="false" customHeight="false" hidden="false" ht="12.1" outlineLevel="0" r="298">
      <c r="A298" s="21" t="n">
        <v>45503.529363426</v>
      </c>
      <c r="B298" s="22" t="s">
        <v>696</v>
      </c>
      <c r="C298" s="22" t="s">
        <v>794</v>
      </c>
      <c r="D298" s="22" t="s">
        <v>696</v>
      </c>
      <c r="E298" s="22" t="s">
        <v>696</v>
      </c>
      <c r="F298" s="22" t="s">
        <v>20</v>
      </c>
      <c r="G298" s="23" t="n">
        <v>1</v>
      </c>
      <c r="H298" s="24" t="n">
        <v>1</v>
      </c>
      <c r="I298" s="24" t="n">
        <v>700</v>
      </c>
      <c r="J298" s="24" t="n">
        <v>0</v>
      </c>
      <c r="K298" s="24" t="n">
        <v>-0</v>
      </c>
      <c r="L298" s="24" t="n">
        <v>-0</v>
      </c>
      <c r="M298" s="6" t="s">
        <f>=I298+J298+K298+L298</f>
      </c>
      <c r="N298" s="22"/>
      <c r="O298" s="22" t="s">
        <v>674</v>
      </c>
    </row>
    <row collapsed="false" customFormat="false" customHeight="false" hidden="false" ht="12.1" outlineLevel="0" r="299">
      <c r="A299" s="20" t="n">
        <v>45503.580138889</v>
      </c>
      <c r="B299" s="16" t="s">
        <v>95</v>
      </c>
      <c r="C299" s="16" t="s">
        <v>742</v>
      </c>
      <c r="D299" s="16" t="s">
        <v>336</v>
      </c>
      <c r="E299" s="16" t="s">
        <v>18</v>
      </c>
      <c r="F299" s="16" t="s">
        <v>20</v>
      </c>
      <c r="G299" s="7" t="n">
        <v>1</v>
      </c>
      <c r="H299" s="6" t="n">
        <v>545.6</v>
      </c>
      <c r="I299" s="6" t="n">
        <v>-545.6</v>
      </c>
      <c r="J299" s="6" t="n">
        <v>-0</v>
      </c>
      <c r="K299" s="6" t="n">
        <v>-1.64</v>
      </c>
      <c r="L299" s="6" t="n">
        <v>-0</v>
      </c>
      <c r="M299" s="6" t="s">
        <f>=I299+J299+K299+L299</f>
      </c>
      <c r="N299" s="16"/>
      <c r="O299" s="16" t="s">
        <v>674</v>
      </c>
    </row>
    <row collapsed="false" customFormat="false" customHeight="false" hidden="false" ht="12.1" outlineLevel="0" r="300">
      <c r="A300" s="20" t="n">
        <v>45503.581712963</v>
      </c>
      <c r="B300" s="16" t="s">
        <v>141</v>
      </c>
      <c r="C300" s="16" t="s">
        <v>689</v>
      </c>
      <c r="D300" s="16" t="s">
        <v>336</v>
      </c>
      <c r="E300" s="16" t="s">
        <v>132</v>
      </c>
      <c r="F300" s="16" t="s">
        <v>20</v>
      </c>
      <c r="G300" s="7" t="n">
        <v>9</v>
      </c>
      <c r="H300" s="6" t="n">
        <v>8.52</v>
      </c>
      <c r="I300" s="6" t="n">
        <v>-76.68</v>
      </c>
      <c r="J300" s="6" t="n">
        <v>-0</v>
      </c>
      <c r="K300" s="6" t="n">
        <v>-0</v>
      </c>
      <c r="L300" s="6" t="n">
        <v>-0</v>
      </c>
      <c r="M300" s="6" t="s">
        <f>=I300+J300+K300+L300</f>
      </c>
      <c r="N300" s="16"/>
      <c r="O300" s="16" t="s">
        <v>674</v>
      </c>
    </row>
    <row collapsed="false" customFormat="false" customHeight="false" hidden="false" ht="12.1" outlineLevel="0" r="301">
      <c r="A301" s="21" t="n">
        <v>45504.449386574</v>
      </c>
      <c r="B301" s="22" t="s">
        <v>673</v>
      </c>
      <c r="C301" s="22" t="s">
        <v>233</v>
      </c>
      <c r="D301" s="22" t="s">
        <v>673</v>
      </c>
      <c r="E301" s="22" t="s">
        <v>673</v>
      </c>
      <c r="F301" s="22" t="s">
        <v>20</v>
      </c>
      <c r="G301" s="23" t="n">
        <v>1</v>
      </c>
      <c r="H301" s="24" t="n">
        <v>1</v>
      </c>
      <c r="I301" s="24" t="n">
        <v>5100</v>
      </c>
      <c r="J301" s="24" t="n">
        <v>0</v>
      </c>
      <c r="K301" s="24" t="n">
        <v>-0</v>
      </c>
      <c r="L301" s="24" t="n">
        <v>-0</v>
      </c>
      <c r="M301" s="6" t="s">
        <f>=I301+J301+K301+L301</f>
      </c>
      <c r="N301" s="22"/>
      <c r="O301" s="22" t="s">
        <v>674</v>
      </c>
    </row>
    <row collapsed="false" customFormat="false" customHeight="false" hidden="false" ht="12.1" outlineLevel="0" r="302">
      <c r="A302" s="20" t="n">
        <v>45504.451377315</v>
      </c>
      <c r="B302" s="16" t="s">
        <v>31</v>
      </c>
      <c r="C302" s="16" t="s">
        <v>708</v>
      </c>
      <c r="D302" s="16" t="s">
        <v>336</v>
      </c>
      <c r="E302" s="16" t="s">
        <v>18</v>
      </c>
      <c r="F302" s="16" t="s">
        <v>20</v>
      </c>
      <c r="G302" s="7" t="n">
        <v>3</v>
      </c>
      <c r="H302" s="6" t="n">
        <v>628.7</v>
      </c>
      <c r="I302" s="6" t="n">
        <v>-1886.1</v>
      </c>
      <c r="J302" s="6" t="n">
        <v>-0</v>
      </c>
      <c r="K302" s="6" t="n">
        <v>-5.66</v>
      </c>
      <c r="L302" s="6" t="n">
        <v>-0</v>
      </c>
      <c r="M302" s="6" t="s">
        <f>=I302+J302+K302+L302</f>
      </c>
      <c r="N302" s="16"/>
      <c r="O302" s="16" t="s">
        <v>674</v>
      </c>
    </row>
    <row collapsed="false" customFormat="false" customHeight="false" hidden="false" ht="12.1" outlineLevel="0" r="303">
      <c r="A303" s="20" t="n">
        <v>45504.451793981</v>
      </c>
      <c r="B303" s="16" t="s">
        <v>56</v>
      </c>
      <c r="C303" s="16" t="s">
        <v>686</v>
      </c>
      <c r="D303" s="16" t="s">
        <v>336</v>
      </c>
      <c r="E303" s="16" t="s">
        <v>18</v>
      </c>
      <c r="F303" s="16" t="s">
        <v>20</v>
      </c>
      <c r="G303" s="7" t="n">
        <v>2</v>
      </c>
      <c r="H303" s="6" t="n">
        <v>511.6</v>
      </c>
      <c r="I303" s="6" t="n">
        <v>-1023.2</v>
      </c>
      <c r="J303" s="6" t="n">
        <v>-0</v>
      </c>
      <c r="K303" s="6" t="n">
        <v>-3.07</v>
      </c>
      <c r="L303" s="6" t="n">
        <v>-0</v>
      </c>
      <c r="M303" s="6" t="s">
        <f>=I303+J303+K303+L303</f>
      </c>
      <c r="N303" s="16"/>
      <c r="O303" s="16" t="s">
        <v>674</v>
      </c>
    </row>
    <row collapsed="false" customFormat="false" customHeight="false" hidden="false" ht="12.1" outlineLevel="0" r="304">
      <c r="A304" s="20" t="n">
        <v>45504.452696759</v>
      </c>
      <c r="B304" s="16" t="s">
        <v>67</v>
      </c>
      <c r="C304" s="16" t="s">
        <v>715</v>
      </c>
      <c r="D304" s="16" t="s">
        <v>336</v>
      </c>
      <c r="E304" s="16" t="s">
        <v>18</v>
      </c>
      <c r="F304" s="16" t="s">
        <v>20</v>
      </c>
      <c r="G304" s="7" t="n">
        <v>10</v>
      </c>
      <c r="H304" s="6" t="n">
        <v>51.43</v>
      </c>
      <c r="I304" s="6" t="n">
        <v>-514.3</v>
      </c>
      <c r="J304" s="6" t="n">
        <v>-0</v>
      </c>
      <c r="K304" s="6" t="n">
        <v>-1.54</v>
      </c>
      <c r="L304" s="6" t="n">
        <v>-0</v>
      </c>
      <c r="M304" s="6" t="s">
        <f>=I304+J304+K304+L304</f>
      </c>
      <c r="N304" s="16"/>
      <c r="O304" s="16" t="s">
        <v>674</v>
      </c>
    </row>
    <row collapsed="false" customFormat="false" customHeight="false" hidden="false" ht="12.1" outlineLevel="0" r="305">
      <c r="A305" s="20" t="n">
        <v>45504.4534375</v>
      </c>
      <c r="B305" s="16" t="s">
        <v>95</v>
      </c>
      <c r="C305" s="16" t="s">
        <v>742</v>
      </c>
      <c r="D305" s="16" t="s">
        <v>336</v>
      </c>
      <c r="E305" s="16" t="s">
        <v>18</v>
      </c>
      <c r="F305" s="16" t="s">
        <v>20</v>
      </c>
      <c r="G305" s="7" t="n">
        <v>1</v>
      </c>
      <c r="H305" s="6" t="n">
        <v>550.3</v>
      </c>
      <c r="I305" s="6" t="n">
        <v>-550.3</v>
      </c>
      <c r="J305" s="6" t="n">
        <v>-0</v>
      </c>
      <c r="K305" s="6" t="n">
        <v>-1.65</v>
      </c>
      <c r="L305" s="6" t="n">
        <v>-0</v>
      </c>
      <c r="M305" s="6" t="s">
        <f>=I305+J305+K305+L305</f>
      </c>
      <c r="N305" s="16"/>
      <c r="O305" s="16" t="s">
        <v>674</v>
      </c>
    </row>
    <row collapsed="false" customFormat="false" customHeight="false" hidden="false" ht="12.1" outlineLevel="0" r="306">
      <c r="A306" s="20" t="n">
        <v>45504.454236111</v>
      </c>
      <c r="B306" s="16" t="s">
        <v>100</v>
      </c>
      <c r="C306" s="16" t="s">
        <v>740</v>
      </c>
      <c r="D306" s="16" t="s">
        <v>336</v>
      </c>
      <c r="E306" s="16" t="s">
        <v>18</v>
      </c>
      <c r="F306" s="16" t="s">
        <v>20</v>
      </c>
      <c r="G306" s="7" t="n">
        <v>1000</v>
      </c>
      <c r="H306" s="6" t="n">
        <v>0.5952</v>
      </c>
      <c r="I306" s="6" t="n">
        <v>-595.2</v>
      </c>
      <c r="J306" s="6" t="n">
        <v>-0</v>
      </c>
      <c r="K306" s="6" t="n">
        <v>-1.79</v>
      </c>
      <c r="L306" s="6" t="n">
        <v>-0</v>
      </c>
      <c r="M306" s="6" t="s">
        <f>=I306+J306+K306+L306</f>
      </c>
      <c r="N306" s="16"/>
      <c r="O306" s="16" t="s">
        <v>674</v>
      </c>
    </row>
    <row collapsed="false" customFormat="false" customHeight="false" hidden="false" ht="12.1" outlineLevel="0" r="307">
      <c r="A307" s="20" t="n">
        <v>45505.506608796</v>
      </c>
      <c r="B307" s="16" t="s">
        <v>127</v>
      </c>
      <c r="C307" s="16" t="s">
        <v>795</v>
      </c>
      <c r="D307" s="16" t="s">
        <v>336</v>
      </c>
      <c r="E307" s="16" t="s">
        <v>18</v>
      </c>
      <c r="F307" s="16" t="s">
        <v>20</v>
      </c>
      <c r="G307" s="7" t="n">
        <v>1</v>
      </c>
      <c r="H307" s="6" t="n">
        <v>278.85</v>
      </c>
      <c r="I307" s="6" t="n">
        <v>-278.85</v>
      </c>
      <c r="J307" s="6" t="n">
        <v>-0</v>
      </c>
      <c r="K307" s="6" t="n">
        <v>-0.84</v>
      </c>
      <c r="L307" s="6" t="n">
        <v>-0</v>
      </c>
      <c r="M307" s="6" t="s">
        <f>=I307+J307+K307+L307</f>
      </c>
      <c r="N307" s="16"/>
      <c r="O307" s="16" t="s">
        <v>674</v>
      </c>
    </row>
    <row collapsed="false" customFormat="false" customHeight="false" hidden="false" ht="12.1" outlineLevel="0" r="308">
      <c r="A308" s="21" t="n">
        <v>45505.522337963</v>
      </c>
      <c r="B308" s="22" t="s">
        <v>673</v>
      </c>
      <c r="C308" s="22" t="s">
        <v>233</v>
      </c>
      <c r="D308" s="22" t="s">
        <v>673</v>
      </c>
      <c r="E308" s="22" t="s">
        <v>673</v>
      </c>
      <c r="F308" s="22" t="s">
        <v>20</v>
      </c>
      <c r="G308" s="23" t="n">
        <v>1</v>
      </c>
      <c r="H308" s="24" t="n">
        <v>1</v>
      </c>
      <c r="I308" s="24" t="n">
        <v>41</v>
      </c>
      <c r="J308" s="24" t="n">
        <v>0</v>
      </c>
      <c r="K308" s="24" t="n">
        <v>-0</v>
      </c>
      <c r="L308" s="24" t="n">
        <v>-0</v>
      </c>
      <c r="M308" s="6" t="s">
        <f>=I308+J308+K308+L308</f>
      </c>
      <c r="N308" s="22"/>
      <c r="O308" s="22" t="s">
        <v>796</v>
      </c>
    </row>
    <row collapsed="false" customFormat="false" customHeight="false" hidden="false" ht="12.1" outlineLevel="0" r="309">
      <c r="A309" s="21" t="n">
        <v>45505.574733796</v>
      </c>
      <c r="B309" s="22" t="s">
        <v>696</v>
      </c>
      <c r="C309" s="22" t="s">
        <v>797</v>
      </c>
      <c r="D309" s="22" t="s">
        <v>696</v>
      </c>
      <c r="E309" s="22" t="s">
        <v>696</v>
      </c>
      <c r="F309" s="22" t="s">
        <v>20</v>
      </c>
      <c r="G309" s="23" t="n">
        <v>1</v>
      </c>
      <c r="H309" s="24" t="n">
        <v>1</v>
      </c>
      <c r="I309" s="24" t="n">
        <v>52</v>
      </c>
      <c r="J309" s="24" t="n">
        <v>0</v>
      </c>
      <c r="K309" s="24" t="n">
        <v>-0</v>
      </c>
      <c r="L309" s="24" t="n">
        <v>-0</v>
      </c>
      <c r="M309" s="6" t="s">
        <f>=I309+J309+K309+L309</f>
      </c>
      <c r="N309" s="22"/>
      <c r="O309" s="22" t="s">
        <v>674</v>
      </c>
    </row>
    <row collapsed="false" customFormat="false" customHeight="false" hidden="false" ht="12.1" outlineLevel="0" r="310">
      <c r="A310" s="21" t="n">
        <v>45505.668356481</v>
      </c>
      <c r="B310" s="22" t="s">
        <v>673</v>
      </c>
      <c r="C310" s="22" t="s">
        <v>233</v>
      </c>
      <c r="D310" s="22" t="s">
        <v>673</v>
      </c>
      <c r="E310" s="22" t="s">
        <v>673</v>
      </c>
      <c r="F310" s="22" t="s">
        <v>20</v>
      </c>
      <c r="G310" s="23" t="n">
        <v>1</v>
      </c>
      <c r="H310" s="24" t="n">
        <v>1</v>
      </c>
      <c r="I310" s="24" t="n">
        <v>5</v>
      </c>
      <c r="J310" s="24" t="n">
        <v>0</v>
      </c>
      <c r="K310" s="24" t="n">
        <v>-0</v>
      </c>
      <c r="L310" s="24" t="n">
        <v>-0</v>
      </c>
      <c r="M310" s="6" t="s">
        <f>=I310+J310+K310+L310</f>
      </c>
      <c r="N310" s="22"/>
      <c r="O310" s="22" t="s">
        <v>796</v>
      </c>
    </row>
    <row collapsed="false" customFormat="false" customHeight="false" hidden="false" ht="12.1" outlineLevel="0" r="311">
      <c r="A311" s="29" t="n">
        <v>45506.000011574</v>
      </c>
      <c r="B311" s="30" t="s">
        <v>687</v>
      </c>
      <c r="C311" s="30" t="s">
        <v>798</v>
      </c>
      <c r="D311" s="30" t="s">
        <v>687</v>
      </c>
      <c r="E311" s="30" t="s">
        <v>687</v>
      </c>
      <c r="F311" s="30" t="s">
        <v>20</v>
      </c>
      <c r="G311" s="31" t="n">
        <v>1</v>
      </c>
      <c r="H311" s="32" t="n">
        <v>-8</v>
      </c>
      <c r="I311" s="32" t="n">
        <v>-8</v>
      </c>
      <c r="J311" s="32" t="n">
        <v>0</v>
      </c>
      <c r="K311" s="32" t="n">
        <v>-0</v>
      </c>
      <c r="L311" s="32" t="n">
        <v>-0</v>
      </c>
      <c r="M311" s="6" t="s">
        <f>=I311+J311+K311+L311</f>
      </c>
      <c r="N311" s="30"/>
      <c r="O311" s="30" t="s">
        <v>796</v>
      </c>
    </row>
    <row collapsed="false" customFormat="false" customHeight="false" hidden="false" ht="12.1" outlineLevel="0" r="312">
      <c r="A312" s="21" t="n">
        <v>45506.407569444</v>
      </c>
      <c r="B312" s="22" t="s">
        <v>673</v>
      </c>
      <c r="C312" s="22" t="s">
        <v>233</v>
      </c>
      <c r="D312" s="22" t="s">
        <v>673</v>
      </c>
      <c r="E312" s="22" t="s">
        <v>673</v>
      </c>
      <c r="F312" s="22" t="s">
        <v>20</v>
      </c>
      <c r="G312" s="23" t="n">
        <v>1</v>
      </c>
      <c r="H312" s="24" t="n">
        <v>1</v>
      </c>
      <c r="I312" s="24" t="n">
        <v>26</v>
      </c>
      <c r="J312" s="24" t="n">
        <v>0</v>
      </c>
      <c r="K312" s="24" t="n">
        <v>-0</v>
      </c>
      <c r="L312" s="24" t="n">
        <v>-0</v>
      </c>
      <c r="M312" s="6" t="s">
        <f>=I312+J312+K312+L312</f>
      </c>
      <c r="N312" s="22"/>
      <c r="O312" s="22" t="s">
        <v>796</v>
      </c>
    </row>
    <row collapsed="false" customFormat="false" customHeight="false" hidden="false" ht="12.1" outlineLevel="0" r="313">
      <c r="A313" s="21" t="n">
        <v>45506.450324074</v>
      </c>
      <c r="B313" s="22" t="s">
        <v>673</v>
      </c>
      <c r="C313" s="22" t="s">
        <v>233</v>
      </c>
      <c r="D313" s="22" t="s">
        <v>673</v>
      </c>
      <c r="E313" s="22" t="s">
        <v>673</v>
      </c>
      <c r="F313" s="22" t="s">
        <v>20</v>
      </c>
      <c r="G313" s="23" t="n">
        <v>1</v>
      </c>
      <c r="H313" s="24" t="n">
        <v>1</v>
      </c>
      <c r="I313" s="24" t="n">
        <v>20.02</v>
      </c>
      <c r="J313" s="24" t="n">
        <v>0</v>
      </c>
      <c r="K313" s="24" t="n">
        <v>-0</v>
      </c>
      <c r="L313" s="24" t="n">
        <v>-0</v>
      </c>
      <c r="M313" s="6" t="s">
        <f>=I313+J313+K313+L313</f>
      </c>
      <c r="N313" s="22"/>
      <c r="O313" s="22" t="s">
        <v>796</v>
      </c>
    </row>
    <row collapsed="false" customFormat="false" customHeight="false" hidden="false" ht="12.1" outlineLevel="0" r="314">
      <c r="A314" s="29" t="n">
        <v>45506.509039352</v>
      </c>
      <c r="B314" s="30" t="s">
        <v>687</v>
      </c>
      <c r="C314" s="30" t="s">
        <v>799</v>
      </c>
      <c r="D314" s="30" t="s">
        <v>687</v>
      </c>
      <c r="E314" s="30" t="s">
        <v>687</v>
      </c>
      <c r="F314" s="30" t="s">
        <v>20</v>
      </c>
      <c r="G314" s="31" t="n">
        <v>1</v>
      </c>
      <c r="H314" s="32" t="n">
        <v>-67</v>
      </c>
      <c r="I314" s="32" t="n">
        <v>-67</v>
      </c>
      <c r="J314" s="32" t="n">
        <v>0</v>
      </c>
      <c r="K314" s="32" t="n">
        <v>-0</v>
      </c>
      <c r="L314" s="32" t="n">
        <v>-0</v>
      </c>
      <c r="M314" s="6" t="s">
        <f>=I314+J314+K314+L314</f>
      </c>
      <c r="N314" s="30"/>
      <c r="O314" s="30" t="s">
        <v>674</v>
      </c>
    </row>
    <row collapsed="false" customFormat="false" customHeight="false" hidden="false" ht="12.1" outlineLevel="0" r="315">
      <c r="A315" s="21" t="n">
        <v>45506.509039352</v>
      </c>
      <c r="B315" s="22" t="s">
        <v>696</v>
      </c>
      <c r="C315" s="22" t="s">
        <v>800</v>
      </c>
      <c r="D315" s="22" t="s">
        <v>696</v>
      </c>
      <c r="E315" s="22" t="s">
        <v>696</v>
      </c>
      <c r="F315" s="22" t="s">
        <v>20</v>
      </c>
      <c r="G315" s="23" t="n">
        <v>1</v>
      </c>
      <c r="H315" s="24" t="n">
        <v>1</v>
      </c>
      <c r="I315" s="24" t="n">
        <v>531.6</v>
      </c>
      <c r="J315" s="24" t="n">
        <v>0</v>
      </c>
      <c r="K315" s="24" t="n">
        <v>-0</v>
      </c>
      <c r="L315" s="24" t="n">
        <v>-0</v>
      </c>
      <c r="M315" s="6" t="s">
        <f>=I315+J315+K315+L315</f>
      </c>
      <c r="N315" s="22"/>
      <c r="O315" s="22" t="s">
        <v>674</v>
      </c>
    </row>
    <row collapsed="false" customFormat="false" customHeight="false" hidden="false" ht="12.1" outlineLevel="0" r="316">
      <c r="A316" s="20" t="n">
        <v>45506.528310185</v>
      </c>
      <c r="B316" s="16" t="s">
        <v>127</v>
      </c>
      <c r="C316" s="16" t="s">
        <v>795</v>
      </c>
      <c r="D316" s="16" t="s">
        <v>336</v>
      </c>
      <c r="E316" s="16" t="s">
        <v>18</v>
      </c>
      <c r="F316" s="16" t="s">
        <v>20</v>
      </c>
      <c r="G316" s="7" t="n">
        <v>2</v>
      </c>
      <c r="H316" s="6" t="n">
        <v>273.25</v>
      </c>
      <c r="I316" s="6" t="n">
        <v>-546.5</v>
      </c>
      <c r="J316" s="6" t="n">
        <v>-0</v>
      </c>
      <c r="K316" s="6" t="n">
        <v>-1.64</v>
      </c>
      <c r="L316" s="6" t="n">
        <v>-0</v>
      </c>
      <c r="M316" s="6" t="s">
        <f>=I316+J316+K316+L316</f>
      </c>
      <c r="N316" s="16"/>
      <c r="O316" s="16" t="s">
        <v>674</v>
      </c>
    </row>
    <row collapsed="false" customFormat="false" customHeight="false" hidden="false" ht="12.1" outlineLevel="0" r="317">
      <c r="A317" s="21" t="n">
        <v>45506.612881944</v>
      </c>
      <c r="B317" s="22" t="s">
        <v>673</v>
      </c>
      <c r="C317" s="22" t="s">
        <v>233</v>
      </c>
      <c r="D317" s="22" t="s">
        <v>673</v>
      </c>
      <c r="E317" s="22" t="s">
        <v>673</v>
      </c>
      <c r="F317" s="22" t="s">
        <v>20</v>
      </c>
      <c r="G317" s="23" t="n">
        <v>1</v>
      </c>
      <c r="H317" s="24" t="n">
        <v>1</v>
      </c>
      <c r="I317" s="24" t="n">
        <v>41</v>
      </c>
      <c r="J317" s="24" t="n">
        <v>0</v>
      </c>
      <c r="K317" s="24" t="n">
        <v>-0</v>
      </c>
      <c r="L317" s="24" t="n">
        <v>-0</v>
      </c>
      <c r="M317" s="6" t="s">
        <f>=I317+J317+K317+L317</f>
      </c>
      <c r="N317" s="22"/>
      <c r="O317" s="22" t="s">
        <v>796</v>
      </c>
    </row>
    <row collapsed="false" customFormat="false" customHeight="false" hidden="false" ht="12.1" outlineLevel="0" r="318">
      <c r="A318" s="20" t="n">
        <v>45506.622013889</v>
      </c>
      <c r="B318" s="16" t="s">
        <v>135</v>
      </c>
      <c r="C318" s="16" t="s">
        <v>801</v>
      </c>
      <c r="D318" s="16" t="s">
        <v>336</v>
      </c>
      <c r="E318" s="16" t="s">
        <v>132</v>
      </c>
      <c r="F318" s="16" t="s">
        <v>20</v>
      </c>
      <c r="G318" s="7" t="n">
        <v>1</v>
      </c>
      <c r="H318" s="6" t="n">
        <v>115.97</v>
      </c>
      <c r="I318" s="6" t="n">
        <v>-115.97</v>
      </c>
      <c r="J318" s="6" t="n">
        <v>-0</v>
      </c>
      <c r="K318" s="6" t="n">
        <v>-0</v>
      </c>
      <c r="L318" s="6" t="n">
        <v>-0</v>
      </c>
      <c r="M318" s="6" t="s">
        <f>=I318+J318+K318+L318</f>
      </c>
      <c r="N318" s="16"/>
      <c r="O318" s="16" t="s">
        <v>796</v>
      </c>
    </row>
    <row collapsed="false" customFormat="false" customHeight="false" hidden="false" ht="12.1" outlineLevel="0" r="319">
      <c r="A319" s="21" t="n">
        <v>45506.811759259</v>
      </c>
      <c r="B319" s="22" t="s">
        <v>673</v>
      </c>
      <c r="C319" s="22" t="s">
        <v>233</v>
      </c>
      <c r="D319" s="22" t="s">
        <v>673</v>
      </c>
      <c r="E319" s="22" t="s">
        <v>673</v>
      </c>
      <c r="F319" s="22" t="s">
        <v>20</v>
      </c>
      <c r="G319" s="23" t="n">
        <v>1</v>
      </c>
      <c r="H319" s="24" t="n">
        <v>1</v>
      </c>
      <c r="I319" s="24" t="n">
        <v>5000</v>
      </c>
      <c r="J319" s="24" t="n">
        <v>0</v>
      </c>
      <c r="K319" s="24" t="n">
        <v>-0</v>
      </c>
      <c r="L319" s="24" t="n">
        <v>-0</v>
      </c>
      <c r="M319" s="6" t="s">
        <f>=I319+J319+K319+L319</f>
      </c>
      <c r="N319" s="22"/>
      <c r="O319" s="22" t="s">
        <v>674</v>
      </c>
    </row>
    <row collapsed="false" customFormat="false" customHeight="false" hidden="false" ht="12.1" outlineLevel="0" r="320">
      <c r="A320" s="20" t="n">
        <v>45506.815266204</v>
      </c>
      <c r="B320" s="16" t="s">
        <v>115</v>
      </c>
      <c r="C320" s="16" t="s">
        <v>748</v>
      </c>
      <c r="D320" s="16" t="s">
        <v>336</v>
      </c>
      <c r="E320" s="16" t="s">
        <v>18</v>
      </c>
      <c r="F320" s="16" t="s">
        <v>20</v>
      </c>
      <c r="G320" s="7" t="n">
        <v>100</v>
      </c>
      <c r="H320" s="6" t="n">
        <v>20.73</v>
      </c>
      <c r="I320" s="6" t="n">
        <v>-2073</v>
      </c>
      <c r="J320" s="6" t="n">
        <v>-0</v>
      </c>
      <c r="K320" s="6" t="n">
        <v>-6.22</v>
      </c>
      <c r="L320" s="6" t="n">
        <v>-0</v>
      </c>
      <c r="M320" s="6" t="s">
        <f>=I320+J320+K320+L320</f>
      </c>
      <c r="N320" s="16"/>
      <c r="O320" s="16" t="s">
        <v>674</v>
      </c>
    </row>
    <row collapsed="false" customFormat="false" customHeight="false" hidden="false" ht="12.1" outlineLevel="0" r="321">
      <c r="A321" s="20" t="n">
        <v>45506.816261574</v>
      </c>
      <c r="B321" s="16" t="s">
        <v>100</v>
      </c>
      <c r="C321" s="16" t="s">
        <v>740</v>
      </c>
      <c r="D321" s="16" t="s">
        <v>336</v>
      </c>
      <c r="E321" s="16" t="s">
        <v>18</v>
      </c>
      <c r="F321" s="16" t="s">
        <v>20</v>
      </c>
      <c r="G321" s="7" t="n">
        <v>1000</v>
      </c>
      <c r="H321" s="6" t="n">
        <v>0.6027</v>
      </c>
      <c r="I321" s="6" t="n">
        <v>-602.7</v>
      </c>
      <c r="J321" s="6" t="n">
        <v>-0</v>
      </c>
      <c r="K321" s="6" t="n">
        <v>-1.81</v>
      </c>
      <c r="L321" s="6" t="n">
        <v>-0</v>
      </c>
      <c r="M321" s="6" t="s">
        <f>=I321+J321+K321+L321</f>
      </c>
      <c r="N321" s="16"/>
      <c r="O321" s="16" t="s">
        <v>674</v>
      </c>
    </row>
    <row collapsed="false" customFormat="false" customHeight="false" hidden="false" ht="12.1" outlineLevel="0" r="322">
      <c r="A322" s="20" t="n">
        <v>45506.819131944</v>
      </c>
      <c r="B322" s="16" t="s">
        <v>121</v>
      </c>
      <c r="C322" s="16" t="s">
        <v>745</v>
      </c>
      <c r="D322" s="16" t="s">
        <v>336</v>
      </c>
      <c r="E322" s="16" t="s">
        <v>18</v>
      </c>
      <c r="F322" s="16" t="s">
        <v>20</v>
      </c>
      <c r="G322" s="7" t="n">
        <v>1</v>
      </c>
      <c r="H322" s="6" t="n">
        <v>777</v>
      </c>
      <c r="I322" s="6" t="n">
        <v>-777</v>
      </c>
      <c r="J322" s="6" t="n">
        <v>-0</v>
      </c>
      <c r="K322" s="6" t="n">
        <v>-2.33</v>
      </c>
      <c r="L322" s="6" t="n">
        <v>-0</v>
      </c>
      <c r="M322" s="6" t="s">
        <f>=I322+J322+K322+L322</f>
      </c>
      <c r="N322" s="16"/>
      <c r="O322" s="16" t="s">
        <v>674</v>
      </c>
    </row>
    <row collapsed="false" customFormat="false" customHeight="false" hidden="false" ht="12.1" outlineLevel="0" r="323">
      <c r="A323" s="20" t="n">
        <v>45506.819895833</v>
      </c>
      <c r="B323" s="16" t="s">
        <v>121</v>
      </c>
      <c r="C323" s="16" t="s">
        <v>745</v>
      </c>
      <c r="D323" s="16" t="s">
        <v>336</v>
      </c>
      <c r="E323" s="16" t="s">
        <v>18</v>
      </c>
      <c r="F323" s="16" t="s">
        <v>20</v>
      </c>
      <c r="G323" s="7" t="n">
        <v>1</v>
      </c>
      <c r="H323" s="6" t="n">
        <v>775.5</v>
      </c>
      <c r="I323" s="6" t="n">
        <v>-775.5</v>
      </c>
      <c r="J323" s="6" t="n">
        <v>-0</v>
      </c>
      <c r="K323" s="6" t="n">
        <v>-2.33</v>
      </c>
      <c r="L323" s="6" t="n">
        <v>-0</v>
      </c>
      <c r="M323" s="6" t="s">
        <f>=I323+J323+K323+L323</f>
      </c>
      <c r="N323" s="16"/>
      <c r="O323" s="16" t="s">
        <v>674</v>
      </c>
    </row>
    <row collapsed="false" customFormat="false" customHeight="false" hidden="false" ht="12.1" outlineLevel="0" r="324">
      <c r="A324" s="21" t="n">
        <v>45507.507534722</v>
      </c>
      <c r="B324" s="22" t="s">
        <v>673</v>
      </c>
      <c r="C324" s="22" t="s">
        <v>233</v>
      </c>
      <c r="D324" s="22" t="s">
        <v>673</v>
      </c>
      <c r="E324" s="22" t="s">
        <v>673</v>
      </c>
      <c r="F324" s="22" t="s">
        <v>20</v>
      </c>
      <c r="G324" s="23" t="n">
        <v>1</v>
      </c>
      <c r="H324" s="24" t="n">
        <v>1</v>
      </c>
      <c r="I324" s="24" t="n">
        <v>40</v>
      </c>
      <c r="J324" s="24" t="n">
        <v>0</v>
      </c>
      <c r="K324" s="24" t="n">
        <v>-0</v>
      </c>
      <c r="L324" s="24" t="n">
        <v>-0</v>
      </c>
      <c r="M324" s="6" t="s">
        <f>=I324+J324+K324+L324</f>
      </c>
      <c r="N324" s="22"/>
      <c r="O324" s="22" t="s">
        <v>796</v>
      </c>
    </row>
    <row collapsed="false" customFormat="false" customHeight="false" hidden="false" ht="12.1" outlineLevel="0" r="325">
      <c r="A325" s="21" t="n">
        <v>45508.947465278</v>
      </c>
      <c r="B325" s="22" t="s">
        <v>673</v>
      </c>
      <c r="C325" s="22" t="s">
        <v>233</v>
      </c>
      <c r="D325" s="22" t="s">
        <v>673</v>
      </c>
      <c r="E325" s="22" t="s">
        <v>673</v>
      </c>
      <c r="F325" s="22" t="s">
        <v>20</v>
      </c>
      <c r="G325" s="23" t="n">
        <v>1</v>
      </c>
      <c r="H325" s="24" t="n">
        <v>1</v>
      </c>
      <c r="I325" s="24" t="n">
        <v>382</v>
      </c>
      <c r="J325" s="24" t="n">
        <v>0</v>
      </c>
      <c r="K325" s="24" t="n">
        <v>-0</v>
      </c>
      <c r="L325" s="24" t="n">
        <v>-0</v>
      </c>
      <c r="M325" s="6" t="s">
        <f>=I325+J325+K325+L325</f>
      </c>
      <c r="N325" s="22"/>
      <c r="O325" s="22" t="s">
        <v>796</v>
      </c>
    </row>
    <row collapsed="false" customFormat="false" customHeight="false" hidden="false" ht="12.1" outlineLevel="0" r="326">
      <c r="A326" s="20" t="n">
        <v>45509.293032407</v>
      </c>
      <c r="B326" s="16" t="s">
        <v>135</v>
      </c>
      <c r="C326" s="16" t="s">
        <v>801</v>
      </c>
      <c r="D326" s="16" t="s">
        <v>336</v>
      </c>
      <c r="E326" s="16" t="s">
        <v>132</v>
      </c>
      <c r="F326" s="16" t="s">
        <v>20</v>
      </c>
      <c r="G326" s="7" t="n">
        <v>3</v>
      </c>
      <c r="H326" s="6" t="n">
        <v>116.13</v>
      </c>
      <c r="I326" s="6" t="n">
        <v>-348.39</v>
      </c>
      <c r="J326" s="6" t="n">
        <v>-0</v>
      </c>
      <c r="K326" s="6" t="n">
        <v>-0</v>
      </c>
      <c r="L326" s="6" t="n">
        <v>-0</v>
      </c>
      <c r="M326" s="6" t="s">
        <f>=I326+J326+K326+L326</f>
      </c>
      <c r="N326" s="16"/>
      <c r="O326" s="16" t="s">
        <v>796</v>
      </c>
    </row>
    <row collapsed="false" customFormat="false" customHeight="false" hidden="false" ht="12.1" outlineLevel="0" r="327">
      <c r="A327" s="21" t="n">
        <v>45509.299733796</v>
      </c>
      <c r="B327" s="22" t="s">
        <v>673</v>
      </c>
      <c r="C327" s="22" t="s">
        <v>233</v>
      </c>
      <c r="D327" s="22" t="s">
        <v>673</v>
      </c>
      <c r="E327" s="22" t="s">
        <v>673</v>
      </c>
      <c r="F327" s="22" t="s">
        <v>20</v>
      </c>
      <c r="G327" s="23" t="n">
        <v>1</v>
      </c>
      <c r="H327" s="24" t="n">
        <v>1</v>
      </c>
      <c r="I327" s="24" t="n">
        <v>14.05</v>
      </c>
      <c r="J327" s="24" t="n">
        <v>0</v>
      </c>
      <c r="K327" s="24" t="n">
        <v>-0</v>
      </c>
      <c r="L327" s="24" t="n">
        <v>-0</v>
      </c>
      <c r="M327" s="6" t="s">
        <f>=I327+J327+K327+L327</f>
      </c>
      <c r="N327" s="22"/>
      <c r="O327" s="22" t="s">
        <v>796</v>
      </c>
    </row>
    <row collapsed="false" customFormat="false" customHeight="false" hidden="false" ht="12.1" outlineLevel="0" r="328">
      <c r="A328" s="20" t="n">
        <v>45509.424305556</v>
      </c>
      <c r="B328" s="16" t="s">
        <v>127</v>
      </c>
      <c r="C328" s="16" t="s">
        <v>795</v>
      </c>
      <c r="D328" s="16" t="s">
        <v>336</v>
      </c>
      <c r="E328" s="16" t="s">
        <v>18</v>
      </c>
      <c r="F328" s="16" t="s">
        <v>20</v>
      </c>
      <c r="G328" s="7" t="n">
        <v>1</v>
      </c>
      <c r="H328" s="6" t="n">
        <v>270.15</v>
      </c>
      <c r="I328" s="6" t="n">
        <v>-270.15</v>
      </c>
      <c r="J328" s="6" t="n">
        <v>-0</v>
      </c>
      <c r="K328" s="6" t="n">
        <v>-0</v>
      </c>
      <c r="L328" s="6" t="n">
        <v>-0</v>
      </c>
      <c r="M328" s="6" t="s">
        <f>=I328+J328+K328+L328</f>
      </c>
      <c r="N328" s="16"/>
      <c r="O328" s="16" t="s">
        <v>674</v>
      </c>
    </row>
    <row collapsed="false" customFormat="false" customHeight="false" hidden="false" ht="12.1" outlineLevel="0" r="329">
      <c r="A329" s="21" t="n">
        <v>45509.528032407</v>
      </c>
      <c r="B329" s="22" t="s">
        <v>673</v>
      </c>
      <c r="C329" s="22" t="s">
        <v>233</v>
      </c>
      <c r="D329" s="22" t="s">
        <v>673</v>
      </c>
      <c r="E329" s="22" t="s">
        <v>673</v>
      </c>
      <c r="F329" s="22" t="s">
        <v>20</v>
      </c>
      <c r="G329" s="23" t="n">
        <v>1</v>
      </c>
      <c r="H329" s="24" t="n">
        <v>1</v>
      </c>
      <c r="I329" s="24" t="n">
        <v>41</v>
      </c>
      <c r="J329" s="24" t="n">
        <v>0</v>
      </c>
      <c r="K329" s="24" t="n">
        <v>-0</v>
      </c>
      <c r="L329" s="24" t="n">
        <v>-0</v>
      </c>
      <c r="M329" s="6" t="s">
        <f>=I329+J329+K329+L329</f>
      </c>
      <c r="N329" s="22"/>
      <c r="O329" s="22" t="s">
        <v>796</v>
      </c>
    </row>
    <row collapsed="false" customFormat="false" customHeight="false" hidden="false" ht="12.1" outlineLevel="0" r="330">
      <c r="A330" s="20" t="n">
        <v>45509.534490741</v>
      </c>
      <c r="B330" s="16" t="s">
        <v>135</v>
      </c>
      <c r="C330" s="16" t="s">
        <v>801</v>
      </c>
      <c r="D330" s="16" t="s">
        <v>336</v>
      </c>
      <c r="E330" s="16" t="s">
        <v>132</v>
      </c>
      <c r="F330" s="16" t="s">
        <v>20</v>
      </c>
      <c r="G330" s="7" t="n">
        <v>1</v>
      </c>
      <c r="H330" s="6" t="n">
        <v>116.13</v>
      </c>
      <c r="I330" s="6" t="n">
        <v>-116.13</v>
      </c>
      <c r="J330" s="6" t="n">
        <v>-0</v>
      </c>
      <c r="K330" s="6" t="n">
        <v>-0</v>
      </c>
      <c r="L330" s="6" t="n">
        <v>-0</v>
      </c>
      <c r="M330" s="6" t="s">
        <f>=I330+J330+K330+L330</f>
      </c>
      <c r="N330" s="16"/>
      <c r="O330" s="16" t="s">
        <v>796</v>
      </c>
    </row>
    <row collapsed="false" customFormat="false" customHeight="false" hidden="false" ht="12.1" outlineLevel="0" r="331">
      <c r="A331" s="20" t="n">
        <v>45509.681412037</v>
      </c>
      <c r="B331" s="16" t="s">
        <v>138</v>
      </c>
      <c r="C331" s="16" t="s">
        <v>675</v>
      </c>
      <c r="D331" s="16" t="s">
        <v>336</v>
      </c>
      <c r="E331" s="16" t="s">
        <v>132</v>
      </c>
      <c r="F331" s="16" t="s">
        <v>20</v>
      </c>
      <c r="G331" s="7" t="n">
        <v>114</v>
      </c>
      <c r="H331" s="6" t="n">
        <v>6.06</v>
      </c>
      <c r="I331" s="6" t="n">
        <v>-690.84</v>
      </c>
      <c r="J331" s="6" t="n">
        <v>-0</v>
      </c>
      <c r="K331" s="6" t="n">
        <v>-0</v>
      </c>
      <c r="L331" s="6" t="n">
        <v>-0</v>
      </c>
      <c r="M331" s="6" t="s">
        <f>=I331+J331+K331+L331</f>
      </c>
      <c r="N331" s="16"/>
      <c r="O331" s="16" t="s">
        <v>674</v>
      </c>
    </row>
    <row collapsed="false" customFormat="false" customHeight="false" hidden="false" ht="12.1" outlineLevel="0" r="332">
      <c r="A332" s="21" t="n">
        <v>45510.418344907</v>
      </c>
      <c r="B332" s="22" t="s">
        <v>696</v>
      </c>
      <c r="C332" s="22" t="s">
        <v>765</v>
      </c>
      <c r="D332" s="22" t="s">
        <v>696</v>
      </c>
      <c r="E332" s="22" t="s">
        <v>696</v>
      </c>
      <c r="F332" s="22" t="s">
        <v>20</v>
      </c>
      <c r="G332" s="23" t="n">
        <v>1</v>
      </c>
      <c r="H332" s="24" t="n">
        <v>1</v>
      </c>
      <c r="I332" s="24" t="n">
        <v>33.78</v>
      </c>
      <c r="J332" s="24" t="n">
        <v>0</v>
      </c>
      <c r="K332" s="24" t="n">
        <v>-0</v>
      </c>
      <c r="L332" s="24" t="n">
        <v>-0</v>
      </c>
      <c r="M332" s="6" t="s">
        <f>=I332+J332+K332+L332</f>
      </c>
      <c r="N332" s="22"/>
      <c r="O332" s="22" t="s">
        <v>674</v>
      </c>
    </row>
    <row collapsed="false" customFormat="false" customHeight="false" hidden="false" ht="12.1" outlineLevel="0" r="333">
      <c r="A333" s="21" t="n">
        <v>45510.452060185</v>
      </c>
      <c r="B333" s="22" t="s">
        <v>673</v>
      </c>
      <c r="C333" s="22" t="s">
        <v>233</v>
      </c>
      <c r="D333" s="22" t="s">
        <v>673</v>
      </c>
      <c r="E333" s="22" t="s">
        <v>673</v>
      </c>
      <c r="F333" s="22" t="s">
        <v>20</v>
      </c>
      <c r="G333" s="23" t="n">
        <v>1</v>
      </c>
      <c r="H333" s="24" t="n">
        <v>1</v>
      </c>
      <c r="I333" s="24" t="n">
        <v>5</v>
      </c>
      <c r="J333" s="24" t="n">
        <v>0</v>
      </c>
      <c r="K333" s="24" t="n">
        <v>-0</v>
      </c>
      <c r="L333" s="24" t="n">
        <v>-0</v>
      </c>
      <c r="M333" s="6" t="s">
        <f>=I333+J333+K333+L333</f>
      </c>
      <c r="N333" s="22"/>
      <c r="O333" s="22" t="s">
        <v>796</v>
      </c>
    </row>
    <row collapsed="false" customFormat="false" customHeight="false" hidden="false" ht="12.1" outlineLevel="0" r="334">
      <c r="A334" s="21" t="n">
        <v>45510.542592593</v>
      </c>
      <c r="B334" s="22" t="s">
        <v>673</v>
      </c>
      <c r="C334" s="22" t="s">
        <v>233</v>
      </c>
      <c r="D334" s="22" t="s">
        <v>673</v>
      </c>
      <c r="E334" s="22" t="s">
        <v>673</v>
      </c>
      <c r="F334" s="22" t="s">
        <v>20</v>
      </c>
      <c r="G334" s="23" t="n">
        <v>1</v>
      </c>
      <c r="H334" s="24" t="n">
        <v>1</v>
      </c>
      <c r="I334" s="24" t="n">
        <v>42</v>
      </c>
      <c r="J334" s="24" t="n">
        <v>0</v>
      </c>
      <c r="K334" s="24" t="n">
        <v>-0</v>
      </c>
      <c r="L334" s="24" t="n">
        <v>-0</v>
      </c>
      <c r="M334" s="6" t="s">
        <f>=I334+J334+K334+L334</f>
      </c>
      <c r="N334" s="22"/>
      <c r="O334" s="22" t="s">
        <v>796</v>
      </c>
    </row>
    <row collapsed="false" customFormat="false" customHeight="false" hidden="false" ht="12.1" outlineLevel="0" r="335">
      <c r="A335" s="20" t="n">
        <v>45510.632314815</v>
      </c>
      <c r="B335" s="16" t="s">
        <v>138</v>
      </c>
      <c r="C335" s="16" t="s">
        <v>675</v>
      </c>
      <c r="D335" s="16" t="s">
        <v>336</v>
      </c>
      <c r="E335" s="16" t="s">
        <v>132</v>
      </c>
      <c r="F335" s="16" t="s">
        <v>20</v>
      </c>
      <c r="G335" s="7" t="n">
        <v>6</v>
      </c>
      <c r="H335" s="6" t="n">
        <v>6.05</v>
      </c>
      <c r="I335" s="6" t="n">
        <v>-36.3</v>
      </c>
      <c r="J335" s="6" t="n">
        <v>-0</v>
      </c>
      <c r="K335" s="6" t="n">
        <v>-0</v>
      </c>
      <c r="L335" s="6" t="n">
        <v>-0</v>
      </c>
      <c r="M335" s="6" t="s">
        <f>=I335+J335+K335+L335</f>
      </c>
      <c r="N335" s="16"/>
      <c r="O335" s="16" t="s">
        <v>674</v>
      </c>
    </row>
    <row collapsed="false" customFormat="false" customHeight="false" hidden="false" ht="12.1" outlineLevel="0" r="336">
      <c r="A336" s="21" t="n">
        <v>45511.45943287</v>
      </c>
      <c r="B336" s="22" t="s">
        <v>673</v>
      </c>
      <c r="C336" s="22" t="s">
        <v>233</v>
      </c>
      <c r="D336" s="22" t="s">
        <v>673</v>
      </c>
      <c r="E336" s="22" t="s">
        <v>673</v>
      </c>
      <c r="F336" s="22" t="s">
        <v>20</v>
      </c>
      <c r="G336" s="23" t="n">
        <v>1</v>
      </c>
      <c r="H336" s="24" t="n">
        <v>1</v>
      </c>
      <c r="I336" s="24" t="n">
        <v>5</v>
      </c>
      <c r="J336" s="24" t="n">
        <v>0</v>
      </c>
      <c r="K336" s="24" t="n">
        <v>-0</v>
      </c>
      <c r="L336" s="24" t="n">
        <v>-0</v>
      </c>
      <c r="M336" s="6" t="s">
        <f>=I336+J336+K336+L336</f>
      </c>
      <c r="N336" s="22"/>
      <c r="O336" s="22" t="s">
        <v>796</v>
      </c>
    </row>
    <row collapsed="false" customFormat="false" customHeight="false" hidden="false" ht="12.1" outlineLevel="0" r="337">
      <c r="A337" s="21" t="n">
        <v>45511.785405093</v>
      </c>
      <c r="B337" s="22" t="s">
        <v>673</v>
      </c>
      <c r="C337" s="22" t="s">
        <v>233</v>
      </c>
      <c r="D337" s="22" t="s">
        <v>673</v>
      </c>
      <c r="E337" s="22" t="s">
        <v>673</v>
      </c>
      <c r="F337" s="22" t="s">
        <v>20</v>
      </c>
      <c r="G337" s="23" t="n">
        <v>1</v>
      </c>
      <c r="H337" s="24" t="n">
        <v>1</v>
      </c>
      <c r="I337" s="24" t="n">
        <v>34.21</v>
      </c>
      <c r="J337" s="24" t="n">
        <v>0</v>
      </c>
      <c r="K337" s="24" t="n">
        <v>-0</v>
      </c>
      <c r="L337" s="24" t="n">
        <v>-0</v>
      </c>
      <c r="M337" s="6" t="s">
        <f>=I337+J337+K337+L337</f>
      </c>
      <c r="N337" s="22"/>
      <c r="O337" s="22" t="s">
        <v>796</v>
      </c>
    </row>
    <row collapsed="false" customFormat="false" customHeight="false" hidden="false" ht="12.1" outlineLevel="0" r="338">
      <c r="A338" s="21" t="n">
        <v>45512.636180556</v>
      </c>
      <c r="B338" s="22" t="s">
        <v>696</v>
      </c>
      <c r="C338" s="22" t="s">
        <v>697</v>
      </c>
      <c r="D338" s="22" t="s">
        <v>696</v>
      </c>
      <c r="E338" s="22" t="s">
        <v>696</v>
      </c>
      <c r="F338" s="22" t="s">
        <v>20</v>
      </c>
      <c r="G338" s="23" t="n">
        <v>1</v>
      </c>
      <c r="H338" s="24" t="n">
        <v>1</v>
      </c>
      <c r="I338" s="24" t="n">
        <v>20.19</v>
      </c>
      <c r="J338" s="24" t="n">
        <v>0</v>
      </c>
      <c r="K338" s="24" t="n">
        <v>-0</v>
      </c>
      <c r="L338" s="24" t="n">
        <v>-0</v>
      </c>
      <c r="M338" s="6" t="s">
        <f>=I338+J338+K338+L338</f>
      </c>
      <c r="N338" s="22"/>
      <c r="O338" s="22" t="s">
        <v>674</v>
      </c>
    </row>
    <row collapsed="false" customFormat="false" customHeight="false" hidden="false" ht="12.1" outlineLevel="0" r="339">
      <c r="A339" s="21" t="n">
        <v>45512.664525463</v>
      </c>
      <c r="B339" s="22" t="s">
        <v>731</v>
      </c>
      <c r="C339" s="22" t="s">
        <v>802</v>
      </c>
      <c r="D339" s="22" t="s">
        <v>731</v>
      </c>
      <c r="E339" s="22" t="s">
        <v>731</v>
      </c>
      <c r="F339" s="22" t="s">
        <v>20</v>
      </c>
      <c r="G339" s="23" t="n">
        <v>1</v>
      </c>
      <c r="H339" s="24" t="n">
        <v>1</v>
      </c>
      <c r="I339" s="24" t="n">
        <v>1000</v>
      </c>
      <c r="J339" s="24" t="n">
        <v>0</v>
      </c>
      <c r="K339" s="24" t="n">
        <v>-0</v>
      </c>
      <c r="L339" s="24" t="n">
        <v>-0</v>
      </c>
      <c r="M339" s="6" t="s">
        <f>=I339+J339+K339+L339</f>
      </c>
      <c r="N339" s="22"/>
      <c r="O339" s="22" t="s">
        <v>674</v>
      </c>
    </row>
    <row collapsed="false" customFormat="false" customHeight="false" hidden="false" ht="12.1" outlineLevel="0" r="340">
      <c r="A340" s="21" t="n">
        <v>45512.669293981</v>
      </c>
      <c r="B340" s="22" t="s">
        <v>673</v>
      </c>
      <c r="C340" s="22" t="s">
        <v>233</v>
      </c>
      <c r="D340" s="22" t="s">
        <v>673</v>
      </c>
      <c r="E340" s="22" t="s">
        <v>673</v>
      </c>
      <c r="F340" s="22" t="s">
        <v>20</v>
      </c>
      <c r="G340" s="23" t="n">
        <v>1</v>
      </c>
      <c r="H340" s="24" t="n">
        <v>1</v>
      </c>
      <c r="I340" s="24" t="n">
        <v>20.03</v>
      </c>
      <c r="J340" s="24" t="n">
        <v>0</v>
      </c>
      <c r="K340" s="24" t="n">
        <v>-0</v>
      </c>
      <c r="L340" s="24" t="n">
        <v>-0</v>
      </c>
      <c r="M340" s="6" t="s">
        <f>=I340+J340+K340+L340</f>
      </c>
      <c r="N340" s="22"/>
      <c r="O340" s="22" t="s">
        <v>796</v>
      </c>
    </row>
    <row collapsed="false" customFormat="false" customHeight="false" hidden="false" ht="12.1" outlineLevel="0" r="341">
      <c r="A341" s="20" t="n">
        <v>45512.669351852</v>
      </c>
      <c r="B341" s="16" t="s">
        <v>135</v>
      </c>
      <c r="C341" s="16" t="s">
        <v>801</v>
      </c>
      <c r="D341" s="16" t="s">
        <v>336</v>
      </c>
      <c r="E341" s="16" t="s">
        <v>132</v>
      </c>
      <c r="F341" s="16" t="s">
        <v>20</v>
      </c>
      <c r="G341" s="7" t="n">
        <v>1</v>
      </c>
      <c r="H341" s="6" t="n">
        <v>116.28</v>
      </c>
      <c r="I341" s="6" t="n">
        <v>-116.28</v>
      </c>
      <c r="J341" s="6" t="n">
        <v>-0</v>
      </c>
      <c r="K341" s="6" t="n">
        <v>-0</v>
      </c>
      <c r="L341" s="6" t="n">
        <v>-0</v>
      </c>
      <c r="M341" s="6" t="s">
        <f>=I341+J341+K341+L341</f>
      </c>
      <c r="N341" s="16"/>
      <c r="O341" s="16" t="s">
        <v>796</v>
      </c>
    </row>
    <row collapsed="false" customFormat="false" customHeight="false" hidden="false" ht="12.1" outlineLevel="0" r="342">
      <c r="A342" s="20" t="n">
        <v>45512.678449074</v>
      </c>
      <c r="B342" s="16" t="s">
        <v>138</v>
      </c>
      <c r="C342" s="16" t="s">
        <v>675</v>
      </c>
      <c r="D342" s="16" t="s">
        <v>336</v>
      </c>
      <c r="E342" s="16" t="s">
        <v>132</v>
      </c>
      <c r="F342" s="16" t="s">
        <v>20</v>
      </c>
      <c r="G342" s="7" t="n">
        <v>100</v>
      </c>
      <c r="H342" s="6" t="n">
        <v>6.1</v>
      </c>
      <c r="I342" s="6" t="n">
        <v>-610</v>
      </c>
      <c r="J342" s="6" t="n">
        <v>-0</v>
      </c>
      <c r="K342" s="6" t="n">
        <v>-0</v>
      </c>
      <c r="L342" s="6" t="n">
        <v>-0</v>
      </c>
      <c r="M342" s="6" t="s">
        <f>=I342+J342+K342+L342</f>
      </c>
      <c r="N342" s="16"/>
      <c r="O342" s="16" t="s">
        <v>674</v>
      </c>
    </row>
    <row collapsed="false" customFormat="false" customHeight="false" hidden="false" ht="12.1" outlineLevel="0" r="343">
      <c r="A343" s="21" t="n">
        <v>45512.74619213</v>
      </c>
      <c r="B343" s="22" t="s">
        <v>673</v>
      </c>
      <c r="C343" s="22" t="s">
        <v>233</v>
      </c>
      <c r="D343" s="22" t="s">
        <v>673</v>
      </c>
      <c r="E343" s="22" t="s">
        <v>673</v>
      </c>
      <c r="F343" s="22" t="s">
        <v>20</v>
      </c>
      <c r="G343" s="23" t="n">
        <v>1</v>
      </c>
      <c r="H343" s="24" t="n">
        <v>1</v>
      </c>
      <c r="I343" s="24" t="n">
        <v>41</v>
      </c>
      <c r="J343" s="24" t="n">
        <v>0</v>
      </c>
      <c r="K343" s="24" t="n">
        <v>-0</v>
      </c>
      <c r="L343" s="24" t="n">
        <v>-0</v>
      </c>
      <c r="M343" s="6" t="s">
        <f>=I343+J343+K343+L343</f>
      </c>
      <c r="N343" s="22"/>
      <c r="O343" s="22" t="s">
        <v>796</v>
      </c>
    </row>
    <row collapsed="false" customFormat="false" customHeight="false" hidden="false" ht="12.1" outlineLevel="0" r="344">
      <c r="A344" s="21" t="n">
        <v>45515.40693287</v>
      </c>
      <c r="B344" s="22" t="s">
        <v>673</v>
      </c>
      <c r="C344" s="22" t="s">
        <v>233</v>
      </c>
      <c r="D344" s="22" t="s">
        <v>673</v>
      </c>
      <c r="E344" s="22" t="s">
        <v>673</v>
      </c>
      <c r="F344" s="22" t="s">
        <v>20</v>
      </c>
      <c r="G344" s="23" t="n">
        <v>1</v>
      </c>
      <c r="H344" s="24" t="n">
        <v>1</v>
      </c>
      <c r="I344" s="24" t="n">
        <v>15</v>
      </c>
      <c r="J344" s="24" t="n">
        <v>0</v>
      </c>
      <c r="K344" s="24" t="n">
        <v>-0</v>
      </c>
      <c r="L344" s="24" t="n">
        <v>-0</v>
      </c>
      <c r="M344" s="6" t="s">
        <f>=I344+J344+K344+L344</f>
      </c>
      <c r="N344" s="22"/>
      <c r="O344" s="22" t="s">
        <v>796</v>
      </c>
    </row>
    <row collapsed="false" customFormat="false" customHeight="false" hidden="false" ht="12.1" outlineLevel="0" r="345">
      <c r="A345" s="21" t="n">
        <v>45520.350196759</v>
      </c>
      <c r="B345" s="22" t="s">
        <v>673</v>
      </c>
      <c r="C345" s="22" t="s">
        <v>233</v>
      </c>
      <c r="D345" s="22" t="s">
        <v>673</v>
      </c>
      <c r="E345" s="22" t="s">
        <v>673</v>
      </c>
      <c r="F345" s="22" t="s">
        <v>20</v>
      </c>
      <c r="G345" s="23" t="n">
        <v>1</v>
      </c>
      <c r="H345" s="24" t="n">
        <v>1</v>
      </c>
      <c r="I345" s="24" t="n">
        <v>13</v>
      </c>
      <c r="J345" s="24" t="n">
        <v>0</v>
      </c>
      <c r="K345" s="24" t="n">
        <v>-0</v>
      </c>
      <c r="L345" s="24" t="n">
        <v>-0</v>
      </c>
      <c r="M345" s="6" t="s">
        <f>=I345+J345+K345+L345</f>
      </c>
      <c r="N345" s="22"/>
      <c r="O345" s="22" t="s">
        <v>796</v>
      </c>
    </row>
    <row collapsed="false" customFormat="false" customHeight="false" hidden="false" ht="12.1" outlineLevel="0" r="346">
      <c r="A346" s="21" t="n">
        <v>45520.471215278</v>
      </c>
      <c r="B346" s="22" t="s">
        <v>673</v>
      </c>
      <c r="C346" s="22" t="s">
        <v>233</v>
      </c>
      <c r="D346" s="22" t="s">
        <v>673</v>
      </c>
      <c r="E346" s="22" t="s">
        <v>673</v>
      </c>
      <c r="F346" s="22" t="s">
        <v>20</v>
      </c>
      <c r="G346" s="23" t="n">
        <v>1</v>
      </c>
      <c r="H346" s="24" t="n">
        <v>1</v>
      </c>
      <c r="I346" s="24" t="n">
        <v>5</v>
      </c>
      <c r="J346" s="24" t="n">
        <v>0</v>
      </c>
      <c r="K346" s="24" t="n">
        <v>-0</v>
      </c>
      <c r="L346" s="24" t="n">
        <v>-0</v>
      </c>
      <c r="M346" s="6" t="s">
        <f>=I346+J346+K346+L346</f>
      </c>
      <c r="N346" s="22"/>
      <c r="O346" s="22" t="s">
        <v>796</v>
      </c>
    </row>
    <row collapsed="false" customFormat="false" customHeight="false" hidden="false" ht="12.1" outlineLevel="0" r="347">
      <c r="A347" s="20" t="n">
        <v>45520.640011574</v>
      </c>
      <c r="B347" s="16" t="s">
        <v>138</v>
      </c>
      <c r="C347" s="16" t="s">
        <v>675</v>
      </c>
      <c r="D347" s="16" t="s">
        <v>336</v>
      </c>
      <c r="E347" s="16" t="s">
        <v>132</v>
      </c>
      <c r="F347" s="16" t="s">
        <v>20</v>
      </c>
      <c r="G347" s="7" t="n">
        <v>68</v>
      </c>
      <c r="H347" s="6" t="n">
        <v>6.04</v>
      </c>
      <c r="I347" s="6" t="n">
        <v>-410.72</v>
      </c>
      <c r="J347" s="6" t="n">
        <v>-0</v>
      </c>
      <c r="K347" s="6" t="n">
        <v>-0</v>
      </c>
      <c r="L347" s="6" t="n">
        <v>-0</v>
      </c>
      <c r="M347" s="6" t="s">
        <f>=I347+J347+K347+L347</f>
      </c>
      <c r="N347" s="16"/>
      <c r="O347" s="16" t="s">
        <v>674</v>
      </c>
    </row>
    <row collapsed="false" customFormat="false" customHeight="false" hidden="false" ht="12.1" outlineLevel="0" r="348">
      <c r="A348" s="21" t="n">
        <v>45520.775069444</v>
      </c>
      <c r="B348" s="22" t="s">
        <v>673</v>
      </c>
      <c r="C348" s="22" t="s">
        <v>233</v>
      </c>
      <c r="D348" s="22" t="s">
        <v>673</v>
      </c>
      <c r="E348" s="22" t="s">
        <v>673</v>
      </c>
      <c r="F348" s="22" t="s">
        <v>20</v>
      </c>
      <c r="G348" s="23" t="n">
        <v>1</v>
      </c>
      <c r="H348" s="24" t="n">
        <v>1</v>
      </c>
      <c r="I348" s="24" t="n">
        <v>27.22</v>
      </c>
      <c r="J348" s="24" t="n">
        <v>0</v>
      </c>
      <c r="K348" s="24" t="n">
        <v>-0</v>
      </c>
      <c r="L348" s="24" t="n">
        <v>-0</v>
      </c>
      <c r="M348" s="6" t="s">
        <f>=I348+J348+K348+L348</f>
      </c>
      <c r="N348" s="22"/>
      <c r="O348" s="22" t="s">
        <v>796</v>
      </c>
    </row>
    <row collapsed="false" customFormat="false" customHeight="false" hidden="false" ht="12.1" outlineLevel="0" r="349">
      <c r="A349" s="21" t="n">
        <v>45520.776574074</v>
      </c>
      <c r="B349" s="22" t="s">
        <v>673</v>
      </c>
      <c r="C349" s="22" t="s">
        <v>233</v>
      </c>
      <c r="D349" s="22" t="s">
        <v>673</v>
      </c>
      <c r="E349" s="22" t="s">
        <v>673</v>
      </c>
      <c r="F349" s="22" t="s">
        <v>20</v>
      </c>
      <c r="G349" s="23" t="n">
        <v>1</v>
      </c>
      <c r="H349" s="24" t="n">
        <v>1</v>
      </c>
      <c r="I349" s="24" t="n">
        <v>4.93</v>
      </c>
      <c r="J349" s="24" t="n">
        <v>0</v>
      </c>
      <c r="K349" s="24" t="n">
        <v>-0</v>
      </c>
      <c r="L349" s="24" t="n">
        <v>-0</v>
      </c>
      <c r="M349" s="6" t="s">
        <f>=I349+J349+K349+L349</f>
      </c>
      <c r="N349" s="22"/>
      <c r="O349" s="22" t="s">
        <v>796</v>
      </c>
    </row>
    <row collapsed="false" customFormat="false" customHeight="false" hidden="false" ht="12.1" outlineLevel="0" r="350">
      <c r="A350" s="20" t="n">
        <v>45520.776655093</v>
      </c>
      <c r="B350" s="16" t="s">
        <v>135</v>
      </c>
      <c r="C350" s="16" t="s">
        <v>801</v>
      </c>
      <c r="D350" s="16" t="s">
        <v>336</v>
      </c>
      <c r="E350" s="16" t="s">
        <v>132</v>
      </c>
      <c r="F350" s="16" t="s">
        <v>20</v>
      </c>
      <c r="G350" s="7" t="n">
        <v>1</v>
      </c>
      <c r="H350" s="6" t="n">
        <v>116.71</v>
      </c>
      <c r="I350" s="6" t="n">
        <v>-116.71</v>
      </c>
      <c r="J350" s="6" t="n">
        <v>-0</v>
      </c>
      <c r="K350" s="6" t="n">
        <v>-0</v>
      </c>
      <c r="L350" s="6" t="n">
        <v>-0</v>
      </c>
      <c r="M350" s="6" t="s">
        <f>=I350+J350+K350+L350</f>
      </c>
      <c r="N350" s="16"/>
      <c r="O350" s="16" t="s">
        <v>796</v>
      </c>
    </row>
    <row collapsed="false" customFormat="false" customHeight="false" hidden="false" ht="12.1" outlineLevel="0" r="351">
      <c r="A351" s="21" t="n">
        <v>45521.736458333</v>
      </c>
      <c r="B351" s="22" t="s">
        <v>673</v>
      </c>
      <c r="C351" s="22" t="s">
        <v>233</v>
      </c>
      <c r="D351" s="22" t="s">
        <v>673</v>
      </c>
      <c r="E351" s="22" t="s">
        <v>673</v>
      </c>
      <c r="F351" s="22" t="s">
        <v>20</v>
      </c>
      <c r="G351" s="23" t="n">
        <v>1</v>
      </c>
      <c r="H351" s="24" t="n">
        <v>1</v>
      </c>
      <c r="I351" s="24" t="n">
        <v>8</v>
      </c>
      <c r="J351" s="24" t="n">
        <v>0</v>
      </c>
      <c r="K351" s="24" t="n">
        <v>-0</v>
      </c>
      <c r="L351" s="24" t="n">
        <v>-0</v>
      </c>
      <c r="M351" s="6" t="s">
        <f>=I351+J351+K351+L351</f>
      </c>
      <c r="N351" s="22"/>
      <c r="O351" s="22" t="s">
        <v>796</v>
      </c>
    </row>
    <row collapsed="false" customFormat="false" customHeight="false" hidden="false" ht="12.1" outlineLevel="0" r="352">
      <c r="A352" s="21" t="n">
        <v>45523.342986111</v>
      </c>
      <c r="B352" s="22" t="s">
        <v>673</v>
      </c>
      <c r="C352" s="22" t="s">
        <v>233</v>
      </c>
      <c r="D352" s="22" t="s">
        <v>673</v>
      </c>
      <c r="E352" s="22" t="s">
        <v>673</v>
      </c>
      <c r="F352" s="22" t="s">
        <v>20</v>
      </c>
      <c r="G352" s="23" t="n">
        <v>1</v>
      </c>
      <c r="H352" s="24" t="n">
        <v>1</v>
      </c>
      <c r="I352" s="24" t="n">
        <v>29</v>
      </c>
      <c r="J352" s="24" t="n">
        <v>0</v>
      </c>
      <c r="K352" s="24" t="n">
        <v>-0</v>
      </c>
      <c r="L352" s="24" t="n">
        <v>-0</v>
      </c>
      <c r="M352" s="6" t="s">
        <f>=I352+J352+K352+L352</f>
      </c>
      <c r="N352" s="22"/>
      <c r="O352" s="22" t="s">
        <v>796</v>
      </c>
    </row>
    <row collapsed="false" customFormat="false" customHeight="false" hidden="false" ht="12.1" outlineLevel="0" r="353">
      <c r="A353" s="21" t="n">
        <v>45523.783298611</v>
      </c>
      <c r="B353" s="22" t="s">
        <v>673</v>
      </c>
      <c r="C353" s="22" t="s">
        <v>233</v>
      </c>
      <c r="D353" s="22" t="s">
        <v>673</v>
      </c>
      <c r="E353" s="22" t="s">
        <v>673</v>
      </c>
      <c r="F353" s="22" t="s">
        <v>20</v>
      </c>
      <c r="G353" s="23" t="n">
        <v>1</v>
      </c>
      <c r="H353" s="24" t="n">
        <v>1</v>
      </c>
      <c r="I353" s="24" t="n">
        <v>44</v>
      </c>
      <c r="J353" s="24" t="n">
        <v>0</v>
      </c>
      <c r="K353" s="24" t="n">
        <v>-0</v>
      </c>
      <c r="L353" s="24" t="n">
        <v>-0</v>
      </c>
      <c r="M353" s="6" t="s">
        <f>=I353+J353+K353+L353</f>
      </c>
      <c r="N353" s="22"/>
      <c r="O353" s="22" t="s">
        <v>796</v>
      </c>
    </row>
    <row collapsed="false" customFormat="false" customHeight="false" hidden="false" ht="12.1" outlineLevel="0" r="354">
      <c r="A354" s="21" t="n">
        <v>45524.365127315</v>
      </c>
      <c r="B354" s="22" t="s">
        <v>696</v>
      </c>
      <c r="C354" s="22" t="s">
        <v>700</v>
      </c>
      <c r="D354" s="22" t="s">
        <v>696</v>
      </c>
      <c r="E354" s="22" t="s">
        <v>696</v>
      </c>
      <c r="F354" s="22" t="s">
        <v>20</v>
      </c>
      <c r="G354" s="23" t="n">
        <v>1</v>
      </c>
      <c r="H354" s="24" t="n">
        <v>1</v>
      </c>
      <c r="I354" s="24" t="n">
        <v>27.55</v>
      </c>
      <c r="J354" s="24" t="n">
        <v>0</v>
      </c>
      <c r="K354" s="24" t="n">
        <v>-0</v>
      </c>
      <c r="L354" s="24" t="n">
        <v>-0</v>
      </c>
      <c r="M354" s="6" t="s">
        <f>=I354+J354+K354+L354</f>
      </c>
      <c r="N354" s="22"/>
      <c r="O354" s="22" t="s">
        <v>674</v>
      </c>
    </row>
    <row collapsed="false" customFormat="false" customHeight="false" hidden="false" ht="12.1" outlineLevel="0" r="355">
      <c r="A355" s="21" t="n">
        <v>45524.370810185</v>
      </c>
      <c r="B355" s="22" t="s">
        <v>731</v>
      </c>
      <c r="C355" s="22" t="s">
        <v>768</v>
      </c>
      <c r="D355" s="22" t="s">
        <v>731</v>
      </c>
      <c r="E355" s="22" t="s">
        <v>731</v>
      </c>
      <c r="F355" s="22" t="s">
        <v>20</v>
      </c>
      <c r="G355" s="23" t="n">
        <v>1</v>
      </c>
      <c r="H355" s="24" t="n">
        <v>1</v>
      </c>
      <c r="I355" s="24" t="n">
        <v>200</v>
      </c>
      <c r="J355" s="24" t="n">
        <v>0</v>
      </c>
      <c r="K355" s="24" t="n">
        <v>-0</v>
      </c>
      <c r="L355" s="24" t="n">
        <v>-0</v>
      </c>
      <c r="M355" s="6" t="s">
        <f>=I355+J355+K355+L355</f>
      </c>
      <c r="N355" s="22"/>
      <c r="O355" s="22" t="s">
        <v>674</v>
      </c>
    </row>
    <row collapsed="false" customFormat="false" customHeight="false" hidden="false" ht="12.1" outlineLevel="0" r="356">
      <c r="A356" s="21" t="n">
        <v>45524.670023148</v>
      </c>
      <c r="B356" s="22" t="s">
        <v>673</v>
      </c>
      <c r="C356" s="22" t="s">
        <v>233</v>
      </c>
      <c r="D356" s="22" t="s">
        <v>673</v>
      </c>
      <c r="E356" s="22" t="s">
        <v>673</v>
      </c>
      <c r="F356" s="22" t="s">
        <v>20</v>
      </c>
      <c r="G356" s="23" t="n">
        <v>1</v>
      </c>
      <c r="H356" s="24" t="n">
        <v>1</v>
      </c>
      <c r="I356" s="24" t="n">
        <v>10</v>
      </c>
      <c r="J356" s="24" t="n">
        <v>0</v>
      </c>
      <c r="K356" s="24" t="n">
        <v>-0</v>
      </c>
      <c r="L356" s="24" t="n">
        <v>-0</v>
      </c>
      <c r="M356" s="6" t="s">
        <f>=I356+J356+K356+L356</f>
      </c>
      <c r="N356" s="22"/>
      <c r="O356" s="22" t="s">
        <v>796</v>
      </c>
    </row>
    <row collapsed="false" customFormat="false" customHeight="false" hidden="false" ht="12.1" outlineLevel="0" r="357">
      <c r="A357" s="21" t="n">
        <v>45526.520173611</v>
      </c>
      <c r="B357" s="22" t="s">
        <v>673</v>
      </c>
      <c r="C357" s="22" t="s">
        <v>233</v>
      </c>
      <c r="D357" s="22" t="s">
        <v>673</v>
      </c>
      <c r="E357" s="22" t="s">
        <v>673</v>
      </c>
      <c r="F357" s="22" t="s">
        <v>20</v>
      </c>
      <c r="G357" s="23" t="n">
        <v>1</v>
      </c>
      <c r="H357" s="24" t="n">
        <v>1</v>
      </c>
      <c r="I357" s="24" t="n">
        <v>46</v>
      </c>
      <c r="J357" s="24" t="n">
        <v>0</v>
      </c>
      <c r="K357" s="24" t="n">
        <v>-0</v>
      </c>
      <c r="L357" s="24" t="n">
        <v>-0</v>
      </c>
      <c r="M357" s="6" t="s">
        <f>=I357+J357+K357+L357</f>
      </c>
      <c r="N357" s="22"/>
      <c r="O357" s="22" t="s">
        <v>796</v>
      </c>
    </row>
    <row collapsed="false" customFormat="false" customHeight="false" hidden="false" ht="12.1" outlineLevel="0" r="358">
      <c r="A358" s="20" t="n">
        <v>45526.520185185</v>
      </c>
      <c r="B358" s="16" t="s">
        <v>135</v>
      </c>
      <c r="C358" s="16" t="s">
        <v>801</v>
      </c>
      <c r="D358" s="16" t="s">
        <v>336</v>
      </c>
      <c r="E358" s="16" t="s">
        <v>132</v>
      </c>
      <c r="F358" s="16" t="s">
        <v>20</v>
      </c>
      <c r="G358" s="7" t="n">
        <v>1</v>
      </c>
      <c r="H358" s="6" t="n">
        <v>117.03</v>
      </c>
      <c r="I358" s="6" t="n">
        <v>-117.03</v>
      </c>
      <c r="J358" s="6" t="n">
        <v>-0</v>
      </c>
      <c r="K358" s="6" t="n">
        <v>-0</v>
      </c>
      <c r="L358" s="6" t="n">
        <v>-0</v>
      </c>
      <c r="M358" s="6" t="s">
        <f>=I358+J358+K358+L358</f>
      </c>
      <c r="N358" s="16"/>
      <c r="O358" s="16" t="s">
        <v>796</v>
      </c>
    </row>
    <row collapsed="false" customFormat="false" customHeight="false" hidden="false" ht="12.1" outlineLevel="0" r="359">
      <c r="A359" s="21" t="n">
        <v>45527.518530093</v>
      </c>
      <c r="B359" s="22" t="s">
        <v>673</v>
      </c>
      <c r="C359" s="22" t="s">
        <v>233</v>
      </c>
      <c r="D359" s="22" t="s">
        <v>673</v>
      </c>
      <c r="E359" s="22" t="s">
        <v>673</v>
      </c>
      <c r="F359" s="22" t="s">
        <v>20</v>
      </c>
      <c r="G359" s="23" t="n">
        <v>1</v>
      </c>
      <c r="H359" s="24" t="n">
        <v>1</v>
      </c>
      <c r="I359" s="24" t="n">
        <v>46</v>
      </c>
      <c r="J359" s="24" t="n">
        <v>0</v>
      </c>
      <c r="K359" s="24" t="n">
        <v>-0</v>
      </c>
      <c r="L359" s="24" t="n">
        <v>-0</v>
      </c>
      <c r="M359" s="6" t="s">
        <f>=I359+J359+K359+L359</f>
      </c>
      <c r="N359" s="22"/>
      <c r="O359" s="22" t="s">
        <v>796</v>
      </c>
    </row>
    <row collapsed="false" customFormat="false" customHeight="false" hidden="false" ht="12.1" outlineLevel="0" r="360">
      <c r="A360" s="21" t="n">
        <v>45528.420300926</v>
      </c>
      <c r="B360" s="22" t="s">
        <v>673</v>
      </c>
      <c r="C360" s="22" t="s">
        <v>233</v>
      </c>
      <c r="D360" s="22" t="s">
        <v>673</v>
      </c>
      <c r="E360" s="22" t="s">
        <v>673</v>
      </c>
      <c r="F360" s="22" t="s">
        <v>20</v>
      </c>
      <c r="G360" s="23" t="n">
        <v>1</v>
      </c>
      <c r="H360" s="24" t="n">
        <v>1</v>
      </c>
      <c r="I360" s="24" t="n">
        <v>20</v>
      </c>
      <c r="J360" s="24" t="n">
        <v>0</v>
      </c>
      <c r="K360" s="24" t="n">
        <v>-0</v>
      </c>
      <c r="L360" s="24" t="n">
        <v>-0</v>
      </c>
      <c r="M360" s="6" t="s">
        <f>=I360+J360+K360+L360</f>
      </c>
      <c r="N360" s="22"/>
      <c r="O360" s="22" t="s">
        <v>796</v>
      </c>
    </row>
    <row collapsed="false" customFormat="false" customHeight="false" hidden="false" ht="12.1" outlineLevel="0" r="361">
      <c r="A361" s="21" t="n">
        <v>45528.423229167</v>
      </c>
      <c r="B361" s="22" t="s">
        <v>673</v>
      </c>
      <c r="C361" s="22" t="s">
        <v>233</v>
      </c>
      <c r="D361" s="22" t="s">
        <v>673</v>
      </c>
      <c r="E361" s="22" t="s">
        <v>673</v>
      </c>
      <c r="F361" s="22" t="s">
        <v>20</v>
      </c>
      <c r="G361" s="23" t="n">
        <v>1</v>
      </c>
      <c r="H361" s="24" t="n">
        <v>1</v>
      </c>
      <c r="I361" s="24" t="n">
        <v>30.03</v>
      </c>
      <c r="J361" s="24" t="n">
        <v>0</v>
      </c>
      <c r="K361" s="24" t="n">
        <v>-0</v>
      </c>
      <c r="L361" s="24" t="n">
        <v>-0</v>
      </c>
      <c r="M361" s="6" t="s">
        <f>=I361+J361+K361+L361</f>
      </c>
      <c r="N361" s="22"/>
      <c r="O361" s="22" t="s">
        <v>796</v>
      </c>
    </row>
    <row collapsed="false" customFormat="false" customHeight="false" hidden="false" ht="12.1" outlineLevel="0" r="362">
      <c r="A362" s="21" t="n">
        <v>45528.457824074</v>
      </c>
      <c r="B362" s="22" t="s">
        <v>673</v>
      </c>
      <c r="C362" s="22" t="s">
        <v>233</v>
      </c>
      <c r="D362" s="22" t="s">
        <v>673</v>
      </c>
      <c r="E362" s="22" t="s">
        <v>673</v>
      </c>
      <c r="F362" s="22" t="s">
        <v>20</v>
      </c>
      <c r="G362" s="23" t="n">
        <v>1</v>
      </c>
      <c r="H362" s="24" t="n">
        <v>1</v>
      </c>
      <c r="I362" s="24" t="n">
        <v>14.06</v>
      </c>
      <c r="J362" s="24" t="n">
        <v>0</v>
      </c>
      <c r="K362" s="24" t="n">
        <v>-0</v>
      </c>
      <c r="L362" s="24" t="n">
        <v>-0</v>
      </c>
      <c r="M362" s="6" t="s">
        <f>=I362+J362+K362+L362</f>
      </c>
      <c r="N362" s="22"/>
      <c r="O362" s="22" t="s">
        <v>796</v>
      </c>
    </row>
    <row collapsed="false" customFormat="false" customHeight="false" hidden="false" ht="12.1" outlineLevel="0" r="363">
      <c r="A363" s="20" t="n">
        <v>45528.457835648</v>
      </c>
      <c r="B363" s="16" t="s">
        <v>135</v>
      </c>
      <c r="C363" s="16" t="s">
        <v>801</v>
      </c>
      <c r="D363" s="16" t="s">
        <v>336</v>
      </c>
      <c r="E363" s="16" t="s">
        <v>132</v>
      </c>
      <c r="F363" s="16" t="s">
        <v>20</v>
      </c>
      <c r="G363" s="7" t="n">
        <v>1</v>
      </c>
      <c r="H363" s="6" t="n">
        <v>117.14</v>
      </c>
      <c r="I363" s="6" t="n">
        <v>-117.14</v>
      </c>
      <c r="J363" s="6" t="n">
        <v>-0</v>
      </c>
      <c r="K363" s="6" t="n">
        <v>-0</v>
      </c>
      <c r="L363" s="6" t="n">
        <v>-0</v>
      </c>
      <c r="M363" s="6" t="s">
        <f>=I363+J363+K363+L363</f>
      </c>
      <c r="N363" s="16"/>
      <c r="O363" s="16" t="s">
        <v>796</v>
      </c>
    </row>
    <row collapsed="false" customFormat="false" customHeight="false" hidden="false" ht="12.1" outlineLevel="0" r="364">
      <c r="A364" s="21" t="n">
        <v>45528.459340278</v>
      </c>
      <c r="B364" s="22" t="s">
        <v>673</v>
      </c>
      <c r="C364" s="22" t="s">
        <v>233</v>
      </c>
      <c r="D364" s="22" t="s">
        <v>673</v>
      </c>
      <c r="E364" s="22" t="s">
        <v>673</v>
      </c>
      <c r="F364" s="22" t="s">
        <v>20</v>
      </c>
      <c r="G364" s="23" t="n">
        <v>1</v>
      </c>
      <c r="H364" s="24" t="n">
        <v>1</v>
      </c>
      <c r="I364" s="24" t="n">
        <v>25</v>
      </c>
      <c r="J364" s="24" t="n">
        <v>0</v>
      </c>
      <c r="K364" s="24" t="n">
        <v>-0</v>
      </c>
      <c r="L364" s="24" t="n">
        <v>-0</v>
      </c>
      <c r="M364" s="6" t="s">
        <f>=I364+J364+K364+L364</f>
      </c>
      <c r="N364" s="22"/>
      <c r="O364" s="22" t="s">
        <v>796</v>
      </c>
    </row>
    <row collapsed="false" customFormat="false" customHeight="false" hidden="false" ht="12.1" outlineLevel="0" r="365">
      <c r="A365" s="21" t="n">
        <v>45529.301863426</v>
      </c>
      <c r="B365" s="22" t="s">
        <v>673</v>
      </c>
      <c r="C365" s="22" t="s">
        <v>233</v>
      </c>
      <c r="D365" s="22" t="s">
        <v>673</v>
      </c>
      <c r="E365" s="22" t="s">
        <v>673</v>
      </c>
      <c r="F365" s="22" t="s">
        <v>20</v>
      </c>
      <c r="G365" s="23" t="n">
        <v>1</v>
      </c>
      <c r="H365" s="24" t="n">
        <v>1</v>
      </c>
      <c r="I365" s="24" t="n">
        <v>49.91</v>
      </c>
      <c r="J365" s="24" t="n">
        <v>0</v>
      </c>
      <c r="K365" s="24" t="n">
        <v>-0</v>
      </c>
      <c r="L365" s="24" t="n">
        <v>-0</v>
      </c>
      <c r="M365" s="6" t="s">
        <f>=I365+J365+K365+L365</f>
      </c>
      <c r="N365" s="22"/>
      <c r="O365" s="22" t="s">
        <v>796</v>
      </c>
    </row>
    <row collapsed="false" customFormat="false" customHeight="false" hidden="false" ht="12.1" outlineLevel="0" r="366">
      <c r="A366" s="21" t="n">
        <v>45529.304282407</v>
      </c>
      <c r="B366" s="22" t="s">
        <v>673</v>
      </c>
      <c r="C366" s="22" t="s">
        <v>233</v>
      </c>
      <c r="D366" s="22" t="s">
        <v>673</v>
      </c>
      <c r="E366" s="22" t="s">
        <v>673</v>
      </c>
      <c r="F366" s="22" t="s">
        <v>20</v>
      </c>
      <c r="G366" s="23" t="n">
        <v>1</v>
      </c>
      <c r="H366" s="24" t="n">
        <v>1</v>
      </c>
      <c r="I366" s="24" t="n">
        <v>10</v>
      </c>
      <c r="J366" s="24" t="n">
        <v>0</v>
      </c>
      <c r="K366" s="24" t="n">
        <v>-0</v>
      </c>
      <c r="L366" s="24" t="n">
        <v>-0</v>
      </c>
      <c r="M366" s="6" t="s">
        <f>=I366+J366+K366+L366</f>
      </c>
      <c r="N366" s="22"/>
      <c r="O366" s="22" t="s">
        <v>796</v>
      </c>
    </row>
    <row collapsed="false" customFormat="false" customHeight="false" hidden="false" ht="12.1" outlineLevel="0" r="367">
      <c r="A367" s="21" t="n">
        <v>45529.556053241</v>
      </c>
      <c r="B367" s="22" t="s">
        <v>673</v>
      </c>
      <c r="C367" s="22" t="s">
        <v>233</v>
      </c>
      <c r="D367" s="22" t="s">
        <v>673</v>
      </c>
      <c r="E367" s="22" t="s">
        <v>673</v>
      </c>
      <c r="F367" s="22" t="s">
        <v>20</v>
      </c>
      <c r="G367" s="23" t="n">
        <v>1</v>
      </c>
      <c r="H367" s="24" t="n">
        <v>1</v>
      </c>
      <c r="I367" s="24" t="n">
        <v>43</v>
      </c>
      <c r="J367" s="24" t="n">
        <v>0</v>
      </c>
      <c r="K367" s="24" t="n">
        <v>-0</v>
      </c>
      <c r="L367" s="24" t="n">
        <v>-0</v>
      </c>
      <c r="M367" s="6" t="s">
        <f>=I367+J367+K367+L367</f>
      </c>
      <c r="N367" s="22"/>
      <c r="O367" s="22" t="s">
        <v>796</v>
      </c>
    </row>
    <row collapsed="false" customFormat="false" customHeight="false" hidden="false" ht="12.1" outlineLevel="0" r="368">
      <c r="A368" s="20" t="n">
        <v>45529.556168981</v>
      </c>
      <c r="B368" s="16" t="s">
        <v>135</v>
      </c>
      <c r="C368" s="16" t="s">
        <v>801</v>
      </c>
      <c r="D368" s="16" t="s">
        <v>336</v>
      </c>
      <c r="E368" s="16" t="s">
        <v>132</v>
      </c>
      <c r="F368" s="16" t="s">
        <v>20</v>
      </c>
      <c r="G368" s="7" t="n">
        <v>1</v>
      </c>
      <c r="H368" s="6" t="n">
        <v>117.2</v>
      </c>
      <c r="I368" s="6" t="n">
        <v>-117.2</v>
      </c>
      <c r="J368" s="6" t="n">
        <v>-0</v>
      </c>
      <c r="K368" s="6" t="n">
        <v>-0</v>
      </c>
      <c r="L368" s="6" t="n">
        <v>-0</v>
      </c>
      <c r="M368" s="6" t="s">
        <f>=I368+J368+K368+L368</f>
      </c>
      <c r="N368" s="16"/>
      <c r="O368" s="16" t="s">
        <v>796</v>
      </c>
    </row>
    <row collapsed="false" customFormat="false" customHeight="false" hidden="false" ht="12.1" outlineLevel="0" r="369">
      <c r="A369" s="21" t="n">
        <v>45530.485844907</v>
      </c>
      <c r="B369" s="22" t="s">
        <v>696</v>
      </c>
      <c r="C369" s="22" t="s">
        <v>751</v>
      </c>
      <c r="D369" s="22" t="s">
        <v>696</v>
      </c>
      <c r="E369" s="22" t="s">
        <v>696</v>
      </c>
      <c r="F369" s="22" t="s">
        <v>20</v>
      </c>
      <c r="G369" s="23" t="n">
        <v>1</v>
      </c>
      <c r="H369" s="24" t="n">
        <v>1</v>
      </c>
      <c r="I369" s="24" t="n">
        <v>31.26</v>
      </c>
      <c r="J369" s="24" t="n">
        <v>0</v>
      </c>
      <c r="K369" s="24" t="n">
        <v>-0</v>
      </c>
      <c r="L369" s="24" t="n">
        <v>-0</v>
      </c>
      <c r="M369" s="6" t="s">
        <f>=I369+J369+K369+L369</f>
      </c>
      <c r="N369" s="22"/>
      <c r="O369" s="22" t="s">
        <v>674</v>
      </c>
    </row>
    <row collapsed="false" customFormat="false" customHeight="false" hidden="false" ht="12.1" outlineLevel="0" r="370">
      <c r="A370" s="21" t="n">
        <v>45530.488946759</v>
      </c>
      <c r="B370" s="22" t="s">
        <v>731</v>
      </c>
      <c r="C370" s="22" t="s">
        <v>803</v>
      </c>
      <c r="D370" s="22" t="s">
        <v>731</v>
      </c>
      <c r="E370" s="22" t="s">
        <v>731</v>
      </c>
      <c r="F370" s="22" t="s">
        <v>20</v>
      </c>
      <c r="G370" s="23" t="n">
        <v>1</v>
      </c>
      <c r="H370" s="24" t="n">
        <v>1</v>
      </c>
      <c r="I370" s="24" t="n">
        <v>1200</v>
      </c>
      <c r="J370" s="24" t="n">
        <v>0</v>
      </c>
      <c r="K370" s="24" t="n">
        <v>-0</v>
      </c>
      <c r="L370" s="24" t="n">
        <v>-0</v>
      </c>
      <c r="M370" s="6" t="s">
        <f>=I370+J370+K370+L370</f>
      </c>
      <c r="N370" s="22"/>
      <c r="O370" s="22" t="s">
        <v>674</v>
      </c>
    </row>
    <row collapsed="false" customFormat="false" customHeight="false" hidden="false" ht="12.1" outlineLevel="0" r="371">
      <c r="A371" s="20" t="n">
        <v>45530.504039352</v>
      </c>
      <c r="B371" s="16" t="s">
        <v>127</v>
      </c>
      <c r="C371" s="16" t="s">
        <v>795</v>
      </c>
      <c r="D371" s="16" t="s">
        <v>336</v>
      </c>
      <c r="E371" s="16" t="s">
        <v>18</v>
      </c>
      <c r="F371" s="16" t="s">
        <v>20</v>
      </c>
      <c r="G371" s="7" t="n">
        <v>3</v>
      </c>
      <c r="H371" s="6" t="n">
        <v>241.3</v>
      </c>
      <c r="I371" s="6" t="n">
        <v>-723.9</v>
      </c>
      <c r="J371" s="6" t="n">
        <v>-0</v>
      </c>
      <c r="K371" s="6" t="n">
        <v>-2.17</v>
      </c>
      <c r="L371" s="6" t="n">
        <v>-0</v>
      </c>
      <c r="M371" s="6" t="s">
        <f>=I371+J371+K371+L371</f>
      </c>
      <c r="N371" s="16"/>
      <c r="O371" s="16" t="s">
        <v>674</v>
      </c>
    </row>
    <row collapsed="false" customFormat="false" customHeight="false" hidden="false" ht="12.1" outlineLevel="0" r="372">
      <c r="A372" s="20" t="n">
        <v>45530.505138889</v>
      </c>
      <c r="B372" s="16" t="s">
        <v>127</v>
      </c>
      <c r="C372" s="16" t="s">
        <v>795</v>
      </c>
      <c r="D372" s="16" t="s">
        <v>336</v>
      </c>
      <c r="E372" s="16" t="s">
        <v>18</v>
      </c>
      <c r="F372" s="16" t="s">
        <v>20</v>
      </c>
      <c r="G372" s="7" t="n">
        <v>3</v>
      </c>
      <c r="H372" s="6" t="n">
        <v>241.25</v>
      </c>
      <c r="I372" s="6" t="n">
        <v>-723.75</v>
      </c>
      <c r="J372" s="6" t="n">
        <v>-0</v>
      </c>
      <c r="K372" s="6" t="n">
        <v>-2.17</v>
      </c>
      <c r="L372" s="6" t="n">
        <v>-0</v>
      </c>
      <c r="M372" s="6" t="s">
        <f>=I372+J372+K372+L372</f>
      </c>
      <c r="N372" s="16"/>
      <c r="O372" s="16" t="s">
        <v>674</v>
      </c>
    </row>
    <row collapsed="false" customFormat="false" customHeight="false" hidden="false" ht="12.1" outlineLevel="0" r="373">
      <c r="A373" s="21" t="n">
        <v>45530.508055556</v>
      </c>
      <c r="B373" s="22" t="s">
        <v>696</v>
      </c>
      <c r="C373" s="22" t="s">
        <v>702</v>
      </c>
      <c r="D373" s="22" t="s">
        <v>696</v>
      </c>
      <c r="E373" s="22" t="s">
        <v>696</v>
      </c>
      <c r="F373" s="22" t="s">
        <v>20</v>
      </c>
      <c r="G373" s="23" t="n">
        <v>1</v>
      </c>
      <c r="H373" s="24" t="n">
        <v>1</v>
      </c>
      <c r="I373" s="24" t="n">
        <v>94.98</v>
      </c>
      <c r="J373" s="24" t="n">
        <v>0</v>
      </c>
      <c r="K373" s="24" t="n">
        <v>-0</v>
      </c>
      <c r="L373" s="24" t="n">
        <v>-0</v>
      </c>
      <c r="M373" s="6" t="s">
        <f>=I373+J373+K373+L373</f>
      </c>
      <c r="N373" s="22"/>
      <c r="O373" s="22" t="s">
        <v>674</v>
      </c>
    </row>
    <row collapsed="false" customFormat="false" customHeight="false" hidden="false" ht="12.1" outlineLevel="0" r="374">
      <c r="A374" s="21" t="n">
        <v>45530.535</v>
      </c>
      <c r="B374" s="22" t="s">
        <v>673</v>
      </c>
      <c r="C374" s="22" t="s">
        <v>233</v>
      </c>
      <c r="D374" s="22" t="s">
        <v>673</v>
      </c>
      <c r="E374" s="22" t="s">
        <v>673</v>
      </c>
      <c r="F374" s="22" t="s">
        <v>20</v>
      </c>
      <c r="G374" s="23" t="n">
        <v>1</v>
      </c>
      <c r="H374" s="24" t="n">
        <v>1</v>
      </c>
      <c r="I374" s="24" t="n">
        <v>46</v>
      </c>
      <c r="J374" s="24" t="n">
        <v>0</v>
      </c>
      <c r="K374" s="24" t="n">
        <v>-0</v>
      </c>
      <c r="L374" s="24" t="n">
        <v>-0</v>
      </c>
      <c r="M374" s="6" t="s">
        <f>=I374+J374+K374+L374</f>
      </c>
      <c r="N374" s="22"/>
      <c r="O374" s="22" t="s">
        <v>796</v>
      </c>
    </row>
    <row collapsed="false" customFormat="false" customHeight="false" hidden="false" ht="12.1" outlineLevel="0" r="375">
      <c r="A375" s="21" t="n">
        <v>45530.771898148</v>
      </c>
      <c r="B375" s="22" t="s">
        <v>673</v>
      </c>
      <c r="C375" s="22" t="s">
        <v>233</v>
      </c>
      <c r="D375" s="22" t="s">
        <v>673</v>
      </c>
      <c r="E375" s="22" t="s">
        <v>673</v>
      </c>
      <c r="F375" s="22" t="s">
        <v>20</v>
      </c>
      <c r="G375" s="23" t="n">
        <v>1</v>
      </c>
      <c r="H375" s="24" t="n">
        <v>1</v>
      </c>
      <c r="I375" s="24" t="n">
        <v>18.55</v>
      </c>
      <c r="J375" s="24" t="n">
        <v>0</v>
      </c>
      <c r="K375" s="24" t="n">
        <v>-0</v>
      </c>
      <c r="L375" s="24" t="n">
        <v>-0</v>
      </c>
      <c r="M375" s="6" t="s">
        <f>=I375+J375+K375+L375</f>
      </c>
      <c r="N375" s="22"/>
      <c r="O375" s="22" t="s">
        <v>796</v>
      </c>
    </row>
    <row collapsed="false" customFormat="false" customHeight="false" hidden="false" ht="12.1" outlineLevel="0" r="376">
      <c r="A376" s="20" t="n">
        <v>45531.517546296</v>
      </c>
      <c r="B376" s="16" t="s">
        <v>135</v>
      </c>
      <c r="C376" s="16" t="s">
        <v>801</v>
      </c>
      <c r="D376" s="16" t="s">
        <v>336</v>
      </c>
      <c r="E376" s="16" t="s">
        <v>132</v>
      </c>
      <c r="F376" s="16" t="s">
        <v>20</v>
      </c>
      <c r="G376" s="7" t="n">
        <v>1</v>
      </c>
      <c r="H376" s="6" t="n">
        <v>117.31</v>
      </c>
      <c r="I376" s="6" t="n">
        <v>-117.31</v>
      </c>
      <c r="J376" s="6" t="n">
        <v>-0</v>
      </c>
      <c r="K376" s="6" t="n">
        <v>-0</v>
      </c>
      <c r="L376" s="6" t="n">
        <v>-0</v>
      </c>
      <c r="M376" s="6" t="s">
        <f>=I376+J376+K376+L376</f>
      </c>
      <c r="N376" s="16"/>
      <c r="O376" s="16" t="s">
        <v>796</v>
      </c>
    </row>
    <row collapsed="false" customFormat="false" customHeight="false" hidden="false" ht="12.1" outlineLevel="0" r="377">
      <c r="A377" s="21" t="n">
        <v>45531.517546296</v>
      </c>
      <c r="B377" s="22" t="s">
        <v>673</v>
      </c>
      <c r="C377" s="22" t="s">
        <v>233</v>
      </c>
      <c r="D377" s="22" t="s">
        <v>673</v>
      </c>
      <c r="E377" s="22" t="s">
        <v>673</v>
      </c>
      <c r="F377" s="22" t="s">
        <v>20</v>
      </c>
      <c r="G377" s="23" t="n">
        <v>1</v>
      </c>
      <c r="H377" s="24" t="n">
        <v>1</v>
      </c>
      <c r="I377" s="24" t="n">
        <v>41</v>
      </c>
      <c r="J377" s="24" t="n">
        <v>0</v>
      </c>
      <c r="K377" s="24" t="n">
        <v>-0</v>
      </c>
      <c r="L377" s="24" t="n">
        <v>-0</v>
      </c>
      <c r="M377" s="6" t="s">
        <f>=I377+J377+K377+L377</f>
      </c>
      <c r="N377" s="22"/>
      <c r="O377" s="22" t="s">
        <v>796</v>
      </c>
    </row>
    <row collapsed="false" customFormat="false" customHeight="false" hidden="false" ht="12.1" outlineLevel="0" r="378">
      <c r="A378" s="21" t="n">
        <v>45531.80150463</v>
      </c>
      <c r="B378" s="22" t="s">
        <v>673</v>
      </c>
      <c r="C378" s="22" t="s">
        <v>233</v>
      </c>
      <c r="D378" s="22" t="s">
        <v>673</v>
      </c>
      <c r="E378" s="22" t="s">
        <v>673</v>
      </c>
      <c r="F378" s="22" t="s">
        <v>20</v>
      </c>
      <c r="G378" s="23" t="n">
        <v>1</v>
      </c>
      <c r="H378" s="24" t="n">
        <v>1</v>
      </c>
      <c r="I378" s="24" t="n">
        <v>27.05</v>
      </c>
      <c r="J378" s="24" t="n">
        <v>0</v>
      </c>
      <c r="K378" s="24" t="n">
        <v>-0</v>
      </c>
      <c r="L378" s="24" t="n">
        <v>-0</v>
      </c>
      <c r="M378" s="6" t="s">
        <f>=I378+J378+K378+L378</f>
      </c>
      <c r="N378" s="22"/>
      <c r="O378" s="22" t="s">
        <v>796</v>
      </c>
    </row>
    <row collapsed="false" customFormat="false" customHeight="false" hidden="false" ht="12.1" outlineLevel="0" r="379">
      <c r="A379" s="20" t="n">
        <v>45532.448055556</v>
      </c>
      <c r="B379" s="16" t="s">
        <v>138</v>
      </c>
      <c r="C379" s="16" t="s">
        <v>675</v>
      </c>
      <c r="D379" s="16" t="s">
        <v>336</v>
      </c>
      <c r="E379" s="16" t="s">
        <v>132</v>
      </c>
      <c r="F379" s="16" t="s">
        <v>20</v>
      </c>
      <c r="G379" s="7" t="n">
        <v>17</v>
      </c>
      <c r="H379" s="6" t="n">
        <v>5.78</v>
      </c>
      <c r="I379" s="6" t="n">
        <v>-98.26</v>
      </c>
      <c r="J379" s="6" t="n">
        <v>-0</v>
      </c>
      <c r="K379" s="6" t="n">
        <v>-0</v>
      </c>
      <c r="L379" s="6" t="n">
        <v>-0</v>
      </c>
      <c r="M379" s="6" t="s">
        <f>=I379+J379+K379+L379</f>
      </c>
      <c r="N379" s="16"/>
      <c r="O379" s="16" t="s">
        <v>674</v>
      </c>
    </row>
    <row collapsed="false" customFormat="false" customHeight="false" hidden="false" ht="12.1" outlineLevel="0" r="380">
      <c r="A380" s="21" t="n">
        <v>45532.521759259</v>
      </c>
      <c r="B380" s="22" t="s">
        <v>673</v>
      </c>
      <c r="C380" s="22" t="s">
        <v>233</v>
      </c>
      <c r="D380" s="22" t="s">
        <v>673</v>
      </c>
      <c r="E380" s="22" t="s">
        <v>673</v>
      </c>
      <c r="F380" s="22" t="s">
        <v>20</v>
      </c>
      <c r="G380" s="23" t="n">
        <v>1</v>
      </c>
      <c r="H380" s="24" t="n">
        <v>1</v>
      </c>
      <c r="I380" s="24" t="n">
        <v>41</v>
      </c>
      <c r="J380" s="24" t="n">
        <v>0</v>
      </c>
      <c r="K380" s="24" t="n">
        <v>-0</v>
      </c>
      <c r="L380" s="24" t="n">
        <v>-0</v>
      </c>
      <c r="M380" s="6" t="s">
        <f>=I380+J380+K380+L380</f>
      </c>
      <c r="N380" s="22"/>
      <c r="O380" s="22" t="s">
        <v>796</v>
      </c>
    </row>
    <row collapsed="false" customFormat="false" customHeight="false" hidden="false" ht="12.1" outlineLevel="0" r="381">
      <c r="A381" s="21" t="n">
        <v>45533.532280093</v>
      </c>
      <c r="B381" s="22" t="s">
        <v>673</v>
      </c>
      <c r="C381" s="22" t="s">
        <v>233</v>
      </c>
      <c r="D381" s="22" t="s">
        <v>673</v>
      </c>
      <c r="E381" s="22" t="s">
        <v>673</v>
      </c>
      <c r="F381" s="22" t="s">
        <v>20</v>
      </c>
      <c r="G381" s="23" t="n">
        <v>1</v>
      </c>
      <c r="H381" s="24" t="n">
        <v>1</v>
      </c>
      <c r="I381" s="24" t="n">
        <v>47</v>
      </c>
      <c r="J381" s="24" t="n">
        <v>0</v>
      </c>
      <c r="K381" s="24" t="n">
        <v>-0</v>
      </c>
      <c r="L381" s="24" t="n">
        <v>-0</v>
      </c>
      <c r="M381" s="6" t="s">
        <f>=I381+J381+K381+L381</f>
      </c>
      <c r="N381" s="22"/>
      <c r="O381" s="22" t="s">
        <v>796</v>
      </c>
    </row>
    <row collapsed="false" customFormat="false" customHeight="false" hidden="false" ht="12.1" outlineLevel="0" r="382">
      <c r="A382" s="20" t="n">
        <v>45533.532997685</v>
      </c>
      <c r="B382" s="16" t="s">
        <v>135</v>
      </c>
      <c r="C382" s="16" t="s">
        <v>801</v>
      </c>
      <c r="D382" s="16" t="s">
        <v>336</v>
      </c>
      <c r="E382" s="16" t="s">
        <v>132</v>
      </c>
      <c r="F382" s="16" t="s">
        <v>20</v>
      </c>
      <c r="G382" s="7" t="n">
        <v>1</v>
      </c>
      <c r="H382" s="6" t="n">
        <v>117.42</v>
      </c>
      <c r="I382" s="6" t="n">
        <v>-117.42</v>
      </c>
      <c r="J382" s="6" t="n">
        <v>-0</v>
      </c>
      <c r="K382" s="6" t="n">
        <v>-0</v>
      </c>
      <c r="L382" s="6" t="n">
        <v>-0</v>
      </c>
      <c r="M382" s="6" t="s">
        <f>=I382+J382+K382+L382</f>
      </c>
      <c r="N382" s="16"/>
      <c r="O382" s="16" t="s">
        <v>796</v>
      </c>
    </row>
    <row collapsed="false" customFormat="false" customHeight="false" hidden="false" ht="12.1" outlineLevel="0" r="383">
      <c r="A383" s="21" t="n">
        <v>45533.762199074</v>
      </c>
      <c r="B383" s="22" t="s">
        <v>673</v>
      </c>
      <c r="C383" s="22" t="s">
        <v>233</v>
      </c>
      <c r="D383" s="22" t="s">
        <v>673</v>
      </c>
      <c r="E383" s="22" t="s">
        <v>673</v>
      </c>
      <c r="F383" s="22" t="s">
        <v>20</v>
      </c>
      <c r="G383" s="23" t="n">
        <v>1</v>
      </c>
      <c r="H383" s="24" t="n">
        <v>1</v>
      </c>
      <c r="I383" s="24" t="n">
        <v>13.04</v>
      </c>
      <c r="J383" s="24" t="n">
        <v>0</v>
      </c>
      <c r="K383" s="24" t="n">
        <v>-0</v>
      </c>
      <c r="L383" s="24" t="n">
        <v>-0</v>
      </c>
      <c r="M383" s="6" t="s">
        <f>=I383+J383+K383+L383</f>
      </c>
      <c r="N383" s="22"/>
      <c r="O383" s="22" t="s">
        <v>796</v>
      </c>
    </row>
    <row collapsed="false" customFormat="false" customHeight="false" hidden="false" ht="12.1" outlineLevel="0" r="384">
      <c r="A384" s="21" t="n">
        <v>45534.2946875</v>
      </c>
      <c r="B384" s="22" t="s">
        <v>673</v>
      </c>
      <c r="C384" s="22" t="s">
        <v>233</v>
      </c>
      <c r="D384" s="22" t="s">
        <v>673</v>
      </c>
      <c r="E384" s="22" t="s">
        <v>673</v>
      </c>
      <c r="F384" s="22" t="s">
        <v>20</v>
      </c>
      <c r="G384" s="23" t="n">
        <v>1</v>
      </c>
      <c r="H384" s="24" t="n">
        <v>1</v>
      </c>
      <c r="I384" s="24" t="n">
        <v>28</v>
      </c>
      <c r="J384" s="24" t="n">
        <v>0</v>
      </c>
      <c r="K384" s="24" t="n">
        <v>-0</v>
      </c>
      <c r="L384" s="24" t="n">
        <v>-0</v>
      </c>
      <c r="M384" s="6" t="s">
        <f>=I384+J384+K384+L384</f>
      </c>
      <c r="N384" s="22"/>
      <c r="O384" s="22" t="s">
        <v>796</v>
      </c>
    </row>
    <row collapsed="false" customFormat="false" customHeight="false" hidden="false" ht="12.1" outlineLevel="0" r="385">
      <c r="A385" s="21" t="n">
        <v>45534.524675926</v>
      </c>
      <c r="B385" s="22" t="s">
        <v>673</v>
      </c>
      <c r="C385" s="22" t="s">
        <v>233</v>
      </c>
      <c r="D385" s="22" t="s">
        <v>673</v>
      </c>
      <c r="E385" s="22" t="s">
        <v>673</v>
      </c>
      <c r="F385" s="22" t="s">
        <v>20</v>
      </c>
      <c r="G385" s="23" t="n">
        <v>1</v>
      </c>
      <c r="H385" s="24" t="n">
        <v>1</v>
      </c>
      <c r="I385" s="24" t="n">
        <v>41</v>
      </c>
      <c r="J385" s="24" t="n">
        <v>0</v>
      </c>
      <c r="K385" s="24" t="n">
        <v>-0</v>
      </c>
      <c r="L385" s="24" t="n">
        <v>-0</v>
      </c>
      <c r="M385" s="6" t="s">
        <f>=I385+J385+K385+L385</f>
      </c>
      <c r="N385" s="22"/>
      <c r="O385" s="22" t="s">
        <v>796</v>
      </c>
    </row>
    <row collapsed="false" customFormat="false" customHeight="false" hidden="false" ht="12.1" outlineLevel="0" r="386">
      <c r="A386" s="21" t="n">
        <v>45535.394675926</v>
      </c>
      <c r="B386" s="22" t="s">
        <v>673</v>
      </c>
      <c r="C386" s="22" t="s">
        <v>233</v>
      </c>
      <c r="D386" s="22" t="s">
        <v>673</v>
      </c>
      <c r="E386" s="22" t="s">
        <v>673</v>
      </c>
      <c r="F386" s="22" t="s">
        <v>20</v>
      </c>
      <c r="G386" s="23" t="n">
        <v>1</v>
      </c>
      <c r="H386" s="24" t="n">
        <v>1</v>
      </c>
      <c r="I386" s="24" t="n">
        <v>30</v>
      </c>
      <c r="J386" s="24" t="n">
        <v>0</v>
      </c>
      <c r="K386" s="24" t="n">
        <v>-0</v>
      </c>
      <c r="L386" s="24" t="n">
        <v>-0</v>
      </c>
      <c r="M386" s="6" t="s">
        <f>=I386+J386+K386+L386</f>
      </c>
      <c r="N386" s="22"/>
      <c r="O386" s="22" t="s">
        <v>796</v>
      </c>
    </row>
    <row collapsed="false" customFormat="false" customHeight="false" hidden="false" ht="12.1" outlineLevel="0" r="387">
      <c r="A387" s="20" t="n">
        <v>45535.394722222</v>
      </c>
      <c r="B387" s="16" t="s">
        <v>135</v>
      </c>
      <c r="C387" s="16" t="s">
        <v>801</v>
      </c>
      <c r="D387" s="16" t="s">
        <v>336</v>
      </c>
      <c r="E387" s="16" t="s">
        <v>132</v>
      </c>
      <c r="F387" s="16" t="s">
        <v>20</v>
      </c>
      <c r="G387" s="7" t="n">
        <v>1</v>
      </c>
      <c r="H387" s="6" t="n">
        <v>117.53</v>
      </c>
      <c r="I387" s="6" t="n">
        <v>-117.53</v>
      </c>
      <c r="J387" s="6" t="n">
        <v>-0</v>
      </c>
      <c r="K387" s="6" t="n">
        <v>-0</v>
      </c>
      <c r="L387" s="6" t="n">
        <v>-0</v>
      </c>
      <c r="M387" s="6" t="s">
        <f>=I387+J387+K387+L387</f>
      </c>
      <c r="N387" s="16"/>
      <c r="O387" s="16" t="s">
        <v>796</v>
      </c>
    </row>
    <row collapsed="false" customFormat="false" customHeight="false" hidden="false" ht="12.1" outlineLevel="0" r="388">
      <c r="A388" s="21" t="n">
        <v>45537.523842593</v>
      </c>
      <c r="B388" s="22" t="s">
        <v>673</v>
      </c>
      <c r="C388" s="22" t="s">
        <v>233</v>
      </c>
      <c r="D388" s="22" t="s">
        <v>673</v>
      </c>
      <c r="E388" s="22" t="s">
        <v>673</v>
      </c>
      <c r="F388" s="22" t="s">
        <v>20</v>
      </c>
      <c r="G388" s="23" t="n">
        <v>1</v>
      </c>
      <c r="H388" s="24" t="n">
        <v>1</v>
      </c>
      <c r="I388" s="24" t="n">
        <v>35.02</v>
      </c>
      <c r="J388" s="24" t="n">
        <v>0</v>
      </c>
      <c r="K388" s="24" t="n">
        <v>-0</v>
      </c>
      <c r="L388" s="24" t="n">
        <v>-0</v>
      </c>
      <c r="M388" s="6" t="s">
        <f>=I388+J388+K388+L388</f>
      </c>
      <c r="N388" s="22"/>
      <c r="O388" s="22" t="s">
        <v>796</v>
      </c>
    </row>
    <row collapsed="false" customFormat="false" customHeight="false" hidden="false" ht="12.1" outlineLevel="0" r="389">
      <c r="A389" s="21" t="n">
        <v>45538.306412037</v>
      </c>
      <c r="B389" s="22" t="s">
        <v>673</v>
      </c>
      <c r="C389" s="22" t="s">
        <v>233</v>
      </c>
      <c r="D389" s="22" t="s">
        <v>673</v>
      </c>
      <c r="E389" s="22" t="s">
        <v>673</v>
      </c>
      <c r="F389" s="22" t="s">
        <v>20</v>
      </c>
      <c r="G389" s="23" t="n">
        <v>1</v>
      </c>
      <c r="H389" s="24" t="n">
        <v>1</v>
      </c>
      <c r="I389" s="24" t="n">
        <v>45.01</v>
      </c>
      <c r="J389" s="24" t="n">
        <v>0</v>
      </c>
      <c r="K389" s="24" t="n">
        <v>-0</v>
      </c>
      <c r="L389" s="24" t="n">
        <v>-0</v>
      </c>
      <c r="M389" s="6" t="s">
        <f>=I389+J389+K389+L389</f>
      </c>
      <c r="N389" s="22"/>
      <c r="O389" s="22" t="s">
        <v>796</v>
      </c>
    </row>
    <row collapsed="false" customFormat="false" customHeight="false" hidden="false" ht="12.1" outlineLevel="0" r="390">
      <c r="A390" s="21" t="n">
        <v>45538.308425926</v>
      </c>
      <c r="B390" s="22" t="s">
        <v>673</v>
      </c>
      <c r="C390" s="22" t="s">
        <v>233</v>
      </c>
      <c r="D390" s="22" t="s">
        <v>673</v>
      </c>
      <c r="E390" s="22" t="s">
        <v>673</v>
      </c>
      <c r="F390" s="22" t="s">
        <v>20</v>
      </c>
      <c r="G390" s="23" t="n">
        <v>1</v>
      </c>
      <c r="H390" s="24" t="n">
        <v>1</v>
      </c>
      <c r="I390" s="24" t="n">
        <v>45</v>
      </c>
      <c r="J390" s="24" t="n">
        <v>0</v>
      </c>
      <c r="K390" s="24" t="n">
        <v>-0</v>
      </c>
      <c r="L390" s="24" t="n">
        <v>-0</v>
      </c>
      <c r="M390" s="6" t="s">
        <f>=I390+J390+K390+L390</f>
      </c>
      <c r="N390" s="22"/>
      <c r="O390" s="22" t="s">
        <v>796</v>
      </c>
    </row>
    <row collapsed="false" customFormat="false" customHeight="false" hidden="false" ht="12.1" outlineLevel="0" r="391">
      <c r="A391" s="20" t="n">
        <v>45538.347581019</v>
      </c>
      <c r="B391" s="16" t="s">
        <v>135</v>
      </c>
      <c r="C391" s="16" t="s">
        <v>801</v>
      </c>
      <c r="D391" s="16" t="s">
        <v>336</v>
      </c>
      <c r="E391" s="16" t="s">
        <v>132</v>
      </c>
      <c r="F391" s="16" t="s">
        <v>20</v>
      </c>
      <c r="G391" s="7" t="n">
        <v>1</v>
      </c>
      <c r="H391" s="6" t="n">
        <v>117.71</v>
      </c>
      <c r="I391" s="6" t="n">
        <v>-117.71</v>
      </c>
      <c r="J391" s="6" t="n">
        <v>-0</v>
      </c>
      <c r="K391" s="6" t="n">
        <v>-0</v>
      </c>
      <c r="L391" s="6" t="n">
        <v>-0</v>
      </c>
      <c r="M391" s="6" t="s">
        <f>=I391+J391+K391+L391</f>
      </c>
      <c r="N391" s="16"/>
      <c r="O391" s="16" t="s">
        <v>796</v>
      </c>
    </row>
    <row collapsed="false" customFormat="false" customHeight="false" hidden="false" ht="12.1" outlineLevel="0" r="392">
      <c r="A392" s="21" t="n">
        <v>45538.402719907</v>
      </c>
      <c r="B392" s="22" t="s">
        <v>673</v>
      </c>
      <c r="C392" s="22" t="s">
        <v>233</v>
      </c>
      <c r="D392" s="22" t="s">
        <v>673</v>
      </c>
      <c r="E392" s="22" t="s">
        <v>673</v>
      </c>
      <c r="F392" s="22" t="s">
        <v>20</v>
      </c>
      <c r="G392" s="23" t="n">
        <v>1</v>
      </c>
      <c r="H392" s="24" t="n">
        <v>1</v>
      </c>
      <c r="I392" s="24" t="n">
        <v>1</v>
      </c>
      <c r="J392" s="24" t="n">
        <v>0</v>
      </c>
      <c r="K392" s="24" t="n">
        <v>-0</v>
      </c>
      <c r="L392" s="24" t="n">
        <v>-0</v>
      </c>
      <c r="M392" s="6" t="s">
        <f>=I392+J392+K392+L392</f>
      </c>
      <c r="N392" s="22"/>
      <c r="O392" s="22" t="s">
        <v>796</v>
      </c>
    </row>
    <row collapsed="false" customFormat="false" customHeight="false" hidden="false" ht="12.1" outlineLevel="0" r="393">
      <c r="A393" s="21" t="n">
        <v>45538.473506944</v>
      </c>
      <c r="B393" s="22" t="s">
        <v>673</v>
      </c>
      <c r="C393" s="22" t="s">
        <v>233</v>
      </c>
      <c r="D393" s="22" t="s">
        <v>673</v>
      </c>
      <c r="E393" s="22" t="s">
        <v>673</v>
      </c>
      <c r="F393" s="22" t="s">
        <v>20</v>
      </c>
      <c r="G393" s="23" t="n">
        <v>1</v>
      </c>
      <c r="H393" s="24" t="n">
        <v>1</v>
      </c>
      <c r="I393" s="24" t="n">
        <v>10</v>
      </c>
      <c r="J393" s="24" t="n">
        <v>0</v>
      </c>
      <c r="K393" s="24" t="n">
        <v>-0</v>
      </c>
      <c r="L393" s="24" t="n">
        <v>-0</v>
      </c>
      <c r="M393" s="6" t="s">
        <f>=I393+J393+K393+L393</f>
      </c>
      <c r="N393" s="22"/>
      <c r="O393" s="22" t="s">
        <v>796</v>
      </c>
    </row>
    <row collapsed="false" customFormat="false" customHeight="false" hidden="false" ht="12.1" outlineLevel="0" r="394">
      <c r="A394" s="21" t="n">
        <v>45538.520127315</v>
      </c>
      <c r="B394" s="22" t="s">
        <v>673</v>
      </c>
      <c r="C394" s="22" t="s">
        <v>233</v>
      </c>
      <c r="D394" s="22" t="s">
        <v>673</v>
      </c>
      <c r="E394" s="22" t="s">
        <v>673</v>
      </c>
      <c r="F394" s="22" t="s">
        <v>20</v>
      </c>
      <c r="G394" s="23" t="n">
        <v>1</v>
      </c>
      <c r="H394" s="24" t="n">
        <v>1</v>
      </c>
      <c r="I394" s="24" t="n">
        <v>30</v>
      </c>
      <c r="J394" s="24" t="n">
        <v>0</v>
      </c>
      <c r="K394" s="24" t="n">
        <v>-0</v>
      </c>
      <c r="L394" s="24" t="n">
        <v>-0</v>
      </c>
      <c r="M394" s="6" t="s">
        <f>=I394+J394+K394+L394</f>
      </c>
      <c r="N394" s="22"/>
      <c r="O394" s="22" t="s">
        <v>796</v>
      </c>
    </row>
    <row collapsed="false" customFormat="false" customHeight="false" hidden="false" ht="12.1" outlineLevel="0" r="395">
      <c r="A395" s="21" t="n">
        <v>45538.522708333</v>
      </c>
      <c r="B395" s="22" t="s">
        <v>673</v>
      </c>
      <c r="C395" s="22" t="s">
        <v>233</v>
      </c>
      <c r="D395" s="22" t="s">
        <v>673</v>
      </c>
      <c r="E395" s="22" t="s">
        <v>673</v>
      </c>
      <c r="F395" s="22" t="s">
        <v>20</v>
      </c>
      <c r="G395" s="23" t="n">
        <v>1</v>
      </c>
      <c r="H395" s="24" t="n">
        <v>1</v>
      </c>
      <c r="I395" s="24" t="n">
        <v>5.04</v>
      </c>
      <c r="J395" s="24" t="n">
        <v>0</v>
      </c>
      <c r="K395" s="24" t="n">
        <v>-0</v>
      </c>
      <c r="L395" s="24" t="n">
        <v>-0</v>
      </c>
      <c r="M395" s="6" t="s">
        <f>=I395+J395+K395+L395</f>
      </c>
      <c r="N395" s="22"/>
      <c r="O395" s="22" t="s">
        <v>796</v>
      </c>
    </row>
    <row collapsed="false" customFormat="false" customHeight="false" hidden="false" ht="12.1" outlineLevel="0" r="396">
      <c r="A396" s="21" t="n">
        <v>45538.585914352</v>
      </c>
      <c r="B396" s="22" t="s">
        <v>696</v>
      </c>
      <c r="C396" s="22" t="s">
        <v>765</v>
      </c>
      <c r="D396" s="22" t="s">
        <v>696</v>
      </c>
      <c r="E396" s="22" t="s">
        <v>696</v>
      </c>
      <c r="F396" s="22" t="s">
        <v>20</v>
      </c>
      <c r="G396" s="23" t="n">
        <v>1</v>
      </c>
      <c r="H396" s="24" t="n">
        <v>1</v>
      </c>
      <c r="I396" s="24" t="n">
        <v>33.78</v>
      </c>
      <c r="J396" s="24" t="n">
        <v>0</v>
      </c>
      <c r="K396" s="24" t="n">
        <v>-0</v>
      </c>
      <c r="L396" s="24" t="n">
        <v>-0</v>
      </c>
      <c r="M396" s="6" t="s">
        <f>=I396+J396+K396+L396</f>
      </c>
      <c r="N396" s="22"/>
      <c r="O396" s="22" t="s">
        <v>674</v>
      </c>
    </row>
    <row collapsed="false" customFormat="false" customHeight="false" hidden="false" ht="12.1" outlineLevel="0" r="397">
      <c r="A397" s="21" t="n">
        <v>45539.307083333</v>
      </c>
      <c r="B397" s="22" t="s">
        <v>673</v>
      </c>
      <c r="C397" s="22" t="s">
        <v>233</v>
      </c>
      <c r="D397" s="22" t="s">
        <v>673</v>
      </c>
      <c r="E397" s="22" t="s">
        <v>673</v>
      </c>
      <c r="F397" s="22" t="s">
        <v>20</v>
      </c>
      <c r="G397" s="23" t="n">
        <v>1</v>
      </c>
      <c r="H397" s="24" t="n">
        <v>1</v>
      </c>
      <c r="I397" s="24" t="n">
        <v>40</v>
      </c>
      <c r="J397" s="24" t="n">
        <v>0</v>
      </c>
      <c r="K397" s="24" t="n">
        <v>-0</v>
      </c>
      <c r="L397" s="24" t="n">
        <v>-0</v>
      </c>
      <c r="M397" s="6" t="s">
        <f>=I397+J397+K397+L397</f>
      </c>
      <c r="N397" s="22"/>
      <c r="O397" s="22" t="s">
        <v>796</v>
      </c>
    </row>
    <row collapsed="false" customFormat="false" customHeight="false" hidden="false" ht="12.1" outlineLevel="0" r="398">
      <c r="A398" s="21" t="n">
        <v>45539.30900463</v>
      </c>
      <c r="B398" s="22" t="s">
        <v>673</v>
      </c>
      <c r="C398" s="22" t="s">
        <v>233</v>
      </c>
      <c r="D398" s="22" t="s">
        <v>673</v>
      </c>
      <c r="E398" s="22" t="s">
        <v>673</v>
      </c>
      <c r="F398" s="22" t="s">
        <v>20</v>
      </c>
      <c r="G398" s="23" t="n">
        <v>1</v>
      </c>
      <c r="H398" s="24" t="n">
        <v>1</v>
      </c>
      <c r="I398" s="24" t="n">
        <v>20</v>
      </c>
      <c r="J398" s="24" t="n">
        <v>0</v>
      </c>
      <c r="K398" s="24" t="n">
        <v>-0</v>
      </c>
      <c r="L398" s="24" t="n">
        <v>-0</v>
      </c>
      <c r="M398" s="6" t="s">
        <f>=I398+J398+K398+L398</f>
      </c>
      <c r="N398" s="22"/>
      <c r="O398" s="22" t="s">
        <v>796</v>
      </c>
    </row>
    <row collapsed="false" customFormat="false" customHeight="false" hidden="false" ht="12.1" outlineLevel="0" r="399">
      <c r="A399" s="21" t="n">
        <v>45539.310775463</v>
      </c>
      <c r="B399" s="22" t="s">
        <v>673</v>
      </c>
      <c r="C399" s="22" t="s">
        <v>233</v>
      </c>
      <c r="D399" s="22" t="s">
        <v>673</v>
      </c>
      <c r="E399" s="22" t="s">
        <v>673</v>
      </c>
      <c r="F399" s="22" t="s">
        <v>20</v>
      </c>
      <c r="G399" s="23" t="n">
        <v>1</v>
      </c>
      <c r="H399" s="24" t="n">
        <v>1</v>
      </c>
      <c r="I399" s="24" t="n">
        <v>18.1</v>
      </c>
      <c r="J399" s="24" t="n">
        <v>0</v>
      </c>
      <c r="K399" s="24" t="n">
        <v>-0</v>
      </c>
      <c r="L399" s="24" t="n">
        <v>-0</v>
      </c>
      <c r="M399" s="6" t="s">
        <f>=I399+J399+K399+L399</f>
      </c>
      <c r="N399" s="22"/>
      <c r="O399" s="22" t="s">
        <v>796</v>
      </c>
    </row>
    <row collapsed="false" customFormat="false" customHeight="false" hidden="false" ht="12.1" outlineLevel="0" r="400">
      <c r="A400" s="20" t="n">
        <v>45539.3484375</v>
      </c>
      <c r="B400" s="16" t="s">
        <v>135</v>
      </c>
      <c r="C400" s="16" t="s">
        <v>801</v>
      </c>
      <c r="D400" s="16" t="s">
        <v>336</v>
      </c>
      <c r="E400" s="16" t="s">
        <v>132</v>
      </c>
      <c r="F400" s="16" t="s">
        <v>20</v>
      </c>
      <c r="G400" s="7" t="n">
        <v>1</v>
      </c>
      <c r="H400" s="6" t="n">
        <v>117.76</v>
      </c>
      <c r="I400" s="6" t="n">
        <v>-117.76</v>
      </c>
      <c r="J400" s="6" t="n">
        <v>-0</v>
      </c>
      <c r="K400" s="6" t="n">
        <v>-0</v>
      </c>
      <c r="L400" s="6" t="n">
        <v>-0</v>
      </c>
      <c r="M400" s="6" t="s">
        <f>=I400+J400+K400+L400</f>
      </c>
      <c r="N400" s="16"/>
      <c r="O400" s="16" t="s">
        <v>796</v>
      </c>
    </row>
    <row collapsed="false" customFormat="false" customHeight="false" hidden="false" ht="12.1" outlineLevel="0" r="401">
      <c r="A401" s="21" t="n">
        <v>45539.537731481</v>
      </c>
      <c r="B401" s="22" t="s">
        <v>673</v>
      </c>
      <c r="C401" s="22" t="s">
        <v>233</v>
      </c>
      <c r="D401" s="22" t="s">
        <v>673</v>
      </c>
      <c r="E401" s="22" t="s">
        <v>673</v>
      </c>
      <c r="F401" s="22" t="s">
        <v>20</v>
      </c>
      <c r="G401" s="23" t="n">
        <v>1</v>
      </c>
      <c r="H401" s="24" t="n">
        <v>1</v>
      </c>
      <c r="I401" s="24" t="n">
        <v>20</v>
      </c>
      <c r="J401" s="24" t="n">
        <v>0</v>
      </c>
      <c r="K401" s="24" t="n">
        <v>-0</v>
      </c>
      <c r="L401" s="24" t="n">
        <v>-0</v>
      </c>
      <c r="M401" s="6" t="s">
        <f>=I401+J401+K401+L401</f>
      </c>
      <c r="N401" s="22"/>
      <c r="O401" s="22" t="s">
        <v>796</v>
      </c>
    </row>
    <row collapsed="false" customFormat="false" customHeight="false" hidden="false" ht="12.1" outlineLevel="0" r="402">
      <c r="A402" s="21" t="n">
        <v>45539.950416667</v>
      </c>
      <c r="B402" s="22" t="s">
        <v>673</v>
      </c>
      <c r="C402" s="22" t="s">
        <v>233</v>
      </c>
      <c r="D402" s="22" t="s">
        <v>673</v>
      </c>
      <c r="E402" s="22" t="s">
        <v>673</v>
      </c>
      <c r="F402" s="22" t="s">
        <v>20</v>
      </c>
      <c r="G402" s="23" t="n">
        <v>1</v>
      </c>
      <c r="H402" s="24" t="n">
        <v>1</v>
      </c>
      <c r="I402" s="24" t="n">
        <v>362</v>
      </c>
      <c r="J402" s="24" t="n">
        <v>0</v>
      </c>
      <c r="K402" s="24" t="n">
        <v>-0</v>
      </c>
      <c r="L402" s="24" t="n">
        <v>-0</v>
      </c>
      <c r="M402" s="6" t="s">
        <f>=I402+J402+K402+L402</f>
      </c>
      <c r="N402" s="22"/>
      <c r="O402" s="22" t="s">
        <v>796</v>
      </c>
    </row>
    <row collapsed="false" customFormat="false" customHeight="false" hidden="false" ht="12.1" outlineLevel="0" r="403">
      <c r="A403" s="20" t="n">
        <v>45540.293449074</v>
      </c>
      <c r="B403" s="16" t="s">
        <v>135</v>
      </c>
      <c r="C403" s="16" t="s">
        <v>801</v>
      </c>
      <c r="D403" s="16" t="s">
        <v>336</v>
      </c>
      <c r="E403" s="16" t="s">
        <v>132</v>
      </c>
      <c r="F403" s="16" t="s">
        <v>20</v>
      </c>
      <c r="G403" s="7" t="n">
        <v>3</v>
      </c>
      <c r="H403" s="6" t="n">
        <v>117.82</v>
      </c>
      <c r="I403" s="6" t="n">
        <v>-353.46</v>
      </c>
      <c r="J403" s="6" t="n">
        <v>-0</v>
      </c>
      <c r="K403" s="6" t="n">
        <v>-0</v>
      </c>
      <c r="L403" s="6" t="n">
        <v>-0</v>
      </c>
      <c r="M403" s="6" t="s">
        <f>=I403+J403+K403+L403</f>
      </c>
      <c r="N403" s="16"/>
      <c r="O403" s="16" t="s">
        <v>796</v>
      </c>
    </row>
    <row collapsed="false" customFormat="false" customHeight="false" hidden="false" ht="12.1" outlineLevel="0" r="404">
      <c r="A404" s="21" t="n">
        <v>45540.309340278</v>
      </c>
      <c r="B404" s="22" t="s">
        <v>673</v>
      </c>
      <c r="C404" s="22" t="s">
        <v>233</v>
      </c>
      <c r="D404" s="22" t="s">
        <v>673</v>
      </c>
      <c r="E404" s="22" t="s">
        <v>673</v>
      </c>
      <c r="F404" s="22" t="s">
        <v>20</v>
      </c>
      <c r="G404" s="23" t="n">
        <v>1</v>
      </c>
      <c r="H404" s="24" t="n">
        <v>1</v>
      </c>
      <c r="I404" s="24" t="n">
        <v>49</v>
      </c>
      <c r="J404" s="24" t="n">
        <v>0</v>
      </c>
      <c r="K404" s="24" t="n">
        <v>-0</v>
      </c>
      <c r="L404" s="24" t="n">
        <v>-0</v>
      </c>
      <c r="M404" s="6" t="s">
        <f>=I404+J404+K404+L404</f>
      </c>
      <c r="N404" s="22"/>
      <c r="O404" s="22" t="s">
        <v>796</v>
      </c>
    </row>
    <row collapsed="false" customFormat="false" customHeight="false" hidden="false" ht="12.1" outlineLevel="0" r="405">
      <c r="A405" s="21" t="n">
        <v>45549.620717593</v>
      </c>
      <c r="B405" s="22" t="s">
        <v>673</v>
      </c>
      <c r="C405" s="22" t="s">
        <v>233</v>
      </c>
      <c r="D405" s="22" t="s">
        <v>673</v>
      </c>
      <c r="E405" s="22" t="s">
        <v>673</v>
      </c>
      <c r="F405" s="22" t="s">
        <v>20</v>
      </c>
      <c r="G405" s="23" t="n">
        <v>1</v>
      </c>
      <c r="H405" s="24" t="n">
        <v>1</v>
      </c>
      <c r="I405" s="24" t="n">
        <v>5000</v>
      </c>
      <c r="J405" s="24" t="n">
        <v>0</v>
      </c>
      <c r="K405" s="24" t="n">
        <v>-0</v>
      </c>
      <c r="L405" s="24" t="n">
        <v>-0</v>
      </c>
      <c r="M405" s="6" t="s">
        <f>=I405+J405+K405+L405</f>
      </c>
      <c r="N405" s="22"/>
      <c r="O405" s="22" t="s">
        <v>674</v>
      </c>
    </row>
    <row collapsed="false" customFormat="false" customHeight="false" hidden="false" ht="12.1" outlineLevel="0" r="406">
      <c r="A406" s="20" t="n">
        <v>45549.949583333</v>
      </c>
      <c r="B406" s="16" t="s">
        <v>17</v>
      </c>
      <c r="C406" s="16" t="s">
        <v>685</v>
      </c>
      <c r="D406" s="16" t="s">
        <v>336</v>
      </c>
      <c r="E406" s="16" t="s">
        <v>18</v>
      </c>
      <c r="F406" s="16" t="s">
        <v>20</v>
      </c>
      <c r="G406" s="7" t="n">
        <v>10</v>
      </c>
      <c r="H406" s="6" t="n">
        <v>196.35</v>
      </c>
      <c r="I406" s="6" t="n">
        <v>-1963.5</v>
      </c>
      <c r="J406" s="6" t="n">
        <v>-0</v>
      </c>
      <c r="K406" s="6" t="n">
        <v>-0</v>
      </c>
      <c r="L406" s="6" t="n">
        <v>-0</v>
      </c>
      <c r="M406" s="6" t="s">
        <f>=I406+J406+K406+L406</f>
      </c>
      <c r="N406" s="16"/>
      <c r="O406" s="16" t="s">
        <v>674</v>
      </c>
    </row>
    <row collapsed="false" customFormat="false" customHeight="false" hidden="false" ht="12.1" outlineLevel="0" r="407">
      <c r="A407" s="29" t="n">
        <v>45549.949594907</v>
      </c>
      <c r="B407" s="30" t="s">
        <v>709</v>
      </c>
      <c r="C407" s="30" t="s">
        <v>804</v>
      </c>
      <c r="D407" s="30" t="s">
        <v>709</v>
      </c>
      <c r="E407" s="30" t="s">
        <v>709</v>
      </c>
      <c r="F407" s="30" t="s">
        <v>20</v>
      </c>
      <c r="G407" s="31" t="n">
        <v>1</v>
      </c>
      <c r="H407" s="32" t="n">
        <v>-1</v>
      </c>
      <c r="I407" s="32" t="n">
        <v>-5.89</v>
      </c>
      <c r="J407" s="32" t="n">
        <v>0</v>
      </c>
      <c r="K407" s="32" t="n">
        <v>-0</v>
      </c>
      <c r="L407" s="32" t="n">
        <v>-0</v>
      </c>
      <c r="M407" s="6" t="s">
        <f>=I407+J407+K407+L407</f>
      </c>
      <c r="N407" s="30"/>
      <c r="O407" s="30" t="s">
        <v>674</v>
      </c>
    </row>
    <row collapsed="false" customFormat="false" customHeight="false" hidden="false" ht="12.1" outlineLevel="0" r="408">
      <c r="A408" s="20" t="n">
        <v>45549.951284722</v>
      </c>
      <c r="B408" s="16" t="s">
        <v>112</v>
      </c>
      <c r="C408" s="16" t="s">
        <v>756</v>
      </c>
      <c r="D408" s="16" t="s">
        <v>336</v>
      </c>
      <c r="E408" s="16" t="s">
        <v>18</v>
      </c>
      <c r="F408" s="16" t="s">
        <v>20</v>
      </c>
      <c r="G408" s="7" t="n">
        <v>1000</v>
      </c>
      <c r="H408" s="6" t="n">
        <v>2.2185</v>
      </c>
      <c r="I408" s="6" t="n">
        <v>-2218.5</v>
      </c>
      <c r="J408" s="6" t="n">
        <v>-0</v>
      </c>
      <c r="K408" s="6" t="n">
        <v>-0</v>
      </c>
      <c r="L408" s="6" t="n">
        <v>-0</v>
      </c>
      <c r="M408" s="6" t="s">
        <f>=I408+J408+K408+L408</f>
      </c>
      <c r="N408" s="16"/>
      <c r="O408" s="16" t="s">
        <v>674</v>
      </c>
    </row>
    <row collapsed="false" customFormat="false" customHeight="false" hidden="false" ht="12.1" outlineLevel="0" r="409">
      <c r="A409" s="29" t="n">
        <v>45549.951296296</v>
      </c>
      <c r="B409" s="30" t="s">
        <v>709</v>
      </c>
      <c r="C409" s="30" t="s">
        <v>805</v>
      </c>
      <c r="D409" s="30" t="s">
        <v>709</v>
      </c>
      <c r="E409" s="30" t="s">
        <v>709</v>
      </c>
      <c r="F409" s="30" t="s">
        <v>20</v>
      </c>
      <c r="G409" s="31" t="n">
        <v>1</v>
      </c>
      <c r="H409" s="32" t="n">
        <v>-1</v>
      </c>
      <c r="I409" s="32" t="n">
        <v>-6.66</v>
      </c>
      <c r="J409" s="32" t="n">
        <v>0</v>
      </c>
      <c r="K409" s="32" t="n">
        <v>-0</v>
      </c>
      <c r="L409" s="32" t="n">
        <v>-0</v>
      </c>
      <c r="M409" s="6" t="s">
        <f>=I409+J409+K409+L409</f>
      </c>
      <c r="N409" s="30"/>
      <c r="O409" s="30" t="s">
        <v>674</v>
      </c>
    </row>
    <row collapsed="false" customFormat="false" customHeight="false" hidden="false" ht="12.1" outlineLevel="0" r="410">
      <c r="A410" s="21" t="n">
        <v>45550.313657407</v>
      </c>
      <c r="B410" s="22" t="s">
        <v>673</v>
      </c>
      <c r="C410" s="22" t="s">
        <v>233</v>
      </c>
      <c r="D410" s="22" t="s">
        <v>673</v>
      </c>
      <c r="E410" s="22" t="s">
        <v>673</v>
      </c>
      <c r="F410" s="22" t="s">
        <v>20</v>
      </c>
      <c r="G410" s="23" t="n">
        <v>1</v>
      </c>
      <c r="H410" s="24" t="n">
        <v>1</v>
      </c>
      <c r="I410" s="24" t="n">
        <v>28</v>
      </c>
      <c r="J410" s="24" t="n">
        <v>0</v>
      </c>
      <c r="K410" s="24" t="n">
        <v>-0</v>
      </c>
      <c r="L410" s="24" t="n">
        <v>-0</v>
      </c>
      <c r="M410" s="6" t="s">
        <f>=I410+J410+K410+L410</f>
      </c>
      <c r="N410" s="22"/>
      <c r="O410" s="22" t="s">
        <v>796</v>
      </c>
    </row>
    <row collapsed="false" customFormat="false" customHeight="false" hidden="false" ht="12.1" outlineLevel="0" r="411">
      <c r="A411" s="20" t="n">
        <v>45550.315983796</v>
      </c>
      <c r="B411" s="16" t="s">
        <v>135</v>
      </c>
      <c r="C411" s="16" t="s">
        <v>801</v>
      </c>
      <c r="D411" s="16" t="s">
        <v>336</v>
      </c>
      <c r="E411" s="16" t="s">
        <v>132</v>
      </c>
      <c r="F411" s="16" t="s">
        <v>20</v>
      </c>
      <c r="G411" s="7" t="n">
        <v>1</v>
      </c>
      <c r="H411" s="6" t="n">
        <v>118.38</v>
      </c>
      <c r="I411" s="6" t="n">
        <v>-118.38</v>
      </c>
      <c r="J411" s="6" t="n">
        <v>-0</v>
      </c>
      <c r="K411" s="6" t="n">
        <v>-0</v>
      </c>
      <c r="L411" s="6" t="n">
        <v>-0</v>
      </c>
      <c r="M411" s="6" t="s">
        <f>=I411+J411+K411+L411</f>
      </c>
      <c r="N411" s="16"/>
      <c r="O411" s="16" t="s">
        <v>796</v>
      </c>
    </row>
    <row collapsed="false" customFormat="false" customHeight="false" hidden="false" ht="12.1" outlineLevel="0" r="412">
      <c r="A412" s="21" t="n">
        <v>45550.488506944</v>
      </c>
      <c r="B412" s="22" t="s">
        <v>673</v>
      </c>
      <c r="C412" s="22" t="s">
        <v>233</v>
      </c>
      <c r="D412" s="22" t="s">
        <v>673</v>
      </c>
      <c r="E412" s="22" t="s">
        <v>673</v>
      </c>
      <c r="F412" s="22" t="s">
        <v>20</v>
      </c>
      <c r="G412" s="23" t="n">
        <v>1</v>
      </c>
      <c r="H412" s="24" t="n">
        <v>1</v>
      </c>
      <c r="I412" s="24" t="n">
        <v>42</v>
      </c>
      <c r="J412" s="24" t="n">
        <v>0</v>
      </c>
      <c r="K412" s="24" t="n">
        <v>-0</v>
      </c>
      <c r="L412" s="24" t="n">
        <v>-0</v>
      </c>
      <c r="M412" s="6" t="s">
        <f>=I412+J412+K412+L412</f>
      </c>
      <c r="N412" s="22"/>
      <c r="O412" s="22" t="s">
        <v>796</v>
      </c>
    </row>
    <row collapsed="false" customFormat="false" customHeight="false" hidden="false" ht="12.1" outlineLevel="0" r="413">
      <c r="A413" s="21" t="n">
        <v>45551.310543981</v>
      </c>
      <c r="B413" s="22" t="s">
        <v>673</v>
      </c>
      <c r="C413" s="22" t="s">
        <v>233</v>
      </c>
      <c r="D413" s="22" t="s">
        <v>673</v>
      </c>
      <c r="E413" s="22" t="s">
        <v>673</v>
      </c>
      <c r="F413" s="22" t="s">
        <v>20</v>
      </c>
      <c r="G413" s="23" t="n">
        <v>1</v>
      </c>
      <c r="H413" s="24" t="n">
        <v>1</v>
      </c>
      <c r="I413" s="24" t="n">
        <v>17</v>
      </c>
      <c r="J413" s="24" t="n">
        <v>0</v>
      </c>
      <c r="K413" s="24" t="n">
        <v>-0</v>
      </c>
      <c r="L413" s="24" t="n">
        <v>-0</v>
      </c>
      <c r="M413" s="6" t="s">
        <f>=I413+J413+K413+L413</f>
      </c>
      <c r="N413" s="22"/>
      <c r="O413" s="22" t="s">
        <v>796</v>
      </c>
    </row>
    <row collapsed="false" customFormat="false" customHeight="false" hidden="false" ht="12.1" outlineLevel="0" r="414">
      <c r="A414" s="21" t="n">
        <v>45552.31025463</v>
      </c>
      <c r="B414" s="22" t="s">
        <v>673</v>
      </c>
      <c r="C414" s="22" t="s">
        <v>233</v>
      </c>
      <c r="D414" s="22" t="s">
        <v>673</v>
      </c>
      <c r="E414" s="22" t="s">
        <v>673</v>
      </c>
      <c r="F414" s="22" t="s">
        <v>20</v>
      </c>
      <c r="G414" s="23" t="n">
        <v>1</v>
      </c>
      <c r="H414" s="24" t="n">
        <v>1</v>
      </c>
      <c r="I414" s="24" t="n">
        <v>38</v>
      </c>
      <c r="J414" s="24" t="n">
        <v>0</v>
      </c>
      <c r="K414" s="24" t="n">
        <v>-0</v>
      </c>
      <c r="L414" s="24" t="n">
        <v>-0</v>
      </c>
      <c r="M414" s="6" t="s">
        <f>=I414+J414+K414+L414</f>
      </c>
      <c r="N414" s="22"/>
      <c r="O414" s="22" t="s">
        <v>796</v>
      </c>
    </row>
    <row collapsed="false" customFormat="false" customHeight="false" hidden="false" ht="12.1" outlineLevel="0" r="415">
      <c r="A415" s="21" t="n">
        <v>45552.367164352</v>
      </c>
      <c r="B415" s="22" t="s">
        <v>673</v>
      </c>
      <c r="C415" s="22" t="s">
        <v>233</v>
      </c>
      <c r="D415" s="22" t="s">
        <v>673</v>
      </c>
      <c r="E415" s="22" t="s">
        <v>673</v>
      </c>
      <c r="F415" s="22" t="s">
        <v>20</v>
      </c>
      <c r="G415" s="23" t="n">
        <v>1</v>
      </c>
      <c r="H415" s="24" t="n">
        <v>1</v>
      </c>
      <c r="I415" s="24" t="n">
        <v>27</v>
      </c>
      <c r="J415" s="24" t="n">
        <v>0</v>
      </c>
      <c r="K415" s="24" t="n">
        <v>-0</v>
      </c>
      <c r="L415" s="24" t="n">
        <v>-0</v>
      </c>
      <c r="M415" s="6" t="s">
        <f>=I415+J415+K415+L415</f>
      </c>
      <c r="N415" s="22"/>
      <c r="O415" s="22" t="s">
        <v>796</v>
      </c>
    </row>
    <row collapsed="false" customFormat="false" customHeight="false" hidden="false" ht="12.1" outlineLevel="0" r="416">
      <c r="A416" s="21" t="n">
        <v>45552.372453704</v>
      </c>
      <c r="B416" s="22" t="s">
        <v>673</v>
      </c>
      <c r="C416" s="22" t="s">
        <v>233</v>
      </c>
      <c r="D416" s="22" t="s">
        <v>673</v>
      </c>
      <c r="E416" s="22" t="s">
        <v>673</v>
      </c>
      <c r="F416" s="22" t="s">
        <v>20</v>
      </c>
      <c r="G416" s="23" t="n">
        <v>1</v>
      </c>
      <c r="H416" s="24" t="n">
        <v>1</v>
      </c>
      <c r="I416" s="24" t="n">
        <v>33</v>
      </c>
      <c r="J416" s="24" t="n">
        <v>0</v>
      </c>
      <c r="K416" s="24" t="n">
        <v>-0</v>
      </c>
      <c r="L416" s="24" t="n">
        <v>-0</v>
      </c>
      <c r="M416" s="6" t="s">
        <f>=I416+J416+K416+L416</f>
      </c>
      <c r="N416" s="22"/>
      <c r="O416" s="22" t="s">
        <v>796</v>
      </c>
    </row>
    <row collapsed="false" customFormat="false" customHeight="false" hidden="false" ht="12.1" outlineLevel="0" r="417">
      <c r="A417" s="20" t="n">
        <v>45552.375520833</v>
      </c>
      <c r="B417" s="16" t="s">
        <v>135</v>
      </c>
      <c r="C417" s="16" t="s">
        <v>801</v>
      </c>
      <c r="D417" s="16" t="s">
        <v>336</v>
      </c>
      <c r="E417" s="16" t="s">
        <v>132</v>
      </c>
      <c r="F417" s="16" t="s">
        <v>20</v>
      </c>
      <c r="G417" s="7" t="n">
        <v>1</v>
      </c>
      <c r="H417" s="6" t="n">
        <v>118.5</v>
      </c>
      <c r="I417" s="6" t="n">
        <v>-118.5</v>
      </c>
      <c r="J417" s="6" t="n">
        <v>-0</v>
      </c>
      <c r="K417" s="6" t="n">
        <v>-0</v>
      </c>
      <c r="L417" s="6" t="n">
        <v>-0</v>
      </c>
      <c r="M417" s="6" t="s">
        <f>=I417+J417+K417+L417</f>
      </c>
      <c r="N417" s="16"/>
      <c r="O417" s="16" t="s">
        <v>796</v>
      </c>
    </row>
    <row collapsed="false" customFormat="false" customHeight="false" hidden="false" ht="12.1" outlineLevel="0" r="418">
      <c r="A418" s="21" t="n">
        <v>45552.572916667</v>
      </c>
      <c r="B418" s="22" t="s">
        <v>673</v>
      </c>
      <c r="C418" s="22" t="s">
        <v>233</v>
      </c>
      <c r="D418" s="22" t="s">
        <v>673</v>
      </c>
      <c r="E418" s="22" t="s">
        <v>673</v>
      </c>
      <c r="F418" s="22" t="s">
        <v>20</v>
      </c>
      <c r="G418" s="23" t="n">
        <v>1</v>
      </c>
      <c r="H418" s="24" t="n">
        <v>1</v>
      </c>
      <c r="I418" s="24" t="n">
        <v>1000</v>
      </c>
      <c r="J418" s="24" t="n">
        <v>0</v>
      </c>
      <c r="K418" s="24" t="n">
        <v>-0</v>
      </c>
      <c r="L418" s="24" t="n">
        <v>-0</v>
      </c>
      <c r="M418" s="6" t="s">
        <f>=I418+J418+K418+L418</f>
      </c>
      <c r="N418" s="22"/>
      <c r="O418" s="22" t="s">
        <v>674</v>
      </c>
    </row>
    <row collapsed="false" customFormat="false" customHeight="false" hidden="false" ht="12.1" outlineLevel="0" r="419">
      <c r="A419" s="21" t="n">
        <v>45553.288206019</v>
      </c>
      <c r="B419" s="22" t="s">
        <v>731</v>
      </c>
      <c r="C419" s="22" t="s">
        <v>757</v>
      </c>
      <c r="D419" s="22" t="s">
        <v>731</v>
      </c>
      <c r="E419" s="22" t="s">
        <v>731</v>
      </c>
      <c r="F419" s="22" t="s">
        <v>20</v>
      </c>
      <c r="G419" s="23" t="n">
        <v>1</v>
      </c>
      <c r="H419" s="24" t="n">
        <v>1</v>
      </c>
      <c r="I419" s="24" t="n">
        <v>825</v>
      </c>
      <c r="J419" s="24" t="n">
        <v>0</v>
      </c>
      <c r="K419" s="24" t="n">
        <v>-0</v>
      </c>
      <c r="L419" s="24" t="n">
        <v>-0</v>
      </c>
      <c r="M419" s="6" t="s">
        <f>=I419+J419+K419+L419</f>
      </c>
      <c r="N419" s="22"/>
      <c r="O419" s="22" t="s">
        <v>674</v>
      </c>
    </row>
    <row collapsed="false" customFormat="false" customHeight="false" hidden="false" ht="12.1" outlineLevel="0" r="420">
      <c r="A420" s="21" t="n">
        <v>45553.291180556</v>
      </c>
      <c r="B420" s="22" t="s">
        <v>696</v>
      </c>
      <c r="C420" s="22" t="s">
        <v>758</v>
      </c>
      <c r="D420" s="22" t="s">
        <v>696</v>
      </c>
      <c r="E420" s="22" t="s">
        <v>696</v>
      </c>
      <c r="F420" s="22" t="s">
        <v>20</v>
      </c>
      <c r="G420" s="23" t="n">
        <v>1</v>
      </c>
      <c r="H420" s="24" t="n">
        <v>1</v>
      </c>
      <c r="I420" s="24" t="n">
        <v>41.3</v>
      </c>
      <c r="J420" s="24" t="n">
        <v>0</v>
      </c>
      <c r="K420" s="24" t="n">
        <v>-0</v>
      </c>
      <c r="L420" s="24" t="n">
        <v>-0</v>
      </c>
      <c r="M420" s="6" t="s">
        <f>=I420+J420+K420+L420</f>
      </c>
      <c r="N420" s="22"/>
      <c r="O420" s="22" t="s">
        <v>674</v>
      </c>
    </row>
    <row collapsed="false" customFormat="false" customHeight="false" hidden="false" ht="12.1" outlineLevel="0" r="421">
      <c r="A421" s="21" t="n">
        <v>45553.292673611</v>
      </c>
      <c r="B421" s="22" t="s">
        <v>731</v>
      </c>
      <c r="C421" s="22" t="s">
        <v>806</v>
      </c>
      <c r="D421" s="22" t="s">
        <v>731</v>
      </c>
      <c r="E421" s="22" t="s">
        <v>731</v>
      </c>
      <c r="F421" s="22" t="s">
        <v>20</v>
      </c>
      <c r="G421" s="23" t="n">
        <v>1</v>
      </c>
      <c r="H421" s="24" t="n">
        <v>1</v>
      </c>
      <c r="I421" s="24" t="n">
        <v>330</v>
      </c>
      <c r="J421" s="24" t="n">
        <v>0</v>
      </c>
      <c r="K421" s="24" t="n">
        <v>-0</v>
      </c>
      <c r="L421" s="24" t="n">
        <v>-0</v>
      </c>
      <c r="M421" s="6" t="s">
        <f>=I421+J421+K421+L421</f>
      </c>
      <c r="N421" s="22"/>
      <c r="O421" s="22" t="s">
        <v>674</v>
      </c>
    </row>
    <row collapsed="false" customFormat="false" customHeight="false" hidden="false" ht="12.1" outlineLevel="0" r="422">
      <c r="A422" s="21" t="n">
        <v>45553.293969907</v>
      </c>
      <c r="B422" s="22" t="s">
        <v>696</v>
      </c>
      <c r="C422" s="22" t="s">
        <v>759</v>
      </c>
      <c r="D422" s="22" t="s">
        <v>696</v>
      </c>
      <c r="E422" s="22" t="s">
        <v>696</v>
      </c>
      <c r="F422" s="22" t="s">
        <v>20</v>
      </c>
      <c r="G422" s="23" t="n">
        <v>1</v>
      </c>
      <c r="H422" s="24" t="n">
        <v>1</v>
      </c>
      <c r="I422" s="24" t="n">
        <v>68.07</v>
      </c>
      <c r="J422" s="24" t="n">
        <v>0</v>
      </c>
      <c r="K422" s="24" t="n">
        <v>-0</v>
      </c>
      <c r="L422" s="24" t="n">
        <v>-0</v>
      </c>
      <c r="M422" s="6" t="s">
        <f>=I422+J422+K422+L422</f>
      </c>
      <c r="N422" s="22"/>
      <c r="O422" s="22" t="s">
        <v>674</v>
      </c>
    </row>
    <row collapsed="false" customFormat="false" customHeight="false" hidden="false" ht="12.1" outlineLevel="0" r="423">
      <c r="A423" s="21" t="n">
        <v>45554.44275463</v>
      </c>
      <c r="B423" s="22" t="s">
        <v>696</v>
      </c>
      <c r="C423" s="22" t="s">
        <v>760</v>
      </c>
      <c r="D423" s="22" t="s">
        <v>696</v>
      </c>
      <c r="E423" s="22" t="s">
        <v>696</v>
      </c>
      <c r="F423" s="22" t="s">
        <v>20</v>
      </c>
      <c r="G423" s="23" t="n">
        <v>1</v>
      </c>
      <c r="H423" s="24" t="n">
        <v>1</v>
      </c>
      <c r="I423" s="24" t="n">
        <v>267.28</v>
      </c>
      <c r="J423" s="24" t="n">
        <v>0</v>
      </c>
      <c r="K423" s="24" t="n">
        <v>-0</v>
      </c>
      <c r="L423" s="24" t="n">
        <v>-0</v>
      </c>
      <c r="M423" s="6" t="s">
        <f>=I423+J423+K423+L423</f>
      </c>
      <c r="N423" s="22"/>
      <c r="O423" s="22" t="s">
        <v>674</v>
      </c>
    </row>
    <row collapsed="false" customFormat="false" customHeight="false" hidden="false" ht="12.1" outlineLevel="0" r="424">
      <c r="A424" s="21" t="n">
        <v>45555.732233796</v>
      </c>
      <c r="B424" s="22" t="s">
        <v>696</v>
      </c>
      <c r="C424" s="22" t="s">
        <v>777</v>
      </c>
      <c r="D424" s="22" t="s">
        <v>696</v>
      </c>
      <c r="E424" s="22" t="s">
        <v>696</v>
      </c>
      <c r="F424" s="22" t="s">
        <v>20</v>
      </c>
      <c r="G424" s="23" t="n">
        <v>1</v>
      </c>
      <c r="H424" s="24" t="n">
        <v>1</v>
      </c>
      <c r="I424" s="24" t="n">
        <v>62.12</v>
      </c>
      <c r="J424" s="24" t="n">
        <v>0</v>
      </c>
      <c r="K424" s="24" t="n">
        <v>-0</v>
      </c>
      <c r="L424" s="24" t="n">
        <v>-0</v>
      </c>
      <c r="M424" s="6" t="s">
        <f>=I424+J424+K424+L424</f>
      </c>
      <c r="N424" s="22"/>
      <c r="O424" s="22" t="s">
        <v>674</v>
      </c>
    </row>
    <row collapsed="false" customFormat="false" customHeight="false" hidden="false" ht="12.1" outlineLevel="0" r="425">
      <c r="A425" s="29" t="n">
        <v>45555.732233796</v>
      </c>
      <c r="B425" s="30" t="s">
        <v>687</v>
      </c>
      <c r="C425" s="30" t="s">
        <v>778</v>
      </c>
      <c r="D425" s="30" t="s">
        <v>687</v>
      </c>
      <c r="E425" s="30" t="s">
        <v>687</v>
      </c>
      <c r="F425" s="30" t="s">
        <v>20</v>
      </c>
      <c r="G425" s="31" t="n">
        <v>1</v>
      </c>
      <c r="H425" s="32" t="n">
        <v>-8</v>
      </c>
      <c r="I425" s="32" t="n">
        <v>-8</v>
      </c>
      <c r="J425" s="32" t="n">
        <v>0</v>
      </c>
      <c r="K425" s="32" t="n">
        <v>-0</v>
      </c>
      <c r="L425" s="32" t="n">
        <v>-0</v>
      </c>
      <c r="M425" s="6" t="s">
        <f>=I425+J425+K425+L425</f>
      </c>
      <c r="N425" s="30"/>
      <c r="O425" s="30" t="s">
        <v>674</v>
      </c>
    </row>
    <row collapsed="false" customFormat="false" customHeight="false" hidden="false" ht="12.1" outlineLevel="0" r="426">
      <c r="A426" s="21" t="n">
        <v>45556.314143519</v>
      </c>
      <c r="B426" s="22" t="s">
        <v>673</v>
      </c>
      <c r="C426" s="22" t="s">
        <v>233</v>
      </c>
      <c r="D426" s="22" t="s">
        <v>673</v>
      </c>
      <c r="E426" s="22" t="s">
        <v>673</v>
      </c>
      <c r="F426" s="22" t="s">
        <v>20</v>
      </c>
      <c r="G426" s="23" t="n">
        <v>1</v>
      </c>
      <c r="H426" s="24" t="n">
        <v>1</v>
      </c>
      <c r="I426" s="24" t="n">
        <v>8.4</v>
      </c>
      <c r="J426" s="24" t="n">
        <v>0</v>
      </c>
      <c r="K426" s="24" t="n">
        <v>-0</v>
      </c>
      <c r="L426" s="24" t="n">
        <v>-0</v>
      </c>
      <c r="M426" s="6" t="s">
        <f>=I426+J426+K426+L426</f>
      </c>
      <c r="N426" s="22"/>
      <c r="O426" s="22" t="s">
        <v>796</v>
      </c>
    </row>
    <row collapsed="false" customFormat="false" customHeight="false" hidden="false" ht="12.1" outlineLevel="0" r="427">
      <c r="A427" s="21" t="n">
        <v>45556.459537037</v>
      </c>
      <c r="B427" s="22" t="s">
        <v>673</v>
      </c>
      <c r="C427" s="22" t="s">
        <v>233</v>
      </c>
      <c r="D427" s="22" t="s">
        <v>673</v>
      </c>
      <c r="E427" s="22" t="s">
        <v>673</v>
      </c>
      <c r="F427" s="22" t="s">
        <v>20</v>
      </c>
      <c r="G427" s="23" t="n">
        <v>1</v>
      </c>
      <c r="H427" s="24" t="n">
        <v>1</v>
      </c>
      <c r="I427" s="24" t="n">
        <v>18.25</v>
      </c>
      <c r="J427" s="24" t="n">
        <v>0</v>
      </c>
      <c r="K427" s="24" t="n">
        <v>-0</v>
      </c>
      <c r="L427" s="24" t="n">
        <v>-0</v>
      </c>
      <c r="M427" s="6" t="s">
        <f>=I427+J427+K427+L427</f>
      </c>
      <c r="N427" s="22"/>
      <c r="O427" s="22" t="s">
        <v>796</v>
      </c>
    </row>
    <row collapsed="false" customFormat="false" customHeight="false" hidden="false" ht="12.1" outlineLevel="0" r="428">
      <c r="A428" s="21" t="n">
        <v>45557.312268519</v>
      </c>
      <c r="B428" s="22" t="s">
        <v>673</v>
      </c>
      <c r="C428" s="22" t="s">
        <v>233</v>
      </c>
      <c r="D428" s="22" t="s">
        <v>673</v>
      </c>
      <c r="E428" s="22" t="s">
        <v>673</v>
      </c>
      <c r="F428" s="22" t="s">
        <v>20</v>
      </c>
      <c r="G428" s="23" t="n">
        <v>1</v>
      </c>
      <c r="H428" s="24" t="n">
        <v>1</v>
      </c>
      <c r="I428" s="24" t="n">
        <v>5</v>
      </c>
      <c r="J428" s="24" t="n">
        <v>0</v>
      </c>
      <c r="K428" s="24" t="n">
        <v>-0</v>
      </c>
      <c r="L428" s="24" t="n">
        <v>-0</v>
      </c>
      <c r="M428" s="6" t="s">
        <f>=I428+J428+K428+L428</f>
      </c>
      <c r="N428" s="22"/>
      <c r="O428" s="22" t="s">
        <v>796</v>
      </c>
    </row>
    <row collapsed="false" customFormat="false" customHeight="false" hidden="false" ht="12.1" outlineLevel="0" r="429">
      <c r="A429" s="21" t="n">
        <v>45557.316134259</v>
      </c>
      <c r="B429" s="22" t="s">
        <v>673</v>
      </c>
      <c r="C429" s="22" t="s">
        <v>233</v>
      </c>
      <c r="D429" s="22" t="s">
        <v>673</v>
      </c>
      <c r="E429" s="22" t="s">
        <v>673</v>
      </c>
      <c r="F429" s="22" t="s">
        <v>20</v>
      </c>
      <c r="G429" s="23" t="n">
        <v>1</v>
      </c>
      <c r="H429" s="24" t="n">
        <v>1</v>
      </c>
      <c r="I429" s="24" t="n">
        <v>6.75</v>
      </c>
      <c r="J429" s="24" t="n">
        <v>0</v>
      </c>
      <c r="K429" s="24" t="n">
        <v>-0</v>
      </c>
      <c r="L429" s="24" t="n">
        <v>-0</v>
      </c>
      <c r="M429" s="6" t="s">
        <f>=I429+J429+K429+L429</f>
      </c>
      <c r="N429" s="22"/>
      <c r="O429" s="22" t="s">
        <v>796</v>
      </c>
    </row>
    <row collapsed="false" customFormat="false" customHeight="false" hidden="false" ht="12.1" outlineLevel="0" r="430">
      <c r="A430" s="21" t="n">
        <v>45557.316168981</v>
      </c>
      <c r="B430" s="22" t="s">
        <v>673</v>
      </c>
      <c r="C430" s="22" t="s">
        <v>233</v>
      </c>
      <c r="D430" s="22" t="s">
        <v>673</v>
      </c>
      <c r="E430" s="22" t="s">
        <v>673</v>
      </c>
      <c r="F430" s="22" t="s">
        <v>20</v>
      </c>
      <c r="G430" s="23" t="n">
        <v>1</v>
      </c>
      <c r="H430" s="24" t="n">
        <v>1</v>
      </c>
      <c r="I430" s="24" t="n">
        <v>36</v>
      </c>
      <c r="J430" s="24" t="n">
        <v>0</v>
      </c>
      <c r="K430" s="24" t="n">
        <v>-0</v>
      </c>
      <c r="L430" s="24" t="n">
        <v>-0</v>
      </c>
      <c r="M430" s="6" t="s">
        <f>=I430+J430+K430+L430</f>
      </c>
      <c r="N430" s="22"/>
      <c r="O430" s="22" t="s">
        <v>796</v>
      </c>
    </row>
    <row collapsed="false" customFormat="false" customHeight="false" hidden="false" ht="12.1" outlineLevel="0" r="431">
      <c r="A431" s="21" t="n">
        <v>45557.567777778</v>
      </c>
      <c r="B431" s="22" t="s">
        <v>673</v>
      </c>
      <c r="C431" s="22" t="s">
        <v>233</v>
      </c>
      <c r="D431" s="22" t="s">
        <v>673</v>
      </c>
      <c r="E431" s="22" t="s">
        <v>673</v>
      </c>
      <c r="F431" s="22" t="s">
        <v>20</v>
      </c>
      <c r="G431" s="23" t="n">
        <v>1</v>
      </c>
      <c r="H431" s="24" t="n">
        <v>1</v>
      </c>
      <c r="I431" s="24" t="n">
        <v>48</v>
      </c>
      <c r="J431" s="24" t="n">
        <v>0</v>
      </c>
      <c r="K431" s="24" t="n">
        <v>-0</v>
      </c>
      <c r="L431" s="24" t="n">
        <v>-0</v>
      </c>
      <c r="M431" s="6" t="s">
        <f>=I431+J431+K431+L431</f>
      </c>
      <c r="N431" s="22"/>
      <c r="O431" s="22" t="s">
        <v>796</v>
      </c>
    </row>
    <row collapsed="false" customFormat="false" customHeight="false" hidden="false" ht="12.1" outlineLevel="0" r="432">
      <c r="A432" s="20" t="n">
        <v>45557.567824074</v>
      </c>
      <c r="B432" s="16" t="s">
        <v>135</v>
      </c>
      <c r="C432" s="16" t="s">
        <v>801</v>
      </c>
      <c r="D432" s="16" t="s">
        <v>336</v>
      </c>
      <c r="E432" s="16" t="s">
        <v>132</v>
      </c>
      <c r="F432" s="16" t="s">
        <v>20</v>
      </c>
      <c r="G432" s="7" t="n">
        <v>1</v>
      </c>
      <c r="H432" s="6" t="n">
        <v>118.78</v>
      </c>
      <c r="I432" s="6" t="n">
        <v>-118.78</v>
      </c>
      <c r="J432" s="6" t="n">
        <v>-0</v>
      </c>
      <c r="K432" s="6" t="n">
        <v>-0</v>
      </c>
      <c r="L432" s="6" t="n">
        <v>-0</v>
      </c>
      <c r="M432" s="6" t="s">
        <f>=I432+J432+K432+L432</f>
      </c>
      <c r="N432" s="16"/>
      <c r="O432" s="16" t="s">
        <v>796</v>
      </c>
    </row>
    <row collapsed="false" customFormat="false" customHeight="false" hidden="false" ht="12.1" outlineLevel="0" r="433">
      <c r="A433" s="21" t="n">
        <v>45558.307708333</v>
      </c>
      <c r="B433" s="22" t="s">
        <v>673</v>
      </c>
      <c r="C433" s="22" t="s">
        <v>233</v>
      </c>
      <c r="D433" s="22" t="s">
        <v>673</v>
      </c>
      <c r="E433" s="22" t="s">
        <v>673</v>
      </c>
      <c r="F433" s="22" t="s">
        <v>20</v>
      </c>
      <c r="G433" s="23" t="n">
        <v>1</v>
      </c>
      <c r="H433" s="24" t="n">
        <v>1</v>
      </c>
      <c r="I433" s="24" t="n">
        <v>31</v>
      </c>
      <c r="J433" s="24" t="n">
        <v>0</v>
      </c>
      <c r="K433" s="24" t="n">
        <v>-0</v>
      </c>
      <c r="L433" s="24" t="n">
        <v>-0</v>
      </c>
      <c r="M433" s="6" t="s">
        <f>=I433+J433+K433+L433</f>
      </c>
      <c r="N433" s="22"/>
      <c r="O433" s="22" t="s">
        <v>796</v>
      </c>
    </row>
    <row collapsed="false" customFormat="false" customHeight="false" hidden="false" ht="12.1" outlineLevel="0" r="434">
      <c r="A434" s="21" t="n">
        <v>45558.386863426</v>
      </c>
      <c r="B434" s="22" t="s">
        <v>673</v>
      </c>
      <c r="C434" s="22" t="s">
        <v>233</v>
      </c>
      <c r="D434" s="22" t="s">
        <v>673</v>
      </c>
      <c r="E434" s="22" t="s">
        <v>673</v>
      </c>
      <c r="F434" s="22" t="s">
        <v>20</v>
      </c>
      <c r="G434" s="23" t="n">
        <v>1</v>
      </c>
      <c r="H434" s="24" t="n">
        <v>1</v>
      </c>
      <c r="I434" s="24" t="n">
        <v>20.53</v>
      </c>
      <c r="J434" s="24" t="n">
        <v>0</v>
      </c>
      <c r="K434" s="24" t="n">
        <v>-0</v>
      </c>
      <c r="L434" s="24" t="n">
        <v>-0</v>
      </c>
      <c r="M434" s="6" t="s">
        <f>=I434+J434+K434+L434</f>
      </c>
      <c r="N434" s="22"/>
      <c r="O434" s="22" t="s">
        <v>796</v>
      </c>
    </row>
    <row collapsed="false" customFormat="false" customHeight="false" hidden="false" ht="12.1" outlineLevel="0" r="435">
      <c r="A435" s="20" t="n">
        <v>45558.494849537</v>
      </c>
      <c r="B435" s="16" t="s">
        <v>145</v>
      </c>
      <c r="C435" s="16" t="s">
        <v>733</v>
      </c>
      <c r="D435" s="16" t="s">
        <v>336</v>
      </c>
      <c r="E435" s="16" t="s">
        <v>146</v>
      </c>
      <c r="F435" s="16" t="s">
        <v>20</v>
      </c>
      <c r="G435" s="7" t="n">
        <v>1</v>
      </c>
      <c r="H435" s="6" t="n">
        <v>69.469</v>
      </c>
      <c r="I435" s="6" t="n">
        <v>-694.69</v>
      </c>
      <c r="J435" s="6" t="n">
        <v>-1.0999999999999</v>
      </c>
      <c r="K435" s="6" t="n">
        <v>-2.08</v>
      </c>
      <c r="L435" s="6" t="n">
        <v>-0</v>
      </c>
      <c r="M435" s="6" t="s">
        <f>=I435+J435+K435+L435</f>
      </c>
      <c r="N435" s="16"/>
      <c r="O435" s="16" t="s">
        <v>674</v>
      </c>
    </row>
    <row collapsed="false" customFormat="false" customHeight="false" hidden="false" ht="12.1" outlineLevel="0" r="436">
      <c r="A436" s="20" t="n">
        <v>45558.495034722</v>
      </c>
      <c r="B436" s="16" t="s">
        <v>150</v>
      </c>
      <c r="C436" s="16" t="s">
        <v>729</v>
      </c>
      <c r="D436" s="16" t="s">
        <v>336</v>
      </c>
      <c r="E436" s="16" t="s">
        <v>146</v>
      </c>
      <c r="F436" s="16" t="s">
        <v>20</v>
      </c>
      <c r="G436" s="7" t="n">
        <v>1</v>
      </c>
      <c r="H436" s="6" t="n">
        <v>70.296</v>
      </c>
      <c r="I436" s="6" t="n">
        <v>-702.96</v>
      </c>
      <c r="J436" s="6" t="n">
        <v>-30.71</v>
      </c>
      <c r="K436" s="6" t="n">
        <v>-2.11</v>
      </c>
      <c r="L436" s="6" t="n">
        <v>-0</v>
      </c>
      <c r="M436" s="6" t="s">
        <f>=I436+J436+K436+L436</f>
      </c>
      <c r="N436" s="16"/>
      <c r="O436" s="16" t="s">
        <v>674</v>
      </c>
    </row>
    <row collapsed="false" customFormat="false" customHeight="false" hidden="false" ht="12.1" outlineLevel="0" r="437">
      <c r="A437" s="21" t="n">
        <v>45558.500532407</v>
      </c>
      <c r="B437" s="22" t="s">
        <v>673</v>
      </c>
      <c r="C437" s="22" t="s">
        <v>233</v>
      </c>
      <c r="D437" s="22" t="s">
        <v>673</v>
      </c>
      <c r="E437" s="22" t="s">
        <v>673</v>
      </c>
      <c r="F437" s="22" t="s">
        <v>20</v>
      </c>
      <c r="G437" s="23" t="n">
        <v>1</v>
      </c>
      <c r="H437" s="24" t="n">
        <v>1</v>
      </c>
      <c r="I437" s="24" t="n">
        <v>29</v>
      </c>
      <c r="J437" s="24" t="n">
        <v>0</v>
      </c>
      <c r="K437" s="24" t="n">
        <v>-0</v>
      </c>
      <c r="L437" s="24" t="n">
        <v>-0</v>
      </c>
      <c r="M437" s="6" t="s">
        <f>=I437+J437+K437+L437</f>
      </c>
      <c r="N437" s="22"/>
      <c r="O437" s="22" t="s">
        <v>796</v>
      </c>
    </row>
    <row collapsed="false" customFormat="false" customHeight="false" hidden="false" ht="12.1" outlineLevel="0" r="438">
      <c r="A438" s="20" t="n">
        <v>45558.500543981</v>
      </c>
      <c r="B438" s="16" t="s">
        <v>135</v>
      </c>
      <c r="C438" s="16" t="s">
        <v>801</v>
      </c>
      <c r="D438" s="16" t="s">
        <v>336</v>
      </c>
      <c r="E438" s="16" t="s">
        <v>132</v>
      </c>
      <c r="F438" s="16" t="s">
        <v>20</v>
      </c>
      <c r="G438" s="7" t="n">
        <v>1</v>
      </c>
      <c r="H438" s="6" t="n">
        <v>118.84</v>
      </c>
      <c r="I438" s="6" t="n">
        <v>-118.84</v>
      </c>
      <c r="J438" s="6" t="n">
        <v>-0</v>
      </c>
      <c r="K438" s="6" t="n">
        <v>-0</v>
      </c>
      <c r="L438" s="6" t="n">
        <v>-0</v>
      </c>
      <c r="M438" s="6" t="s">
        <f>=I438+J438+K438+L438</f>
      </c>
      <c r="N438" s="16"/>
      <c r="O438" s="16" t="s">
        <v>796</v>
      </c>
    </row>
    <row collapsed="false" customFormat="false" customHeight="false" hidden="false" ht="12.1" outlineLevel="0" r="439">
      <c r="A439" s="21" t="n">
        <v>45558.501076389</v>
      </c>
      <c r="B439" s="22" t="s">
        <v>673</v>
      </c>
      <c r="C439" s="22" t="s">
        <v>233</v>
      </c>
      <c r="D439" s="22" t="s">
        <v>673</v>
      </c>
      <c r="E439" s="22" t="s">
        <v>673</v>
      </c>
      <c r="F439" s="22" t="s">
        <v>20</v>
      </c>
      <c r="G439" s="23" t="n">
        <v>1</v>
      </c>
      <c r="H439" s="24" t="n">
        <v>1</v>
      </c>
      <c r="I439" s="24" t="n">
        <v>38</v>
      </c>
      <c r="J439" s="24" t="n">
        <v>0</v>
      </c>
      <c r="K439" s="24" t="n">
        <v>-0</v>
      </c>
      <c r="L439" s="24" t="n">
        <v>-0</v>
      </c>
      <c r="M439" s="6" t="s">
        <f>=I439+J439+K439+L439</f>
      </c>
      <c r="N439" s="22"/>
      <c r="O439" s="22" t="s">
        <v>796</v>
      </c>
    </row>
    <row collapsed="false" customFormat="false" customHeight="false" hidden="false" ht="12.1" outlineLevel="0" r="440">
      <c r="A440" s="21" t="n">
        <v>45558.57537037</v>
      </c>
      <c r="B440" s="22" t="s">
        <v>673</v>
      </c>
      <c r="C440" s="22" t="s">
        <v>233</v>
      </c>
      <c r="D440" s="22" t="s">
        <v>673</v>
      </c>
      <c r="E440" s="22" t="s">
        <v>673</v>
      </c>
      <c r="F440" s="22" t="s">
        <v>20</v>
      </c>
      <c r="G440" s="23" t="n">
        <v>1</v>
      </c>
      <c r="H440" s="24" t="n">
        <v>1</v>
      </c>
      <c r="I440" s="24" t="n">
        <v>34.69</v>
      </c>
      <c r="J440" s="24" t="n">
        <v>0</v>
      </c>
      <c r="K440" s="24" t="n">
        <v>-0</v>
      </c>
      <c r="L440" s="24" t="n">
        <v>-0</v>
      </c>
      <c r="M440" s="6" t="s">
        <f>=I440+J440+K440+L440</f>
      </c>
      <c r="N440" s="22"/>
      <c r="O440" s="22" t="s">
        <v>796</v>
      </c>
    </row>
    <row collapsed="false" customFormat="false" customHeight="false" hidden="false" ht="12.1" outlineLevel="0" r="441">
      <c r="A441" s="21" t="n">
        <v>45559.472256944</v>
      </c>
      <c r="B441" s="22" t="s">
        <v>673</v>
      </c>
      <c r="C441" s="22" t="s">
        <v>233</v>
      </c>
      <c r="D441" s="22" t="s">
        <v>673</v>
      </c>
      <c r="E441" s="22" t="s">
        <v>673</v>
      </c>
      <c r="F441" s="22" t="s">
        <v>20</v>
      </c>
      <c r="G441" s="23" t="n">
        <v>1</v>
      </c>
      <c r="H441" s="24" t="n">
        <v>1</v>
      </c>
      <c r="I441" s="24" t="n">
        <v>13.5</v>
      </c>
      <c r="J441" s="24" t="n">
        <v>0</v>
      </c>
      <c r="K441" s="24" t="n">
        <v>-0</v>
      </c>
      <c r="L441" s="24" t="n">
        <v>-0</v>
      </c>
      <c r="M441" s="6" t="s">
        <f>=I441+J441+K441+L441</f>
      </c>
      <c r="N441" s="22"/>
      <c r="O441" s="22" t="s">
        <v>796</v>
      </c>
    </row>
    <row collapsed="false" customFormat="false" customHeight="false" hidden="false" ht="12.1" outlineLevel="0" r="442">
      <c r="A442" s="21" t="n">
        <v>45560.297986111</v>
      </c>
      <c r="B442" s="22" t="s">
        <v>673</v>
      </c>
      <c r="C442" s="22" t="s">
        <v>233</v>
      </c>
      <c r="D442" s="22" t="s">
        <v>673</v>
      </c>
      <c r="E442" s="22" t="s">
        <v>673</v>
      </c>
      <c r="F442" s="22" t="s">
        <v>20</v>
      </c>
      <c r="G442" s="23" t="n">
        <v>1</v>
      </c>
      <c r="H442" s="24" t="n">
        <v>1</v>
      </c>
      <c r="I442" s="24" t="n">
        <v>10</v>
      </c>
      <c r="J442" s="24" t="n">
        <v>0</v>
      </c>
      <c r="K442" s="24" t="n">
        <v>-0</v>
      </c>
      <c r="L442" s="24" t="n">
        <v>-0</v>
      </c>
      <c r="M442" s="6" t="s">
        <f>=I442+J442+K442+L442</f>
      </c>
      <c r="N442" s="22"/>
      <c r="O442" s="22" t="s">
        <v>796</v>
      </c>
    </row>
    <row collapsed="false" customFormat="false" customHeight="false" hidden="false" ht="12.1" outlineLevel="0" r="443">
      <c r="A443" s="21" t="n">
        <v>45560.30787037</v>
      </c>
      <c r="B443" s="22" t="s">
        <v>673</v>
      </c>
      <c r="C443" s="22" t="s">
        <v>233</v>
      </c>
      <c r="D443" s="22" t="s">
        <v>673</v>
      </c>
      <c r="E443" s="22" t="s">
        <v>673</v>
      </c>
      <c r="F443" s="22" t="s">
        <v>20</v>
      </c>
      <c r="G443" s="23" t="n">
        <v>1</v>
      </c>
      <c r="H443" s="24" t="n">
        <v>1</v>
      </c>
      <c r="I443" s="24" t="n">
        <v>10</v>
      </c>
      <c r="J443" s="24" t="n">
        <v>0</v>
      </c>
      <c r="K443" s="24" t="n">
        <v>-0</v>
      </c>
      <c r="L443" s="24" t="n">
        <v>-0</v>
      </c>
      <c r="M443" s="6" t="s">
        <f>=I443+J443+K443+L443</f>
      </c>
      <c r="N443" s="22"/>
      <c r="O443" s="22" t="s">
        <v>796</v>
      </c>
    </row>
    <row collapsed="false" customFormat="false" customHeight="false" hidden="false" ht="12.1" outlineLevel="0" r="444">
      <c r="A444" s="21" t="n">
        <v>45560.751215278</v>
      </c>
      <c r="B444" s="22" t="s">
        <v>673</v>
      </c>
      <c r="C444" s="22" t="s">
        <v>233</v>
      </c>
      <c r="D444" s="22" t="s">
        <v>673</v>
      </c>
      <c r="E444" s="22" t="s">
        <v>673</v>
      </c>
      <c r="F444" s="22" t="s">
        <v>20</v>
      </c>
      <c r="G444" s="23" t="n">
        <v>1</v>
      </c>
      <c r="H444" s="24" t="n">
        <v>1</v>
      </c>
      <c r="I444" s="24" t="n">
        <v>36.05</v>
      </c>
      <c r="J444" s="24" t="n">
        <v>0</v>
      </c>
      <c r="K444" s="24" t="n">
        <v>-0</v>
      </c>
      <c r="L444" s="24" t="n">
        <v>-0</v>
      </c>
      <c r="M444" s="6" t="s">
        <f>=I444+J444+K444+L444</f>
      </c>
      <c r="N444" s="22"/>
      <c r="O444" s="22" t="s">
        <v>796</v>
      </c>
    </row>
    <row collapsed="false" customFormat="false" customHeight="false" hidden="false" ht="12.1" outlineLevel="0" r="445">
      <c r="A445" s="20" t="n">
        <v>45560.75125</v>
      </c>
      <c r="B445" s="16" t="s">
        <v>135</v>
      </c>
      <c r="C445" s="16" t="s">
        <v>801</v>
      </c>
      <c r="D445" s="16" t="s">
        <v>336</v>
      </c>
      <c r="E445" s="16" t="s">
        <v>132</v>
      </c>
      <c r="F445" s="16" t="s">
        <v>20</v>
      </c>
      <c r="G445" s="7" t="n">
        <v>1</v>
      </c>
      <c r="H445" s="6" t="n">
        <v>118.95</v>
      </c>
      <c r="I445" s="6" t="n">
        <v>-118.95</v>
      </c>
      <c r="J445" s="6" t="n">
        <v>-0</v>
      </c>
      <c r="K445" s="6" t="n">
        <v>-0</v>
      </c>
      <c r="L445" s="6" t="n">
        <v>-0</v>
      </c>
      <c r="M445" s="6" t="s">
        <f>=I445+J445+K445+L445</f>
      </c>
      <c r="N445" s="16"/>
      <c r="O445" s="16" t="s">
        <v>796</v>
      </c>
    </row>
    <row collapsed="false" customFormat="false" customHeight="false" hidden="false" ht="12.1" outlineLevel="0" r="446">
      <c r="A446" s="21" t="n">
        <v>45560.754409722</v>
      </c>
      <c r="B446" s="22" t="s">
        <v>673</v>
      </c>
      <c r="C446" s="22" t="s">
        <v>233</v>
      </c>
      <c r="D446" s="22" t="s">
        <v>673</v>
      </c>
      <c r="E446" s="22" t="s">
        <v>673</v>
      </c>
      <c r="F446" s="22" t="s">
        <v>20</v>
      </c>
      <c r="G446" s="23" t="n">
        <v>1</v>
      </c>
      <c r="H446" s="24" t="n">
        <v>1</v>
      </c>
      <c r="I446" s="24" t="n">
        <v>41</v>
      </c>
      <c r="J446" s="24" t="n">
        <v>0</v>
      </c>
      <c r="K446" s="24" t="n">
        <v>-0</v>
      </c>
      <c r="L446" s="24" t="n">
        <v>-0</v>
      </c>
      <c r="M446" s="6" t="s">
        <f>=I446+J446+K446+L446</f>
      </c>
      <c r="N446" s="22"/>
      <c r="O446" s="22" t="s">
        <v>796</v>
      </c>
    </row>
    <row collapsed="false" customFormat="false" customHeight="false" hidden="false" ht="12.1" outlineLevel="0" r="447">
      <c r="A447" s="21" t="n">
        <v>45561.450266204</v>
      </c>
      <c r="B447" s="22" t="s">
        <v>673</v>
      </c>
      <c r="C447" s="22" t="s">
        <v>233</v>
      </c>
      <c r="D447" s="22" t="s">
        <v>673</v>
      </c>
      <c r="E447" s="22" t="s">
        <v>673</v>
      </c>
      <c r="F447" s="22" t="s">
        <v>20</v>
      </c>
      <c r="G447" s="23" t="n">
        <v>1</v>
      </c>
      <c r="H447" s="24" t="n">
        <v>1</v>
      </c>
      <c r="I447" s="24" t="n">
        <v>5</v>
      </c>
      <c r="J447" s="24" t="n">
        <v>0</v>
      </c>
      <c r="K447" s="24" t="n">
        <v>-0</v>
      </c>
      <c r="L447" s="24" t="n">
        <v>-0</v>
      </c>
      <c r="M447" s="6" t="s">
        <f>=I447+J447+K447+L447</f>
      </c>
      <c r="N447" s="22"/>
      <c r="O447" s="22" t="s">
        <v>796</v>
      </c>
    </row>
    <row collapsed="false" customFormat="false" customHeight="false" hidden="false" ht="12.1" outlineLevel="0" r="448">
      <c r="A448" s="21" t="n">
        <v>45561.451168981</v>
      </c>
      <c r="B448" s="22" t="s">
        <v>673</v>
      </c>
      <c r="C448" s="22" t="s">
        <v>233</v>
      </c>
      <c r="D448" s="22" t="s">
        <v>673</v>
      </c>
      <c r="E448" s="22" t="s">
        <v>673</v>
      </c>
      <c r="F448" s="22" t="s">
        <v>20</v>
      </c>
      <c r="G448" s="23" t="n">
        <v>1</v>
      </c>
      <c r="H448" s="24" t="n">
        <v>1</v>
      </c>
      <c r="I448" s="24" t="n">
        <v>10</v>
      </c>
      <c r="J448" s="24" t="n">
        <v>0</v>
      </c>
      <c r="K448" s="24" t="n">
        <v>-0</v>
      </c>
      <c r="L448" s="24" t="n">
        <v>-0</v>
      </c>
      <c r="M448" s="6" t="s">
        <f>=I448+J448+K448+L448</f>
      </c>
      <c r="N448" s="22"/>
      <c r="O448" s="22" t="s">
        <v>796</v>
      </c>
    </row>
    <row collapsed="false" customFormat="false" customHeight="false" hidden="false" ht="12.1" outlineLevel="0" r="449">
      <c r="A449" s="20" t="n">
        <v>45561.454085648</v>
      </c>
      <c r="B449" s="16" t="s">
        <v>574</v>
      </c>
      <c r="C449" s="16" t="s">
        <v>807</v>
      </c>
      <c r="D449" s="16" t="s">
        <v>336</v>
      </c>
      <c r="E449" s="16" t="s">
        <v>146</v>
      </c>
      <c r="F449" s="16" t="s">
        <v>20</v>
      </c>
      <c r="G449" s="7" t="n">
        <v>1</v>
      </c>
      <c r="H449" s="6" t="n">
        <v>80.33</v>
      </c>
      <c r="I449" s="6" t="n">
        <v>-803.3</v>
      </c>
      <c r="J449" s="6" t="n">
        <v>-15.49</v>
      </c>
      <c r="K449" s="6" t="n">
        <v>-2.41</v>
      </c>
      <c r="L449" s="6" t="n">
        <v>-0</v>
      </c>
      <c r="M449" s="6" t="s">
        <f>=I449+J449+K449+L449</f>
      </c>
      <c r="N449" s="16"/>
      <c r="O449" s="16" t="s">
        <v>674</v>
      </c>
    </row>
    <row collapsed="false" customFormat="false" customHeight="false" hidden="false" ht="12.1" outlineLevel="0" r="450">
      <c r="A450" s="21" t="n">
        <v>45561.696458333</v>
      </c>
      <c r="B450" s="22" t="s">
        <v>696</v>
      </c>
      <c r="C450" s="22" t="s">
        <v>706</v>
      </c>
      <c r="D450" s="22" t="s">
        <v>696</v>
      </c>
      <c r="E450" s="22" t="s">
        <v>696</v>
      </c>
      <c r="F450" s="22" t="s">
        <v>20</v>
      </c>
      <c r="G450" s="23" t="n">
        <v>1</v>
      </c>
      <c r="H450" s="24" t="n">
        <v>1</v>
      </c>
      <c r="I450" s="24" t="n">
        <v>30.54</v>
      </c>
      <c r="J450" s="24" t="n">
        <v>0</v>
      </c>
      <c r="K450" s="24" t="n">
        <v>-0</v>
      </c>
      <c r="L450" s="24" t="n">
        <v>-0</v>
      </c>
      <c r="M450" s="6" t="s">
        <f>=I450+J450+K450+L450</f>
      </c>
      <c r="N450" s="22"/>
      <c r="O450" s="22" t="s">
        <v>674</v>
      </c>
    </row>
    <row collapsed="false" customFormat="false" customHeight="false" hidden="false" ht="12.1" outlineLevel="0" r="451">
      <c r="A451" s="21" t="n">
        <v>45561.697685185</v>
      </c>
      <c r="B451" s="22" t="s">
        <v>696</v>
      </c>
      <c r="C451" s="22" t="s">
        <v>707</v>
      </c>
      <c r="D451" s="22" t="s">
        <v>696</v>
      </c>
      <c r="E451" s="22" t="s">
        <v>696</v>
      </c>
      <c r="F451" s="22" t="s">
        <v>20</v>
      </c>
      <c r="G451" s="23" t="n">
        <v>1</v>
      </c>
      <c r="H451" s="24" t="n">
        <v>1</v>
      </c>
      <c r="I451" s="24" t="n">
        <v>39.9</v>
      </c>
      <c r="J451" s="24" t="n">
        <v>0</v>
      </c>
      <c r="K451" s="24" t="n">
        <v>-0</v>
      </c>
      <c r="L451" s="24" t="n">
        <v>-0</v>
      </c>
      <c r="M451" s="6" t="s">
        <f>=I451+J451+K451+L451</f>
      </c>
      <c r="N451" s="22"/>
      <c r="O451" s="22" t="s">
        <v>674</v>
      </c>
    </row>
    <row collapsed="false" customFormat="false" customHeight="false" hidden="false" ht="12.1" outlineLevel="0" r="452">
      <c r="A452" s="21" t="n">
        <v>45561.699131944</v>
      </c>
      <c r="B452" s="22" t="s">
        <v>696</v>
      </c>
      <c r="C452" s="22" t="s">
        <v>808</v>
      </c>
      <c r="D452" s="22" t="s">
        <v>696</v>
      </c>
      <c r="E452" s="22" t="s">
        <v>696</v>
      </c>
      <c r="F452" s="22" t="s">
        <v>20</v>
      </c>
      <c r="G452" s="23" t="n">
        <v>1</v>
      </c>
      <c r="H452" s="24" t="n">
        <v>1</v>
      </c>
      <c r="I452" s="24" t="n">
        <v>80</v>
      </c>
      <c r="J452" s="24" t="n">
        <v>0</v>
      </c>
      <c r="K452" s="24" t="n">
        <v>-0</v>
      </c>
      <c r="L452" s="24" t="n">
        <v>-0</v>
      </c>
      <c r="M452" s="6" t="s">
        <f>=I452+J452+K452+L452</f>
      </c>
      <c r="N452" s="22"/>
      <c r="O452" s="22" t="s">
        <v>674</v>
      </c>
    </row>
    <row collapsed="false" customFormat="false" customHeight="false" hidden="false" ht="12.1" outlineLevel="0" r="453">
      <c r="A453" s="29" t="n">
        <v>45561.699131944</v>
      </c>
      <c r="B453" s="30" t="s">
        <v>687</v>
      </c>
      <c r="C453" s="30" t="s">
        <v>809</v>
      </c>
      <c r="D453" s="30" t="s">
        <v>687</v>
      </c>
      <c r="E453" s="30" t="s">
        <v>687</v>
      </c>
      <c r="F453" s="30" t="s">
        <v>20</v>
      </c>
      <c r="G453" s="31" t="n">
        <v>1</v>
      </c>
      <c r="H453" s="32" t="n">
        <v>-10</v>
      </c>
      <c r="I453" s="32" t="n">
        <v>-10</v>
      </c>
      <c r="J453" s="32" t="n">
        <v>0</v>
      </c>
      <c r="K453" s="32" t="n">
        <v>-0</v>
      </c>
      <c r="L453" s="32" t="n">
        <v>-0</v>
      </c>
      <c r="M453" s="6" t="s">
        <f>=I453+J453+K453+L453</f>
      </c>
      <c r="N453" s="30"/>
      <c r="O453" s="30" t="s">
        <v>674</v>
      </c>
    </row>
    <row collapsed="false" customFormat="false" customHeight="false" hidden="false" ht="12.1" outlineLevel="0" r="454">
      <c r="A454" s="21" t="n">
        <v>45562.559699074</v>
      </c>
      <c r="B454" s="22" t="s">
        <v>673</v>
      </c>
      <c r="C454" s="22" t="s">
        <v>233</v>
      </c>
      <c r="D454" s="22" t="s">
        <v>673</v>
      </c>
      <c r="E454" s="22" t="s">
        <v>673</v>
      </c>
      <c r="F454" s="22" t="s">
        <v>20</v>
      </c>
      <c r="G454" s="23" t="n">
        <v>1</v>
      </c>
      <c r="H454" s="24" t="n">
        <v>1</v>
      </c>
      <c r="I454" s="24" t="n">
        <v>41</v>
      </c>
      <c r="J454" s="24" t="n">
        <v>0</v>
      </c>
      <c r="K454" s="24" t="n">
        <v>-0</v>
      </c>
      <c r="L454" s="24" t="n">
        <v>-0</v>
      </c>
      <c r="M454" s="6" t="s">
        <f>=I454+J454+K454+L454</f>
      </c>
      <c r="N454" s="22"/>
      <c r="O454" s="22" t="s">
        <v>796</v>
      </c>
    </row>
    <row collapsed="false" customFormat="false" customHeight="false" hidden="false" ht="12.1" outlineLevel="0" r="455">
      <c r="A455" s="20" t="n">
        <v>45562.559756944</v>
      </c>
      <c r="B455" s="16" t="s">
        <v>135</v>
      </c>
      <c r="C455" s="16" t="s">
        <v>801</v>
      </c>
      <c r="D455" s="16" t="s">
        <v>336</v>
      </c>
      <c r="E455" s="16" t="s">
        <v>132</v>
      </c>
      <c r="F455" s="16" t="s">
        <v>20</v>
      </c>
      <c r="G455" s="7" t="n">
        <v>1</v>
      </c>
      <c r="H455" s="6" t="n">
        <v>119.07</v>
      </c>
      <c r="I455" s="6" t="n">
        <v>-119.07</v>
      </c>
      <c r="J455" s="6" t="n">
        <v>-0</v>
      </c>
      <c r="K455" s="6" t="n">
        <v>-0</v>
      </c>
      <c r="L455" s="6" t="n">
        <v>-0</v>
      </c>
      <c r="M455" s="6" t="s">
        <f>=I455+J455+K455+L455</f>
      </c>
      <c r="N455" s="16"/>
      <c r="O455" s="16" t="s">
        <v>796</v>
      </c>
    </row>
    <row collapsed="false" customFormat="false" customHeight="false" hidden="false" ht="12.1" outlineLevel="0" r="456">
      <c r="A456" s="21" t="n">
        <v>45563.299768519</v>
      </c>
      <c r="B456" s="22" t="s">
        <v>673</v>
      </c>
      <c r="C456" s="22" t="s">
        <v>233</v>
      </c>
      <c r="D456" s="22" t="s">
        <v>673</v>
      </c>
      <c r="E456" s="22" t="s">
        <v>673</v>
      </c>
      <c r="F456" s="22" t="s">
        <v>20</v>
      </c>
      <c r="G456" s="23" t="n">
        <v>1</v>
      </c>
      <c r="H456" s="24" t="n">
        <v>1</v>
      </c>
      <c r="I456" s="24" t="n">
        <v>33.06</v>
      </c>
      <c r="J456" s="24" t="n">
        <v>0</v>
      </c>
      <c r="K456" s="24" t="n">
        <v>-0</v>
      </c>
      <c r="L456" s="24" t="n">
        <v>-0</v>
      </c>
      <c r="M456" s="6" t="s">
        <f>=I456+J456+K456+L456</f>
      </c>
      <c r="N456" s="22"/>
      <c r="O456" s="22" t="s">
        <v>796</v>
      </c>
    </row>
    <row collapsed="false" customFormat="false" customHeight="false" hidden="false" ht="12.1" outlineLevel="0" r="457">
      <c r="A457" s="21" t="n">
        <v>45563.514201389</v>
      </c>
      <c r="B457" s="22" t="s">
        <v>673</v>
      </c>
      <c r="C457" s="22" t="s">
        <v>233</v>
      </c>
      <c r="D457" s="22" t="s">
        <v>673</v>
      </c>
      <c r="E457" s="22" t="s">
        <v>673</v>
      </c>
      <c r="F457" s="22" t="s">
        <v>20</v>
      </c>
      <c r="G457" s="23" t="n">
        <v>1</v>
      </c>
      <c r="H457" s="24" t="n">
        <v>1</v>
      </c>
      <c r="I457" s="24" t="n">
        <v>48.09</v>
      </c>
      <c r="J457" s="24" t="n">
        <v>0</v>
      </c>
      <c r="K457" s="24" t="n">
        <v>-0</v>
      </c>
      <c r="L457" s="24" t="n">
        <v>-0</v>
      </c>
      <c r="M457" s="6" t="s">
        <f>=I457+J457+K457+L457</f>
      </c>
      <c r="N457" s="22"/>
      <c r="O457" s="22" t="s">
        <v>796</v>
      </c>
    </row>
    <row collapsed="false" customFormat="false" customHeight="false" hidden="false" ht="12.1" outlineLevel="0" r="458">
      <c r="A458" s="21" t="n">
        <v>45563.745555556</v>
      </c>
      <c r="B458" s="22" t="s">
        <v>673</v>
      </c>
      <c r="C458" s="22" t="s">
        <v>233</v>
      </c>
      <c r="D458" s="22" t="s">
        <v>673</v>
      </c>
      <c r="E458" s="22" t="s">
        <v>673</v>
      </c>
      <c r="F458" s="22" t="s">
        <v>20</v>
      </c>
      <c r="G458" s="23" t="n">
        <v>1</v>
      </c>
      <c r="H458" s="24" t="n">
        <v>1</v>
      </c>
      <c r="I458" s="24" t="n">
        <v>0.11</v>
      </c>
      <c r="J458" s="24" t="n">
        <v>0</v>
      </c>
      <c r="K458" s="24" t="n">
        <v>-0</v>
      </c>
      <c r="L458" s="24" t="n">
        <v>-0</v>
      </c>
      <c r="M458" s="6" t="s">
        <f>=I458+J458+K458+L458</f>
      </c>
      <c r="N458" s="22"/>
      <c r="O458" s="22" t="s">
        <v>796</v>
      </c>
    </row>
    <row collapsed="false" customFormat="false" customHeight="false" hidden="false" ht="12.1" outlineLevel="0" r="459">
      <c r="A459" s="21" t="n">
        <v>45563.753576389</v>
      </c>
      <c r="B459" s="22" t="s">
        <v>673</v>
      </c>
      <c r="C459" s="22" t="s">
        <v>233</v>
      </c>
      <c r="D459" s="22" t="s">
        <v>673</v>
      </c>
      <c r="E459" s="22" t="s">
        <v>673</v>
      </c>
      <c r="F459" s="22" t="s">
        <v>20</v>
      </c>
      <c r="G459" s="23" t="n">
        <v>1</v>
      </c>
      <c r="H459" s="24" t="n">
        <v>1</v>
      </c>
      <c r="I459" s="24" t="n">
        <v>35</v>
      </c>
      <c r="J459" s="24" t="n">
        <v>0</v>
      </c>
      <c r="K459" s="24" t="n">
        <v>-0</v>
      </c>
      <c r="L459" s="24" t="n">
        <v>-0</v>
      </c>
      <c r="M459" s="6" t="s">
        <f>=I459+J459+K459+L459</f>
      </c>
      <c r="N459" s="22"/>
      <c r="O459" s="22" t="s">
        <v>796</v>
      </c>
    </row>
    <row collapsed="false" customFormat="false" customHeight="false" hidden="false" ht="12.1" outlineLevel="0" r="460">
      <c r="A460" s="20" t="n">
        <v>45563.753622685</v>
      </c>
      <c r="B460" s="16" t="s">
        <v>135</v>
      </c>
      <c r="C460" s="16" t="s">
        <v>801</v>
      </c>
      <c r="D460" s="16" t="s">
        <v>336</v>
      </c>
      <c r="E460" s="16" t="s">
        <v>132</v>
      </c>
      <c r="F460" s="16" t="s">
        <v>20</v>
      </c>
      <c r="G460" s="7" t="n">
        <v>1</v>
      </c>
      <c r="H460" s="6" t="n">
        <v>119.12</v>
      </c>
      <c r="I460" s="6" t="n">
        <v>-119.12</v>
      </c>
      <c r="J460" s="6" t="n">
        <v>-0</v>
      </c>
      <c r="K460" s="6" t="n">
        <v>-0</v>
      </c>
      <c r="L460" s="6" t="n">
        <v>-0</v>
      </c>
      <c r="M460" s="6" t="s">
        <f>=I460+J460+K460+L460</f>
      </c>
      <c r="N460" s="16"/>
      <c r="O460" s="16" t="s">
        <v>796</v>
      </c>
    </row>
    <row collapsed="false" customFormat="false" customHeight="false" hidden="false" ht="12.1" outlineLevel="0" r="461">
      <c r="A461" s="21" t="n">
        <v>45564.44974537</v>
      </c>
      <c r="B461" s="22" t="s">
        <v>673</v>
      </c>
      <c r="C461" s="22" t="s">
        <v>233</v>
      </c>
      <c r="D461" s="22" t="s">
        <v>673</v>
      </c>
      <c r="E461" s="22" t="s">
        <v>673</v>
      </c>
      <c r="F461" s="22" t="s">
        <v>20</v>
      </c>
      <c r="G461" s="23" t="n">
        <v>1</v>
      </c>
      <c r="H461" s="24" t="n">
        <v>1</v>
      </c>
      <c r="I461" s="24" t="n">
        <v>29.09</v>
      </c>
      <c r="J461" s="24" t="n">
        <v>0</v>
      </c>
      <c r="K461" s="24" t="n">
        <v>-0</v>
      </c>
      <c r="L461" s="24" t="n">
        <v>-0</v>
      </c>
      <c r="M461" s="6" t="s">
        <f>=I461+J461+K461+L461</f>
      </c>
      <c r="N461" s="22"/>
      <c r="O461" s="22" t="s">
        <v>796</v>
      </c>
    </row>
    <row collapsed="false" customFormat="false" customHeight="false" hidden="false" ht="12.1" outlineLevel="0" r="462">
      <c r="A462" s="21" t="n">
        <v>45564.796701389</v>
      </c>
      <c r="B462" s="22" t="s">
        <v>673</v>
      </c>
      <c r="C462" s="22" t="s">
        <v>233</v>
      </c>
      <c r="D462" s="22" t="s">
        <v>673</v>
      </c>
      <c r="E462" s="22" t="s">
        <v>673</v>
      </c>
      <c r="F462" s="22" t="s">
        <v>20</v>
      </c>
      <c r="G462" s="23" t="n">
        <v>1</v>
      </c>
      <c r="H462" s="24" t="n">
        <v>1</v>
      </c>
      <c r="I462" s="24" t="n">
        <v>41</v>
      </c>
      <c r="J462" s="24" t="n">
        <v>0</v>
      </c>
      <c r="K462" s="24" t="n">
        <v>-0</v>
      </c>
      <c r="L462" s="24" t="n">
        <v>-0</v>
      </c>
      <c r="M462" s="6" t="s">
        <f>=I462+J462+K462+L462</f>
      </c>
      <c r="N462" s="22"/>
      <c r="O462" s="22" t="s">
        <v>796</v>
      </c>
    </row>
    <row collapsed="false" customFormat="false" customHeight="false" hidden="false" ht="12.1" outlineLevel="0" r="463">
      <c r="A463" s="21" t="n">
        <v>45564.867013889</v>
      </c>
      <c r="B463" s="22" t="s">
        <v>673</v>
      </c>
      <c r="C463" s="22" t="s">
        <v>233</v>
      </c>
      <c r="D463" s="22" t="s">
        <v>673</v>
      </c>
      <c r="E463" s="22" t="s">
        <v>673</v>
      </c>
      <c r="F463" s="22" t="s">
        <v>20</v>
      </c>
      <c r="G463" s="23" t="n">
        <v>1</v>
      </c>
      <c r="H463" s="24" t="n">
        <v>1</v>
      </c>
      <c r="I463" s="24" t="n">
        <v>33.06</v>
      </c>
      <c r="J463" s="24" t="n">
        <v>0</v>
      </c>
      <c r="K463" s="24" t="n">
        <v>-0</v>
      </c>
      <c r="L463" s="24" t="n">
        <v>-0</v>
      </c>
      <c r="M463" s="6" t="s">
        <f>=I463+J463+K463+L463</f>
      </c>
      <c r="N463" s="22"/>
      <c r="O463" s="22" t="s">
        <v>796</v>
      </c>
    </row>
    <row collapsed="false" customFormat="false" customHeight="false" hidden="false" ht="12.1" outlineLevel="0" r="464">
      <c r="A464" s="21" t="n">
        <v>45565.389467593</v>
      </c>
      <c r="B464" s="22" t="s">
        <v>696</v>
      </c>
      <c r="C464" s="22" t="s">
        <v>763</v>
      </c>
      <c r="D464" s="22" t="s">
        <v>696</v>
      </c>
      <c r="E464" s="22" t="s">
        <v>696</v>
      </c>
      <c r="F464" s="22" t="s">
        <v>20</v>
      </c>
      <c r="G464" s="23" t="n">
        <v>1</v>
      </c>
      <c r="H464" s="24" t="n">
        <v>1</v>
      </c>
      <c r="I464" s="24" t="n">
        <v>42.4</v>
      </c>
      <c r="J464" s="24" t="n">
        <v>0</v>
      </c>
      <c r="K464" s="24" t="n">
        <v>-0</v>
      </c>
      <c r="L464" s="24" t="n">
        <v>-0</v>
      </c>
      <c r="M464" s="6" t="s">
        <f>=I464+J464+K464+L464</f>
      </c>
      <c r="N464" s="22"/>
      <c r="O464" s="22" t="s">
        <v>674</v>
      </c>
    </row>
    <row collapsed="false" customFormat="false" customHeight="false" hidden="false" ht="12.1" outlineLevel="0" r="465">
      <c r="A465" s="21" t="n">
        <v>45565.396631944</v>
      </c>
      <c r="B465" s="22" t="s">
        <v>731</v>
      </c>
      <c r="C465" s="22" t="s">
        <v>810</v>
      </c>
      <c r="D465" s="22" t="s">
        <v>731</v>
      </c>
      <c r="E465" s="22" t="s">
        <v>731</v>
      </c>
      <c r="F465" s="22" t="s">
        <v>20</v>
      </c>
      <c r="G465" s="23" t="n">
        <v>1</v>
      </c>
      <c r="H465" s="24" t="n">
        <v>1</v>
      </c>
      <c r="I465" s="24" t="n">
        <v>2000</v>
      </c>
      <c r="J465" s="24" t="n">
        <v>0</v>
      </c>
      <c r="K465" s="24" t="n">
        <v>-0</v>
      </c>
      <c r="L465" s="24" t="n">
        <v>-0</v>
      </c>
      <c r="M465" s="6" t="s">
        <f>=I465+J465+K465+L465</f>
      </c>
      <c r="N465" s="22"/>
      <c r="O465" s="22" t="s">
        <v>674</v>
      </c>
    </row>
    <row collapsed="false" customFormat="false" customHeight="false" hidden="false" ht="12.1" outlineLevel="0" r="466">
      <c r="A466" s="21" t="n">
        <v>45565.529803241</v>
      </c>
      <c r="B466" s="22" t="s">
        <v>673</v>
      </c>
      <c r="C466" s="22" t="s">
        <v>233</v>
      </c>
      <c r="D466" s="22" t="s">
        <v>673</v>
      </c>
      <c r="E466" s="22" t="s">
        <v>673</v>
      </c>
      <c r="F466" s="22" t="s">
        <v>20</v>
      </c>
      <c r="G466" s="23" t="n">
        <v>1</v>
      </c>
      <c r="H466" s="24" t="n">
        <v>1</v>
      </c>
      <c r="I466" s="24" t="n">
        <v>46</v>
      </c>
      <c r="J466" s="24" t="n">
        <v>0</v>
      </c>
      <c r="K466" s="24" t="n">
        <v>-0</v>
      </c>
      <c r="L466" s="24" t="n">
        <v>-0</v>
      </c>
      <c r="M466" s="6" t="s">
        <f>=I466+J466+K466+L466</f>
      </c>
      <c r="N466" s="22"/>
      <c r="O466" s="22" t="s">
        <v>796</v>
      </c>
    </row>
    <row collapsed="false" customFormat="false" customHeight="false" hidden="false" ht="12.1" outlineLevel="0" r="467">
      <c r="A467" s="20" t="n">
        <v>45565.529849537</v>
      </c>
      <c r="B467" s="16" t="s">
        <v>135</v>
      </c>
      <c r="C467" s="16" t="s">
        <v>801</v>
      </c>
      <c r="D467" s="16" t="s">
        <v>336</v>
      </c>
      <c r="E467" s="16" t="s">
        <v>132</v>
      </c>
      <c r="F467" s="16" t="s">
        <v>20</v>
      </c>
      <c r="G467" s="7" t="n">
        <v>1</v>
      </c>
      <c r="H467" s="6" t="n">
        <v>119.24</v>
      </c>
      <c r="I467" s="6" t="n">
        <v>-119.24</v>
      </c>
      <c r="J467" s="6" t="n">
        <v>-0</v>
      </c>
      <c r="K467" s="6" t="n">
        <v>-0</v>
      </c>
      <c r="L467" s="6" t="n">
        <v>-0</v>
      </c>
      <c r="M467" s="6" t="s">
        <f>=I467+J467+K467+L467</f>
      </c>
      <c r="N467" s="16"/>
      <c r="O467" s="16" t="s">
        <v>796</v>
      </c>
    </row>
    <row collapsed="false" customFormat="false" customHeight="false" hidden="false" ht="12.1" outlineLevel="0" r="468">
      <c r="A468" s="21" t="n">
        <v>45565.802615741</v>
      </c>
      <c r="B468" s="22" t="s">
        <v>673</v>
      </c>
      <c r="C468" s="22" t="s">
        <v>233</v>
      </c>
      <c r="D468" s="22" t="s">
        <v>673</v>
      </c>
      <c r="E468" s="22" t="s">
        <v>673</v>
      </c>
      <c r="F468" s="22" t="s">
        <v>20</v>
      </c>
      <c r="G468" s="23" t="n">
        <v>1</v>
      </c>
      <c r="H468" s="24" t="n">
        <v>1</v>
      </c>
      <c r="I468" s="24" t="n">
        <v>45</v>
      </c>
      <c r="J468" s="24" t="n">
        <v>0</v>
      </c>
      <c r="K468" s="24" t="n">
        <v>-0</v>
      </c>
      <c r="L468" s="24" t="n">
        <v>-0</v>
      </c>
      <c r="M468" s="6" t="s">
        <f>=I468+J468+K468+L468</f>
      </c>
      <c r="N468" s="22"/>
      <c r="O468" s="22" t="s">
        <v>796</v>
      </c>
    </row>
    <row collapsed="false" customFormat="false" customHeight="false" hidden="false" ht="12.1" outlineLevel="0" r="469">
      <c r="A469" s="21" t="n">
        <v>45566.543958333</v>
      </c>
      <c r="B469" s="22" t="s">
        <v>673</v>
      </c>
      <c r="C469" s="22" t="s">
        <v>233</v>
      </c>
      <c r="D469" s="22" t="s">
        <v>673</v>
      </c>
      <c r="E469" s="22" t="s">
        <v>673</v>
      </c>
      <c r="F469" s="22" t="s">
        <v>20</v>
      </c>
      <c r="G469" s="23" t="n">
        <v>1</v>
      </c>
      <c r="H469" s="24" t="n">
        <v>1</v>
      </c>
      <c r="I469" s="24" t="n">
        <v>6</v>
      </c>
      <c r="J469" s="24" t="n">
        <v>0</v>
      </c>
      <c r="K469" s="24" t="n">
        <v>-0</v>
      </c>
      <c r="L469" s="24" t="n">
        <v>-0</v>
      </c>
      <c r="M469" s="6" t="s">
        <f>=I469+J469+K469+L469</f>
      </c>
      <c r="N469" s="22"/>
      <c r="O469" s="22" t="s">
        <v>796</v>
      </c>
    </row>
    <row collapsed="false" customFormat="false" customHeight="false" hidden="false" ht="12.1" outlineLevel="0" r="470">
      <c r="A470" s="21" t="n">
        <v>45566.824722222</v>
      </c>
      <c r="B470" s="22" t="s">
        <v>673</v>
      </c>
      <c r="C470" s="22" t="s">
        <v>233</v>
      </c>
      <c r="D470" s="22" t="s">
        <v>673</v>
      </c>
      <c r="E470" s="22" t="s">
        <v>673</v>
      </c>
      <c r="F470" s="22" t="s">
        <v>20</v>
      </c>
      <c r="G470" s="23" t="n">
        <v>1</v>
      </c>
      <c r="H470" s="24" t="n">
        <v>1</v>
      </c>
      <c r="I470" s="24" t="n">
        <v>26</v>
      </c>
      <c r="J470" s="24" t="n">
        <v>0</v>
      </c>
      <c r="K470" s="24" t="n">
        <v>-0</v>
      </c>
      <c r="L470" s="24" t="n">
        <v>-0</v>
      </c>
      <c r="M470" s="6" t="s">
        <f>=I470+J470+K470+L470</f>
      </c>
      <c r="N470" s="22"/>
      <c r="O470" s="22" t="s">
        <v>796</v>
      </c>
    </row>
    <row collapsed="false" customFormat="false" customHeight="false" hidden="false" ht="12.1" outlineLevel="0" r="471">
      <c r="A471" s="21" t="n">
        <v>45567.295972222</v>
      </c>
      <c r="B471" s="22" t="s">
        <v>673</v>
      </c>
      <c r="C471" s="22" t="s">
        <v>233</v>
      </c>
      <c r="D471" s="22" t="s">
        <v>673</v>
      </c>
      <c r="E471" s="22" t="s">
        <v>673</v>
      </c>
      <c r="F471" s="22" t="s">
        <v>20</v>
      </c>
      <c r="G471" s="23" t="n">
        <v>1</v>
      </c>
      <c r="H471" s="24" t="n">
        <v>1</v>
      </c>
      <c r="I471" s="24" t="n">
        <v>24</v>
      </c>
      <c r="J471" s="24" t="n">
        <v>0</v>
      </c>
      <c r="K471" s="24" t="n">
        <v>-0</v>
      </c>
      <c r="L471" s="24" t="n">
        <v>-0</v>
      </c>
      <c r="M471" s="6" t="s">
        <f>=I471+J471+K471+L471</f>
      </c>
      <c r="N471" s="22"/>
      <c r="O471" s="22" t="s">
        <v>796</v>
      </c>
    </row>
    <row collapsed="false" customFormat="false" customHeight="false" hidden="false" ht="12.1" outlineLevel="0" r="472">
      <c r="A472" s="20" t="n">
        <v>45567.297407407</v>
      </c>
      <c r="B472" s="16" t="s">
        <v>135</v>
      </c>
      <c r="C472" s="16" t="s">
        <v>801</v>
      </c>
      <c r="D472" s="16" t="s">
        <v>336</v>
      </c>
      <c r="E472" s="16" t="s">
        <v>132</v>
      </c>
      <c r="F472" s="16" t="s">
        <v>20</v>
      </c>
      <c r="G472" s="7" t="n">
        <v>1</v>
      </c>
      <c r="H472" s="6" t="n">
        <v>119.35</v>
      </c>
      <c r="I472" s="6" t="n">
        <v>-119.35</v>
      </c>
      <c r="J472" s="6" t="n">
        <v>-0</v>
      </c>
      <c r="K472" s="6" t="n">
        <v>-0</v>
      </c>
      <c r="L472" s="6" t="n">
        <v>-0</v>
      </c>
      <c r="M472" s="6" t="s">
        <f>=I472+J472+K472+L472</f>
      </c>
      <c r="N472" s="16"/>
      <c r="O472" s="16" t="s">
        <v>796</v>
      </c>
    </row>
    <row collapsed="false" customFormat="false" customHeight="false" hidden="false" ht="12.1" outlineLevel="0" r="473">
      <c r="A473" s="20" t="n">
        <v>45567.644583333</v>
      </c>
      <c r="B473" s="16" t="s">
        <v>127</v>
      </c>
      <c r="C473" s="16" t="s">
        <v>795</v>
      </c>
      <c r="D473" s="16" t="s">
        <v>336</v>
      </c>
      <c r="E473" s="16" t="s">
        <v>18</v>
      </c>
      <c r="F473" s="16" t="s">
        <v>20</v>
      </c>
      <c r="G473" s="7" t="n">
        <v>5</v>
      </c>
      <c r="H473" s="6" t="n">
        <v>223.9</v>
      </c>
      <c r="I473" s="6" t="n">
        <v>-1119.5</v>
      </c>
      <c r="J473" s="6" t="n">
        <v>-0</v>
      </c>
      <c r="K473" s="6" t="n">
        <v>-3.36</v>
      </c>
      <c r="L473" s="6" t="n">
        <v>-0</v>
      </c>
      <c r="M473" s="6" t="s">
        <f>=I473+J473+K473+L473</f>
      </c>
      <c r="N473" s="16"/>
      <c r="O473" s="16" t="s">
        <v>674</v>
      </c>
    </row>
    <row collapsed="false" customFormat="false" customHeight="false" hidden="false" ht="12.1" outlineLevel="0" r="474">
      <c r="A474" s="21" t="n">
        <v>45568.548032407</v>
      </c>
      <c r="B474" s="22" t="s">
        <v>696</v>
      </c>
      <c r="C474" s="22" t="s">
        <v>765</v>
      </c>
      <c r="D474" s="22" t="s">
        <v>696</v>
      </c>
      <c r="E474" s="22" t="s">
        <v>696</v>
      </c>
      <c r="F474" s="22" t="s">
        <v>20</v>
      </c>
      <c r="G474" s="23" t="n">
        <v>1</v>
      </c>
      <c r="H474" s="24" t="n">
        <v>1</v>
      </c>
      <c r="I474" s="24" t="n">
        <v>33.78</v>
      </c>
      <c r="J474" s="24" t="n">
        <v>0</v>
      </c>
      <c r="K474" s="24" t="n">
        <v>-0</v>
      </c>
      <c r="L474" s="24" t="n">
        <v>-0</v>
      </c>
      <c r="M474" s="6" t="s">
        <f>=I474+J474+K474+L474</f>
      </c>
      <c r="N474" s="22"/>
      <c r="O474" s="22" t="s">
        <v>674</v>
      </c>
    </row>
    <row collapsed="false" customFormat="false" customHeight="false" hidden="false" ht="12.1" outlineLevel="0" r="475">
      <c r="A475" s="21" t="n">
        <v>45569.387071759</v>
      </c>
      <c r="B475" s="22" t="s">
        <v>673</v>
      </c>
      <c r="C475" s="22" t="s">
        <v>233</v>
      </c>
      <c r="D475" s="22" t="s">
        <v>673</v>
      </c>
      <c r="E475" s="22" t="s">
        <v>673</v>
      </c>
      <c r="F475" s="22" t="s">
        <v>20</v>
      </c>
      <c r="G475" s="23" t="n">
        <v>1</v>
      </c>
      <c r="H475" s="24" t="n">
        <v>1</v>
      </c>
      <c r="I475" s="24" t="n">
        <v>5</v>
      </c>
      <c r="J475" s="24" t="n">
        <v>0</v>
      </c>
      <c r="K475" s="24" t="n">
        <v>-0</v>
      </c>
      <c r="L475" s="24" t="n">
        <v>-0</v>
      </c>
      <c r="M475" s="6" t="s">
        <f>=I475+J475+K475+L475</f>
      </c>
      <c r="N475" s="22"/>
      <c r="O475" s="22" t="s">
        <v>796</v>
      </c>
    </row>
    <row collapsed="false" customFormat="false" customHeight="false" hidden="false" ht="12.1" outlineLevel="0" r="476">
      <c r="A476" s="21" t="n">
        <v>45569.520520833</v>
      </c>
      <c r="B476" s="22" t="s">
        <v>673</v>
      </c>
      <c r="C476" s="22" t="s">
        <v>233</v>
      </c>
      <c r="D476" s="22" t="s">
        <v>673</v>
      </c>
      <c r="E476" s="22" t="s">
        <v>673</v>
      </c>
      <c r="F476" s="22" t="s">
        <v>20</v>
      </c>
      <c r="G476" s="23" t="n">
        <v>1</v>
      </c>
      <c r="H476" s="24" t="n">
        <v>1</v>
      </c>
      <c r="I476" s="24" t="n">
        <v>41</v>
      </c>
      <c r="J476" s="24" t="n">
        <v>0</v>
      </c>
      <c r="K476" s="24" t="n">
        <v>-0</v>
      </c>
      <c r="L476" s="24" t="n">
        <v>-0</v>
      </c>
      <c r="M476" s="6" t="s">
        <f>=I476+J476+K476+L476</f>
      </c>
      <c r="N476" s="22"/>
      <c r="O476" s="22" t="s">
        <v>796</v>
      </c>
    </row>
    <row collapsed="false" customFormat="false" customHeight="false" hidden="false" ht="12.1" outlineLevel="0" r="477">
      <c r="A477" s="21" t="n">
        <v>45569.619907407</v>
      </c>
      <c r="B477" s="22" t="s">
        <v>673</v>
      </c>
      <c r="C477" s="22" t="s">
        <v>233</v>
      </c>
      <c r="D477" s="22" t="s">
        <v>673</v>
      </c>
      <c r="E477" s="22" t="s">
        <v>673</v>
      </c>
      <c r="F477" s="22" t="s">
        <v>20</v>
      </c>
      <c r="G477" s="23" t="n">
        <v>1</v>
      </c>
      <c r="H477" s="24" t="n">
        <v>1</v>
      </c>
      <c r="I477" s="24" t="n">
        <v>10</v>
      </c>
      <c r="J477" s="24" t="n">
        <v>0</v>
      </c>
      <c r="K477" s="24" t="n">
        <v>-0</v>
      </c>
      <c r="L477" s="24" t="n">
        <v>-0</v>
      </c>
      <c r="M477" s="6" t="s">
        <f>=I477+J477+K477+L477</f>
      </c>
      <c r="N477" s="22"/>
      <c r="O477" s="22" t="s">
        <v>796</v>
      </c>
    </row>
    <row collapsed="false" customFormat="false" customHeight="false" hidden="false" ht="12.1" outlineLevel="0" r="478">
      <c r="A478" s="21" t="n">
        <v>45569.955428241</v>
      </c>
      <c r="B478" s="22" t="s">
        <v>673</v>
      </c>
      <c r="C478" s="22" t="s">
        <v>233</v>
      </c>
      <c r="D478" s="22" t="s">
        <v>673</v>
      </c>
      <c r="E478" s="22" t="s">
        <v>673</v>
      </c>
      <c r="F478" s="22" t="s">
        <v>20</v>
      </c>
      <c r="G478" s="23" t="n">
        <v>1</v>
      </c>
      <c r="H478" s="24" t="n">
        <v>1</v>
      </c>
      <c r="I478" s="24" t="n">
        <v>435</v>
      </c>
      <c r="J478" s="24" t="n">
        <v>0</v>
      </c>
      <c r="K478" s="24" t="n">
        <v>-0</v>
      </c>
      <c r="L478" s="24" t="n">
        <v>-0</v>
      </c>
      <c r="M478" s="6" t="s">
        <f>=I478+J478+K478+L478</f>
      </c>
      <c r="N478" s="22"/>
      <c r="O478" s="22" t="s">
        <v>796</v>
      </c>
    </row>
    <row collapsed="false" customFormat="false" customHeight="false" hidden="false" ht="12.1" outlineLevel="0" r="479">
      <c r="A479" s="20" t="n">
        <v>45570.294409722</v>
      </c>
      <c r="B479" s="16" t="s">
        <v>135</v>
      </c>
      <c r="C479" s="16" t="s">
        <v>801</v>
      </c>
      <c r="D479" s="16" t="s">
        <v>336</v>
      </c>
      <c r="E479" s="16" t="s">
        <v>132</v>
      </c>
      <c r="F479" s="16" t="s">
        <v>20</v>
      </c>
      <c r="G479" s="7" t="n">
        <v>4</v>
      </c>
      <c r="H479" s="6" t="n">
        <v>119.51</v>
      </c>
      <c r="I479" s="6" t="n">
        <v>-478.04</v>
      </c>
      <c r="J479" s="6" t="n">
        <v>-0</v>
      </c>
      <c r="K479" s="6" t="n">
        <v>-0</v>
      </c>
      <c r="L479" s="6" t="n">
        <v>-0</v>
      </c>
      <c r="M479" s="6" t="s">
        <f>=I479+J479+K479+L479</f>
      </c>
      <c r="N479" s="16"/>
      <c r="O479" s="16" t="s">
        <v>796</v>
      </c>
    </row>
    <row collapsed="false" customFormat="false" customHeight="false" hidden="false" ht="12.1" outlineLevel="0" r="480">
      <c r="A480" s="21" t="n">
        <v>45571.29349537</v>
      </c>
      <c r="B480" s="22" t="s">
        <v>673</v>
      </c>
      <c r="C480" s="22" t="s">
        <v>233</v>
      </c>
      <c r="D480" s="22" t="s">
        <v>673</v>
      </c>
      <c r="E480" s="22" t="s">
        <v>673</v>
      </c>
      <c r="F480" s="22" t="s">
        <v>20</v>
      </c>
      <c r="G480" s="23" t="n">
        <v>1</v>
      </c>
      <c r="H480" s="24" t="n">
        <v>1</v>
      </c>
      <c r="I480" s="24" t="n">
        <v>20.2</v>
      </c>
      <c r="J480" s="24" t="n">
        <v>0</v>
      </c>
      <c r="K480" s="24" t="n">
        <v>-0</v>
      </c>
      <c r="L480" s="24" t="n">
        <v>-0</v>
      </c>
      <c r="M480" s="6" t="s">
        <f>=I480+J480+K480+L480</f>
      </c>
      <c r="N480" s="22"/>
      <c r="O480" s="22" t="s">
        <v>796</v>
      </c>
    </row>
    <row collapsed="false" customFormat="false" customHeight="false" hidden="false" ht="12.1" outlineLevel="0" r="481">
      <c r="A481" s="21" t="n">
        <v>45574.292546296</v>
      </c>
      <c r="B481" s="22" t="s">
        <v>673</v>
      </c>
      <c r="C481" s="22" t="s">
        <v>233</v>
      </c>
      <c r="D481" s="22" t="s">
        <v>673</v>
      </c>
      <c r="E481" s="22" t="s">
        <v>673</v>
      </c>
      <c r="F481" s="22" t="s">
        <v>20</v>
      </c>
      <c r="G481" s="23" t="n">
        <v>1</v>
      </c>
      <c r="H481" s="24" t="n">
        <v>1</v>
      </c>
      <c r="I481" s="24" t="n">
        <v>10</v>
      </c>
      <c r="J481" s="24" t="n">
        <v>0</v>
      </c>
      <c r="K481" s="24" t="n">
        <v>-0</v>
      </c>
      <c r="L481" s="24" t="n">
        <v>-0</v>
      </c>
      <c r="M481" s="6" t="s">
        <f>=I481+J481+K481+L481</f>
      </c>
      <c r="N481" s="22"/>
      <c r="O481" s="22" t="s">
        <v>796</v>
      </c>
    </row>
    <row collapsed="false" customFormat="false" customHeight="false" hidden="false" ht="12.1" outlineLevel="0" r="482">
      <c r="A482" s="21" t="n">
        <v>45575.531180556</v>
      </c>
      <c r="B482" s="22" t="s">
        <v>673</v>
      </c>
      <c r="C482" s="22" t="s">
        <v>233</v>
      </c>
      <c r="D482" s="22" t="s">
        <v>673</v>
      </c>
      <c r="E482" s="22" t="s">
        <v>673</v>
      </c>
      <c r="F482" s="22" t="s">
        <v>20</v>
      </c>
      <c r="G482" s="23" t="n">
        <v>1</v>
      </c>
      <c r="H482" s="24" t="n">
        <v>1</v>
      </c>
      <c r="I482" s="24" t="n">
        <v>5000</v>
      </c>
      <c r="J482" s="24" t="n">
        <v>0</v>
      </c>
      <c r="K482" s="24" t="n">
        <v>-0</v>
      </c>
      <c r="L482" s="24" t="n">
        <v>-0</v>
      </c>
      <c r="M482" s="6" t="s">
        <f>=I482+J482+K482+L482</f>
      </c>
      <c r="N482" s="22"/>
      <c r="O482" s="22" t="s">
        <v>674</v>
      </c>
    </row>
    <row collapsed="false" customFormat="false" customHeight="false" hidden="false" ht="12.1" outlineLevel="0" r="483">
      <c r="A483" s="21" t="n">
        <v>45577.565046296</v>
      </c>
      <c r="B483" s="22" t="s">
        <v>673</v>
      </c>
      <c r="C483" s="22" t="s">
        <v>233</v>
      </c>
      <c r="D483" s="22" t="s">
        <v>673</v>
      </c>
      <c r="E483" s="22" t="s">
        <v>673</v>
      </c>
      <c r="F483" s="22" t="s">
        <v>20</v>
      </c>
      <c r="G483" s="23" t="n">
        <v>1</v>
      </c>
      <c r="H483" s="24" t="n">
        <v>1</v>
      </c>
      <c r="I483" s="24" t="n">
        <v>2</v>
      </c>
      <c r="J483" s="24" t="n">
        <v>0</v>
      </c>
      <c r="K483" s="24" t="n">
        <v>-0</v>
      </c>
      <c r="L483" s="24" t="n">
        <v>-0</v>
      </c>
      <c r="M483" s="6" t="s">
        <f>=I483+J483+K483+L483</f>
      </c>
      <c r="N483" s="22"/>
      <c r="O483" s="22" t="s">
        <v>796</v>
      </c>
    </row>
    <row collapsed="false" customFormat="false" customHeight="false" hidden="false" ht="12.1" outlineLevel="0" r="484">
      <c r="A484" s="21" t="n">
        <v>45578.871979167</v>
      </c>
      <c r="B484" s="22" t="s">
        <v>673</v>
      </c>
      <c r="C484" s="22" t="s">
        <v>233</v>
      </c>
      <c r="D484" s="22" t="s">
        <v>673</v>
      </c>
      <c r="E484" s="22" t="s">
        <v>673</v>
      </c>
      <c r="F484" s="22" t="s">
        <v>20</v>
      </c>
      <c r="G484" s="23" t="n">
        <v>1</v>
      </c>
      <c r="H484" s="24" t="n">
        <v>1</v>
      </c>
      <c r="I484" s="24" t="n">
        <v>19.96</v>
      </c>
      <c r="J484" s="24" t="n">
        <v>0</v>
      </c>
      <c r="K484" s="24" t="n">
        <v>-0</v>
      </c>
      <c r="L484" s="24" t="n">
        <v>-0</v>
      </c>
      <c r="M484" s="6" t="s">
        <f>=I484+J484+K484+L484</f>
      </c>
      <c r="N484" s="22"/>
      <c r="O484" s="22" t="s">
        <v>796</v>
      </c>
    </row>
    <row collapsed="false" customFormat="false" customHeight="false" hidden="false" ht="12.1" outlineLevel="0" r="485">
      <c r="A485" s="21" t="n">
        <v>45578.874305556</v>
      </c>
      <c r="B485" s="22" t="s">
        <v>673</v>
      </c>
      <c r="C485" s="22" t="s">
        <v>233</v>
      </c>
      <c r="D485" s="22" t="s">
        <v>673</v>
      </c>
      <c r="E485" s="22" t="s">
        <v>673</v>
      </c>
      <c r="F485" s="22" t="s">
        <v>20</v>
      </c>
      <c r="G485" s="23" t="n">
        <v>1</v>
      </c>
      <c r="H485" s="24" t="n">
        <v>1</v>
      </c>
      <c r="I485" s="24" t="n">
        <v>14.83</v>
      </c>
      <c r="J485" s="24" t="n">
        <v>0</v>
      </c>
      <c r="K485" s="24" t="n">
        <v>-0</v>
      </c>
      <c r="L485" s="24" t="n">
        <v>-0</v>
      </c>
      <c r="M485" s="6" t="s">
        <f>=I485+J485+K485+L485</f>
      </c>
      <c r="N485" s="22"/>
      <c r="O485" s="22" t="s">
        <v>796</v>
      </c>
    </row>
    <row collapsed="false" customFormat="false" customHeight="false" hidden="false" ht="12.1" outlineLevel="0" r="486">
      <c r="A486" s="21" t="n">
        <v>45579.292696759</v>
      </c>
      <c r="B486" s="22" t="s">
        <v>673</v>
      </c>
      <c r="C486" s="22" t="s">
        <v>233</v>
      </c>
      <c r="D486" s="22" t="s">
        <v>673</v>
      </c>
      <c r="E486" s="22" t="s">
        <v>673</v>
      </c>
      <c r="F486" s="22" t="s">
        <v>20</v>
      </c>
      <c r="G486" s="23" t="n">
        <v>1</v>
      </c>
      <c r="H486" s="24" t="n">
        <v>1</v>
      </c>
      <c r="I486" s="24" t="n">
        <v>27.65</v>
      </c>
      <c r="J486" s="24" t="n">
        <v>0</v>
      </c>
      <c r="K486" s="24" t="n">
        <v>-0</v>
      </c>
      <c r="L486" s="24" t="n">
        <v>-0</v>
      </c>
      <c r="M486" s="6" t="s">
        <f>=I486+J486+K486+L486</f>
      </c>
      <c r="N486" s="22"/>
      <c r="O486" s="22" t="s">
        <v>796</v>
      </c>
    </row>
    <row collapsed="false" customFormat="false" customHeight="false" hidden="false" ht="12.1" outlineLevel="0" r="487">
      <c r="A487" s="20" t="n">
        <v>45579.319328704</v>
      </c>
      <c r="B487" s="16" t="s">
        <v>135</v>
      </c>
      <c r="C487" s="16" t="s">
        <v>801</v>
      </c>
      <c r="D487" s="16" t="s">
        <v>336</v>
      </c>
      <c r="E487" s="16" t="s">
        <v>132</v>
      </c>
      <c r="F487" s="16" t="s">
        <v>20</v>
      </c>
      <c r="G487" s="7" t="n">
        <v>1</v>
      </c>
      <c r="H487" s="6" t="n">
        <v>120.03</v>
      </c>
      <c r="I487" s="6" t="n">
        <v>-120.03</v>
      </c>
      <c r="J487" s="6" t="n">
        <v>-0</v>
      </c>
      <c r="K487" s="6" t="n">
        <v>-0</v>
      </c>
      <c r="L487" s="6" t="n">
        <v>-0</v>
      </c>
      <c r="M487" s="6" t="s">
        <f>=I487+J487+K487+L487</f>
      </c>
      <c r="N487" s="16"/>
      <c r="O487" s="16" t="s">
        <v>796</v>
      </c>
    </row>
    <row collapsed="false" customFormat="false" customHeight="false" hidden="false" ht="12.1" outlineLevel="0" r="488">
      <c r="A488" s="21" t="n">
        <v>45579.523831019</v>
      </c>
      <c r="B488" s="22" t="s">
        <v>673</v>
      </c>
      <c r="C488" s="22" t="s">
        <v>233</v>
      </c>
      <c r="D488" s="22" t="s">
        <v>673</v>
      </c>
      <c r="E488" s="22" t="s">
        <v>673</v>
      </c>
      <c r="F488" s="22" t="s">
        <v>20</v>
      </c>
      <c r="G488" s="23" t="n">
        <v>1</v>
      </c>
      <c r="H488" s="24" t="n">
        <v>1</v>
      </c>
      <c r="I488" s="24" t="n">
        <v>41</v>
      </c>
      <c r="J488" s="24" t="n">
        <v>0</v>
      </c>
      <c r="K488" s="24" t="n">
        <v>-0</v>
      </c>
      <c r="L488" s="24" t="n">
        <v>-0</v>
      </c>
      <c r="M488" s="6" t="s">
        <f>=I488+J488+K488+L488</f>
      </c>
      <c r="N488" s="22"/>
      <c r="O488" s="22" t="s">
        <v>796</v>
      </c>
    </row>
    <row collapsed="false" customFormat="false" customHeight="false" hidden="false" ht="12.1" outlineLevel="0" r="489">
      <c r="A489" s="21" t="n">
        <v>45579.648912037</v>
      </c>
      <c r="B489" s="22" t="s">
        <v>696</v>
      </c>
      <c r="C489" s="22" t="s">
        <v>722</v>
      </c>
      <c r="D489" s="22" t="s">
        <v>696</v>
      </c>
      <c r="E489" s="22" t="s">
        <v>696</v>
      </c>
      <c r="F489" s="22" t="s">
        <v>20</v>
      </c>
      <c r="G489" s="23" t="n">
        <v>1</v>
      </c>
      <c r="H489" s="24" t="n">
        <v>1</v>
      </c>
      <c r="I489" s="24" t="n">
        <v>424.2</v>
      </c>
      <c r="J489" s="24" t="n">
        <v>0</v>
      </c>
      <c r="K489" s="24" t="n">
        <v>-0</v>
      </c>
      <c r="L489" s="24" t="n">
        <v>-0</v>
      </c>
      <c r="M489" s="6" t="s">
        <f>=I489+J489+K489+L489</f>
      </c>
      <c r="N489" s="22"/>
      <c r="O489" s="22" t="s">
        <v>674</v>
      </c>
    </row>
    <row collapsed="false" customFormat="false" customHeight="false" hidden="false" ht="12.1" outlineLevel="0" r="490">
      <c r="A490" s="29" t="n">
        <v>45579.648912037</v>
      </c>
      <c r="B490" s="30" t="s">
        <v>687</v>
      </c>
      <c r="C490" s="30" t="s">
        <v>723</v>
      </c>
      <c r="D490" s="30" t="s">
        <v>687</v>
      </c>
      <c r="E490" s="30" t="s">
        <v>687</v>
      </c>
      <c r="F490" s="30" t="s">
        <v>20</v>
      </c>
      <c r="G490" s="31" t="n">
        <v>1</v>
      </c>
      <c r="H490" s="32" t="n">
        <v>-55</v>
      </c>
      <c r="I490" s="32" t="n">
        <v>-55</v>
      </c>
      <c r="J490" s="32" t="n">
        <v>0</v>
      </c>
      <c r="K490" s="32" t="n">
        <v>-0</v>
      </c>
      <c r="L490" s="32" t="n">
        <v>-0</v>
      </c>
      <c r="M490" s="6" t="s">
        <f>=I490+J490+K490+L490</f>
      </c>
      <c r="N490" s="30"/>
      <c r="O490" s="30" t="s">
        <v>674</v>
      </c>
    </row>
    <row collapsed="false" customFormat="false" customHeight="false" hidden="false" ht="12.1" outlineLevel="0" r="491">
      <c r="A491" s="21" t="n">
        <v>45579.77568287</v>
      </c>
      <c r="B491" s="22" t="s">
        <v>673</v>
      </c>
      <c r="C491" s="22" t="s">
        <v>233</v>
      </c>
      <c r="D491" s="22" t="s">
        <v>673</v>
      </c>
      <c r="E491" s="22" t="s">
        <v>673</v>
      </c>
      <c r="F491" s="22" t="s">
        <v>20</v>
      </c>
      <c r="G491" s="23" t="n">
        <v>1</v>
      </c>
      <c r="H491" s="24" t="n">
        <v>1</v>
      </c>
      <c r="I491" s="24" t="n">
        <v>30.02</v>
      </c>
      <c r="J491" s="24" t="n">
        <v>0</v>
      </c>
      <c r="K491" s="24" t="n">
        <v>-0</v>
      </c>
      <c r="L491" s="24" t="n">
        <v>-0</v>
      </c>
      <c r="M491" s="6" t="s">
        <f>=I491+J491+K491+L491</f>
      </c>
      <c r="N491" s="22"/>
      <c r="O491" s="22" t="s">
        <v>796</v>
      </c>
    </row>
    <row collapsed="false" customFormat="false" customHeight="false" hidden="false" ht="12.1" outlineLevel="0" r="492">
      <c r="A492" s="21" t="n">
        <v>45580.477997685</v>
      </c>
      <c r="B492" s="22" t="s">
        <v>696</v>
      </c>
      <c r="C492" s="22" t="s">
        <v>781</v>
      </c>
      <c r="D492" s="22" t="s">
        <v>696</v>
      </c>
      <c r="E492" s="22" t="s">
        <v>696</v>
      </c>
      <c r="F492" s="22" t="s">
        <v>20</v>
      </c>
      <c r="G492" s="23" t="n">
        <v>1</v>
      </c>
      <c r="H492" s="24" t="n">
        <v>1</v>
      </c>
      <c r="I492" s="24" t="n">
        <v>50</v>
      </c>
      <c r="J492" s="24" t="n">
        <v>0</v>
      </c>
      <c r="K492" s="24" t="n">
        <v>-0</v>
      </c>
      <c r="L492" s="24" t="n">
        <v>-0</v>
      </c>
      <c r="M492" s="6" t="s">
        <f>=I492+J492+K492+L492</f>
      </c>
      <c r="N492" s="22"/>
      <c r="O492" s="22" t="s">
        <v>674</v>
      </c>
    </row>
    <row collapsed="false" customFormat="false" customHeight="false" hidden="false" ht="12.1" outlineLevel="0" r="493">
      <c r="A493" s="29" t="n">
        <v>45580.477997685</v>
      </c>
      <c r="B493" s="30" t="s">
        <v>687</v>
      </c>
      <c r="C493" s="30" t="s">
        <v>782</v>
      </c>
      <c r="D493" s="30" t="s">
        <v>687</v>
      </c>
      <c r="E493" s="30" t="s">
        <v>687</v>
      </c>
      <c r="F493" s="30" t="s">
        <v>20</v>
      </c>
      <c r="G493" s="31" t="n">
        <v>1</v>
      </c>
      <c r="H493" s="32" t="n">
        <v>-7</v>
      </c>
      <c r="I493" s="32" t="n">
        <v>-7</v>
      </c>
      <c r="J493" s="32" t="n">
        <v>0</v>
      </c>
      <c r="K493" s="32" t="n">
        <v>-0</v>
      </c>
      <c r="L493" s="32" t="n">
        <v>-0</v>
      </c>
      <c r="M493" s="6" t="s">
        <f>=I493+J493+K493+L493</f>
      </c>
      <c r="N493" s="30"/>
      <c r="O493" s="30" t="s">
        <v>674</v>
      </c>
    </row>
    <row collapsed="false" customFormat="false" customHeight="false" hidden="false" ht="12.1" outlineLevel="0" r="494">
      <c r="A494" s="21" t="n">
        <v>45580.515300926</v>
      </c>
      <c r="B494" s="22" t="s">
        <v>673</v>
      </c>
      <c r="C494" s="22" t="s">
        <v>233</v>
      </c>
      <c r="D494" s="22" t="s">
        <v>673</v>
      </c>
      <c r="E494" s="22" t="s">
        <v>673</v>
      </c>
      <c r="F494" s="22" t="s">
        <v>20</v>
      </c>
      <c r="G494" s="23" t="n">
        <v>1</v>
      </c>
      <c r="H494" s="24" t="n">
        <v>1</v>
      </c>
      <c r="I494" s="24" t="n">
        <v>41</v>
      </c>
      <c r="J494" s="24" t="n">
        <v>0</v>
      </c>
      <c r="K494" s="24" t="n">
        <v>-0</v>
      </c>
      <c r="L494" s="24" t="n">
        <v>-0</v>
      </c>
      <c r="M494" s="6" t="s">
        <f>=I494+J494+K494+L494</f>
      </c>
      <c r="N494" s="22"/>
      <c r="O494" s="22" t="s">
        <v>796</v>
      </c>
    </row>
    <row collapsed="false" customFormat="false" customHeight="false" hidden="false" ht="12.1" outlineLevel="0" r="495">
      <c r="A495" s="21" t="n">
        <v>45580.769375</v>
      </c>
      <c r="B495" s="22" t="s">
        <v>673</v>
      </c>
      <c r="C495" s="22" t="s">
        <v>233</v>
      </c>
      <c r="D495" s="22" t="s">
        <v>673</v>
      </c>
      <c r="E495" s="22" t="s">
        <v>673</v>
      </c>
      <c r="F495" s="22" t="s">
        <v>20</v>
      </c>
      <c r="G495" s="23" t="n">
        <v>1</v>
      </c>
      <c r="H495" s="24" t="n">
        <v>1</v>
      </c>
      <c r="I495" s="24" t="n">
        <v>13</v>
      </c>
      <c r="J495" s="24" t="n">
        <v>0</v>
      </c>
      <c r="K495" s="24" t="n">
        <v>-0</v>
      </c>
      <c r="L495" s="24" t="n">
        <v>-0</v>
      </c>
      <c r="M495" s="6" t="s">
        <f>=I495+J495+K495+L495</f>
      </c>
      <c r="N495" s="22"/>
      <c r="O495" s="22" t="s">
        <v>796</v>
      </c>
    </row>
    <row collapsed="false" customFormat="false" customHeight="false" hidden="false" ht="12.1" outlineLevel="0" r="496">
      <c r="A496" s="20" t="n">
        <v>45580.769456019</v>
      </c>
      <c r="B496" s="16" t="s">
        <v>135</v>
      </c>
      <c r="C496" s="16" t="s">
        <v>801</v>
      </c>
      <c r="D496" s="16" t="s">
        <v>336</v>
      </c>
      <c r="E496" s="16" t="s">
        <v>132</v>
      </c>
      <c r="F496" s="16" t="s">
        <v>20</v>
      </c>
      <c r="G496" s="7" t="n">
        <v>1</v>
      </c>
      <c r="H496" s="6" t="n">
        <v>120.09</v>
      </c>
      <c r="I496" s="6" t="n">
        <v>-120.09</v>
      </c>
      <c r="J496" s="6" t="n">
        <v>-0</v>
      </c>
      <c r="K496" s="6" t="n">
        <v>-0</v>
      </c>
      <c r="L496" s="6" t="n">
        <v>-0</v>
      </c>
      <c r="M496" s="6" t="s">
        <f>=I496+J496+K496+L496</f>
      </c>
      <c r="N496" s="16"/>
      <c r="O496" s="16" t="s">
        <v>796</v>
      </c>
    </row>
    <row collapsed="false" customFormat="false" customHeight="false" hidden="false" ht="12.1" outlineLevel="0" r="497">
      <c r="A497" s="21" t="n">
        <v>45581.512743056</v>
      </c>
      <c r="B497" s="22" t="s">
        <v>673</v>
      </c>
      <c r="C497" s="22" t="s">
        <v>233</v>
      </c>
      <c r="D497" s="22" t="s">
        <v>673</v>
      </c>
      <c r="E497" s="22" t="s">
        <v>673</v>
      </c>
      <c r="F497" s="22" t="s">
        <v>20</v>
      </c>
      <c r="G497" s="23" t="n">
        <v>1</v>
      </c>
      <c r="H497" s="24" t="n">
        <v>1</v>
      </c>
      <c r="I497" s="24" t="n">
        <v>46</v>
      </c>
      <c r="J497" s="24" t="n">
        <v>0</v>
      </c>
      <c r="K497" s="24" t="n">
        <v>-0</v>
      </c>
      <c r="L497" s="24" t="n">
        <v>-0</v>
      </c>
      <c r="M497" s="6" t="s">
        <f>=I497+J497+K497+L497</f>
      </c>
      <c r="N497" s="22"/>
      <c r="O497" s="22" t="s">
        <v>796</v>
      </c>
    </row>
    <row collapsed="false" customFormat="false" customHeight="false" hidden="false" ht="12.1" outlineLevel="0" r="498">
      <c r="A498" s="21" t="n">
        <v>45582.517858796</v>
      </c>
      <c r="B498" s="22" t="s">
        <v>673</v>
      </c>
      <c r="C498" s="22" t="s">
        <v>233</v>
      </c>
      <c r="D498" s="22" t="s">
        <v>673</v>
      </c>
      <c r="E498" s="22" t="s">
        <v>673</v>
      </c>
      <c r="F498" s="22" t="s">
        <v>20</v>
      </c>
      <c r="G498" s="23" t="n">
        <v>1</v>
      </c>
      <c r="H498" s="24" t="n">
        <v>1</v>
      </c>
      <c r="I498" s="24" t="n">
        <v>6</v>
      </c>
      <c r="J498" s="24" t="n">
        <v>0</v>
      </c>
      <c r="K498" s="24" t="n">
        <v>-0</v>
      </c>
      <c r="L498" s="24" t="n">
        <v>-0</v>
      </c>
      <c r="M498" s="6" t="s">
        <f>=I498+J498+K498+L498</f>
      </c>
      <c r="N498" s="22"/>
      <c r="O498" s="22" t="s">
        <v>796</v>
      </c>
    </row>
    <row collapsed="false" customFormat="false" customHeight="false" hidden="false" ht="12.1" outlineLevel="0" r="499">
      <c r="A499" s="21" t="n">
        <v>45582.58849537</v>
      </c>
      <c r="B499" s="22" t="s">
        <v>673</v>
      </c>
      <c r="C499" s="22" t="s">
        <v>233</v>
      </c>
      <c r="D499" s="22" t="s">
        <v>673</v>
      </c>
      <c r="E499" s="22" t="s">
        <v>673</v>
      </c>
      <c r="F499" s="22" t="s">
        <v>20</v>
      </c>
      <c r="G499" s="23" t="n">
        <v>1</v>
      </c>
      <c r="H499" s="24" t="n">
        <v>1</v>
      </c>
      <c r="I499" s="24" t="n">
        <v>46.49</v>
      </c>
      <c r="J499" s="24" t="n">
        <v>0</v>
      </c>
      <c r="K499" s="24" t="n">
        <v>-0</v>
      </c>
      <c r="L499" s="24" t="n">
        <v>-0</v>
      </c>
      <c r="M499" s="6" t="s">
        <f>=I499+J499+K499+L499</f>
      </c>
      <c r="N499" s="22"/>
      <c r="O499" s="22" t="s">
        <v>796</v>
      </c>
    </row>
    <row collapsed="false" customFormat="false" customHeight="false" hidden="false" ht="12.1" outlineLevel="0" r="500">
      <c r="A500" s="21" t="n">
        <v>45582.767523148</v>
      </c>
      <c r="B500" s="22" t="s">
        <v>673</v>
      </c>
      <c r="C500" s="22" t="s">
        <v>233</v>
      </c>
      <c r="D500" s="22" t="s">
        <v>673</v>
      </c>
      <c r="E500" s="22" t="s">
        <v>673</v>
      </c>
      <c r="F500" s="22" t="s">
        <v>20</v>
      </c>
      <c r="G500" s="23" t="n">
        <v>1</v>
      </c>
      <c r="H500" s="24" t="n">
        <v>1</v>
      </c>
      <c r="I500" s="24" t="n">
        <v>33.07</v>
      </c>
      <c r="J500" s="24" t="n">
        <v>0</v>
      </c>
      <c r="K500" s="24" t="n">
        <v>-0</v>
      </c>
      <c r="L500" s="24" t="n">
        <v>-0</v>
      </c>
      <c r="M500" s="6" t="s">
        <f>=I500+J500+K500+L500</f>
      </c>
      <c r="N500" s="22"/>
      <c r="O500" s="22" t="s">
        <v>796</v>
      </c>
    </row>
    <row collapsed="false" customFormat="false" customHeight="false" hidden="false" ht="12.1" outlineLevel="0" r="501">
      <c r="A501" s="20" t="n">
        <v>45582.767615741</v>
      </c>
      <c r="B501" s="16" t="s">
        <v>135</v>
      </c>
      <c r="C501" s="16" t="s">
        <v>801</v>
      </c>
      <c r="D501" s="16" t="s">
        <v>336</v>
      </c>
      <c r="E501" s="16" t="s">
        <v>132</v>
      </c>
      <c r="F501" s="16" t="s">
        <v>20</v>
      </c>
      <c r="G501" s="7" t="n">
        <v>1</v>
      </c>
      <c r="H501" s="6" t="n">
        <v>120.21</v>
      </c>
      <c r="I501" s="6" t="n">
        <v>-120.21</v>
      </c>
      <c r="J501" s="6" t="n">
        <v>-0</v>
      </c>
      <c r="K501" s="6" t="n">
        <v>-0</v>
      </c>
      <c r="L501" s="6" t="n">
        <v>-0</v>
      </c>
      <c r="M501" s="6" t="s">
        <f>=I501+J501+K501+L501</f>
      </c>
      <c r="N501" s="16"/>
      <c r="O501" s="16" t="s">
        <v>796</v>
      </c>
    </row>
    <row collapsed="false" customFormat="false" customHeight="false" hidden="false" ht="12.1" outlineLevel="0" r="502">
      <c r="A502" s="21" t="n">
        <v>45583.5225</v>
      </c>
      <c r="B502" s="22" t="s">
        <v>673</v>
      </c>
      <c r="C502" s="22" t="s">
        <v>233</v>
      </c>
      <c r="D502" s="22" t="s">
        <v>673</v>
      </c>
      <c r="E502" s="22" t="s">
        <v>673</v>
      </c>
      <c r="F502" s="22" t="s">
        <v>20</v>
      </c>
      <c r="G502" s="23" t="n">
        <v>1</v>
      </c>
      <c r="H502" s="24" t="n">
        <v>1</v>
      </c>
      <c r="I502" s="24" t="n">
        <v>6</v>
      </c>
      <c r="J502" s="24" t="n">
        <v>0</v>
      </c>
      <c r="K502" s="24" t="n">
        <v>-0</v>
      </c>
      <c r="L502" s="24" t="n">
        <v>-0</v>
      </c>
      <c r="M502" s="6" t="s">
        <f>=I502+J502+K502+L502</f>
      </c>
      <c r="N502" s="22"/>
      <c r="O502" s="22" t="s">
        <v>796</v>
      </c>
    </row>
    <row collapsed="false" customFormat="false" customHeight="false" hidden="false" ht="12.1" outlineLevel="0" r="503">
      <c r="A503" s="21" t="n">
        <v>45583.598020833</v>
      </c>
      <c r="B503" s="22" t="s">
        <v>696</v>
      </c>
      <c r="C503" s="22" t="s">
        <v>811</v>
      </c>
      <c r="D503" s="22" t="s">
        <v>696</v>
      </c>
      <c r="E503" s="22" t="s">
        <v>696</v>
      </c>
      <c r="F503" s="22" t="s">
        <v>20</v>
      </c>
      <c r="G503" s="23" t="n">
        <v>1</v>
      </c>
      <c r="H503" s="24" t="n">
        <v>1</v>
      </c>
      <c r="I503" s="24" t="n">
        <v>15</v>
      </c>
      <c r="J503" s="24" t="n">
        <v>0</v>
      </c>
      <c r="K503" s="24" t="n">
        <v>-0</v>
      </c>
      <c r="L503" s="24" t="n">
        <v>-0</v>
      </c>
      <c r="M503" s="6" t="s">
        <f>=I503+J503+K503+L503</f>
      </c>
      <c r="N503" s="22"/>
      <c r="O503" s="22" t="s">
        <v>674</v>
      </c>
    </row>
    <row collapsed="false" customFormat="false" customHeight="false" hidden="false" ht="12.1" outlineLevel="0" r="504">
      <c r="A504" s="29" t="n">
        <v>45583.598020833</v>
      </c>
      <c r="B504" s="30" t="s">
        <v>687</v>
      </c>
      <c r="C504" s="30" t="s">
        <v>812</v>
      </c>
      <c r="D504" s="30" t="s">
        <v>687</v>
      </c>
      <c r="E504" s="30" t="s">
        <v>687</v>
      </c>
      <c r="F504" s="30" t="s">
        <v>20</v>
      </c>
      <c r="G504" s="31" t="n">
        <v>1</v>
      </c>
      <c r="H504" s="32" t="n">
        <v>-2</v>
      </c>
      <c r="I504" s="32" t="n">
        <v>-2</v>
      </c>
      <c r="J504" s="32" t="n">
        <v>0</v>
      </c>
      <c r="K504" s="32" t="n">
        <v>-0</v>
      </c>
      <c r="L504" s="32" t="n">
        <v>-0</v>
      </c>
      <c r="M504" s="6" t="s">
        <f>=I504+J504+K504+L504</f>
      </c>
      <c r="N504" s="30"/>
      <c r="O504" s="30" t="s">
        <v>674</v>
      </c>
    </row>
    <row collapsed="false" customFormat="false" customHeight="false" hidden="false" ht="12.1" outlineLevel="0" r="505">
      <c r="A505" s="21" t="n">
        <v>45585.458101852</v>
      </c>
      <c r="B505" s="22" t="s">
        <v>673</v>
      </c>
      <c r="C505" s="22" t="s">
        <v>233</v>
      </c>
      <c r="D505" s="22" t="s">
        <v>673</v>
      </c>
      <c r="E505" s="22" t="s">
        <v>673</v>
      </c>
      <c r="F505" s="22" t="s">
        <v>20</v>
      </c>
      <c r="G505" s="23" t="n">
        <v>1</v>
      </c>
      <c r="H505" s="24" t="n">
        <v>1</v>
      </c>
      <c r="I505" s="24" t="n">
        <v>46</v>
      </c>
      <c r="J505" s="24" t="n">
        <v>0</v>
      </c>
      <c r="K505" s="24" t="n">
        <v>-0</v>
      </c>
      <c r="L505" s="24" t="n">
        <v>-0</v>
      </c>
      <c r="M505" s="6" t="s">
        <f>=I505+J505+K505+L505</f>
      </c>
      <c r="N505" s="22"/>
      <c r="O505" s="22" t="s">
        <v>796</v>
      </c>
    </row>
    <row collapsed="false" customFormat="false" customHeight="false" hidden="false" ht="12.1" outlineLevel="0" r="506">
      <c r="A506" s="21" t="n">
        <v>45586.517013889</v>
      </c>
      <c r="B506" s="22" t="s">
        <v>673</v>
      </c>
      <c r="C506" s="22" t="s">
        <v>233</v>
      </c>
      <c r="D506" s="22" t="s">
        <v>673</v>
      </c>
      <c r="E506" s="22" t="s">
        <v>673</v>
      </c>
      <c r="F506" s="22" t="s">
        <v>20</v>
      </c>
      <c r="G506" s="23" t="n">
        <v>1</v>
      </c>
      <c r="H506" s="24" t="n">
        <v>1</v>
      </c>
      <c r="I506" s="24" t="n">
        <v>41</v>
      </c>
      <c r="J506" s="24" t="n">
        <v>0</v>
      </c>
      <c r="K506" s="24" t="n">
        <v>-0</v>
      </c>
      <c r="L506" s="24" t="n">
        <v>-0</v>
      </c>
      <c r="M506" s="6" t="s">
        <f>=I506+J506+K506+L506</f>
      </c>
      <c r="N506" s="22"/>
      <c r="O506" s="22" t="s">
        <v>796</v>
      </c>
    </row>
    <row collapsed="false" customFormat="false" customHeight="false" hidden="false" ht="12.1" outlineLevel="0" r="507">
      <c r="A507" s="21" t="n">
        <v>45587.30431713</v>
      </c>
      <c r="B507" s="22" t="s">
        <v>673</v>
      </c>
      <c r="C507" s="22" t="s">
        <v>233</v>
      </c>
      <c r="D507" s="22" t="s">
        <v>673</v>
      </c>
      <c r="E507" s="22" t="s">
        <v>673</v>
      </c>
      <c r="F507" s="22" t="s">
        <v>20</v>
      </c>
      <c r="G507" s="23" t="n">
        <v>1</v>
      </c>
      <c r="H507" s="24" t="n">
        <v>1</v>
      </c>
      <c r="I507" s="24" t="n">
        <v>46.31</v>
      </c>
      <c r="J507" s="24" t="n">
        <v>0</v>
      </c>
      <c r="K507" s="24" t="n">
        <v>-0</v>
      </c>
      <c r="L507" s="24" t="n">
        <v>-0</v>
      </c>
      <c r="M507" s="6" t="s">
        <f>=I507+J507+K507+L507</f>
      </c>
      <c r="N507" s="22"/>
      <c r="O507" s="22" t="s">
        <v>796</v>
      </c>
    </row>
    <row collapsed="false" customFormat="false" customHeight="false" hidden="false" ht="12.1" outlineLevel="0" r="508">
      <c r="A508" s="20" t="n">
        <v>45587.329826389</v>
      </c>
      <c r="B508" s="16" t="s">
        <v>135</v>
      </c>
      <c r="C508" s="16" t="s">
        <v>801</v>
      </c>
      <c r="D508" s="16" t="s">
        <v>336</v>
      </c>
      <c r="E508" s="16" t="s">
        <v>132</v>
      </c>
      <c r="F508" s="16" t="s">
        <v>20</v>
      </c>
      <c r="G508" s="7" t="n">
        <v>1</v>
      </c>
      <c r="H508" s="6" t="n">
        <v>120.5</v>
      </c>
      <c r="I508" s="6" t="n">
        <v>-120.5</v>
      </c>
      <c r="J508" s="6" t="n">
        <v>-0</v>
      </c>
      <c r="K508" s="6" t="n">
        <v>-0</v>
      </c>
      <c r="L508" s="6" t="n">
        <v>-0</v>
      </c>
      <c r="M508" s="6" t="s">
        <f>=I508+J508+K508+L508</f>
      </c>
      <c r="N508" s="16"/>
      <c r="O508" s="16" t="s">
        <v>796</v>
      </c>
    </row>
    <row collapsed="false" customFormat="false" customHeight="false" hidden="false" ht="12.1" outlineLevel="0" r="509">
      <c r="A509" s="21" t="n">
        <v>45587.53224537</v>
      </c>
      <c r="B509" s="22" t="s">
        <v>673</v>
      </c>
      <c r="C509" s="22" t="s">
        <v>233</v>
      </c>
      <c r="D509" s="22" t="s">
        <v>673</v>
      </c>
      <c r="E509" s="22" t="s">
        <v>673</v>
      </c>
      <c r="F509" s="22" t="s">
        <v>20</v>
      </c>
      <c r="G509" s="23" t="n">
        <v>1</v>
      </c>
      <c r="H509" s="24" t="n">
        <v>1</v>
      </c>
      <c r="I509" s="24" t="n">
        <v>5</v>
      </c>
      <c r="J509" s="24" t="n">
        <v>0</v>
      </c>
      <c r="K509" s="24" t="n">
        <v>-0</v>
      </c>
      <c r="L509" s="24" t="n">
        <v>-0</v>
      </c>
      <c r="M509" s="6" t="s">
        <f>=I509+J509+K509+L509</f>
      </c>
      <c r="N509" s="22"/>
      <c r="O509" s="22" t="s">
        <v>796</v>
      </c>
    </row>
    <row collapsed="false" customFormat="false" customHeight="false" hidden="false" ht="12.1" outlineLevel="0" r="510">
      <c r="A510" s="21" t="n">
        <v>45587.532349537</v>
      </c>
      <c r="B510" s="22" t="s">
        <v>673</v>
      </c>
      <c r="C510" s="22" t="s">
        <v>233</v>
      </c>
      <c r="D510" s="22" t="s">
        <v>673</v>
      </c>
      <c r="E510" s="22" t="s">
        <v>673</v>
      </c>
      <c r="F510" s="22" t="s">
        <v>20</v>
      </c>
      <c r="G510" s="23" t="n">
        <v>1</v>
      </c>
      <c r="H510" s="24" t="n">
        <v>1</v>
      </c>
      <c r="I510" s="24" t="n">
        <v>41</v>
      </c>
      <c r="J510" s="24" t="n">
        <v>0</v>
      </c>
      <c r="K510" s="24" t="n">
        <v>-0</v>
      </c>
      <c r="L510" s="24" t="n">
        <v>-0</v>
      </c>
      <c r="M510" s="6" t="s">
        <f>=I510+J510+K510+L510</f>
      </c>
      <c r="N510" s="22"/>
      <c r="O510" s="22" t="s">
        <v>796</v>
      </c>
    </row>
    <row collapsed="false" customFormat="false" customHeight="false" hidden="false" ht="12.1" outlineLevel="0" r="511">
      <c r="A511" s="21" t="n">
        <v>45588.548148148</v>
      </c>
      <c r="B511" s="22" t="s">
        <v>696</v>
      </c>
      <c r="C511" s="22" t="s">
        <v>734</v>
      </c>
      <c r="D511" s="22" t="s">
        <v>696</v>
      </c>
      <c r="E511" s="22" t="s">
        <v>696</v>
      </c>
      <c r="F511" s="22" t="s">
        <v>20</v>
      </c>
      <c r="G511" s="23" t="n">
        <v>1</v>
      </c>
      <c r="H511" s="24" t="n">
        <v>1</v>
      </c>
      <c r="I511" s="24" t="n">
        <v>305.6</v>
      </c>
      <c r="J511" s="24" t="n">
        <v>0</v>
      </c>
      <c r="K511" s="24" t="n">
        <v>-0</v>
      </c>
      <c r="L511" s="24" t="n">
        <v>-0</v>
      </c>
      <c r="M511" s="6" t="s">
        <f>=I511+J511+K511+L511</f>
      </c>
      <c r="N511" s="22"/>
      <c r="O511" s="22" t="s">
        <v>674</v>
      </c>
    </row>
    <row collapsed="false" customFormat="false" customHeight="false" hidden="false" ht="12.1" outlineLevel="0" r="512">
      <c r="A512" s="29" t="n">
        <v>45588.548148148</v>
      </c>
      <c r="B512" s="30" t="s">
        <v>687</v>
      </c>
      <c r="C512" s="30" t="s">
        <v>735</v>
      </c>
      <c r="D512" s="30" t="s">
        <v>687</v>
      </c>
      <c r="E512" s="30" t="s">
        <v>687</v>
      </c>
      <c r="F512" s="30" t="s">
        <v>20</v>
      </c>
      <c r="G512" s="31" t="n">
        <v>1</v>
      </c>
      <c r="H512" s="32" t="n">
        <v>-40</v>
      </c>
      <c r="I512" s="32" t="n">
        <v>-40</v>
      </c>
      <c r="J512" s="32" t="n">
        <v>0</v>
      </c>
      <c r="K512" s="32" t="n">
        <v>-0</v>
      </c>
      <c r="L512" s="32" t="n">
        <v>-0</v>
      </c>
      <c r="M512" s="6" t="s">
        <f>=I512+J512+K512+L512</f>
      </c>
      <c r="N512" s="30"/>
      <c r="O512" s="30" t="s">
        <v>674</v>
      </c>
    </row>
    <row collapsed="false" customFormat="false" customHeight="false" hidden="false" ht="12.1" outlineLevel="0" r="513">
      <c r="A513" s="21" t="n">
        <v>45589.534571759</v>
      </c>
      <c r="B513" s="22" t="s">
        <v>673</v>
      </c>
      <c r="C513" s="22" t="s">
        <v>233</v>
      </c>
      <c r="D513" s="22" t="s">
        <v>673</v>
      </c>
      <c r="E513" s="22" t="s">
        <v>673</v>
      </c>
      <c r="F513" s="22" t="s">
        <v>20</v>
      </c>
      <c r="G513" s="23" t="n">
        <v>1</v>
      </c>
      <c r="H513" s="24" t="n">
        <v>1</v>
      </c>
      <c r="I513" s="24" t="n">
        <v>41</v>
      </c>
      <c r="J513" s="24" t="n">
        <v>0</v>
      </c>
      <c r="K513" s="24" t="n">
        <v>-0</v>
      </c>
      <c r="L513" s="24" t="n">
        <v>-0</v>
      </c>
      <c r="M513" s="6" t="s">
        <f>=I513+J513+K513+L513</f>
      </c>
      <c r="N513" s="22"/>
      <c r="O513" s="22" t="s">
        <v>796</v>
      </c>
    </row>
    <row collapsed="false" customFormat="false" customHeight="false" hidden="false" ht="12.1" outlineLevel="0" r="514">
      <c r="A514" s="20" t="n">
        <v>45589.534641204</v>
      </c>
      <c r="B514" s="16" t="s">
        <v>135</v>
      </c>
      <c r="C514" s="16" t="s">
        <v>801</v>
      </c>
      <c r="D514" s="16" t="s">
        <v>336</v>
      </c>
      <c r="E514" s="16" t="s">
        <v>132</v>
      </c>
      <c r="F514" s="16" t="s">
        <v>20</v>
      </c>
      <c r="G514" s="7" t="n">
        <v>1</v>
      </c>
      <c r="H514" s="6" t="n">
        <v>120.62</v>
      </c>
      <c r="I514" s="6" t="n">
        <v>-120.62</v>
      </c>
      <c r="J514" s="6" t="n">
        <v>-0</v>
      </c>
      <c r="K514" s="6" t="n">
        <v>-0</v>
      </c>
      <c r="L514" s="6" t="n">
        <v>-0</v>
      </c>
      <c r="M514" s="6" t="s">
        <f>=I514+J514+K514+L514</f>
      </c>
      <c r="N514" s="16"/>
      <c r="O514" s="16" t="s">
        <v>796</v>
      </c>
    </row>
    <row collapsed="false" customFormat="false" customHeight="false" hidden="false" ht="12.1" outlineLevel="0" r="515">
      <c r="A515" s="21" t="n">
        <v>45589.77724537</v>
      </c>
      <c r="B515" s="22" t="s">
        <v>673</v>
      </c>
      <c r="C515" s="22" t="s">
        <v>233</v>
      </c>
      <c r="D515" s="22" t="s">
        <v>673</v>
      </c>
      <c r="E515" s="22" t="s">
        <v>673</v>
      </c>
      <c r="F515" s="22" t="s">
        <v>20</v>
      </c>
      <c r="G515" s="23" t="n">
        <v>1</v>
      </c>
      <c r="H515" s="24" t="n">
        <v>1</v>
      </c>
      <c r="I515" s="24" t="n">
        <v>36.59</v>
      </c>
      <c r="J515" s="24" t="n">
        <v>0</v>
      </c>
      <c r="K515" s="24" t="n">
        <v>-0</v>
      </c>
      <c r="L515" s="24" t="n">
        <v>-0</v>
      </c>
      <c r="M515" s="6" t="s">
        <f>=I515+J515+K515+L515</f>
      </c>
      <c r="N515" s="22"/>
      <c r="O515" s="22" t="s">
        <v>796</v>
      </c>
    </row>
    <row collapsed="false" customFormat="false" customHeight="false" hidden="false" ht="12.1" outlineLevel="0" r="516">
      <c r="A516" s="21" t="n">
        <v>45590.311319444</v>
      </c>
      <c r="B516" s="22" t="s">
        <v>673</v>
      </c>
      <c r="C516" s="22" t="s">
        <v>233</v>
      </c>
      <c r="D516" s="22" t="s">
        <v>673</v>
      </c>
      <c r="E516" s="22" t="s">
        <v>673</v>
      </c>
      <c r="F516" s="22" t="s">
        <v>20</v>
      </c>
      <c r="G516" s="23" t="n">
        <v>1</v>
      </c>
      <c r="H516" s="24" t="n">
        <v>1</v>
      </c>
      <c r="I516" s="24" t="n">
        <v>10</v>
      </c>
      <c r="J516" s="24" t="n">
        <v>0</v>
      </c>
      <c r="K516" s="24" t="n">
        <v>-0</v>
      </c>
      <c r="L516" s="24" t="n">
        <v>-0</v>
      </c>
      <c r="M516" s="6" t="s">
        <f>=I516+J516+K516+L516</f>
      </c>
      <c r="N516" s="22"/>
      <c r="O516" s="22" t="s">
        <v>796</v>
      </c>
    </row>
    <row collapsed="false" customFormat="false" customHeight="false" hidden="false" ht="12.1" outlineLevel="0" r="517">
      <c r="A517" s="21" t="n">
        <v>45590.329791667</v>
      </c>
      <c r="B517" s="22" t="s">
        <v>673</v>
      </c>
      <c r="C517" s="22" t="s">
        <v>233</v>
      </c>
      <c r="D517" s="22" t="s">
        <v>673</v>
      </c>
      <c r="E517" s="22" t="s">
        <v>673</v>
      </c>
      <c r="F517" s="22" t="s">
        <v>20</v>
      </c>
      <c r="G517" s="23" t="n">
        <v>1</v>
      </c>
      <c r="H517" s="24" t="n">
        <v>1</v>
      </c>
      <c r="I517" s="24" t="n">
        <v>1</v>
      </c>
      <c r="J517" s="24" t="n">
        <v>0</v>
      </c>
      <c r="K517" s="24" t="n">
        <v>-0</v>
      </c>
      <c r="L517" s="24" t="n">
        <v>-0</v>
      </c>
      <c r="M517" s="6" t="s">
        <f>=I517+J517+K517+L517</f>
      </c>
      <c r="N517" s="22"/>
      <c r="O517" s="22" t="s">
        <v>796</v>
      </c>
    </row>
    <row collapsed="false" customFormat="false" customHeight="false" hidden="false" ht="12.1" outlineLevel="0" r="518">
      <c r="A518" s="21" t="n">
        <v>45590.535856481</v>
      </c>
      <c r="B518" s="22" t="s">
        <v>673</v>
      </c>
      <c r="C518" s="22" t="s">
        <v>233</v>
      </c>
      <c r="D518" s="22" t="s">
        <v>673</v>
      </c>
      <c r="E518" s="22" t="s">
        <v>673</v>
      </c>
      <c r="F518" s="22" t="s">
        <v>20</v>
      </c>
      <c r="G518" s="23" t="n">
        <v>1</v>
      </c>
      <c r="H518" s="24" t="n">
        <v>1</v>
      </c>
      <c r="I518" s="24" t="n">
        <v>41</v>
      </c>
      <c r="J518" s="24" t="n">
        <v>0</v>
      </c>
      <c r="K518" s="24" t="n">
        <v>-0</v>
      </c>
      <c r="L518" s="24" t="n">
        <v>-0</v>
      </c>
      <c r="M518" s="6" t="s">
        <f>=I518+J518+K518+L518</f>
      </c>
      <c r="N518" s="22"/>
      <c r="O518" s="22" t="s">
        <v>796</v>
      </c>
    </row>
    <row collapsed="false" customFormat="false" customHeight="false" hidden="false" ht="12.1" outlineLevel="0" r="519">
      <c r="A519" s="21" t="n">
        <v>45591.559166667</v>
      </c>
      <c r="B519" s="22" t="s">
        <v>673</v>
      </c>
      <c r="C519" s="22" t="s">
        <v>233</v>
      </c>
      <c r="D519" s="22" t="s">
        <v>673</v>
      </c>
      <c r="E519" s="22" t="s">
        <v>673</v>
      </c>
      <c r="F519" s="22" t="s">
        <v>20</v>
      </c>
      <c r="G519" s="23" t="n">
        <v>1</v>
      </c>
      <c r="H519" s="24" t="n">
        <v>1</v>
      </c>
      <c r="I519" s="24" t="n">
        <v>1</v>
      </c>
      <c r="J519" s="24" t="n">
        <v>0</v>
      </c>
      <c r="K519" s="24" t="n">
        <v>-0</v>
      </c>
      <c r="L519" s="24" t="n">
        <v>-0</v>
      </c>
      <c r="M519" s="6" t="s">
        <f>=I519+J519+K519+L519</f>
      </c>
      <c r="N519" s="22"/>
      <c r="O519" s="22" t="s">
        <v>796</v>
      </c>
    </row>
    <row collapsed="false" customFormat="false" customHeight="false" hidden="false" ht="12.1" outlineLevel="0" r="520">
      <c r="A520" s="21" t="n">
        <v>45591.723888889</v>
      </c>
      <c r="B520" s="22" t="s">
        <v>673</v>
      </c>
      <c r="C520" s="22" t="s">
        <v>233</v>
      </c>
      <c r="D520" s="22" t="s">
        <v>673</v>
      </c>
      <c r="E520" s="22" t="s">
        <v>673</v>
      </c>
      <c r="F520" s="22" t="s">
        <v>20</v>
      </c>
      <c r="G520" s="23" t="n">
        <v>1</v>
      </c>
      <c r="H520" s="24" t="n">
        <v>1</v>
      </c>
      <c r="I520" s="24" t="n">
        <v>13.22</v>
      </c>
      <c r="J520" s="24" t="n">
        <v>0</v>
      </c>
      <c r="K520" s="24" t="n">
        <v>-0</v>
      </c>
      <c r="L520" s="24" t="n">
        <v>-0</v>
      </c>
      <c r="M520" s="6" t="s">
        <f>=I520+J520+K520+L520</f>
      </c>
      <c r="N520" s="22"/>
      <c r="O520" s="22" t="s">
        <v>796</v>
      </c>
    </row>
    <row collapsed="false" customFormat="false" customHeight="false" hidden="false" ht="12.1" outlineLevel="0" r="521">
      <c r="A521" s="21" t="n">
        <v>45592.303460648</v>
      </c>
      <c r="B521" s="22" t="s">
        <v>673</v>
      </c>
      <c r="C521" s="22" t="s">
        <v>233</v>
      </c>
      <c r="D521" s="22" t="s">
        <v>673</v>
      </c>
      <c r="E521" s="22" t="s">
        <v>673</v>
      </c>
      <c r="F521" s="22" t="s">
        <v>20</v>
      </c>
      <c r="G521" s="23" t="n">
        <v>1</v>
      </c>
      <c r="H521" s="24" t="n">
        <v>1</v>
      </c>
      <c r="I521" s="24" t="n">
        <v>20</v>
      </c>
      <c r="J521" s="24" t="n">
        <v>0</v>
      </c>
      <c r="K521" s="24" t="n">
        <v>-0</v>
      </c>
      <c r="L521" s="24" t="n">
        <v>-0</v>
      </c>
      <c r="M521" s="6" t="s">
        <f>=I521+J521+K521+L521</f>
      </c>
      <c r="N521" s="22"/>
      <c r="O521" s="22" t="s">
        <v>796</v>
      </c>
    </row>
    <row collapsed="false" customFormat="false" customHeight="false" hidden="false" ht="12.1" outlineLevel="0" r="522">
      <c r="A522" s="20" t="n">
        <v>45592.306516204</v>
      </c>
      <c r="B522" s="16" t="s">
        <v>135</v>
      </c>
      <c r="C522" s="16" t="s">
        <v>801</v>
      </c>
      <c r="D522" s="16" t="s">
        <v>336</v>
      </c>
      <c r="E522" s="16" t="s">
        <v>132</v>
      </c>
      <c r="F522" s="16" t="s">
        <v>20</v>
      </c>
      <c r="G522" s="7" t="n">
        <v>1</v>
      </c>
      <c r="H522" s="6" t="n">
        <v>120.79</v>
      </c>
      <c r="I522" s="6" t="n">
        <v>-120.79</v>
      </c>
      <c r="J522" s="6" t="n">
        <v>-0</v>
      </c>
      <c r="K522" s="6" t="n">
        <v>-0</v>
      </c>
      <c r="L522" s="6" t="n">
        <v>-0</v>
      </c>
      <c r="M522" s="6" t="s">
        <f>=I522+J522+K522+L522</f>
      </c>
      <c r="N522" s="16"/>
      <c r="O522" s="16" t="s">
        <v>796</v>
      </c>
    </row>
    <row collapsed="false" customFormat="false" customHeight="false" hidden="false" ht="12.1" outlineLevel="0" r="523">
      <c r="A523" s="21" t="n">
        <v>45592.525138889</v>
      </c>
      <c r="B523" s="22" t="s">
        <v>673</v>
      </c>
      <c r="C523" s="22" t="s">
        <v>233</v>
      </c>
      <c r="D523" s="22" t="s">
        <v>673</v>
      </c>
      <c r="E523" s="22" t="s">
        <v>673</v>
      </c>
      <c r="F523" s="22" t="s">
        <v>20</v>
      </c>
      <c r="G523" s="23" t="n">
        <v>1</v>
      </c>
      <c r="H523" s="24" t="n">
        <v>1</v>
      </c>
      <c r="I523" s="24" t="n">
        <v>24.02</v>
      </c>
      <c r="J523" s="24" t="n">
        <v>0</v>
      </c>
      <c r="K523" s="24" t="n">
        <v>-0</v>
      </c>
      <c r="L523" s="24" t="n">
        <v>-0</v>
      </c>
      <c r="M523" s="6" t="s">
        <f>=I523+J523+K523+L523</f>
      </c>
      <c r="N523" s="22"/>
      <c r="O523" s="22" t="s">
        <v>796</v>
      </c>
    </row>
    <row collapsed="false" customFormat="false" customHeight="false" hidden="false" ht="12.1" outlineLevel="0" r="524">
      <c r="A524" s="21" t="n">
        <v>45592.527106481</v>
      </c>
      <c r="B524" s="22" t="s">
        <v>673</v>
      </c>
      <c r="C524" s="22" t="s">
        <v>233</v>
      </c>
      <c r="D524" s="22" t="s">
        <v>673</v>
      </c>
      <c r="E524" s="22" t="s">
        <v>673</v>
      </c>
      <c r="F524" s="22" t="s">
        <v>20</v>
      </c>
      <c r="G524" s="23" t="n">
        <v>1</v>
      </c>
      <c r="H524" s="24" t="n">
        <v>1</v>
      </c>
      <c r="I524" s="24" t="n">
        <v>0.01</v>
      </c>
      <c r="J524" s="24" t="n">
        <v>0</v>
      </c>
      <c r="K524" s="24" t="n">
        <v>-0</v>
      </c>
      <c r="L524" s="24" t="n">
        <v>-0</v>
      </c>
      <c r="M524" s="6" t="s">
        <f>=I524+J524+K524+L524</f>
      </c>
      <c r="N524" s="22"/>
      <c r="O524" s="22" t="s">
        <v>796</v>
      </c>
    </row>
    <row collapsed="false" customFormat="false" customHeight="false" hidden="false" ht="12.1" outlineLevel="0" r="525">
      <c r="A525" s="21" t="n">
        <v>45593.569618056</v>
      </c>
      <c r="B525" s="22" t="s">
        <v>673</v>
      </c>
      <c r="C525" s="22" t="s">
        <v>233</v>
      </c>
      <c r="D525" s="22" t="s">
        <v>673</v>
      </c>
      <c r="E525" s="22" t="s">
        <v>673</v>
      </c>
      <c r="F525" s="22" t="s">
        <v>20</v>
      </c>
      <c r="G525" s="23" t="n">
        <v>1</v>
      </c>
      <c r="H525" s="24" t="n">
        <v>1</v>
      </c>
      <c r="I525" s="24" t="n">
        <v>35.02</v>
      </c>
      <c r="J525" s="24" t="n">
        <v>0</v>
      </c>
      <c r="K525" s="24" t="n">
        <v>-0</v>
      </c>
      <c r="L525" s="24" t="n">
        <v>-0</v>
      </c>
      <c r="M525" s="6" t="s">
        <f>=I525+J525+K525+L525</f>
      </c>
      <c r="N525" s="22"/>
      <c r="O525" s="22" t="s">
        <v>796</v>
      </c>
    </row>
    <row collapsed="false" customFormat="false" customHeight="false" hidden="false" ht="12.1" outlineLevel="0" r="526">
      <c r="A526" s="21" t="n">
        <v>45593.803576389</v>
      </c>
      <c r="B526" s="22" t="s">
        <v>673</v>
      </c>
      <c r="C526" s="22" t="s">
        <v>233</v>
      </c>
      <c r="D526" s="22" t="s">
        <v>673</v>
      </c>
      <c r="E526" s="22" t="s">
        <v>673</v>
      </c>
      <c r="F526" s="22" t="s">
        <v>20</v>
      </c>
      <c r="G526" s="23" t="n">
        <v>1</v>
      </c>
      <c r="H526" s="24" t="n">
        <v>1</v>
      </c>
      <c r="I526" s="24" t="n">
        <v>36.08</v>
      </c>
      <c r="J526" s="24" t="n">
        <v>0</v>
      </c>
      <c r="K526" s="24" t="n">
        <v>-0</v>
      </c>
      <c r="L526" s="24" t="n">
        <v>-0</v>
      </c>
      <c r="M526" s="6" t="s">
        <f>=I526+J526+K526+L526</f>
      </c>
      <c r="N526" s="22"/>
      <c r="O526" s="22" t="s">
        <v>796</v>
      </c>
    </row>
    <row collapsed="false" customFormat="false" customHeight="false" hidden="false" ht="12.1" outlineLevel="0" r="527">
      <c r="A527" s="21" t="n">
        <v>45594.562673611</v>
      </c>
      <c r="B527" s="22" t="s">
        <v>673</v>
      </c>
      <c r="C527" s="22" t="s">
        <v>233</v>
      </c>
      <c r="D527" s="22" t="s">
        <v>673</v>
      </c>
      <c r="E527" s="22" t="s">
        <v>673</v>
      </c>
      <c r="F527" s="22" t="s">
        <v>20</v>
      </c>
      <c r="G527" s="23" t="n">
        <v>1</v>
      </c>
      <c r="H527" s="24" t="n">
        <v>1</v>
      </c>
      <c r="I527" s="24" t="n">
        <v>36.07</v>
      </c>
      <c r="J527" s="24" t="n">
        <v>0</v>
      </c>
      <c r="K527" s="24" t="n">
        <v>-0</v>
      </c>
      <c r="L527" s="24" t="n">
        <v>-0</v>
      </c>
      <c r="M527" s="6" t="s">
        <f>=I527+J527+K527+L527</f>
      </c>
      <c r="N527" s="22"/>
      <c r="O527" s="22" t="s">
        <v>796</v>
      </c>
    </row>
    <row collapsed="false" customFormat="false" customHeight="false" hidden="false" ht="12.1" outlineLevel="0" r="528">
      <c r="A528" s="20" t="n">
        <v>45594.56275463</v>
      </c>
      <c r="B528" s="16" t="s">
        <v>135</v>
      </c>
      <c r="C528" s="16" t="s">
        <v>801</v>
      </c>
      <c r="D528" s="16" t="s">
        <v>336</v>
      </c>
      <c r="E528" s="16" t="s">
        <v>132</v>
      </c>
      <c r="F528" s="16" t="s">
        <v>20</v>
      </c>
      <c r="G528" s="7" t="n">
        <v>1</v>
      </c>
      <c r="H528" s="6" t="n">
        <v>120.92</v>
      </c>
      <c r="I528" s="6" t="n">
        <v>-120.92</v>
      </c>
      <c r="J528" s="6" t="n">
        <v>-0</v>
      </c>
      <c r="K528" s="6" t="n">
        <v>-0</v>
      </c>
      <c r="L528" s="6" t="n">
        <v>-0</v>
      </c>
      <c r="M528" s="6" t="s">
        <f>=I528+J528+K528+L528</f>
      </c>
      <c r="N528" s="16"/>
      <c r="O528" s="16" t="s">
        <v>796</v>
      </c>
    </row>
    <row collapsed="false" customFormat="false" customHeight="false" hidden="false" ht="12.1" outlineLevel="0" r="529">
      <c r="A529" s="21" t="n">
        <v>45594.665601852</v>
      </c>
      <c r="B529" s="22" t="s">
        <v>696</v>
      </c>
      <c r="C529" s="22" t="s">
        <v>813</v>
      </c>
      <c r="D529" s="22" t="s">
        <v>696</v>
      </c>
      <c r="E529" s="22" t="s">
        <v>696</v>
      </c>
      <c r="F529" s="22" t="s">
        <v>20</v>
      </c>
      <c r="G529" s="23" t="n">
        <v>1</v>
      </c>
      <c r="H529" s="24" t="n">
        <v>1</v>
      </c>
      <c r="I529" s="24" t="n">
        <v>142</v>
      </c>
      <c r="J529" s="24" t="n">
        <v>0</v>
      </c>
      <c r="K529" s="24" t="n">
        <v>-0</v>
      </c>
      <c r="L529" s="24" t="n">
        <v>-0</v>
      </c>
      <c r="M529" s="6" t="s">
        <f>=I529+J529+K529+L529</f>
      </c>
      <c r="N529" s="22"/>
      <c r="O529" s="22" t="s">
        <v>674</v>
      </c>
    </row>
    <row collapsed="false" customFormat="false" customHeight="false" hidden="false" ht="12.1" outlineLevel="0" r="530">
      <c r="A530" s="29" t="n">
        <v>45594.665601852</v>
      </c>
      <c r="B530" s="30" t="s">
        <v>687</v>
      </c>
      <c r="C530" s="30" t="s">
        <v>814</v>
      </c>
      <c r="D530" s="30" t="s">
        <v>687</v>
      </c>
      <c r="E530" s="30" t="s">
        <v>687</v>
      </c>
      <c r="F530" s="30" t="s">
        <v>20</v>
      </c>
      <c r="G530" s="31" t="n">
        <v>1</v>
      </c>
      <c r="H530" s="32" t="n">
        <v>-18</v>
      </c>
      <c r="I530" s="32" t="n">
        <v>-18</v>
      </c>
      <c r="J530" s="32" t="n">
        <v>0</v>
      </c>
      <c r="K530" s="32" t="n">
        <v>-0</v>
      </c>
      <c r="L530" s="32" t="n">
        <v>-0</v>
      </c>
      <c r="M530" s="6" t="s">
        <f>=I530+J530+K530+L530</f>
      </c>
      <c r="N530" s="30"/>
      <c r="O530" s="30" t="s">
        <v>674</v>
      </c>
    </row>
    <row collapsed="false" customFormat="false" customHeight="false" hidden="false" ht="12.1" outlineLevel="0" r="531">
      <c r="A531" s="20" t="n">
        <v>45594.824733796</v>
      </c>
      <c r="B531" s="16" t="s">
        <v>124</v>
      </c>
      <c r="C531" s="16" t="s">
        <v>744</v>
      </c>
      <c r="D531" s="16" t="s">
        <v>336</v>
      </c>
      <c r="E531" s="16" t="s">
        <v>18</v>
      </c>
      <c r="F531" s="16" t="s">
        <v>20</v>
      </c>
      <c r="G531" s="7" t="n">
        <v>10</v>
      </c>
      <c r="H531" s="6" t="n">
        <v>55.86</v>
      </c>
      <c r="I531" s="6" t="n">
        <v>-558.6</v>
      </c>
      <c r="J531" s="6" t="n">
        <v>-0</v>
      </c>
      <c r="K531" s="6" t="n">
        <v>-1.68</v>
      </c>
      <c r="L531" s="6" t="n">
        <v>-0</v>
      </c>
      <c r="M531" s="6" t="s">
        <f>=I531+J531+K531+L531</f>
      </c>
      <c r="N531" s="16"/>
      <c r="O531" s="16" t="s">
        <v>674</v>
      </c>
    </row>
    <row collapsed="false" customFormat="false" customHeight="false" hidden="false" ht="12.1" outlineLevel="0" r="532">
      <c r="A532" s="20" t="n">
        <v>45594.826851852</v>
      </c>
      <c r="B532" s="16" t="s">
        <v>127</v>
      </c>
      <c r="C532" s="16" t="s">
        <v>795</v>
      </c>
      <c r="D532" s="16" t="s">
        <v>336</v>
      </c>
      <c r="E532" s="16" t="s">
        <v>18</v>
      </c>
      <c r="F532" s="16" t="s">
        <v>20</v>
      </c>
      <c r="G532" s="7" t="n">
        <v>3</v>
      </c>
      <c r="H532" s="6" t="n">
        <v>200</v>
      </c>
      <c r="I532" s="6" t="n">
        <v>-600</v>
      </c>
      <c r="J532" s="6" t="n">
        <v>-0</v>
      </c>
      <c r="K532" s="6" t="n">
        <v>-0</v>
      </c>
      <c r="L532" s="6" t="n">
        <v>-0</v>
      </c>
      <c r="M532" s="6" t="s">
        <f>=I532+J532+K532+L532</f>
      </c>
      <c r="N532" s="16"/>
      <c r="O532" s="16" t="s">
        <v>674</v>
      </c>
    </row>
    <row collapsed="false" customFormat="false" customHeight="false" hidden="false" ht="12.1" outlineLevel="0" r="533">
      <c r="A533" s="29" t="n">
        <v>45594.826990741</v>
      </c>
      <c r="B533" s="30" t="s">
        <v>709</v>
      </c>
      <c r="C533" s="30" t="s">
        <v>815</v>
      </c>
      <c r="D533" s="30" t="s">
        <v>709</v>
      </c>
      <c r="E533" s="30" t="s">
        <v>709</v>
      </c>
      <c r="F533" s="30" t="s">
        <v>20</v>
      </c>
      <c r="G533" s="31" t="n">
        <v>1</v>
      </c>
      <c r="H533" s="32" t="n">
        <v>-1</v>
      </c>
      <c r="I533" s="32" t="n">
        <v>-1.8</v>
      </c>
      <c r="J533" s="32" t="n">
        <v>0</v>
      </c>
      <c r="K533" s="32" t="n">
        <v>-0</v>
      </c>
      <c r="L533" s="32" t="n">
        <v>-0</v>
      </c>
      <c r="M533" s="6" t="s">
        <f>=I533+J533+K533+L533</f>
      </c>
      <c r="N533" s="30"/>
      <c r="O533" s="30" t="s">
        <v>674</v>
      </c>
    </row>
    <row collapsed="false" customFormat="false" customHeight="false" hidden="false" ht="12.1" outlineLevel="0" r="534">
      <c r="A534" s="20" t="n">
        <v>45594.828425926</v>
      </c>
      <c r="B534" s="16" t="s">
        <v>67</v>
      </c>
      <c r="C534" s="16" t="s">
        <v>715</v>
      </c>
      <c r="D534" s="16" t="s">
        <v>336</v>
      </c>
      <c r="E534" s="16" t="s">
        <v>18</v>
      </c>
      <c r="F534" s="16" t="s">
        <v>20</v>
      </c>
      <c r="G534" s="7" t="n">
        <v>20</v>
      </c>
      <c r="H534" s="6" t="n">
        <v>36.905</v>
      </c>
      <c r="I534" s="6" t="n">
        <v>-738.1</v>
      </c>
      <c r="J534" s="6" t="n">
        <v>-0</v>
      </c>
      <c r="K534" s="6" t="n">
        <v>-2.21</v>
      </c>
      <c r="L534" s="6" t="n">
        <v>-0</v>
      </c>
      <c r="M534" s="6" t="s">
        <f>=I534+J534+K534+L534</f>
      </c>
      <c r="N534" s="16"/>
      <c r="O534" s="16" t="s">
        <v>674</v>
      </c>
    </row>
    <row collapsed="false" customFormat="false" customHeight="false" hidden="false" ht="12.1" outlineLevel="0" r="535">
      <c r="A535" s="20" t="n">
        <v>45594.829131944</v>
      </c>
      <c r="B535" s="16" t="s">
        <v>53</v>
      </c>
      <c r="C535" s="16" t="s">
        <v>704</v>
      </c>
      <c r="D535" s="16" t="s">
        <v>336</v>
      </c>
      <c r="E535" s="16" t="s">
        <v>18</v>
      </c>
      <c r="F535" s="16" t="s">
        <v>20</v>
      </c>
      <c r="G535" s="7" t="n">
        <v>10</v>
      </c>
      <c r="H535" s="6" t="n">
        <v>242.96</v>
      </c>
      <c r="I535" s="6" t="n">
        <v>-2429.6</v>
      </c>
      <c r="J535" s="6" t="n">
        <v>-0</v>
      </c>
      <c r="K535" s="6" t="n">
        <v>-7.29</v>
      </c>
      <c r="L535" s="6" t="n">
        <v>-0</v>
      </c>
      <c r="M535" s="6" t="s">
        <f>=I535+J535+K535+L535</f>
      </c>
      <c r="N535" s="16"/>
      <c r="O535" s="16" t="s">
        <v>674</v>
      </c>
    </row>
    <row collapsed="false" customFormat="false" customHeight="false" hidden="false" ht="12.1" outlineLevel="0" r="536">
      <c r="A536" s="20" t="n">
        <v>45594.83</v>
      </c>
      <c r="B536" s="16" t="s">
        <v>118</v>
      </c>
      <c r="C536" s="16" t="s">
        <v>693</v>
      </c>
      <c r="D536" s="16" t="s">
        <v>336</v>
      </c>
      <c r="E536" s="16" t="s">
        <v>18</v>
      </c>
      <c r="F536" s="16" t="s">
        <v>20</v>
      </c>
      <c r="G536" s="7" t="n">
        <v>10</v>
      </c>
      <c r="H536" s="6" t="n">
        <v>47.609</v>
      </c>
      <c r="I536" s="6" t="n">
        <v>-476.09</v>
      </c>
      <c r="J536" s="6" t="n">
        <v>-0</v>
      </c>
      <c r="K536" s="6" t="n">
        <v>-0</v>
      </c>
      <c r="L536" s="6" t="n">
        <v>-0</v>
      </c>
      <c r="M536" s="6" t="s">
        <f>=I536+J536+K536+L536</f>
      </c>
      <c r="N536" s="16"/>
      <c r="O536" s="16" t="s">
        <v>674</v>
      </c>
    </row>
    <row collapsed="false" customFormat="false" customHeight="false" hidden="false" ht="12.1" outlineLevel="0" r="537">
      <c r="A537" s="29" t="n">
        <v>45594.830011574</v>
      </c>
      <c r="B537" s="30" t="s">
        <v>709</v>
      </c>
      <c r="C537" s="30" t="s">
        <v>816</v>
      </c>
      <c r="D537" s="30" t="s">
        <v>709</v>
      </c>
      <c r="E537" s="30" t="s">
        <v>709</v>
      </c>
      <c r="F537" s="30" t="s">
        <v>20</v>
      </c>
      <c r="G537" s="31" t="n">
        <v>1</v>
      </c>
      <c r="H537" s="32" t="n">
        <v>-1</v>
      </c>
      <c r="I537" s="32" t="n">
        <v>-1.43</v>
      </c>
      <c r="J537" s="32" t="n">
        <v>0</v>
      </c>
      <c r="K537" s="32" t="n">
        <v>-0</v>
      </c>
      <c r="L537" s="32" t="n">
        <v>-0</v>
      </c>
      <c r="M537" s="6" t="s">
        <f>=I537+J537+K537+L537</f>
      </c>
      <c r="N537" s="30"/>
      <c r="O537" s="30" t="s">
        <v>674</v>
      </c>
    </row>
    <row collapsed="false" customFormat="false" customHeight="false" hidden="false" ht="12.1" outlineLevel="0" r="538">
      <c r="A538" s="20" t="n">
        <v>45594.83087963</v>
      </c>
      <c r="B538" s="16" t="s">
        <v>115</v>
      </c>
      <c r="C538" s="16" t="s">
        <v>748</v>
      </c>
      <c r="D538" s="16" t="s">
        <v>336</v>
      </c>
      <c r="E538" s="16" t="s">
        <v>18</v>
      </c>
      <c r="F538" s="16" t="s">
        <v>20</v>
      </c>
      <c r="G538" s="7" t="n">
        <v>100</v>
      </c>
      <c r="H538" s="6" t="n">
        <v>12.948</v>
      </c>
      <c r="I538" s="6" t="n">
        <v>-1294.8</v>
      </c>
      <c r="J538" s="6" t="n">
        <v>-0</v>
      </c>
      <c r="K538" s="6" t="n">
        <v>-3.88</v>
      </c>
      <c r="L538" s="6" t="n">
        <v>-0</v>
      </c>
      <c r="M538" s="6" t="s">
        <f>=I538+J538+K538+L538</f>
      </c>
      <c r="N538" s="16"/>
      <c r="O538" s="16" t="s">
        <v>674</v>
      </c>
    </row>
    <row collapsed="false" customFormat="false" customHeight="false" hidden="false" ht="12.1" outlineLevel="0" r="539">
      <c r="A539" s="21" t="n">
        <v>45594.834664352</v>
      </c>
      <c r="B539" s="22" t="s">
        <v>673</v>
      </c>
      <c r="C539" s="22" t="s">
        <v>233</v>
      </c>
      <c r="D539" s="22" t="s">
        <v>673</v>
      </c>
      <c r="E539" s="22" t="s">
        <v>673</v>
      </c>
      <c r="F539" s="22" t="s">
        <v>20</v>
      </c>
      <c r="G539" s="23" t="n">
        <v>1</v>
      </c>
      <c r="H539" s="24" t="n">
        <v>1</v>
      </c>
      <c r="I539" s="24" t="n">
        <v>5000</v>
      </c>
      <c r="J539" s="24" t="n">
        <v>0</v>
      </c>
      <c r="K539" s="24" t="n">
        <v>-0</v>
      </c>
      <c r="L539" s="24" t="n">
        <v>-0</v>
      </c>
      <c r="M539" s="6" t="s">
        <f>=I539+J539+K539+L539</f>
      </c>
      <c r="N539" s="22"/>
      <c r="O539" s="22" t="s">
        <v>674</v>
      </c>
    </row>
    <row collapsed="false" customFormat="false" customHeight="false" hidden="false" ht="12.1" outlineLevel="0" r="540">
      <c r="A540" s="20" t="n">
        <v>45594.836469907</v>
      </c>
      <c r="B540" s="16" t="s">
        <v>27</v>
      </c>
      <c r="C540" s="16" t="s">
        <v>695</v>
      </c>
      <c r="D540" s="16" t="s">
        <v>336</v>
      </c>
      <c r="E540" s="16" t="s">
        <v>18</v>
      </c>
      <c r="F540" s="16" t="s">
        <v>20</v>
      </c>
      <c r="G540" s="7" t="n">
        <v>20</v>
      </c>
      <c r="H540" s="6" t="n">
        <v>58.45</v>
      </c>
      <c r="I540" s="6" t="n">
        <v>-1169</v>
      </c>
      <c r="J540" s="6" t="n">
        <v>-0</v>
      </c>
      <c r="K540" s="6" t="n">
        <v>-3.51</v>
      </c>
      <c r="L540" s="6" t="n">
        <v>-0</v>
      </c>
      <c r="M540" s="6" t="s">
        <f>=I540+J540+K540+L540</f>
      </c>
      <c r="N540" s="16"/>
      <c r="O540" s="16" t="s">
        <v>674</v>
      </c>
    </row>
    <row collapsed="false" customFormat="false" customHeight="false" hidden="false" ht="12.1" outlineLevel="0" r="541">
      <c r="A541" s="21" t="n">
        <v>45595.505474537</v>
      </c>
      <c r="B541" s="22" t="s">
        <v>696</v>
      </c>
      <c r="C541" s="22" t="s">
        <v>775</v>
      </c>
      <c r="D541" s="22" t="s">
        <v>696</v>
      </c>
      <c r="E541" s="22" t="s">
        <v>696</v>
      </c>
      <c r="F541" s="22" t="s">
        <v>20</v>
      </c>
      <c r="G541" s="23" t="n">
        <v>1</v>
      </c>
      <c r="H541" s="24" t="n">
        <v>1</v>
      </c>
      <c r="I541" s="24" t="n">
        <v>149.64</v>
      </c>
      <c r="J541" s="24" t="n">
        <v>0</v>
      </c>
      <c r="K541" s="24" t="n">
        <v>-0</v>
      </c>
      <c r="L541" s="24" t="n">
        <v>-0</v>
      </c>
      <c r="M541" s="6" t="s">
        <f>=I541+J541+K541+L541</f>
      </c>
      <c r="N541" s="22"/>
      <c r="O541" s="22" t="s">
        <v>674</v>
      </c>
    </row>
    <row collapsed="false" customFormat="false" customHeight="false" hidden="false" ht="12.1" outlineLevel="0" r="542">
      <c r="A542" s="29" t="n">
        <v>45595.505474537</v>
      </c>
      <c r="B542" s="30" t="s">
        <v>687</v>
      </c>
      <c r="C542" s="30" t="s">
        <v>776</v>
      </c>
      <c r="D542" s="30" t="s">
        <v>687</v>
      </c>
      <c r="E542" s="30" t="s">
        <v>687</v>
      </c>
      <c r="F542" s="30" t="s">
        <v>20</v>
      </c>
      <c r="G542" s="31" t="n">
        <v>1</v>
      </c>
      <c r="H542" s="32" t="n">
        <v>-20</v>
      </c>
      <c r="I542" s="32" t="n">
        <v>-20</v>
      </c>
      <c r="J542" s="32" t="n">
        <v>0</v>
      </c>
      <c r="K542" s="32" t="n">
        <v>-0</v>
      </c>
      <c r="L542" s="32" t="n">
        <v>-0</v>
      </c>
      <c r="M542" s="6" t="s">
        <f>=I542+J542+K542+L542</f>
      </c>
      <c r="N542" s="30"/>
      <c r="O542" s="30" t="s">
        <v>674</v>
      </c>
    </row>
    <row collapsed="false" customFormat="false" customHeight="false" hidden="false" ht="12.1" outlineLevel="0" r="543">
      <c r="A543" s="21" t="n">
        <v>45595.563356481</v>
      </c>
      <c r="B543" s="22" t="s">
        <v>673</v>
      </c>
      <c r="C543" s="22" t="s">
        <v>233</v>
      </c>
      <c r="D543" s="22" t="s">
        <v>673</v>
      </c>
      <c r="E543" s="22" t="s">
        <v>673</v>
      </c>
      <c r="F543" s="22" t="s">
        <v>20</v>
      </c>
      <c r="G543" s="23" t="n">
        <v>1</v>
      </c>
      <c r="H543" s="24" t="n">
        <v>1</v>
      </c>
      <c r="I543" s="24" t="n">
        <v>31.11</v>
      </c>
      <c r="J543" s="24" t="n">
        <v>0</v>
      </c>
      <c r="K543" s="24" t="n">
        <v>-0</v>
      </c>
      <c r="L543" s="24" t="n">
        <v>-0</v>
      </c>
      <c r="M543" s="6" t="s">
        <f>=I543+J543+K543+L543</f>
      </c>
      <c r="N543" s="22"/>
      <c r="O543" s="22" t="s">
        <v>796</v>
      </c>
    </row>
    <row collapsed="false" customFormat="false" customHeight="false" hidden="false" ht="12.1" outlineLevel="0" r="544">
      <c r="A544" s="21" t="n">
        <v>45596.798657407</v>
      </c>
      <c r="B544" s="22" t="s">
        <v>673</v>
      </c>
      <c r="C544" s="22" t="s">
        <v>233</v>
      </c>
      <c r="D544" s="22" t="s">
        <v>673</v>
      </c>
      <c r="E544" s="22" t="s">
        <v>673</v>
      </c>
      <c r="F544" s="22" t="s">
        <v>20</v>
      </c>
      <c r="G544" s="23" t="n">
        <v>1</v>
      </c>
      <c r="H544" s="24" t="n">
        <v>1</v>
      </c>
      <c r="I544" s="24" t="n">
        <v>40.24</v>
      </c>
      <c r="J544" s="24" t="n">
        <v>0</v>
      </c>
      <c r="K544" s="24" t="n">
        <v>-0</v>
      </c>
      <c r="L544" s="24" t="n">
        <v>-0</v>
      </c>
      <c r="M544" s="6" t="s">
        <f>=I544+J544+K544+L544</f>
      </c>
      <c r="N544" s="22"/>
      <c r="O544" s="22" t="s">
        <v>796</v>
      </c>
    </row>
    <row collapsed="false" customFormat="false" customHeight="false" hidden="false" ht="12.1" outlineLevel="0" r="545">
      <c r="A545" s="20" t="n">
        <v>45597.465613426</v>
      </c>
      <c r="B545" s="16" t="s">
        <v>153</v>
      </c>
      <c r="C545" s="16" t="s">
        <v>817</v>
      </c>
      <c r="D545" s="16" t="s">
        <v>336</v>
      </c>
      <c r="E545" s="16" t="s">
        <v>146</v>
      </c>
      <c r="F545" s="16" t="s">
        <v>20</v>
      </c>
      <c r="G545" s="7" t="n">
        <v>5</v>
      </c>
      <c r="H545" s="6" t="n">
        <v>52.269</v>
      </c>
      <c r="I545" s="6" t="n">
        <v>-2613.45</v>
      </c>
      <c r="J545" s="6" t="n">
        <v>-32.7</v>
      </c>
      <c r="K545" s="6" t="n">
        <v>-7.84</v>
      </c>
      <c r="L545" s="6" t="n">
        <v>-0</v>
      </c>
      <c r="M545" s="6" t="s">
        <f>=I545+J545+K545+L545</f>
      </c>
      <c r="N545" s="16"/>
      <c r="O545" s="16" t="s">
        <v>674</v>
      </c>
    </row>
    <row collapsed="false" customFormat="false" customHeight="false" hidden="false" ht="12.1" outlineLevel="0" r="546">
      <c r="A546" s="20" t="n">
        <v>45597.465925926</v>
      </c>
      <c r="B546" s="16" t="s">
        <v>160</v>
      </c>
      <c r="C546" s="16" t="s">
        <v>818</v>
      </c>
      <c r="D546" s="16" t="s">
        <v>336</v>
      </c>
      <c r="E546" s="16" t="s">
        <v>146</v>
      </c>
      <c r="F546" s="16" t="s">
        <v>20</v>
      </c>
      <c r="G546" s="7" t="n">
        <v>5</v>
      </c>
      <c r="H546" s="6" t="n">
        <v>48.655</v>
      </c>
      <c r="I546" s="6" t="n">
        <v>-2432.75</v>
      </c>
      <c r="J546" s="6" t="n">
        <v>-145.9</v>
      </c>
      <c r="K546" s="6" t="n">
        <v>-7.3</v>
      </c>
      <c r="L546" s="6" t="n">
        <v>-0</v>
      </c>
      <c r="M546" s="6" t="s">
        <f>=I546+J546+K546+L546</f>
      </c>
      <c r="N546" s="16"/>
      <c r="O546" s="16" t="s">
        <v>674</v>
      </c>
    </row>
    <row collapsed="false" customFormat="false" customHeight="false" hidden="false" ht="12.1" outlineLevel="0" r="547">
      <c r="A547" s="21" t="n">
        <v>45597.560983796</v>
      </c>
      <c r="B547" s="22" t="s">
        <v>673</v>
      </c>
      <c r="C547" s="22" t="s">
        <v>233</v>
      </c>
      <c r="D547" s="22" t="s">
        <v>673</v>
      </c>
      <c r="E547" s="22" t="s">
        <v>673</v>
      </c>
      <c r="F547" s="22" t="s">
        <v>20</v>
      </c>
      <c r="G547" s="23" t="n">
        <v>1</v>
      </c>
      <c r="H547" s="24" t="n">
        <v>1</v>
      </c>
      <c r="I547" s="24" t="n">
        <v>20.03</v>
      </c>
      <c r="J547" s="24" t="n">
        <v>0</v>
      </c>
      <c r="K547" s="24" t="n">
        <v>-0</v>
      </c>
      <c r="L547" s="24" t="n">
        <v>-0</v>
      </c>
      <c r="M547" s="6" t="s">
        <f>=I547+J547+K547+L547</f>
      </c>
      <c r="N547" s="22"/>
      <c r="O547" s="22" t="s">
        <v>796</v>
      </c>
    </row>
    <row collapsed="false" customFormat="false" customHeight="false" hidden="false" ht="12.1" outlineLevel="0" r="548">
      <c r="A548" s="21" t="n">
        <v>45598.543425926</v>
      </c>
      <c r="B548" s="22" t="s">
        <v>696</v>
      </c>
      <c r="C548" s="22" t="s">
        <v>765</v>
      </c>
      <c r="D548" s="22" t="s">
        <v>696</v>
      </c>
      <c r="E548" s="22" t="s">
        <v>696</v>
      </c>
      <c r="F548" s="22" t="s">
        <v>20</v>
      </c>
      <c r="G548" s="23" t="n">
        <v>1</v>
      </c>
      <c r="H548" s="24" t="n">
        <v>1</v>
      </c>
      <c r="I548" s="24" t="n">
        <v>33.78</v>
      </c>
      <c r="J548" s="24" t="n">
        <v>0</v>
      </c>
      <c r="K548" s="24" t="n">
        <v>-0</v>
      </c>
      <c r="L548" s="24" t="n">
        <v>-0</v>
      </c>
      <c r="M548" s="6" t="s">
        <f>=I548+J548+K548+L548</f>
      </c>
      <c r="N548" s="22"/>
      <c r="O548" s="22" t="s">
        <v>674</v>
      </c>
    </row>
    <row collapsed="false" customFormat="false" customHeight="false" hidden="false" ht="12.1" outlineLevel="0" r="549">
      <c r="A549" s="21" t="n">
        <v>45598.549039352</v>
      </c>
      <c r="B549" s="22" t="s">
        <v>673</v>
      </c>
      <c r="C549" s="22" t="s">
        <v>233</v>
      </c>
      <c r="D549" s="22" t="s">
        <v>673</v>
      </c>
      <c r="E549" s="22" t="s">
        <v>673</v>
      </c>
      <c r="F549" s="22" t="s">
        <v>20</v>
      </c>
      <c r="G549" s="23" t="n">
        <v>1</v>
      </c>
      <c r="H549" s="24" t="n">
        <v>1</v>
      </c>
      <c r="I549" s="24" t="n">
        <v>0.03</v>
      </c>
      <c r="J549" s="24" t="n">
        <v>0</v>
      </c>
      <c r="K549" s="24" t="n">
        <v>-0</v>
      </c>
      <c r="L549" s="24" t="n">
        <v>-0</v>
      </c>
      <c r="M549" s="6" t="s">
        <f>=I549+J549+K549+L549</f>
      </c>
      <c r="N549" s="22"/>
      <c r="O549" s="22" t="s">
        <v>796</v>
      </c>
    </row>
    <row collapsed="false" customFormat="false" customHeight="false" hidden="false" ht="12.1" outlineLevel="0" r="550">
      <c r="A550" s="21" t="n">
        <v>45598.631782407</v>
      </c>
      <c r="B550" s="22" t="s">
        <v>696</v>
      </c>
      <c r="C550" s="22" t="s">
        <v>716</v>
      </c>
      <c r="D550" s="22" t="s">
        <v>696</v>
      </c>
      <c r="E550" s="22" t="s">
        <v>696</v>
      </c>
      <c r="F550" s="22" t="s">
        <v>20</v>
      </c>
      <c r="G550" s="23" t="n">
        <v>1</v>
      </c>
      <c r="H550" s="24" t="n">
        <v>1</v>
      </c>
      <c r="I550" s="24" t="n">
        <v>124.5</v>
      </c>
      <c r="J550" s="24" t="n">
        <v>0</v>
      </c>
      <c r="K550" s="24" t="n">
        <v>-0</v>
      </c>
      <c r="L550" s="24" t="n">
        <v>-0</v>
      </c>
      <c r="M550" s="6" t="s">
        <f>=I550+J550+K550+L550</f>
      </c>
      <c r="N550" s="22"/>
      <c r="O550" s="22" t="s">
        <v>674</v>
      </c>
    </row>
    <row collapsed="false" customFormat="false" customHeight="false" hidden="false" ht="12.1" outlineLevel="0" r="551">
      <c r="A551" s="29" t="n">
        <v>45598.631782407</v>
      </c>
      <c r="B551" s="30" t="s">
        <v>687</v>
      </c>
      <c r="C551" s="30" t="s">
        <v>717</v>
      </c>
      <c r="D551" s="30" t="s">
        <v>687</v>
      </c>
      <c r="E551" s="30" t="s">
        <v>687</v>
      </c>
      <c r="F551" s="30" t="s">
        <v>20</v>
      </c>
      <c r="G551" s="31" t="n">
        <v>1</v>
      </c>
      <c r="H551" s="32" t="n">
        <v>-16</v>
      </c>
      <c r="I551" s="32" t="n">
        <v>-16</v>
      </c>
      <c r="J551" s="32" t="n">
        <v>0</v>
      </c>
      <c r="K551" s="32" t="n">
        <v>-0</v>
      </c>
      <c r="L551" s="32" t="n">
        <v>-0</v>
      </c>
      <c r="M551" s="6" t="s">
        <f>=I551+J551+K551+L551</f>
      </c>
      <c r="N551" s="30"/>
      <c r="O551" s="30" t="s">
        <v>674</v>
      </c>
    </row>
    <row collapsed="false" customFormat="false" customHeight="false" hidden="false" ht="12.1" outlineLevel="0" r="552">
      <c r="A552" s="21" t="n">
        <v>45599.313587963</v>
      </c>
      <c r="B552" s="22" t="s">
        <v>673</v>
      </c>
      <c r="C552" s="22" t="s">
        <v>233</v>
      </c>
      <c r="D552" s="22" t="s">
        <v>673</v>
      </c>
      <c r="E552" s="22" t="s">
        <v>673</v>
      </c>
      <c r="F552" s="22" t="s">
        <v>20</v>
      </c>
      <c r="G552" s="23" t="n">
        <v>1</v>
      </c>
      <c r="H552" s="24" t="n">
        <v>1</v>
      </c>
      <c r="I552" s="24" t="n">
        <v>15.03</v>
      </c>
      <c r="J552" s="24" t="n">
        <v>0</v>
      </c>
      <c r="K552" s="24" t="n">
        <v>-0</v>
      </c>
      <c r="L552" s="24" t="n">
        <v>-0</v>
      </c>
      <c r="M552" s="6" t="s">
        <f>=I552+J552+K552+L552</f>
      </c>
      <c r="N552" s="22"/>
      <c r="O552" s="22" t="s">
        <v>796</v>
      </c>
    </row>
    <row collapsed="false" customFormat="false" customHeight="false" hidden="false" ht="12.1" outlineLevel="0" r="553">
      <c r="A553" s="20" t="n">
        <v>45599.320069444</v>
      </c>
      <c r="B553" s="16" t="s">
        <v>135</v>
      </c>
      <c r="C553" s="16" t="s">
        <v>801</v>
      </c>
      <c r="D553" s="16" t="s">
        <v>336</v>
      </c>
      <c r="E553" s="16" t="s">
        <v>132</v>
      </c>
      <c r="F553" s="16" t="s">
        <v>20</v>
      </c>
      <c r="G553" s="7" t="n">
        <v>1</v>
      </c>
      <c r="H553" s="6" t="n">
        <v>121.24</v>
      </c>
      <c r="I553" s="6" t="n">
        <v>-121.24</v>
      </c>
      <c r="J553" s="6" t="n">
        <v>-0</v>
      </c>
      <c r="K553" s="6" t="n">
        <v>-0</v>
      </c>
      <c r="L553" s="6" t="n">
        <v>-0</v>
      </c>
      <c r="M553" s="6" t="s">
        <f>=I553+J553+K553+L553</f>
      </c>
      <c r="N553" s="16"/>
      <c r="O553" s="16" t="s">
        <v>796</v>
      </c>
    </row>
    <row collapsed="false" customFormat="false" customHeight="false" hidden="false" ht="12.1" outlineLevel="0" r="554">
      <c r="A554" s="21" t="n">
        <v>45599.354814815</v>
      </c>
      <c r="B554" s="22" t="s">
        <v>673</v>
      </c>
      <c r="C554" s="22" t="s">
        <v>233</v>
      </c>
      <c r="D554" s="22" t="s">
        <v>673</v>
      </c>
      <c r="E554" s="22" t="s">
        <v>673</v>
      </c>
      <c r="F554" s="22" t="s">
        <v>20</v>
      </c>
      <c r="G554" s="23" t="n">
        <v>1</v>
      </c>
      <c r="H554" s="24" t="n">
        <v>1</v>
      </c>
      <c r="I554" s="24" t="n">
        <v>21</v>
      </c>
      <c r="J554" s="24" t="n">
        <v>0</v>
      </c>
      <c r="K554" s="24" t="n">
        <v>-0</v>
      </c>
      <c r="L554" s="24" t="n">
        <v>-0</v>
      </c>
      <c r="M554" s="6" t="s">
        <f>=I554+J554+K554+L554</f>
      </c>
      <c r="N554" s="22"/>
      <c r="O554" s="22" t="s">
        <v>796</v>
      </c>
    </row>
    <row collapsed="false" customFormat="false" customHeight="false" hidden="false" ht="12.1" outlineLevel="0" r="555">
      <c r="A555" s="21" t="n">
        <v>45600.5378125</v>
      </c>
      <c r="B555" s="22" t="s">
        <v>673</v>
      </c>
      <c r="C555" s="22" t="s">
        <v>233</v>
      </c>
      <c r="D555" s="22" t="s">
        <v>673</v>
      </c>
      <c r="E555" s="22" t="s">
        <v>673</v>
      </c>
      <c r="F555" s="22" t="s">
        <v>20</v>
      </c>
      <c r="G555" s="23" t="n">
        <v>1</v>
      </c>
      <c r="H555" s="24" t="n">
        <v>1</v>
      </c>
      <c r="I555" s="24" t="n">
        <v>1</v>
      </c>
      <c r="J555" s="24" t="n">
        <v>0</v>
      </c>
      <c r="K555" s="24" t="n">
        <v>-0</v>
      </c>
      <c r="L555" s="24" t="n">
        <v>-0</v>
      </c>
      <c r="M555" s="6" t="s">
        <f>=I555+J555+K555+L555</f>
      </c>
      <c r="N555" s="22"/>
      <c r="O555" s="22" t="s">
        <v>796</v>
      </c>
    </row>
    <row collapsed="false" customFormat="false" customHeight="false" hidden="false" ht="12.1" outlineLevel="0" r="556">
      <c r="A556" s="21" t="n">
        <v>45600.841134259</v>
      </c>
      <c r="B556" s="22" t="s">
        <v>673</v>
      </c>
      <c r="C556" s="22" t="s">
        <v>233</v>
      </c>
      <c r="D556" s="22" t="s">
        <v>673</v>
      </c>
      <c r="E556" s="22" t="s">
        <v>673</v>
      </c>
      <c r="F556" s="22" t="s">
        <v>20</v>
      </c>
      <c r="G556" s="23" t="n">
        <v>1</v>
      </c>
      <c r="H556" s="24" t="n">
        <v>1</v>
      </c>
      <c r="I556" s="24" t="n">
        <v>42.1</v>
      </c>
      <c r="J556" s="24" t="n">
        <v>0</v>
      </c>
      <c r="K556" s="24" t="n">
        <v>-0</v>
      </c>
      <c r="L556" s="24" t="n">
        <v>-0</v>
      </c>
      <c r="M556" s="6" t="s">
        <f>=I556+J556+K556+L556</f>
      </c>
      <c r="N556" s="22"/>
      <c r="O556" s="22" t="s">
        <v>796</v>
      </c>
    </row>
    <row collapsed="false" customFormat="false" customHeight="false" hidden="false" ht="12.1" outlineLevel="0" r="557">
      <c r="A557" s="21" t="n">
        <v>45600.952824074</v>
      </c>
      <c r="B557" s="22" t="s">
        <v>673</v>
      </c>
      <c r="C557" s="22" t="s">
        <v>233</v>
      </c>
      <c r="D557" s="22" t="s">
        <v>673</v>
      </c>
      <c r="E557" s="22" t="s">
        <v>673</v>
      </c>
      <c r="F557" s="22" t="s">
        <v>20</v>
      </c>
      <c r="G557" s="23" t="n">
        <v>1</v>
      </c>
      <c r="H557" s="24" t="n">
        <v>1</v>
      </c>
      <c r="I557" s="24" t="n">
        <v>602</v>
      </c>
      <c r="J557" s="24" t="n">
        <v>0</v>
      </c>
      <c r="K557" s="24" t="n">
        <v>-0</v>
      </c>
      <c r="L557" s="24" t="n">
        <v>-0</v>
      </c>
      <c r="M557" s="6" t="s">
        <f>=I557+J557+K557+L557</f>
      </c>
      <c r="N557" s="22"/>
      <c r="O557" s="22" t="s">
        <v>796</v>
      </c>
    </row>
    <row collapsed="false" customFormat="false" customHeight="false" hidden="false" ht="12.1" outlineLevel="0" r="558">
      <c r="A558" s="20" t="n">
        <v>45601.296076389</v>
      </c>
      <c r="B558" s="16" t="s">
        <v>135</v>
      </c>
      <c r="C558" s="16" t="s">
        <v>801</v>
      </c>
      <c r="D558" s="16" t="s">
        <v>336</v>
      </c>
      <c r="E558" s="16" t="s">
        <v>132</v>
      </c>
      <c r="F558" s="16" t="s">
        <v>20</v>
      </c>
      <c r="G558" s="7" t="n">
        <v>5</v>
      </c>
      <c r="H558" s="6" t="n">
        <v>121.37</v>
      </c>
      <c r="I558" s="6" t="n">
        <v>-606.85</v>
      </c>
      <c r="J558" s="6" t="n">
        <v>-0</v>
      </c>
      <c r="K558" s="6" t="n">
        <v>-0</v>
      </c>
      <c r="L558" s="6" t="n">
        <v>-0</v>
      </c>
      <c r="M558" s="6" t="s">
        <f>=I558+J558+K558+L558</f>
      </c>
      <c r="N558" s="16"/>
      <c r="O558" s="16" t="s">
        <v>796</v>
      </c>
    </row>
    <row collapsed="false" customFormat="false" customHeight="false" hidden="false" ht="12.1" outlineLevel="0" r="559">
      <c r="A559" s="21" t="n">
        <v>45601.523368056</v>
      </c>
      <c r="B559" s="22" t="s">
        <v>673</v>
      </c>
      <c r="C559" s="22" t="s">
        <v>233</v>
      </c>
      <c r="D559" s="22" t="s">
        <v>673</v>
      </c>
      <c r="E559" s="22" t="s">
        <v>673</v>
      </c>
      <c r="F559" s="22" t="s">
        <v>20</v>
      </c>
      <c r="G559" s="23" t="n">
        <v>1</v>
      </c>
      <c r="H559" s="24" t="n">
        <v>1</v>
      </c>
      <c r="I559" s="24" t="n">
        <v>17</v>
      </c>
      <c r="J559" s="24" t="n">
        <v>0</v>
      </c>
      <c r="K559" s="24" t="n">
        <v>-0</v>
      </c>
      <c r="L559" s="24" t="n">
        <v>-0</v>
      </c>
      <c r="M559" s="6" t="s">
        <f>=I559+J559+K559+L559</f>
      </c>
      <c r="N559" s="22"/>
      <c r="O559" s="22" t="s">
        <v>796</v>
      </c>
    </row>
    <row collapsed="false" customFormat="false" customHeight="false" hidden="false" ht="12.1" outlineLevel="0" r="560">
      <c r="A560" s="21" t="n">
        <v>45602.293530093</v>
      </c>
      <c r="B560" s="22" t="s">
        <v>673</v>
      </c>
      <c r="C560" s="22" t="s">
        <v>233</v>
      </c>
      <c r="D560" s="22" t="s">
        <v>673</v>
      </c>
      <c r="E560" s="22" t="s">
        <v>673</v>
      </c>
      <c r="F560" s="22" t="s">
        <v>20</v>
      </c>
      <c r="G560" s="23" t="n">
        <v>1</v>
      </c>
      <c r="H560" s="24" t="n">
        <v>1</v>
      </c>
      <c r="I560" s="24" t="n">
        <v>1</v>
      </c>
      <c r="J560" s="24" t="n">
        <v>0</v>
      </c>
      <c r="K560" s="24" t="n">
        <v>-0</v>
      </c>
      <c r="L560" s="24" t="n">
        <v>-0</v>
      </c>
      <c r="M560" s="6" t="s">
        <f>=I560+J560+K560+L560</f>
      </c>
      <c r="N560" s="22"/>
      <c r="O560" s="22" t="s">
        <v>796</v>
      </c>
    </row>
    <row collapsed="false" customFormat="false" customHeight="false" hidden="false" ht="12.1" outlineLevel="0" r="561">
      <c r="A561" s="21" t="n">
        <v>45602.294201389</v>
      </c>
      <c r="B561" s="22" t="s">
        <v>673</v>
      </c>
      <c r="C561" s="22" t="s">
        <v>233</v>
      </c>
      <c r="D561" s="22" t="s">
        <v>673</v>
      </c>
      <c r="E561" s="22" t="s">
        <v>673</v>
      </c>
      <c r="F561" s="22" t="s">
        <v>20</v>
      </c>
      <c r="G561" s="23" t="n">
        <v>1</v>
      </c>
      <c r="H561" s="24" t="n">
        <v>1</v>
      </c>
      <c r="I561" s="24" t="n">
        <v>10.03</v>
      </c>
      <c r="J561" s="24" t="n">
        <v>0</v>
      </c>
      <c r="K561" s="24" t="n">
        <v>-0</v>
      </c>
      <c r="L561" s="24" t="n">
        <v>-0</v>
      </c>
      <c r="M561" s="6" t="s">
        <f>=I561+J561+K561+L561</f>
      </c>
      <c r="N561" s="22"/>
      <c r="O561" s="22" t="s">
        <v>796</v>
      </c>
    </row>
    <row collapsed="false" customFormat="false" customHeight="false" hidden="false" ht="12.1" outlineLevel="0" r="562">
      <c r="A562" s="21" t="n">
        <v>45602.524965278</v>
      </c>
      <c r="B562" s="22" t="s">
        <v>673</v>
      </c>
      <c r="C562" s="22" t="s">
        <v>233</v>
      </c>
      <c r="D562" s="22" t="s">
        <v>673</v>
      </c>
      <c r="E562" s="22" t="s">
        <v>673</v>
      </c>
      <c r="F562" s="22" t="s">
        <v>20</v>
      </c>
      <c r="G562" s="23" t="n">
        <v>1</v>
      </c>
      <c r="H562" s="24" t="n">
        <v>1</v>
      </c>
      <c r="I562" s="24" t="n">
        <v>37</v>
      </c>
      <c r="J562" s="24" t="n">
        <v>0</v>
      </c>
      <c r="K562" s="24" t="n">
        <v>-0</v>
      </c>
      <c r="L562" s="24" t="n">
        <v>-0</v>
      </c>
      <c r="M562" s="6" t="s">
        <f>=I562+J562+K562+L562</f>
      </c>
      <c r="N562" s="22"/>
      <c r="O562" s="22" t="s">
        <v>796</v>
      </c>
    </row>
    <row collapsed="false" customFormat="false" customHeight="false" hidden="false" ht="12.1" outlineLevel="0" r="563">
      <c r="A563" s="20" t="n">
        <v>45602.525046296</v>
      </c>
      <c r="B563" s="16" t="s">
        <v>135</v>
      </c>
      <c r="C563" s="16" t="s">
        <v>801</v>
      </c>
      <c r="D563" s="16" t="s">
        <v>336</v>
      </c>
      <c r="E563" s="16" t="s">
        <v>132</v>
      </c>
      <c r="F563" s="16" t="s">
        <v>20</v>
      </c>
      <c r="G563" s="7" t="n">
        <v>1</v>
      </c>
      <c r="H563" s="6" t="n">
        <v>121.43</v>
      </c>
      <c r="I563" s="6" t="n">
        <v>-121.43</v>
      </c>
      <c r="J563" s="6" t="n">
        <v>-0</v>
      </c>
      <c r="K563" s="6" t="n">
        <v>-0</v>
      </c>
      <c r="L563" s="6" t="n">
        <v>-0</v>
      </c>
      <c r="M563" s="6" t="s">
        <f>=I563+J563+K563+L563</f>
      </c>
      <c r="N563" s="16"/>
      <c r="O563" s="16" t="s">
        <v>796</v>
      </c>
    </row>
    <row collapsed="false" customFormat="false" customHeight="false" hidden="false" ht="12.1" outlineLevel="0" r="564">
      <c r="A564" s="21" t="n">
        <v>45602.803460648</v>
      </c>
      <c r="B564" s="22" t="s">
        <v>673</v>
      </c>
      <c r="C564" s="22" t="s">
        <v>233</v>
      </c>
      <c r="D564" s="22" t="s">
        <v>673</v>
      </c>
      <c r="E564" s="22" t="s">
        <v>673</v>
      </c>
      <c r="F564" s="22" t="s">
        <v>20</v>
      </c>
      <c r="G564" s="23" t="n">
        <v>1</v>
      </c>
      <c r="H564" s="24" t="n">
        <v>1</v>
      </c>
      <c r="I564" s="24" t="n">
        <v>11</v>
      </c>
      <c r="J564" s="24" t="n">
        <v>0</v>
      </c>
      <c r="K564" s="24" t="n">
        <v>-0</v>
      </c>
      <c r="L564" s="24" t="n">
        <v>-0</v>
      </c>
      <c r="M564" s="6" t="s">
        <f>=I564+J564+K564+L564</f>
      </c>
      <c r="N564" s="22"/>
      <c r="O564" s="22" t="s">
        <v>796</v>
      </c>
    </row>
    <row collapsed="false" customFormat="false" customHeight="false" hidden="false" ht="12.1" outlineLevel="0" r="565">
      <c r="A565" s="21" t="n">
        <v>45602.806111111</v>
      </c>
      <c r="B565" s="22" t="s">
        <v>673</v>
      </c>
      <c r="C565" s="22" t="s">
        <v>233</v>
      </c>
      <c r="D565" s="22" t="s">
        <v>673</v>
      </c>
      <c r="E565" s="22" t="s">
        <v>673</v>
      </c>
      <c r="F565" s="22" t="s">
        <v>20</v>
      </c>
      <c r="G565" s="23" t="n">
        <v>1</v>
      </c>
      <c r="H565" s="24" t="n">
        <v>1</v>
      </c>
      <c r="I565" s="24" t="n">
        <v>25.02</v>
      </c>
      <c r="J565" s="24" t="n">
        <v>0</v>
      </c>
      <c r="K565" s="24" t="n">
        <v>-0</v>
      </c>
      <c r="L565" s="24" t="n">
        <v>-0</v>
      </c>
      <c r="M565" s="6" t="s">
        <f>=I565+J565+K565+L565</f>
      </c>
      <c r="N565" s="22"/>
      <c r="O565" s="22" t="s">
        <v>796</v>
      </c>
    </row>
    <row collapsed="false" customFormat="false" customHeight="false" hidden="false" ht="12.1" outlineLevel="0" r="566">
      <c r="A566" s="21" t="n">
        <v>45603.515011574</v>
      </c>
      <c r="B566" s="22" t="s">
        <v>673</v>
      </c>
      <c r="C566" s="22" t="s">
        <v>233</v>
      </c>
      <c r="D566" s="22" t="s">
        <v>673</v>
      </c>
      <c r="E566" s="22" t="s">
        <v>673</v>
      </c>
      <c r="F566" s="22" t="s">
        <v>20</v>
      </c>
      <c r="G566" s="23" t="n">
        <v>1</v>
      </c>
      <c r="H566" s="24" t="n">
        <v>1</v>
      </c>
      <c r="I566" s="24" t="n">
        <v>6</v>
      </c>
      <c r="J566" s="24" t="n">
        <v>0</v>
      </c>
      <c r="K566" s="24" t="n">
        <v>-0</v>
      </c>
      <c r="L566" s="24" t="n">
        <v>-0</v>
      </c>
      <c r="M566" s="6" t="s">
        <f>=I566+J566+K566+L566</f>
      </c>
      <c r="N566" s="22"/>
      <c r="O566" s="22" t="s">
        <v>796</v>
      </c>
    </row>
    <row collapsed="false" customFormat="false" customHeight="false" hidden="false" ht="12.1" outlineLevel="0" r="567">
      <c r="A567" s="21" t="n">
        <v>45604.368634259</v>
      </c>
      <c r="B567" s="22" t="s">
        <v>673</v>
      </c>
      <c r="C567" s="22" t="s">
        <v>233</v>
      </c>
      <c r="D567" s="22" t="s">
        <v>673</v>
      </c>
      <c r="E567" s="22" t="s">
        <v>673</v>
      </c>
      <c r="F567" s="22" t="s">
        <v>20</v>
      </c>
      <c r="G567" s="23" t="n">
        <v>1</v>
      </c>
      <c r="H567" s="24" t="n">
        <v>1</v>
      </c>
      <c r="I567" s="24" t="n">
        <v>10</v>
      </c>
      <c r="J567" s="24" t="n">
        <v>0</v>
      </c>
      <c r="K567" s="24" t="n">
        <v>-0</v>
      </c>
      <c r="L567" s="24" t="n">
        <v>-0</v>
      </c>
      <c r="M567" s="6" t="s">
        <f>=I567+J567+K567+L567</f>
      </c>
      <c r="N567" s="22"/>
      <c r="O567" s="22" t="s">
        <v>796</v>
      </c>
    </row>
    <row collapsed="false" customFormat="false" customHeight="false" hidden="false" ht="12.1" outlineLevel="0" r="568">
      <c r="A568" s="21" t="n">
        <v>45604.524918981</v>
      </c>
      <c r="B568" s="22" t="s">
        <v>673</v>
      </c>
      <c r="C568" s="22" t="s">
        <v>233</v>
      </c>
      <c r="D568" s="22" t="s">
        <v>673</v>
      </c>
      <c r="E568" s="22" t="s">
        <v>673</v>
      </c>
      <c r="F568" s="22" t="s">
        <v>20</v>
      </c>
      <c r="G568" s="23" t="n">
        <v>1</v>
      </c>
      <c r="H568" s="24" t="n">
        <v>1</v>
      </c>
      <c r="I568" s="24" t="n">
        <v>6</v>
      </c>
      <c r="J568" s="24" t="n">
        <v>0</v>
      </c>
      <c r="K568" s="24" t="n">
        <v>-0</v>
      </c>
      <c r="L568" s="24" t="n">
        <v>-0</v>
      </c>
      <c r="M568" s="6" t="s">
        <f>=I568+J568+K568+L568</f>
      </c>
      <c r="N568" s="22"/>
      <c r="O568" s="22" t="s">
        <v>796</v>
      </c>
    </row>
    <row collapsed="false" customFormat="false" customHeight="false" hidden="false" ht="12.1" outlineLevel="0" r="569">
      <c r="A569" s="21" t="n">
        <v>45604.855277778</v>
      </c>
      <c r="B569" s="22" t="s">
        <v>673</v>
      </c>
      <c r="C569" s="22" t="s">
        <v>233</v>
      </c>
      <c r="D569" s="22" t="s">
        <v>673</v>
      </c>
      <c r="E569" s="22" t="s">
        <v>673</v>
      </c>
      <c r="F569" s="22" t="s">
        <v>20</v>
      </c>
      <c r="G569" s="23" t="n">
        <v>1</v>
      </c>
      <c r="H569" s="24" t="n">
        <v>1</v>
      </c>
      <c r="I569" s="24" t="n">
        <v>10</v>
      </c>
      <c r="J569" s="24" t="n">
        <v>0</v>
      </c>
      <c r="K569" s="24" t="n">
        <v>-0</v>
      </c>
      <c r="L569" s="24" t="n">
        <v>-0</v>
      </c>
      <c r="M569" s="6" t="s">
        <f>=I569+J569+K569+L569</f>
      </c>
      <c r="N569" s="22"/>
      <c r="O569" s="22" t="s">
        <v>796</v>
      </c>
    </row>
    <row collapsed="false" customFormat="false" customHeight="false" hidden="false" ht="12.1" outlineLevel="0" r="570">
      <c r="A570" s="21" t="n">
        <v>45604.870798611</v>
      </c>
      <c r="B570" s="22" t="s">
        <v>673</v>
      </c>
      <c r="C570" s="22" t="s">
        <v>233</v>
      </c>
      <c r="D570" s="22" t="s">
        <v>673</v>
      </c>
      <c r="E570" s="22" t="s">
        <v>673</v>
      </c>
      <c r="F570" s="22" t="s">
        <v>20</v>
      </c>
      <c r="G570" s="23" t="n">
        <v>1</v>
      </c>
      <c r="H570" s="24" t="n">
        <v>1</v>
      </c>
      <c r="I570" s="24" t="n">
        <v>30.01</v>
      </c>
      <c r="J570" s="24" t="n">
        <v>0</v>
      </c>
      <c r="K570" s="24" t="n">
        <v>-0</v>
      </c>
      <c r="L570" s="24" t="n">
        <v>-0</v>
      </c>
      <c r="M570" s="6" t="s">
        <f>=I570+J570+K570+L570</f>
      </c>
      <c r="N570" s="22"/>
      <c r="O570" s="22" t="s">
        <v>796</v>
      </c>
    </row>
    <row collapsed="false" customFormat="false" customHeight="false" hidden="false" ht="12.1" outlineLevel="0" r="571">
      <c r="A571" s="21" t="n">
        <v>45605.512800926</v>
      </c>
      <c r="B571" s="22" t="s">
        <v>673</v>
      </c>
      <c r="C571" s="22" t="s">
        <v>233</v>
      </c>
      <c r="D571" s="22" t="s">
        <v>673</v>
      </c>
      <c r="E571" s="22" t="s">
        <v>673</v>
      </c>
      <c r="F571" s="22" t="s">
        <v>20</v>
      </c>
      <c r="G571" s="23" t="n">
        <v>1</v>
      </c>
      <c r="H571" s="24" t="n">
        <v>1</v>
      </c>
      <c r="I571" s="24" t="n">
        <v>32</v>
      </c>
      <c r="J571" s="24" t="n">
        <v>0</v>
      </c>
      <c r="K571" s="24" t="n">
        <v>-0</v>
      </c>
      <c r="L571" s="24" t="n">
        <v>-0</v>
      </c>
      <c r="M571" s="6" t="s">
        <f>=I571+J571+K571+L571</f>
      </c>
      <c r="N571" s="22"/>
      <c r="O571" s="22" t="s">
        <v>796</v>
      </c>
    </row>
    <row collapsed="false" customFormat="false" customHeight="false" hidden="false" ht="12.1" outlineLevel="0" r="572">
      <c r="A572" s="20" t="n">
        <v>45605.512835648</v>
      </c>
      <c r="B572" s="16" t="s">
        <v>135</v>
      </c>
      <c r="C572" s="16" t="s">
        <v>801</v>
      </c>
      <c r="D572" s="16" t="s">
        <v>336</v>
      </c>
      <c r="E572" s="16" t="s">
        <v>132</v>
      </c>
      <c r="F572" s="16" t="s">
        <v>20</v>
      </c>
      <c r="G572" s="7" t="n">
        <v>1</v>
      </c>
      <c r="H572" s="6" t="n">
        <v>121.63</v>
      </c>
      <c r="I572" s="6" t="n">
        <v>-121.63</v>
      </c>
      <c r="J572" s="6" t="n">
        <v>-0</v>
      </c>
      <c r="K572" s="6" t="n">
        <v>-0</v>
      </c>
      <c r="L572" s="6" t="n">
        <v>-0</v>
      </c>
      <c r="M572" s="6" t="s">
        <f>=I572+J572+K572+L572</f>
      </c>
      <c r="N572" s="16"/>
      <c r="O572" s="16" t="s">
        <v>796</v>
      </c>
    </row>
    <row collapsed="false" customFormat="false" customHeight="false" hidden="false" ht="12.1" outlineLevel="0" r="573">
      <c r="A573" s="21" t="n">
        <v>45605.606354167</v>
      </c>
      <c r="B573" s="22" t="s">
        <v>673</v>
      </c>
      <c r="C573" s="22" t="s">
        <v>233</v>
      </c>
      <c r="D573" s="22" t="s">
        <v>673</v>
      </c>
      <c r="E573" s="22" t="s">
        <v>673</v>
      </c>
      <c r="F573" s="22" t="s">
        <v>20</v>
      </c>
      <c r="G573" s="23" t="n">
        <v>1</v>
      </c>
      <c r="H573" s="24" t="n">
        <v>1</v>
      </c>
      <c r="I573" s="24" t="n">
        <v>39.33</v>
      </c>
      <c r="J573" s="24" t="n">
        <v>0</v>
      </c>
      <c r="K573" s="24" t="n">
        <v>-0</v>
      </c>
      <c r="L573" s="24" t="n">
        <v>-0</v>
      </c>
      <c r="M573" s="6" t="s">
        <f>=I573+J573+K573+L573</f>
      </c>
      <c r="N573" s="22"/>
      <c r="O573" s="22" t="s">
        <v>796</v>
      </c>
    </row>
    <row collapsed="false" customFormat="false" customHeight="false" hidden="false" ht="12.1" outlineLevel="0" r="574">
      <c r="A574" s="21" t="n">
        <v>45605.612627315</v>
      </c>
      <c r="B574" s="22" t="s">
        <v>673</v>
      </c>
      <c r="C574" s="22" t="s">
        <v>233</v>
      </c>
      <c r="D574" s="22" t="s">
        <v>673</v>
      </c>
      <c r="E574" s="22" t="s">
        <v>673</v>
      </c>
      <c r="F574" s="22" t="s">
        <v>20</v>
      </c>
      <c r="G574" s="23" t="n">
        <v>1</v>
      </c>
      <c r="H574" s="24" t="n">
        <v>1</v>
      </c>
      <c r="I574" s="24" t="n">
        <v>26.1</v>
      </c>
      <c r="J574" s="24" t="n">
        <v>0</v>
      </c>
      <c r="K574" s="24" t="n">
        <v>-0</v>
      </c>
      <c r="L574" s="24" t="n">
        <v>-0</v>
      </c>
      <c r="M574" s="6" t="s">
        <f>=I574+J574+K574+L574</f>
      </c>
      <c r="N574" s="22"/>
      <c r="O574" s="22" t="s">
        <v>796</v>
      </c>
    </row>
    <row collapsed="false" customFormat="false" customHeight="false" hidden="false" ht="12.1" outlineLevel="0" r="575">
      <c r="A575" s="21" t="n">
        <v>45606.754618056</v>
      </c>
      <c r="B575" s="22" t="s">
        <v>673</v>
      </c>
      <c r="C575" s="22" t="s">
        <v>233</v>
      </c>
      <c r="D575" s="22" t="s">
        <v>673</v>
      </c>
      <c r="E575" s="22" t="s">
        <v>673</v>
      </c>
      <c r="F575" s="22" t="s">
        <v>20</v>
      </c>
      <c r="G575" s="23" t="n">
        <v>1</v>
      </c>
      <c r="H575" s="24" t="n">
        <v>1</v>
      </c>
      <c r="I575" s="24" t="n">
        <v>13</v>
      </c>
      <c r="J575" s="24" t="n">
        <v>0</v>
      </c>
      <c r="K575" s="24" t="n">
        <v>-0</v>
      </c>
      <c r="L575" s="24" t="n">
        <v>-0</v>
      </c>
      <c r="M575" s="6" t="s">
        <f>=I575+J575+K575+L575</f>
      </c>
      <c r="N575" s="22"/>
      <c r="O575" s="22" t="s">
        <v>796</v>
      </c>
    </row>
    <row collapsed="false" customFormat="false" customHeight="false" hidden="false" ht="12.1" outlineLevel="0" r="576">
      <c r="A576" s="21" t="n">
        <v>45607.5165625</v>
      </c>
      <c r="B576" s="22" t="s">
        <v>673</v>
      </c>
      <c r="C576" s="22" t="s">
        <v>233</v>
      </c>
      <c r="D576" s="22" t="s">
        <v>673</v>
      </c>
      <c r="E576" s="22" t="s">
        <v>673</v>
      </c>
      <c r="F576" s="22" t="s">
        <v>20</v>
      </c>
      <c r="G576" s="23" t="n">
        <v>1</v>
      </c>
      <c r="H576" s="24" t="n">
        <v>1</v>
      </c>
      <c r="I576" s="24" t="n">
        <v>1</v>
      </c>
      <c r="J576" s="24" t="n">
        <v>0</v>
      </c>
      <c r="K576" s="24" t="n">
        <v>-0</v>
      </c>
      <c r="L576" s="24" t="n">
        <v>-0</v>
      </c>
      <c r="M576" s="6" t="s">
        <f>=I576+J576+K576+L576</f>
      </c>
      <c r="N576" s="22"/>
      <c r="O576" s="22" t="s">
        <v>796</v>
      </c>
    </row>
    <row collapsed="false" customFormat="false" customHeight="false" hidden="false" ht="12.1" outlineLevel="0" r="577">
      <c r="A577" s="21" t="n">
        <v>45607.799247685</v>
      </c>
      <c r="B577" s="22" t="s">
        <v>673</v>
      </c>
      <c r="C577" s="22" t="s">
        <v>233</v>
      </c>
      <c r="D577" s="22" t="s">
        <v>673</v>
      </c>
      <c r="E577" s="22" t="s">
        <v>673</v>
      </c>
      <c r="F577" s="22" t="s">
        <v>20</v>
      </c>
      <c r="G577" s="23" t="n">
        <v>1</v>
      </c>
      <c r="H577" s="24" t="n">
        <v>1</v>
      </c>
      <c r="I577" s="24" t="n">
        <v>15.04</v>
      </c>
      <c r="J577" s="24" t="n">
        <v>0</v>
      </c>
      <c r="K577" s="24" t="n">
        <v>-0</v>
      </c>
      <c r="L577" s="24" t="n">
        <v>-0</v>
      </c>
      <c r="M577" s="6" t="s">
        <f>=I577+J577+K577+L577</f>
      </c>
      <c r="N577" s="22"/>
      <c r="O577" s="22" t="s">
        <v>796</v>
      </c>
    </row>
    <row collapsed="false" customFormat="false" customHeight="false" hidden="false" ht="12.1" outlineLevel="0" r="578">
      <c r="A578" s="21" t="n">
        <v>45608.53</v>
      </c>
      <c r="B578" s="22" t="s">
        <v>673</v>
      </c>
      <c r="C578" s="22" t="s">
        <v>233</v>
      </c>
      <c r="D578" s="22" t="s">
        <v>673</v>
      </c>
      <c r="E578" s="22" t="s">
        <v>673</v>
      </c>
      <c r="F578" s="22" t="s">
        <v>20</v>
      </c>
      <c r="G578" s="23" t="n">
        <v>1</v>
      </c>
      <c r="H578" s="24" t="n">
        <v>1</v>
      </c>
      <c r="I578" s="24" t="n">
        <v>1</v>
      </c>
      <c r="J578" s="24" t="n">
        <v>0</v>
      </c>
      <c r="K578" s="24" t="n">
        <v>-0</v>
      </c>
      <c r="L578" s="24" t="n">
        <v>-0</v>
      </c>
      <c r="M578" s="6" t="s">
        <f>=I578+J578+K578+L578</f>
      </c>
      <c r="N578" s="22"/>
      <c r="O578" s="22" t="s">
        <v>796</v>
      </c>
    </row>
    <row collapsed="false" customFormat="false" customHeight="false" hidden="false" ht="12.1" outlineLevel="0" r="579">
      <c r="A579" s="21" t="n">
        <v>45608.533206019</v>
      </c>
      <c r="B579" s="22" t="s">
        <v>673</v>
      </c>
      <c r="C579" s="22" t="s">
        <v>233</v>
      </c>
      <c r="D579" s="22" t="s">
        <v>673</v>
      </c>
      <c r="E579" s="22" t="s">
        <v>673</v>
      </c>
      <c r="F579" s="22" t="s">
        <v>20</v>
      </c>
      <c r="G579" s="23" t="n">
        <v>1</v>
      </c>
      <c r="H579" s="24" t="n">
        <v>1</v>
      </c>
      <c r="I579" s="24" t="n">
        <v>10</v>
      </c>
      <c r="J579" s="24" t="n">
        <v>0</v>
      </c>
      <c r="K579" s="24" t="n">
        <v>-0</v>
      </c>
      <c r="L579" s="24" t="n">
        <v>-0</v>
      </c>
      <c r="M579" s="6" t="s">
        <f>=I579+J579+K579+L579</f>
      </c>
      <c r="N579" s="22"/>
      <c r="O579" s="22" t="s">
        <v>796</v>
      </c>
    </row>
    <row collapsed="false" customFormat="false" customHeight="false" hidden="false" ht="12.1" outlineLevel="0" r="580">
      <c r="A580" s="20" t="n">
        <v>45608.533252315</v>
      </c>
      <c r="B580" s="16" t="s">
        <v>135</v>
      </c>
      <c r="C580" s="16" t="s">
        <v>801</v>
      </c>
      <c r="D580" s="16" t="s">
        <v>336</v>
      </c>
      <c r="E580" s="16" t="s">
        <v>132</v>
      </c>
      <c r="F580" s="16" t="s">
        <v>20</v>
      </c>
      <c r="G580" s="7" t="n">
        <v>1</v>
      </c>
      <c r="H580" s="6" t="n">
        <v>121.82</v>
      </c>
      <c r="I580" s="6" t="n">
        <v>-121.82</v>
      </c>
      <c r="J580" s="6" t="n">
        <v>-0</v>
      </c>
      <c r="K580" s="6" t="n">
        <v>-0</v>
      </c>
      <c r="L580" s="6" t="n">
        <v>-0</v>
      </c>
      <c r="M580" s="6" t="s">
        <f>=I580+J580+K580+L580</f>
      </c>
      <c r="N580" s="16"/>
      <c r="O580" s="16" t="s">
        <v>796</v>
      </c>
    </row>
    <row collapsed="false" customFormat="false" customHeight="false" hidden="false" ht="12.1" outlineLevel="0" r="581">
      <c r="A581" s="21" t="n">
        <v>45609.754965278</v>
      </c>
      <c r="B581" s="22" t="s">
        <v>673</v>
      </c>
      <c r="C581" s="22" t="s">
        <v>233</v>
      </c>
      <c r="D581" s="22" t="s">
        <v>673</v>
      </c>
      <c r="E581" s="22" t="s">
        <v>673</v>
      </c>
      <c r="F581" s="22" t="s">
        <v>20</v>
      </c>
      <c r="G581" s="23" t="n">
        <v>1</v>
      </c>
      <c r="H581" s="24" t="n">
        <v>1</v>
      </c>
      <c r="I581" s="24" t="n">
        <v>1</v>
      </c>
      <c r="J581" s="24" t="n">
        <v>0</v>
      </c>
      <c r="K581" s="24" t="n">
        <v>-0</v>
      </c>
      <c r="L581" s="24" t="n">
        <v>-0</v>
      </c>
      <c r="M581" s="6" t="s">
        <f>=I581+J581+K581+L581</f>
      </c>
      <c r="N581" s="22"/>
      <c r="O581" s="22" t="s">
        <v>796</v>
      </c>
    </row>
    <row collapsed="false" customFormat="false" customHeight="false" hidden="false" ht="12.1" outlineLevel="0" r="582">
      <c r="A582" s="21" t="n">
        <v>45609.757291667</v>
      </c>
      <c r="B582" s="22" t="s">
        <v>673</v>
      </c>
      <c r="C582" s="22" t="s">
        <v>233</v>
      </c>
      <c r="D582" s="22" t="s">
        <v>673</v>
      </c>
      <c r="E582" s="22" t="s">
        <v>673</v>
      </c>
      <c r="F582" s="22" t="s">
        <v>20</v>
      </c>
      <c r="G582" s="23" t="n">
        <v>1</v>
      </c>
      <c r="H582" s="24" t="n">
        <v>1</v>
      </c>
      <c r="I582" s="24" t="n">
        <v>20.03</v>
      </c>
      <c r="J582" s="24" t="n">
        <v>0</v>
      </c>
      <c r="K582" s="24" t="n">
        <v>-0</v>
      </c>
      <c r="L582" s="24" t="n">
        <v>-0</v>
      </c>
      <c r="M582" s="6" t="s">
        <f>=I582+J582+K582+L582</f>
      </c>
      <c r="N582" s="22"/>
      <c r="O582" s="22" t="s">
        <v>796</v>
      </c>
    </row>
    <row collapsed="false" customFormat="false" customHeight="false" hidden="false" ht="12.1" outlineLevel="0" r="583">
      <c r="A583" s="21" t="n">
        <v>45611.593854167</v>
      </c>
      <c r="B583" s="22" t="s">
        <v>673</v>
      </c>
      <c r="C583" s="22" t="s">
        <v>233</v>
      </c>
      <c r="D583" s="22" t="s">
        <v>673</v>
      </c>
      <c r="E583" s="22" t="s">
        <v>673</v>
      </c>
      <c r="F583" s="22" t="s">
        <v>20</v>
      </c>
      <c r="G583" s="23" t="n">
        <v>1</v>
      </c>
      <c r="H583" s="24" t="n">
        <v>1</v>
      </c>
      <c r="I583" s="24" t="n">
        <v>2</v>
      </c>
      <c r="J583" s="24" t="n">
        <v>0</v>
      </c>
      <c r="K583" s="24" t="n">
        <v>-0</v>
      </c>
      <c r="L583" s="24" t="n">
        <v>-0</v>
      </c>
      <c r="M583" s="6" t="s">
        <f>=I583+J583+K583+L583</f>
      </c>
      <c r="N583" s="22"/>
      <c r="O583" s="22" t="s">
        <v>796</v>
      </c>
    </row>
    <row collapsed="false" customFormat="false" customHeight="false" hidden="false" ht="12.1" outlineLevel="0" r="584">
      <c r="A584" s="21" t="n">
        <v>45611.802777778</v>
      </c>
      <c r="B584" s="22" t="s">
        <v>673</v>
      </c>
      <c r="C584" s="22" t="s">
        <v>233</v>
      </c>
      <c r="D584" s="22" t="s">
        <v>673</v>
      </c>
      <c r="E584" s="22" t="s">
        <v>673</v>
      </c>
      <c r="F584" s="22" t="s">
        <v>20</v>
      </c>
      <c r="G584" s="23" t="n">
        <v>1</v>
      </c>
      <c r="H584" s="24" t="n">
        <v>1</v>
      </c>
      <c r="I584" s="24" t="n">
        <v>44.63</v>
      </c>
      <c r="J584" s="24" t="n">
        <v>0</v>
      </c>
      <c r="K584" s="24" t="n">
        <v>-0</v>
      </c>
      <c r="L584" s="24" t="n">
        <v>-0</v>
      </c>
      <c r="M584" s="6" t="s">
        <f>=I584+J584+K584+L584</f>
      </c>
      <c r="N584" s="22"/>
      <c r="O584" s="22" t="s">
        <v>796</v>
      </c>
    </row>
    <row collapsed="false" customFormat="false" customHeight="false" hidden="false" ht="12.1" outlineLevel="0" r="585">
      <c r="A585" s="21" t="n">
        <v>45612.569340278</v>
      </c>
      <c r="B585" s="22" t="s">
        <v>673</v>
      </c>
      <c r="C585" s="22" t="s">
        <v>233</v>
      </c>
      <c r="D585" s="22" t="s">
        <v>673</v>
      </c>
      <c r="E585" s="22" t="s">
        <v>673</v>
      </c>
      <c r="F585" s="22" t="s">
        <v>20</v>
      </c>
      <c r="G585" s="23" t="n">
        <v>1</v>
      </c>
      <c r="H585" s="24" t="n">
        <v>1</v>
      </c>
      <c r="I585" s="24" t="n">
        <v>38</v>
      </c>
      <c r="J585" s="24" t="n">
        <v>0</v>
      </c>
      <c r="K585" s="24" t="n">
        <v>-0</v>
      </c>
      <c r="L585" s="24" t="n">
        <v>-0</v>
      </c>
      <c r="M585" s="6" t="s">
        <f>=I585+J585+K585+L585</f>
      </c>
      <c r="N585" s="22"/>
      <c r="O585" s="22" t="s">
        <v>796</v>
      </c>
    </row>
    <row collapsed="false" customFormat="false" customHeight="false" hidden="false" ht="12.1" outlineLevel="0" r="586">
      <c r="A586" s="21" t="n">
        <v>45612.576203704</v>
      </c>
      <c r="B586" s="22" t="s">
        <v>673</v>
      </c>
      <c r="C586" s="22" t="s">
        <v>233</v>
      </c>
      <c r="D586" s="22" t="s">
        <v>673</v>
      </c>
      <c r="E586" s="22" t="s">
        <v>673</v>
      </c>
      <c r="F586" s="22" t="s">
        <v>20</v>
      </c>
      <c r="G586" s="23" t="n">
        <v>1</v>
      </c>
      <c r="H586" s="24" t="n">
        <v>1</v>
      </c>
      <c r="I586" s="24" t="n">
        <v>10.08</v>
      </c>
      <c r="J586" s="24" t="n">
        <v>0</v>
      </c>
      <c r="K586" s="24" t="n">
        <v>-0</v>
      </c>
      <c r="L586" s="24" t="n">
        <v>-0</v>
      </c>
      <c r="M586" s="6" t="s">
        <f>=I586+J586+K586+L586</f>
      </c>
      <c r="N586" s="22"/>
      <c r="O586" s="22" t="s">
        <v>796</v>
      </c>
    </row>
    <row collapsed="false" customFormat="false" customHeight="false" hidden="false" ht="12.1" outlineLevel="0" r="587">
      <c r="A587" s="21" t="n">
        <v>45612.834849537</v>
      </c>
      <c r="B587" s="22" t="s">
        <v>673</v>
      </c>
      <c r="C587" s="22" t="s">
        <v>233</v>
      </c>
      <c r="D587" s="22" t="s">
        <v>673</v>
      </c>
      <c r="E587" s="22" t="s">
        <v>673</v>
      </c>
      <c r="F587" s="22" t="s">
        <v>20</v>
      </c>
      <c r="G587" s="23" t="n">
        <v>1</v>
      </c>
      <c r="H587" s="24" t="n">
        <v>1</v>
      </c>
      <c r="I587" s="24" t="n">
        <v>1</v>
      </c>
      <c r="J587" s="24" t="n">
        <v>0</v>
      </c>
      <c r="K587" s="24" t="n">
        <v>-0</v>
      </c>
      <c r="L587" s="24" t="n">
        <v>-0</v>
      </c>
      <c r="M587" s="6" t="s">
        <f>=I587+J587+K587+L587</f>
      </c>
      <c r="N587" s="22"/>
      <c r="O587" s="22" t="s">
        <v>796</v>
      </c>
    </row>
    <row collapsed="false" customFormat="false" customHeight="false" hidden="false" ht="12.1" outlineLevel="0" r="588">
      <c r="A588" s="21" t="n">
        <v>45613.298865741</v>
      </c>
      <c r="B588" s="22" t="s">
        <v>673</v>
      </c>
      <c r="C588" s="22" t="s">
        <v>233</v>
      </c>
      <c r="D588" s="22" t="s">
        <v>673</v>
      </c>
      <c r="E588" s="22" t="s">
        <v>673</v>
      </c>
      <c r="F588" s="22" t="s">
        <v>20</v>
      </c>
      <c r="G588" s="23" t="n">
        <v>1</v>
      </c>
      <c r="H588" s="24" t="n">
        <v>1</v>
      </c>
      <c r="I588" s="24" t="n">
        <v>1295</v>
      </c>
      <c r="J588" s="24" t="n">
        <v>0</v>
      </c>
      <c r="K588" s="24" t="n">
        <v>-0</v>
      </c>
      <c r="L588" s="24" t="n">
        <v>-0</v>
      </c>
      <c r="M588" s="6" t="s">
        <f>=I588+J588+K588+L588</f>
      </c>
      <c r="N588" s="22"/>
      <c r="O588" s="22" t="s">
        <v>674</v>
      </c>
    </row>
    <row collapsed="false" customFormat="false" customHeight="false" hidden="false" ht="12.1" outlineLevel="0" r="589">
      <c r="A589" s="21" t="n">
        <v>45613.8009375</v>
      </c>
      <c r="B589" s="22" t="s">
        <v>673</v>
      </c>
      <c r="C589" s="22" t="s">
        <v>233</v>
      </c>
      <c r="D589" s="22" t="s">
        <v>673</v>
      </c>
      <c r="E589" s="22" t="s">
        <v>673</v>
      </c>
      <c r="F589" s="22" t="s">
        <v>20</v>
      </c>
      <c r="G589" s="23" t="n">
        <v>1</v>
      </c>
      <c r="H589" s="24" t="n">
        <v>1</v>
      </c>
      <c r="I589" s="24" t="n">
        <v>3.31</v>
      </c>
      <c r="J589" s="24" t="n">
        <v>0</v>
      </c>
      <c r="K589" s="24" t="n">
        <v>-0</v>
      </c>
      <c r="L589" s="24" t="n">
        <v>-0</v>
      </c>
      <c r="M589" s="6" t="s">
        <f>=I589+J589+K589+L589</f>
      </c>
      <c r="N589" s="22"/>
      <c r="O589" s="22" t="s">
        <v>796</v>
      </c>
    </row>
    <row collapsed="false" customFormat="false" customHeight="false" hidden="false" ht="12.1" outlineLevel="0" r="590">
      <c r="A590" s="21" t="n">
        <v>45614.531909722</v>
      </c>
      <c r="B590" s="22" t="s">
        <v>673</v>
      </c>
      <c r="C590" s="22" t="s">
        <v>233</v>
      </c>
      <c r="D590" s="22" t="s">
        <v>673</v>
      </c>
      <c r="E590" s="22" t="s">
        <v>673</v>
      </c>
      <c r="F590" s="22" t="s">
        <v>20</v>
      </c>
      <c r="G590" s="23" t="n">
        <v>1</v>
      </c>
      <c r="H590" s="24" t="n">
        <v>1</v>
      </c>
      <c r="I590" s="24" t="n">
        <v>41</v>
      </c>
      <c r="J590" s="24" t="n">
        <v>0</v>
      </c>
      <c r="K590" s="24" t="n">
        <v>-0</v>
      </c>
      <c r="L590" s="24" t="n">
        <v>-0</v>
      </c>
      <c r="M590" s="6" t="s">
        <f>=I590+J590+K590+L590</f>
      </c>
      <c r="N590" s="22"/>
      <c r="O590" s="22" t="s">
        <v>796</v>
      </c>
    </row>
    <row collapsed="false" customFormat="false" customHeight="false" hidden="false" ht="12.1" outlineLevel="0" r="591">
      <c r="A591" s="20" t="n">
        <v>45614.531956019</v>
      </c>
      <c r="B591" s="16" t="s">
        <v>135</v>
      </c>
      <c r="C591" s="16" t="s">
        <v>801</v>
      </c>
      <c r="D591" s="16" t="s">
        <v>336</v>
      </c>
      <c r="E591" s="16" t="s">
        <v>132</v>
      </c>
      <c r="F591" s="16" t="s">
        <v>20</v>
      </c>
      <c r="G591" s="7" t="n">
        <v>1</v>
      </c>
      <c r="H591" s="6" t="n">
        <v>122.22</v>
      </c>
      <c r="I591" s="6" t="n">
        <v>-122.22</v>
      </c>
      <c r="J591" s="6" t="n">
        <v>-0</v>
      </c>
      <c r="K591" s="6" t="n">
        <v>-0</v>
      </c>
      <c r="L591" s="6" t="n">
        <v>-0</v>
      </c>
      <c r="M591" s="6" t="s">
        <f>=I591+J591+K591+L591</f>
      </c>
      <c r="N591" s="16"/>
      <c r="O591" s="16" t="s">
        <v>796</v>
      </c>
    </row>
    <row collapsed="false" customFormat="false" customHeight="false" hidden="false" ht="12.1" outlineLevel="0" r="592">
      <c r="A592" s="21" t="n">
        <v>45615.399467593</v>
      </c>
      <c r="B592" s="22" t="s">
        <v>696</v>
      </c>
      <c r="C592" s="22" t="s">
        <v>700</v>
      </c>
      <c r="D592" s="22" t="s">
        <v>696</v>
      </c>
      <c r="E592" s="22" t="s">
        <v>696</v>
      </c>
      <c r="F592" s="22" t="s">
        <v>20</v>
      </c>
      <c r="G592" s="23" t="n">
        <v>1</v>
      </c>
      <c r="H592" s="24" t="n">
        <v>1</v>
      </c>
      <c r="I592" s="24" t="n">
        <v>21.07</v>
      </c>
      <c r="J592" s="24" t="n">
        <v>0</v>
      </c>
      <c r="K592" s="24" t="n">
        <v>-0</v>
      </c>
      <c r="L592" s="24" t="n">
        <v>-0</v>
      </c>
      <c r="M592" s="6" t="s">
        <f>=I592+J592+K592+L592</f>
      </c>
      <c r="N592" s="22"/>
      <c r="O592" s="22" t="s">
        <v>674</v>
      </c>
    </row>
    <row collapsed="false" customFormat="false" customHeight="false" hidden="false" ht="12.1" outlineLevel="0" r="593">
      <c r="A593" s="21" t="n">
        <v>45615.404074074</v>
      </c>
      <c r="B593" s="22" t="s">
        <v>731</v>
      </c>
      <c r="C593" s="22" t="s">
        <v>768</v>
      </c>
      <c r="D593" s="22" t="s">
        <v>731</v>
      </c>
      <c r="E593" s="22" t="s">
        <v>731</v>
      </c>
      <c r="F593" s="22" t="s">
        <v>20</v>
      </c>
      <c r="G593" s="23" t="n">
        <v>1</v>
      </c>
      <c r="H593" s="24" t="n">
        <v>1</v>
      </c>
      <c r="I593" s="24" t="n">
        <v>250</v>
      </c>
      <c r="J593" s="24" t="n">
        <v>0</v>
      </c>
      <c r="K593" s="24" t="n">
        <v>-0</v>
      </c>
      <c r="L593" s="24" t="n">
        <v>-0</v>
      </c>
      <c r="M593" s="6" t="s">
        <f>=I593+J593+K593+L593</f>
      </c>
      <c r="N593" s="22"/>
      <c r="O593" s="22" t="s">
        <v>674</v>
      </c>
    </row>
    <row collapsed="false" customFormat="false" customHeight="false" hidden="false" ht="12.1" outlineLevel="0" r="594">
      <c r="A594" s="21" t="n">
        <v>45615.461828704</v>
      </c>
      <c r="B594" s="22" t="s">
        <v>731</v>
      </c>
      <c r="C594" s="22" t="s">
        <v>819</v>
      </c>
      <c r="D594" s="22" t="s">
        <v>731</v>
      </c>
      <c r="E594" s="22" t="s">
        <v>731</v>
      </c>
      <c r="F594" s="22" t="s">
        <v>20</v>
      </c>
      <c r="G594" s="23" t="n">
        <v>1</v>
      </c>
      <c r="H594" s="24" t="n">
        <v>1</v>
      </c>
      <c r="I594" s="24" t="n">
        <v>2000</v>
      </c>
      <c r="J594" s="24" t="n">
        <v>0</v>
      </c>
      <c r="K594" s="24" t="n">
        <v>-0</v>
      </c>
      <c r="L594" s="24" t="n">
        <v>-0</v>
      </c>
      <c r="M594" s="6" t="s">
        <f>=I594+J594+K594+L594</f>
      </c>
      <c r="N594" s="22"/>
      <c r="O594" s="22" t="s">
        <v>674</v>
      </c>
    </row>
    <row collapsed="false" customFormat="false" customHeight="false" hidden="false" ht="12.1" outlineLevel="0" r="595">
      <c r="A595" s="21" t="n">
        <v>45615.462615741</v>
      </c>
      <c r="B595" s="22" t="s">
        <v>696</v>
      </c>
      <c r="C595" s="22" t="s">
        <v>721</v>
      </c>
      <c r="D595" s="22" t="s">
        <v>696</v>
      </c>
      <c r="E595" s="22" t="s">
        <v>696</v>
      </c>
      <c r="F595" s="22" t="s">
        <v>20</v>
      </c>
      <c r="G595" s="23" t="n">
        <v>1</v>
      </c>
      <c r="H595" s="24" t="n">
        <v>1</v>
      </c>
      <c r="I595" s="24" t="n">
        <v>80.66</v>
      </c>
      <c r="J595" s="24" t="n">
        <v>0</v>
      </c>
      <c r="K595" s="24" t="n">
        <v>-0</v>
      </c>
      <c r="L595" s="24" t="n">
        <v>-0</v>
      </c>
      <c r="M595" s="6" t="s">
        <f>=I595+J595+K595+L595</f>
      </c>
      <c r="N595" s="22"/>
      <c r="O595" s="22" t="s">
        <v>674</v>
      </c>
    </row>
    <row collapsed="false" customFormat="false" customHeight="false" hidden="false" ht="12.1" outlineLevel="0" r="596">
      <c r="A596" s="21" t="n">
        <v>45615.529282407</v>
      </c>
      <c r="B596" s="22" t="s">
        <v>673</v>
      </c>
      <c r="C596" s="22" t="s">
        <v>233</v>
      </c>
      <c r="D596" s="22" t="s">
        <v>673</v>
      </c>
      <c r="E596" s="22" t="s">
        <v>673</v>
      </c>
      <c r="F596" s="22" t="s">
        <v>20</v>
      </c>
      <c r="G596" s="23" t="n">
        <v>1</v>
      </c>
      <c r="H596" s="24" t="n">
        <v>1</v>
      </c>
      <c r="I596" s="24" t="n">
        <v>46</v>
      </c>
      <c r="J596" s="24" t="n">
        <v>0</v>
      </c>
      <c r="K596" s="24" t="n">
        <v>-0</v>
      </c>
      <c r="L596" s="24" t="n">
        <v>-0</v>
      </c>
      <c r="M596" s="6" t="s">
        <f>=I596+J596+K596+L596</f>
      </c>
      <c r="N596" s="22"/>
      <c r="O596" s="22" t="s">
        <v>796</v>
      </c>
    </row>
    <row collapsed="false" customFormat="false" customHeight="false" hidden="false" ht="12.1" outlineLevel="0" r="597">
      <c r="A597" s="21" t="n">
        <v>45616.413194444</v>
      </c>
      <c r="B597" s="22" t="s">
        <v>673</v>
      </c>
      <c r="C597" s="22" t="s">
        <v>233</v>
      </c>
      <c r="D597" s="22" t="s">
        <v>673</v>
      </c>
      <c r="E597" s="22" t="s">
        <v>673</v>
      </c>
      <c r="F597" s="22" t="s">
        <v>20</v>
      </c>
      <c r="G597" s="23" t="n">
        <v>1</v>
      </c>
      <c r="H597" s="24" t="n">
        <v>1</v>
      </c>
      <c r="I597" s="24" t="n">
        <v>5</v>
      </c>
      <c r="J597" s="24" t="n">
        <v>0</v>
      </c>
      <c r="K597" s="24" t="n">
        <v>-0</v>
      </c>
      <c r="L597" s="24" t="n">
        <v>-0</v>
      </c>
      <c r="M597" s="6" t="s">
        <f>=I597+J597+K597+L597</f>
      </c>
      <c r="N597" s="22"/>
      <c r="O597" s="22" t="s">
        <v>796</v>
      </c>
    </row>
    <row collapsed="false" customFormat="false" customHeight="false" hidden="false" ht="12.1" outlineLevel="0" r="598">
      <c r="A598" s="21" t="n">
        <v>45616.798310185</v>
      </c>
      <c r="B598" s="22" t="s">
        <v>673</v>
      </c>
      <c r="C598" s="22" t="s">
        <v>233</v>
      </c>
      <c r="D598" s="22" t="s">
        <v>673</v>
      </c>
      <c r="E598" s="22" t="s">
        <v>673</v>
      </c>
      <c r="F598" s="22" t="s">
        <v>20</v>
      </c>
      <c r="G598" s="23" t="n">
        <v>1</v>
      </c>
      <c r="H598" s="24" t="n">
        <v>1</v>
      </c>
      <c r="I598" s="24" t="n">
        <v>26</v>
      </c>
      <c r="J598" s="24" t="n">
        <v>0</v>
      </c>
      <c r="K598" s="24" t="n">
        <v>-0</v>
      </c>
      <c r="L598" s="24" t="n">
        <v>-0</v>
      </c>
      <c r="M598" s="6" t="s">
        <f>=I598+J598+K598+L598</f>
      </c>
      <c r="N598" s="22"/>
      <c r="O598" s="22" t="s">
        <v>796</v>
      </c>
    </row>
    <row collapsed="false" customFormat="false" customHeight="false" hidden="false" ht="12.1" outlineLevel="0" r="599">
      <c r="A599" s="21" t="n">
        <v>45617.528726852</v>
      </c>
      <c r="B599" s="22" t="s">
        <v>673</v>
      </c>
      <c r="C599" s="22" t="s">
        <v>233</v>
      </c>
      <c r="D599" s="22" t="s">
        <v>673</v>
      </c>
      <c r="E599" s="22" t="s">
        <v>673</v>
      </c>
      <c r="F599" s="22" t="s">
        <v>20</v>
      </c>
      <c r="G599" s="23" t="n">
        <v>1</v>
      </c>
      <c r="H599" s="24" t="n">
        <v>1</v>
      </c>
      <c r="I599" s="24" t="n">
        <v>41</v>
      </c>
      <c r="J599" s="24" t="n">
        <v>0</v>
      </c>
      <c r="K599" s="24" t="n">
        <v>-0</v>
      </c>
      <c r="L599" s="24" t="n">
        <v>-0</v>
      </c>
      <c r="M599" s="6" t="s">
        <f>=I599+J599+K599+L599</f>
      </c>
      <c r="N599" s="22"/>
      <c r="O599" s="22" t="s">
        <v>796</v>
      </c>
    </row>
    <row collapsed="false" customFormat="false" customHeight="false" hidden="false" ht="12.1" outlineLevel="0" r="600">
      <c r="A600" s="20" t="n">
        <v>45617.528796296</v>
      </c>
      <c r="B600" s="16" t="s">
        <v>135</v>
      </c>
      <c r="C600" s="16" t="s">
        <v>801</v>
      </c>
      <c r="D600" s="16" t="s">
        <v>336</v>
      </c>
      <c r="E600" s="16" t="s">
        <v>132</v>
      </c>
      <c r="F600" s="16" t="s">
        <v>20</v>
      </c>
      <c r="G600" s="7" t="n">
        <v>1</v>
      </c>
      <c r="H600" s="6" t="n">
        <v>122.42</v>
      </c>
      <c r="I600" s="6" t="n">
        <v>-122.42</v>
      </c>
      <c r="J600" s="6" t="n">
        <v>-0</v>
      </c>
      <c r="K600" s="6" t="n">
        <v>-0</v>
      </c>
      <c r="L600" s="6" t="n">
        <v>-0</v>
      </c>
      <c r="M600" s="6" t="s">
        <f>=I600+J600+K600+L600</f>
      </c>
      <c r="N600" s="16"/>
      <c r="O600" s="16" t="s">
        <v>796</v>
      </c>
    </row>
    <row collapsed="false" customFormat="false" customHeight="false" hidden="false" ht="12.1" outlineLevel="0" r="601">
      <c r="A601" s="21" t="n">
        <v>45617.802986111</v>
      </c>
      <c r="B601" s="22" t="s">
        <v>673</v>
      </c>
      <c r="C601" s="22" t="s">
        <v>233</v>
      </c>
      <c r="D601" s="22" t="s">
        <v>673</v>
      </c>
      <c r="E601" s="22" t="s">
        <v>673</v>
      </c>
      <c r="F601" s="22" t="s">
        <v>20</v>
      </c>
      <c r="G601" s="23" t="n">
        <v>1</v>
      </c>
      <c r="H601" s="24" t="n">
        <v>1</v>
      </c>
      <c r="I601" s="24" t="n">
        <v>17.06</v>
      </c>
      <c r="J601" s="24" t="n">
        <v>0</v>
      </c>
      <c r="K601" s="24" t="n">
        <v>-0</v>
      </c>
      <c r="L601" s="24" t="n">
        <v>-0</v>
      </c>
      <c r="M601" s="6" t="s">
        <f>=I601+J601+K601+L601</f>
      </c>
      <c r="N601" s="22"/>
      <c r="O601" s="22" t="s">
        <v>796</v>
      </c>
    </row>
    <row collapsed="false" customFormat="false" customHeight="false" hidden="false" ht="12.1" outlineLevel="0" r="602">
      <c r="A602" s="21" t="n">
        <v>45618.812962963</v>
      </c>
      <c r="B602" s="22" t="s">
        <v>673</v>
      </c>
      <c r="C602" s="22" t="s">
        <v>233</v>
      </c>
      <c r="D602" s="22" t="s">
        <v>673</v>
      </c>
      <c r="E602" s="22" t="s">
        <v>673</v>
      </c>
      <c r="F602" s="22" t="s">
        <v>20</v>
      </c>
      <c r="G602" s="23" t="n">
        <v>1</v>
      </c>
      <c r="H602" s="24" t="n">
        <v>1</v>
      </c>
      <c r="I602" s="24" t="n">
        <v>30.01</v>
      </c>
      <c r="J602" s="24" t="n">
        <v>0</v>
      </c>
      <c r="K602" s="24" t="n">
        <v>-0</v>
      </c>
      <c r="L602" s="24" t="n">
        <v>-0</v>
      </c>
      <c r="M602" s="6" t="s">
        <f>=I602+J602+K602+L602</f>
      </c>
      <c r="N602" s="22"/>
      <c r="O602" s="22" t="s">
        <v>796</v>
      </c>
    </row>
    <row collapsed="false" customFormat="false" customHeight="false" hidden="false" ht="12.1" outlineLevel="0" r="603">
      <c r="A603" s="21" t="n">
        <v>45618.81443287</v>
      </c>
      <c r="B603" s="22" t="s">
        <v>673</v>
      </c>
      <c r="C603" s="22" t="s">
        <v>233</v>
      </c>
      <c r="D603" s="22" t="s">
        <v>673</v>
      </c>
      <c r="E603" s="22" t="s">
        <v>673</v>
      </c>
      <c r="F603" s="22" t="s">
        <v>20</v>
      </c>
      <c r="G603" s="23" t="n">
        <v>1</v>
      </c>
      <c r="H603" s="24" t="n">
        <v>1</v>
      </c>
      <c r="I603" s="24" t="n">
        <v>36.45</v>
      </c>
      <c r="J603" s="24" t="n">
        <v>0</v>
      </c>
      <c r="K603" s="24" t="n">
        <v>-0</v>
      </c>
      <c r="L603" s="24" t="n">
        <v>-0</v>
      </c>
      <c r="M603" s="6" t="s">
        <f>=I603+J603+K603+L603</f>
      </c>
      <c r="N603" s="22"/>
      <c r="O603" s="22" t="s">
        <v>796</v>
      </c>
    </row>
    <row collapsed="false" customFormat="false" customHeight="false" hidden="false" ht="12.1" outlineLevel="0" r="604">
      <c r="A604" s="21" t="n">
        <v>45620.77087963</v>
      </c>
      <c r="B604" s="22" t="s">
        <v>673</v>
      </c>
      <c r="C604" s="22" t="s">
        <v>233</v>
      </c>
      <c r="D604" s="22" t="s">
        <v>673</v>
      </c>
      <c r="E604" s="22" t="s">
        <v>673</v>
      </c>
      <c r="F604" s="22" t="s">
        <v>20</v>
      </c>
      <c r="G604" s="23" t="n">
        <v>1</v>
      </c>
      <c r="H604" s="24" t="n">
        <v>1</v>
      </c>
      <c r="I604" s="24" t="n">
        <v>34.78</v>
      </c>
      <c r="J604" s="24" t="n">
        <v>0</v>
      </c>
      <c r="K604" s="24" t="n">
        <v>-0</v>
      </c>
      <c r="L604" s="24" t="n">
        <v>-0</v>
      </c>
      <c r="M604" s="6" t="s">
        <f>=I604+J604+K604+L604</f>
      </c>
      <c r="N604" s="22"/>
      <c r="O604" s="22" t="s">
        <v>796</v>
      </c>
    </row>
    <row collapsed="false" customFormat="false" customHeight="false" hidden="false" ht="12.1" outlineLevel="0" r="605">
      <c r="A605" s="20" t="n">
        <v>45620.7709375</v>
      </c>
      <c r="B605" s="16" t="s">
        <v>135</v>
      </c>
      <c r="C605" s="16" t="s">
        <v>801</v>
      </c>
      <c r="D605" s="16" t="s">
        <v>336</v>
      </c>
      <c r="E605" s="16" t="s">
        <v>132</v>
      </c>
      <c r="F605" s="16" t="s">
        <v>20</v>
      </c>
      <c r="G605" s="7" t="n">
        <v>1</v>
      </c>
      <c r="H605" s="6" t="n">
        <v>122.61</v>
      </c>
      <c r="I605" s="6" t="n">
        <v>-122.61</v>
      </c>
      <c r="J605" s="6" t="n">
        <v>-0</v>
      </c>
      <c r="K605" s="6" t="n">
        <v>-0</v>
      </c>
      <c r="L605" s="6" t="n">
        <v>-0</v>
      </c>
      <c r="M605" s="6" t="s">
        <f>=I605+J605+K605+L605</f>
      </c>
      <c r="N605" s="16"/>
      <c r="O605" s="16" t="s">
        <v>796</v>
      </c>
    </row>
    <row collapsed="false" customFormat="false" customHeight="false" hidden="false" ht="12.1" outlineLevel="0" r="606">
      <c r="A606" s="21" t="n">
        <v>45621.298958333</v>
      </c>
      <c r="B606" s="22" t="s">
        <v>673</v>
      </c>
      <c r="C606" s="22" t="s">
        <v>233</v>
      </c>
      <c r="D606" s="22" t="s">
        <v>673</v>
      </c>
      <c r="E606" s="22" t="s">
        <v>673</v>
      </c>
      <c r="F606" s="22" t="s">
        <v>20</v>
      </c>
      <c r="G606" s="23" t="n">
        <v>1</v>
      </c>
      <c r="H606" s="24" t="n">
        <v>1</v>
      </c>
      <c r="I606" s="24" t="n">
        <v>10</v>
      </c>
      <c r="J606" s="24" t="n">
        <v>0</v>
      </c>
      <c r="K606" s="24" t="n">
        <v>-0</v>
      </c>
      <c r="L606" s="24" t="n">
        <v>-0</v>
      </c>
      <c r="M606" s="6" t="s">
        <f>=I606+J606+K606+L606</f>
      </c>
      <c r="N606" s="22"/>
      <c r="O606" s="22" t="s">
        <v>796</v>
      </c>
    </row>
    <row collapsed="false" customFormat="false" customHeight="false" hidden="false" ht="12.1" outlineLevel="0" r="607">
      <c r="A607" s="21" t="n">
        <v>45621.39875</v>
      </c>
      <c r="B607" s="22" t="s">
        <v>673</v>
      </c>
      <c r="C607" s="22" t="s">
        <v>233</v>
      </c>
      <c r="D607" s="22" t="s">
        <v>673</v>
      </c>
      <c r="E607" s="22" t="s">
        <v>673</v>
      </c>
      <c r="F607" s="22" t="s">
        <v>20</v>
      </c>
      <c r="G607" s="23" t="n">
        <v>1</v>
      </c>
      <c r="H607" s="24" t="n">
        <v>1</v>
      </c>
      <c r="I607" s="24" t="n">
        <v>1</v>
      </c>
      <c r="J607" s="24" t="n">
        <v>0</v>
      </c>
      <c r="K607" s="24" t="n">
        <v>-0</v>
      </c>
      <c r="L607" s="24" t="n">
        <v>-0</v>
      </c>
      <c r="M607" s="6" t="s">
        <f>=I607+J607+K607+L607</f>
      </c>
      <c r="N607" s="22"/>
      <c r="O607" s="22" t="s">
        <v>796</v>
      </c>
    </row>
    <row collapsed="false" customFormat="false" customHeight="false" hidden="false" ht="12.1" outlineLevel="0" r="608">
      <c r="A608" s="21" t="n">
        <v>45621.540219907</v>
      </c>
      <c r="B608" s="22" t="s">
        <v>673</v>
      </c>
      <c r="C608" s="22" t="s">
        <v>233</v>
      </c>
      <c r="D608" s="22" t="s">
        <v>673</v>
      </c>
      <c r="E608" s="22" t="s">
        <v>673</v>
      </c>
      <c r="F608" s="22" t="s">
        <v>20</v>
      </c>
      <c r="G608" s="23" t="n">
        <v>1</v>
      </c>
      <c r="H608" s="24" t="n">
        <v>1</v>
      </c>
      <c r="I608" s="24" t="n">
        <v>1</v>
      </c>
      <c r="J608" s="24" t="n">
        <v>0</v>
      </c>
      <c r="K608" s="24" t="n">
        <v>-0</v>
      </c>
      <c r="L608" s="24" t="n">
        <v>-0</v>
      </c>
      <c r="M608" s="6" t="s">
        <f>=I608+J608+K608+L608</f>
      </c>
      <c r="N608" s="22"/>
      <c r="O608" s="22" t="s">
        <v>796</v>
      </c>
    </row>
    <row collapsed="false" customFormat="false" customHeight="false" hidden="false" ht="12.1" outlineLevel="0" r="609">
      <c r="A609" s="21" t="n">
        <v>45621.548877315</v>
      </c>
      <c r="B609" s="22" t="s">
        <v>696</v>
      </c>
      <c r="C609" s="22" t="s">
        <v>702</v>
      </c>
      <c r="D609" s="22" t="s">
        <v>696</v>
      </c>
      <c r="E609" s="22" t="s">
        <v>696</v>
      </c>
      <c r="F609" s="22" t="s">
        <v>20</v>
      </c>
      <c r="G609" s="23" t="n">
        <v>1</v>
      </c>
      <c r="H609" s="24" t="n">
        <v>1</v>
      </c>
      <c r="I609" s="24" t="n">
        <v>94.98</v>
      </c>
      <c r="J609" s="24" t="n">
        <v>0</v>
      </c>
      <c r="K609" s="24" t="n">
        <v>-0</v>
      </c>
      <c r="L609" s="24" t="n">
        <v>-0</v>
      </c>
      <c r="M609" s="6" t="s">
        <f>=I609+J609+K609+L609</f>
      </c>
      <c r="N609" s="22"/>
      <c r="O609" s="22" t="s">
        <v>674</v>
      </c>
    </row>
    <row collapsed="false" customFormat="false" customHeight="false" hidden="false" ht="12.1" outlineLevel="0" r="610">
      <c r="A610" s="21" t="n">
        <v>45621.7925</v>
      </c>
      <c r="B610" s="22" t="s">
        <v>673</v>
      </c>
      <c r="C610" s="22" t="s">
        <v>233</v>
      </c>
      <c r="D610" s="22" t="s">
        <v>673</v>
      </c>
      <c r="E610" s="22" t="s">
        <v>673</v>
      </c>
      <c r="F610" s="22" t="s">
        <v>20</v>
      </c>
      <c r="G610" s="23" t="n">
        <v>1</v>
      </c>
      <c r="H610" s="24" t="n">
        <v>1</v>
      </c>
      <c r="I610" s="24" t="n">
        <v>0.06</v>
      </c>
      <c r="J610" s="24" t="n">
        <v>0</v>
      </c>
      <c r="K610" s="24" t="n">
        <v>-0</v>
      </c>
      <c r="L610" s="24" t="n">
        <v>-0</v>
      </c>
      <c r="M610" s="6" t="s">
        <f>=I610+J610+K610+L610</f>
      </c>
      <c r="N610" s="22"/>
      <c r="O610" s="22" t="s">
        <v>796</v>
      </c>
    </row>
    <row collapsed="false" customFormat="false" customHeight="false" hidden="false" ht="12.1" outlineLevel="0" r="611">
      <c r="A611" s="21" t="n">
        <v>45621.868078704</v>
      </c>
      <c r="B611" s="22" t="s">
        <v>673</v>
      </c>
      <c r="C611" s="22" t="s">
        <v>233</v>
      </c>
      <c r="D611" s="22" t="s">
        <v>673</v>
      </c>
      <c r="E611" s="22" t="s">
        <v>673</v>
      </c>
      <c r="F611" s="22" t="s">
        <v>20</v>
      </c>
      <c r="G611" s="23" t="n">
        <v>1</v>
      </c>
      <c r="H611" s="24" t="n">
        <v>1</v>
      </c>
      <c r="I611" s="24" t="n">
        <v>30</v>
      </c>
      <c r="J611" s="24" t="n">
        <v>0</v>
      </c>
      <c r="K611" s="24" t="n">
        <v>-0</v>
      </c>
      <c r="L611" s="24" t="n">
        <v>-0</v>
      </c>
      <c r="M611" s="6" t="s">
        <f>=I611+J611+K611+L611</f>
      </c>
      <c r="N611" s="22"/>
      <c r="O611" s="22" t="s">
        <v>796</v>
      </c>
    </row>
    <row collapsed="false" customFormat="false" customHeight="false" hidden="false" ht="12.1" outlineLevel="0" r="612">
      <c r="A612" s="21" t="n">
        <v>45622.382106481</v>
      </c>
      <c r="B612" s="22" t="s">
        <v>673</v>
      </c>
      <c r="C612" s="22" t="s">
        <v>233</v>
      </c>
      <c r="D612" s="22" t="s">
        <v>673</v>
      </c>
      <c r="E612" s="22" t="s">
        <v>673</v>
      </c>
      <c r="F612" s="22" t="s">
        <v>20</v>
      </c>
      <c r="G612" s="23" t="n">
        <v>1</v>
      </c>
      <c r="H612" s="24" t="n">
        <v>1</v>
      </c>
      <c r="I612" s="24" t="n">
        <v>1</v>
      </c>
      <c r="J612" s="24" t="n">
        <v>0</v>
      </c>
      <c r="K612" s="24" t="n">
        <v>-0</v>
      </c>
      <c r="L612" s="24" t="n">
        <v>-0</v>
      </c>
      <c r="M612" s="6" t="s">
        <f>=I612+J612+K612+L612</f>
      </c>
      <c r="N612" s="22"/>
      <c r="O612" s="22" t="s">
        <v>796</v>
      </c>
    </row>
    <row collapsed="false" customFormat="false" customHeight="false" hidden="false" ht="12.1" outlineLevel="0" r="613">
      <c r="A613" s="21" t="n">
        <v>45622.522083333</v>
      </c>
      <c r="B613" s="22" t="s">
        <v>673</v>
      </c>
      <c r="C613" s="22" t="s">
        <v>233</v>
      </c>
      <c r="D613" s="22" t="s">
        <v>673</v>
      </c>
      <c r="E613" s="22" t="s">
        <v>673</v>
      </c>
      <c r="F613" s="22" t="s">
        <v>20</v>
      </c>
      <c r="G613" s="23" t="n">
        <v>1</v>
      </c>
      <c r="H613" s="24" t="n">
        <v>1</v>
      </c>
      <c r="I613" s="24" t="n">
        <v>36</v>
      </c>
      <c r="J613" s="24" t="n">
        <v>0</v>
      </c>
      <c r="K613" s="24" t="n">
        <v>-0</v>
      </c>
      <c r="L613" s="24" t="n">
        <v>-0</v>
      </c>
      <c r="M613" s="6" t="s">
        <f>=I613+J613+K613+L613</f>
      </c>
      <c r="N613" s="22"/>
      <c r="O613" s="22" t="s">
        <v>796</v>
      </c>
    </row>
    <row collapsed="false" customFormat="false" customHeight="false" hidden="false" ht="12.1" outlineLevel="0" r="614">
      <c r="A614" s="21" t="n">
        <v>45623.391377315</v>
      </c>
      <c r="B614" s="22" t="s">
        <v>673</v>
      </c>
      <c r="C614" s="22" t="s">
        <v>233</v>
      </c>
      <c r="D614" s="22" t="s">
        <v>673</v>
      </c>
      <c r="E614" s="22" t="s">
        <v>673</v>
      </c>
      <c r="F614" s="22" t="s">
        <v>20</v>
      </c>
      <c r="G614" s="23" t="n">
        <v>1</v>
      </c>
      <c r="H614" s="24" t="n">
        <v>1</v>
      </c>
      <c r="I614" s="24" t="n">
        <v>1</v>
      </c>
      <c r="J614" s="24" t="n">
        <v>0</v>
      </c>
      <c r="K614" s="24" t="n">
        <v>-0</v>
      </c>
      <c r="L614" s="24" t="n">
        <v>-0</v>
      </c>
      <c r="M614" s="6" t="s">
        <f>=I614+J614+K614+L614</f>
      </c>
      <c r="N614" s="22"/>
      <c r="O614" s="22" t="s">
        <v>796</v>
      </c>
    </row>
    <row collapsed="false" customFormat="false" customHeight="false" hidden="false" ht="12.1" outlineLevel="0" r="615">
      <c r="A615" s="21" t="n">
        <v>45623.526585648</v>
      </c>
      <c r="B615" s="22" t="s">
        <v>673</v>
      </c>
      <c r="C615" s="22" t="s">
        <v>233</v>
      </c>
      <c r="D615" s="22" t="s">
        <v>673</v>
      </c>
      <c r="E615" s="22" t="s">
        <v>673</v>
      </c>
      <c r="F615" s="22" t="s">
        <v>20</v>
      </c>
      <c r="G615" s="23" t="n">
        <v>1</v>
      </c>
      <c r="H615" s="24" t="n">
        <v>1</v>
      </c>
      <c r="I615" s="24" t="n">
        <v>36</v>
      </c>
      <c r="J615" s="24" t="n">
        <v>0</v>
      </c>
      <c r="K615" s="24" t="n">
        <v>-0</v>
      </c>
      <c r="L615" s="24" t="n">
        <v>-0</v>
      </c>
      <c r="M615" s="6" t="s">
        <f>=I615+J615+K615+L615</f>
      </c>
      <c r="N615" s="22"/>
      <c r="O615" s="22" t="s">
        <v>796</v>
      </c>
    </row>
    <row collapsed="false" customFormat="false" customHeight="false" hidden="false" ht="12.1" outlineLevel="0" r="616">
      <c r="A616" s="20" t="n">
        <v>45623.52662037</v>
      </c>
      <c r="B616" s="16" t="s">
        <v>135</v>
      </c>
      <c r="C616" s="16" t="s">
        <v>801</v>
      </c>
      <c r="D616" s="16" t="s">
        <v>336</v>
      </c>
      <c r="E616" s="16" t="s">
        <v>132</v>
      </c>
      <c r="F616" s="16" t="s">
        <v>20</v>
      </c>
      <c r="G616" s="7" t="n">
        <v>1</v>
      </c>
      <c r="H616" s="6" t="n">
        <v>122.81</v>
      </c>
      <c r="I616" s="6" t="n">
        <v>-122.81</v>
      </c>
      <c r="J616" s="6" t="n">
        <v>-0</v>
      </c>
      <c r="K616" s="6" t="n">
        <v>-0</v>
      </c>
      <c r="L616" s="6" t="n">
        <v>-0</v>
      </c>
      <c r="M616" s="6" t="s">
        <f>=I616+J616+K616+L616</f>
      </c>
      <c r="N616" s="16"/>
      <c r="O616" s="16" t="s">
        <v>796</v>
      </c>
    </row>
    <row collapsed="false" customFormat="false" customHeight="false" hidden="false" ht="12.1" outlineLevel="0" r="617">
      <c r="A617" s="21" t="n">
        <v>45623.84619213</v>
      </c>
      <c r="B617" s="22" t="s">
        <v>673</v>
      </c>
      <c r="C617" s="22" t="s">
        <v>233</v>
      </c>
      <c r="D617" s="22" t="s">
        <v>673</v>
      </c>
      <c r="E617" s="22" t="s">
        <v>673</v>
      </c>
      <c r="F617" s="22" t="s">
        <v>20</v>
      </c>
      <c r="G617" s="23" t="n">
        <v>1</v>
      </c>
      <c r="H617" s="24" t="n">
        <v>1</v>
      </c>
      <c r="I617" s="24" t="n">
        <v>1</v>
      </c>
      <c r="J617" s="24" t="n">
        <v>0</v>
      </c>
      <c r="K617" s="24" t="n">
        <v>-0</v>
      </c>
      <c r="L617" s="24" t="n">
        <v>-0</v>
      </c>
      <c r="M617" s="6" t="s">
        <f>=I617+J617+K617+L617</f>
      </c>
      <c r="N617" s="22"/>
      <c r="O617" s="22" t="s">
        <v>796</v>
      </c>
    </row>
    <row collapsed="false" customFormat="false" customHeight="false" hidden="false" ht="12.1" outlineLevel="0" r="618">
      <c r="A618" s="21" t="n">
        <v>45623.848819444</v>
      </c>
      <c r="B618" s="22" t="s">
        <v>673</v>
      </c>
      <c r="C618" s="22" t="s">
        <v>233</v>
      </c>
      <c r="D618" s="22" t="s">
        <v>673</v>
      </c>
      <c r="E618" s="22" t="s">
        <v>673</v>
      </c>
      <c r="F618" s="22" t="s">
        <v>20</v>
      </c>
      <c r="G618" s="23" t="n">
        <v>1</v>
      </c>
      <c r="H618" s="24" t="n">
        <v>1</v>
      </c>
      <c r="I618" s="24" t="n">
        <v>3.01</v>
      </c>
      <c r="J618" s="24" t="n">
        <v>0</v>
      </c>
      <c r="K618" s="24" t="n">
        <v>-0</v>
      </c>
      <c r="L618" s="24" t="n">
        <v>-0</v>
      </c>
      <c r="M618" s="6" t="s">
        <f>=I618+J618+K618+L618</f>
      </c>
      <c r="N618" s="22"/>
      <c r="O618" s="22" t="s">
        <v>796</v>
      </c>
    </row>
    <row collapsed="false" customFormat="false" customHeight="false" hidden="false" ht="12.1" outlineLevel="0" r="619">
      <c r="A619" s="21" t="n">
        <v>45623.852604167</v>
      </c>
      <c r="B619" s="22" t="s">
        <v>673</v>
      </c>
      <c r="C619" s="22" t="s">
        <v>233</v>
      </c>
      <c r="D619" s="22" t="s">
        <v>673</v>
      </c>
      <c r="E619" s="22" t="s">
        <v>673</v>
      </c>
      <c r="F619" s="22" t="s">
        <v>20</v>
      </c>
      <c r="G619" s="23" t="n">
        <v>1</v>
      </c>
      <c r="H619" s="24" t="n">
        <v>1</v>
      </c>
      <c r="I619" s="24" t="n">
        <v>44.1</v>
      </c>
      <c r="J619" s="24" t="n">
        <v>0</v>
      </c>
      <c r="K619" s="24" t="n">
        <v>-0</v>
      </c>
      <c r="L619" s="24" t="n">
        <v>-0</v>
      </c>
      <c r="M619" s="6" t="s">
        <f>=I619+J619+K619+L619</f>
      </c>
      <c r="N619" s="22"/>
      <c r="O619" s="22" t="s">
        <v>796</v>
      </c>
    </row>
    <row collapsed="false" customFormat="false" customHeight="false" hidden="false" ht="12.1" outlineLevel="0" r="620">
      <c r="A620" s="21" t="n">
        <v>45624.306331019</v>
      </c>
      <c r="B620" s="22" t="s">
        <v>673</v>
      </c>
      <c r="C620" s="22" t="s">
        <v>233</v>
      </c>
      <c r="D620" s="22" t="s">
        <v>673</v>
      </c>
      <c r="E620" s="22" t="s">
        <v>673</v>
      </c>
      <c r="F620" s="22" t="s">
        <v>20</v>
      </c>
      <c r="G620" s="23" t="n">
        <v>1</v>
      </c>
      <c r="H620" s="24" t="n">
        <v>1</v>
      </c>
      <c r="I620" s="24" t="n">
        <v>7</v>
      </c>
      <c r="J620" s="24" t="n">
        <v>0</v>
      </c>
      <c r="K620" s="24" t="n">
        <v>-0</v>
      </c>
      <c r="L620" s="24" t="n">
        <v>-0</v>
      </c>
      <c r="M620" s="6" t="s">
        <f>=I620+J620+K620+L620</f>
      </c>
      <c r="N620" s="22"/>
      <c r="O620" s="22" t="s">
        <v>796</v>
      </c>
    </row>
    <row collapsed="false" customFormat="false" customHeight="false" hidden="false" ht="12.1" outlineLevel="0" r="621">
      <c r="A621" s="21" t="n">
        <v>45624.310868056</v>
      </c>
      <c r="B621" s="22" t="s">
        <v>673</v>
      </c>
      <c r="C621" s="22" t="s">
        <v>233</v>
      </c>
      <c r="D621" s="22" t="s">
        <v>673</v>
      </c>
      <c r="E621" s="22" t="s">
        <v>673</v>
      </c>
      <c r="F621" s="22" t="s">
        <v>20</v>
      </c>
      <c r="G621" s="23" t="n">
        <v>1</v>
      </c>
      <c r="H621" s="24" t="n">
        <v>1</v>
      </c>
      <c r="I621" s="24" t="n">
        <v>10.02</v>
      </c>
      <c r="J621" s="24" t="n">
        <v>0</v>
      </c>
      <c r="K621" s="24" t="n">
        <v>-0</v>
      </c>
      <c r="L621" s="24" t="n">
        <v>-0</v>
      </c>
      <c r="M621" s="6" t="s">
        <f>=I621+J621+K621+L621</f>
      </c>
      <c r="N621" s="22"/>
      <c r="O621" s="22" t="s">
        <v>796</v>
      </c>
    </row>
    <row collapsed="false" customFormat="false" customHeight="false" hidden="false" ht="12.1" outlineLevel="0" r="622">
      <c r="A622" s="21" t="n">
        <v>45624.407662037</v>
      </c>
      <c r="B622" s="22" t="s">
        <v>696</v>
      </c>
      <c r="C622" s="22" t="s">
        <v>770</v>
      </c>
      <c r="D622" s="22" t="s">
        <v>696</v>
      </c>
      <c r="E622" s="22" t="s">
        <v>696</v>
      </c>
      <c r="F622" s="22" t="s">
        <v>20</v>
      </c>
      <c r="G622" s="23" t="n">
        <v>1</v>
      </c>
      <c r="H622" s="24" t="n">
        <v>1</v>
      </c>
      <c r="I622" s="24" t="n">
        <v>426.33</v>
      </c>
      <c r="J622" s="24" t="n">
        <v>0</v>
      </c>
      <c r="K622" s="24" t="n">
        <v>-0</v>
      </c>
      <c r="L622" s="24" t="n">
        <v>-0</v>
      </c>
      <c r="M622" s="6" t="s">
        <f>=I622+J622+K622+L622</f>
      </c>
      <c r="N622" s="22"/>
      <c r="O622" s="22" t="s">
        <v>674</v>
      </c>
    </row>
    <row collapsed="false" customFormat="false" customHeight="false" hidden="false" ht="12.1" outlineLevel="0" r="623">
      <c r="A623" s="20" t="n">
        <v>45624.669849537</v>
      </c>
      <c r="B623" s="16" t="s">
        <v>204</v>
      </c>
      <c r="C623" s="16" t="s">
        <v>820</v>
      </c>
      <c r="D623" s="16" t="s">
        <v>336</v>
      </c>
      <c r="E623" s="16" t="s">
        <v>146</v>
      </c>
      <c r="F623" s="16" t="s">
        <v>20</v>
      </c>
      <c r="G623" s="7" t="n">
        <v>3</v>
      </c>
      <c r="H623" s="6" t="n">
        <v>79.65</v>
      </c>
      <c r="I623" s="6" t="n">
        <v>-2389.5</v>
      </c>
      <c r="J623" s="6" t="n">
        <v>-24.66</v>
      </c>
      <c r="K623" s="6" t="n">
        <v>-7.17</v>
      </c>
      <c r="L623" s="6" t="n">
        <v>-0</v>
      </c>
      <c r="M623" s="6" t="s">
        <f>=I623+J623+K623+L623</f>
      </c>
      <c r="N623" s="16"/>
      <c r="O623" s="16" t="s">
        <v>674</v>
      </c>
    </row>
    <row collapsed="false" customFormat="false" customHeight="false" hidden="false" ht="12.1" outlineLevel="0" r="624">
      <c r="A624" s="20" t="n">
        <v>45624.670659722</v>
      </c>
      <c r="B624" s="16" t="s">
        <v>160</v>
      </c>
      <c r="C624" s="16" t="s">
        <v>818</v>
      </c>
      <c r="D624" s="16" t="s">
        <v>336</v>
      </c>
      <c r="E624" s="16" t="s">
        <v>146</v>
      </c>
      <c r="F624" s="16" t="s">
        <v>20</v>
      </c>
      <c r="G624" s="7" t="n">
        <v>2</v>
      </c>
      <c r="H624" s="6" t="n">
        <v>50.276</v>
      </c>
      <c r="I624" s="6" t="n">
        <v>-1005.52</v>
      </c>
      <c r="J624" s="6" t="n">
        <v>-68.86</v>
      </c>
      <c r="K624" s="6" t="n">
        <v>-3.02</v>
      </c>
      <c r="L624" s="6" t="n">
        <v>-0</v>
      </c>
      <c r="M624" s="6" t="s">
        <f>=I624+J624+K624+L624</f>
      </c>
      <c r="N624" s="16"/>
      <c r="O624" s="16" t="s">
        <v>674</v>
      </c>
    </row>
    <row collapsed="false" customFormat="false" customHeight="false" hidden="false" ht="12.1" outlineLevel="0" r="625">
      <c r="A625" s="20" t="n">
        <v>45624.670844907</v>
      </c>
      <c r="B625" s="16" t="s">
        <v>153</v>
      </c>
      <c r="C625" s="16" t="s">
        <v>817</v>
      </c>
      <c r="D625" s="16" t="s">
        <v>336</v>
      </c>
      <c r="E625" s="16" t="s">
        <v>146</v>
      </c>
      <c r="F625" s="16" t="s">
        <v>20</v>
      </c>
      <c r="G625" s="7" t="n">
        <v>2</v>
      </c>
      <c r="H625" s="6" t="n">
        <v>53.464</v>
      </c>
      <c r="I625" s="6" t="n">
        <v>-1069.28</v>
      </c>
      <c r="J625" s="6" t="n">
        <v>-24.46</v>
      </c>
      <c r="K625" s="6" t="n">
        <v>-3.21</v>
      </c>
      <c r="L625" s="6" t="n">
        <v>-0</v>
      </c>
      <c r="M625" s="6" t="s">
        <f>=I625+J625+K625+L625</f>
      </c>
      <c r="N625" s="16"/>
      <c r="O625" s="16" t="s">
        <v>674</v>
      </c>
    </row>
    <row collapsed="false" customFormat="false" customHeight="false" hidden="false" ht="12.1" outlineLevel="0" r="626">
      <c r="A626" s="21" t="n">
        <v>45625.595196759</v>
      </c>
      <c r="B626" s="22" t="s">
        <v>673</v>
      </c>
      <c r="C626" s="22" t="s">
        <v>233</v>
      </c>
      <c r="D626" s="22" t="s">
        <v>673</v>
      </c>
      <c r="E626" s="22" t="s">
        <v>673</v>
      </c>
      <c r="F626" s="22" t="s">
        <v>20</v>
      </c>
      <c r="G626" s="23" t="n">
        <v>1</v>
      </c>
      <c r="H626" s="24" t="n">
        <v>1</v>
      </c>
      <c r="I626" s="24" t="n">
        <v>5000</v>
      </c>
      <c r="J626" s="24" t="n">
        <v>0</v>
      </c>
      <c r="K626" s="24" t="n">
        <v>-0</v>
      </c>
      <c r="L626" s="24" t="n">
        <v>-0</v>
      </c>
      <c r="M626" s="6" t="s">
        <f>=I626+J626+K626+L626</f>
      </c>
      <c r="N626" s="22"/>
      <c r="O626" s="22" t="s">
        <v>674</v>
      </c>
    </row>
    <row collapsed="false" customFormat="false" customHeight="false" hidden="false" ht="12.1" outlineLevel="0" r="627">
      <c r="A627" s="20" t="n">
        <v>45625.595972222</v>
      </c>
      <c r="B627" s="16" t="s">
        <v>110</v>
      </c>
      <c r="C627" s="16" t="s">
        <v>821</v>
      </c>
      <c r="D627" s="16" t="s">
        <v>336</v>
      </c>
      <c r="E627" s="16" t="s">
        <v>18</v>
      </c>
      <c r="F627" s="16" t="s">
        <v>20</v>
      </c>
      <c r="G627" s="7" t="n">
        <v>1</v>
      </c>
      <c r="H627" s="6" t="n">
        <v>4500</v>
      </c>
      <c r="I627" s="6" t="n">
        <v>-4500</v>
      </c>
      <c r="J627" s="6" t="n">
        <v>-0</v>
      </c>
      <c r="K627" s="6" t="n">
        <v>-13.5</v>
      </c>
      <c r="L627" s="6" t="n">
        <v>-0</v>
      </c>
      <c r="M627" s="6" t="s">
        <f>=I627+J627+K627+L627</f>
      </c>
      <c r="N627" s="16"/>
      <c r="O627" s="16" t="s">
        <v>674</v>
      </c>
    </row>
    <row collapsed="false" customFormat="false" customHeight="false" hidden="false" ht="12.1" outlineLevel="0" r="628">
      <c r="A628" s="21" t="n">
        <v>45628.357719907</v>
      </c>
      <c r="B628" s="22" t="s">
        <v>673</v>
      </c>
      <c r="C628" s="22" t="s">
        <v>233</v>
      </c>
      <c r="D628" s="22" t="s">
        <v>673</v>
      </c>
      <c r="E628" s="22" t="s">
        <v>673</v>
      </c>
      <c r="F628" s="22" t="s">
        <v>20</v>
      </c>
      <c r="G628" s="23" t="n">
        <v>1</v>
      </c>
      <c r="H628" s="24" t="n">
        <v>1</v>
      </c>
      <c r="I628" s="24" t="n">
        <v>20</v>
      </c>
      <c r="J628" s="24" t="n">
        <v>0</v>
      </c>
      <c r="K628" s="24" t="n">
        <v>-0</v>
      </c>
      <c r="L628" s="24" t="n">
        <v>-0</v>
      </c>
      <c r="M628" s="6" t="s">
        <f>=I628+J628+K628+L628</f>
      </c>
      <c r="N628" s="22"/>
      <c r="O628" s="22" t="s">
        <v>796</v>
      </c>
    </row>
    <row collapsed="false" customFormat="false" customHeight="false" hidden="false" ht="12.1" outlineLevel="0" r="629">
      <c r="A629" s="21" t="n">
        <v>45628.377048611</v>
      </c>
      <c r="B629" s="22" t="s">
        <v>673</v>
      </c>
      <c r="C629" s="22" t="s">
        <v>233</v>
      </c>
      <c r="D629" s="22" t="s">
        <v>673</v>
      </c>
      <c r="E629" s="22" t="s">
        <v>673</v>
      </c>
      <c r="F629" s="22" t="s">
        <v>20</v>
      </c>
      <c r="G629" s="23" t="n">
        <v>1</v>
      </c>
      <c r="H629" s="24" t="n">
        <v>1</v>
      </c>
      <c r="I629" s="24" t="n">
        <v>40</v>
      </c>
      <c r="J629" s="24" t="n">
        <v>0</v>
      </c>
      <c r="K629" s="24" t="n">
        <v>-0</v>
      </c>
      <c r="L629" s="24" t="n">
        <v>-0</v>
      </c>
      <c r="M629" s="6" t="s">
        <f>=I629+J629+K629+L629</f>
      </c>
      <c r="N629" s="22"/>
      <c r="O629" s="22" t="s">
        <v>796</v>
      </c>
    </row>
    <row collapsed="false" customFormat="false" customHeight="false" hidden="false" ht="12.1" outlineLevel="0" r="630">
      <c r="A630" s="20" t="n">
        <v>45628.377118056</v>
      </c>
      <c r="B630" s="16" t="s">
        <v>135</v>
      </c>
      <c r="C630" s="16" t="s">
        <v>801</v>
      </c>
      <c r="D630" s="16" t="s">
        <v>336</v>
      </c>
      <c r="E630" s="16" t="s">
        <v>132</v>
      </c>
      <c r="F630" s="16" t="s">
        <v>20</v>
      </c>
      <c r="G630" s="7" t="n">
        <v>1</v>
      </c>
      <c r="H630" s="6" t="n">
        <v>123.14</v>
      </c>
      <c r="I630" s="6" t="n">
        <v>-123.14</v>
      </c>
      <c r="J630" s="6" t="n">
        <v>-0</v>
      </c>
      <c r="K630" s="6" t="n">
        <v>-0</v>
      </c>
      <c r="L630" s="6" t="n">
        <v>-0</v>
      </c>
      <c r="M630" s="6" t="s">
        <f>=I630+J630+K630+L630</f>
      </c>
      <c r="N630" s="16"/>
      <c r="O630" s="16" t="s">
        <v>796</v>
      </c>
    </row>
    <row collapsed="false" customFormat="false" customHeight="false" hidden="false" ht="12.1" outlineLevel="0" r="631">
      <c r="A631" s="21" t="n">
        <v>45629.454918981</v>
      </c>
      <c r="B631" s="22" t="s">
        <v>696</v>
      </c>
      <c r="C631" s="22" t="s">
        <v>765</v>
      </c>
      <c r="D631" s="22" t="s">
        <v>696</v>
      </c>
      <c r="E631" s="22" t="s">
        <v>696</v>
      </c>
      <c r="F631" s="22" t="s">
        <v>20</v>
      </c>
      <c r="G631" s="23" t="n">
        <v>1</v>
      </c>
      <c r="H631" s="24" t="n">
        <v>1</v>
      </c>
      <c r="I631" s="24" t="n">
        <v>33.78</v>
      </c>
      <c r="J631" s="24" t="n">
        <v>0</v>
      </c>
      <c r="K631" s="24" t="n">
        <v>-0</v>
      </c>
      <c r="L631" s="24" t="n">
        <v>-0</v>
      </c>
      <c r="M631" s="6" t="s">
        <f>=I631+J631+K631+L631</f>
      </c>
      <c r="N631" s="22"/>
      <c r="O631" s="22" t="s">
        <v>674</v>
      </c>
    </row>
    <row collapsed="false" customFormat="false" customHeight="false" hidden="false" ht="12.1" outlineLevel="0" r="632">
      <c r="A632" s="21" t="n">
        <v>45630.948402778</v>
      </c>
      <c r="B632" s="22" t="s">
        <v>673</v>
      </c>
      <c r="C632" s="22" t="s">
        <v>233</v>
      </c>
      <c r="D632" s="22" t="s">
        <v>673</v>
      </c>
      <c r="E632" s="22" t="s">
        <v>673</v>
      </c>
      <c r="F632" s="22" t="s">
        <v>20</v>
      </c>
      <c r="G632" s="23" t="n">
        <v>1</v>
      </c>
      <c r="H632" s="24" t="n">
        <v>1</v>
      </c>
      <c r="I632" s="24" t="n">
        <v>2602</v>
      </c>
      <c r="J632" s="24" t="n">
        <v>0</v>
      </c>
      <c r="K632" s="24" t="n">
        <v>-0</v>
      </c>
      <c r="L632" s="24" t="n">
        <v>-0</v>
      </c>
      <c r="M632" s="6" t="s">
        <f>=I632+J632+K632+L632</f>
      </c>
      <c r="N632" s="22"/>
      <c r="O632" s="22" t="s">
        <v>796</v>
      </c>
    </row>
    <row collapsed="false" customFormat="false" customHeight="false" hidden="false" ht="12.1" outlineLevel="0" r="633">
      <c r="A633" s="20" t="n">
        <v>45631.292534722</v>
      </c>
      <c r="B633" s="16" t="s">
        <v>135</v>
      </c>
      <c r="C633" s="16" t="s">
        <v>801</v>
      </c>
      <c r="D633" s="16" t="s">
        <v>336</v>
      </c>
      <c r="E633" s="16" t="s">
        <v>132</v>
      </c>
      <c r="F633" s="16" t="s">
        <v>20</v>
      </c>
      <c r="G633" s="7" t="n">
        <v>21</v>
      </c>
      <c r="H633" s="6" t="n">
        <v>123.34</v>
      </c>
      <c r="I633" s="6" t="n">
        <v>-2590.14</v>
      </c>
      <c r="J633" s="6" t="n">
        <v>-0</v>
      </c>
      <c r="K633" s="6" t="n">
        <v>-0</v>
      </c>
      <c r="L633" s="6" t="n">
        <v>-0</v>
      </c>
      <c r="M633" s="6" t="s">
        <f>=I633+J633+K633+L633</f>
      </c>
      <c r="N633" s="16"/>
      <c r="O633" s="16" t="s">
        <v>796</v>
      </c>
    </row>
    <row collapsed="false" customFormat="false" customHeight="false" hidden="false" ht="12.1" outlineLevel="0" r="634">
      <c r="A634" s="20" t="n">
        <v>45631.431516204</v>
      </c>
      <c r="B634" s="16" t="s">
        <v>42</v>
      </c>
      <c r="C634" s="16" t="s">
        <v>746</v>
      </c>
      <c r="D634" s="16" t="s">
        <v>336</v>
      </c>
      <c r="E634" s="16" t="s">
        <v>18</v>
      </c>
      <c r="F634" s="16" t="s">
        <v>20</v>
      </c>
      <c r="G634" s="7" t="n">
        <v>1</v>
      </c>
      <c r="H634" s="6" t="n">
        <v>915</v>
      </c>
      <c r="I634" s="6" t="n">
        <v>-915</v>
      </c>
      <c r="J634" s="6" t="n">
        <v>-0</v>
      </c>
      <c r="K634" s="6" t="n">
        <v>-2.75</v>
      </c>
      <c r="L634" s="6" t="n">
        <v>-0</v>
      </c>
      <c r="M634" s="6" t="s">
        <f>=I634+J634+K634+L634</f>
      </c>
      <c r="N634" s="16"/>
      <c r="O634" s="16" t="s">
        <v>674</v>
      </c>
    </row>
    <row collapsed="false" customFormat="false" customHeight="false" hidden="false" ht="12.1" outlineLevel="0" r="635">
      <c r="A635" s="21" t="n">
        <v>45631.465810185</v>
      </c>
      <c r="B635" s="22" t="s">
        <v>696</v>
      </c>
      <c r="C635" s="22" t="s">
        <v>822</v>
      </c>
      <c r="D635" s="22" t="s">
        <v>696</v>
      </c>
      <c r="E635" s="22" t="s">
        <v>696</v>
      </c>
      <c r="F635" s="22" t="s">
        <v>20</v>
      </c>
      <c r="G635" s="23" t="n">
        <v>1</v>
      </c>
      <c r="H635" s="24" t="n">
        <v>1</v>
      </c>
      <c r="I635" s="24" t="n">
        <v>247.8</v>
      </c>
      <c r="J635" s="24" t="n">
        <v>0</v>
      </c>
      <c r="K635" s="24" t="n">
        <v>-0</v>
      </c>
      <c r="L635" s="24" t="n">
        <v>-0</v>
      </c>
      <c r="M635" s="6" t="s">
        <f>=I635+J635+K635+L635</f>
      </c>
      <c r="N635" s="22"/>
      <c r="O635" s="22" t="s">
        <v>674</v>
      </c>
    </row>
    <row collapsed="false" customFormat="false" customHeight="false" hidden="false" ht="12.1" outlineLevel="0" r="636">
      <c r="A636" s="21" t="n">
        <v>45631.669710648</v>
      </c>
      <c r="B636" s="22" t="s">
        <v>673</v>
      </c>
      <c r="C636" s="22" t="s">
        <v>233</v>
      </c>
      <c r="D636" s="22" t="s">
        <v>673</v>
      </c>
      <c r="E636" s="22" t="s">
        <v>673</v>
      </c>
      <c r="F636" s="22" t="s">
        <v>20</v>
      </c>
      <c r="G636" s="23" t="n">
        <v>1</v>
      </c>
      <c r="H636" s="24" t="n">
        <v>1</v>
      </c>
      <c r="I636" s="24" t="n">
        <v>25</v>
      </c>
      <c r="J636" s="24" t="n">
        <v>0</v>
      </c>
      <c r="K636" s="24" t="n">
        <v>-0</v>
      </c>
      <c r="L636" s="24" t="n">
        <v>-0</v>
      </c>
      <c r="M636" s="6" t="s">
        <f>=I636+J636+K636+L636</f>
      </c>
      <c r="N636" s="22"/>
      <c r="O636" s="22" t="s">
        <v>796</v>
      </c>
    </row>
    <row collapsed="false" customFormat="false" customHeight="false" hidden="false" ht="12.1" outlineLevel="0" r="637">
      <c r="A637" s="21" t="n">
        <v>45631.674814815</v>
      </c>
      <c r="B637" s="22" t="s">
        <v>673</v>
      </c>
      <c r="C637" s="22" t="s">
        <v>233</v>
      </c>
      <c r="D637" s="22" t="s">
        <v>673</v>
      </c>
      <c r="E637" s="22" t="s">
        <v>673</v>
      </c>
      <c r="F637" s="22" t="s">
        <v>20</v>
      </c>
      <c r="G637" s="23" t="n">
        <v>1</v>
      </c>
      <c r="H637" s="24" t="n">
        <v>1</v>
      </c>
      <c r="I637" s="24" t="n">
        <v>44</v>
      </c>
      <c r="J637" s="24" t="n">
        <v>0</v>
      </c>
      <c r="K637" s="24" t="n">
        <v>-0</v>
      </c>
      <c r="L637" s="24" t="n">
        <v>-0</v>
      </c>
      <c r="M637" s="6" t="s">
        <f>=I637+J637+K637+L637</f>
      </c>
      <c r="N637" s="22"/>
      <c r="O637" s="22" t="s">
        <v>796</v>
      </c>
    </row>
    <row collapsed="false" customFormat="false" customHeight="false" hidden="false" ht="12.1" outlineLevel="0" r="638">
      <c r="A638" s="21" t="n">
        <v>45631.674895833</v>
      </c>
      <c r="B638" s="22" t="s">
        <v>673</v>
      </c>
      <c r="C638" s="22" t="s">
        <v>233</v>
      </c>
      <c r="D638" s="22" t="s">
        <v>673</v>
      </c>
      <c r="E638" s="22" t="s">
        <v>673</v>
      </c>
      <c r="F638" s="22" t="s">
        <v>20</v>
      </c>
      <c r="G638" s="23" t="n">
        <v>1</v>
      </c>
      <c r="H638" s="24" t="n">
        <v>1</v>
      </c>
      <c r="I638" s="24" t="n">
        <v>8</v>
      </c>
      <c r="J638" s="24" t="n">
        <v>0</v>
      </c>
      <c r="K638" s="24" t="n">
        <v>-0</v>
      </c>
      <c r="L638" s="24" t="n">
        <v>-0</v>
      </c>
      <c r="M638" s="6" t="s">
        <f>=I638+J638+K638+L638</f>
      </c>
      <c r="N638" s="22"/>
      <c r="O638" s="22" t="s">
        <v>796</v>
      </c>
    </row>
    <row collapsed="false" customFormat="false" customHeight="false" hidden="false" ht="12.1" outlineLevel="0" r="639">
      <c r="A639" s="21" t="n">
        <v>45632.592337963</v>
      </c>
      <c r="B639" s="22" t="s">
        <v>696</v>
      </c>
      <c r="C639" s="22" t="s">
        <v>781</v>
      </c>
      <c r="D639" s="22" t="s">
        <v>696</v>
      </c>
      <c r="E639" s="22" t="s">
        <v>696</v>
      </c>
      <c r="F639" s="22" t="s">
        <v>20</v>
      </c>
      <c r="G639" s="23" t="n">
        <v>1</v>
      </c>
      <c r="H639" s="24" t="n">
        <v>1</v>
      </c>
      <c r="I639" s="24" t="n">
        <v>100</v>
      </c>
      <c r="J639" s="24" t="n">
        <v>0</v>
      </c>
      <c r="K639" s="24" t="n">
        <v>-0</v>
      </c>
      <c r="L639" s="24" t="n">
        <v>-0</v>
      </c>
      <c r="M639" s="6" t="s">
        <f>=I639+J639+K639+L639</f>
      </c>
      <c r="N639" s="22"/>
      <c r="O639" s="22" t="s">
        <v>674</v>
      </c>
    </row>
    <row collapsed="false" customFormat="false" customHeight="false" hidden="false" ht="12.1" outlineLevel="0" r="640">
      <c r="A640" s="29" t="n">
        <v>45632.592337963</v>
      </c>
      <c r="B640" s="30" t="s">
        <v>687</v>
      </c>
      <c r="C640" s="30" t="s">
        <v>782</v>
      </c>
      <c r="D640" s="30" t="s">
        <v>687</v>
      </c>
      <c r="E640" s="30" t="s">
        <v>687</v>
      </c>
      <c r="F640" s="30" t="s">
        <v>20</v>
      </c>
      <c r="G640" s="31" t="n">
        <v>1</v>
      </c>
      <c r="H640" s="32" t="n">
        <v>-13</v>
      </c>
      <c r="I640" s="32" t="n">
        <v>-13</v>
      </c>
      <c r="J640" s="32" t="n">
        <v>0</v>
      </c>
      <c r="K640" s="32" t="n">
        <v>-0</v>
      </c>
      <c r="L640" s="32" t="n">
        <v>-0</v>
      </c>
      <c r="M640" s="6" t="s">
        <f>=I640+J640+K640+L640</f>
      </c>
      <c r="N640" s="30"/>
      <c r="O640" s="30" t="s">
        <v>674</v>
      </c>
    </row>
    <row collapsed="false" customFormat="false" customHeight="false" hidden="false" ht="12.1" outlineLevel="0" r="641">
      <c r="A641" s="21" t="n">
        <v>45632.70875</v>
      </c>
      <c r="B641" s="22" t="s">
        <v>673</v>
      </c>
      <c r="C641" s="22" t="s">
        <v>233</v>
      </c>
      <c r="D641" s="22" t="s">
        <v>673</v>
      </c>
      <c r="E641" s="22" t="s">
        <v>673</v>
      </c>
      <c r="F641" s="22" t="s">
        <v>20</v>
      </c>
      <c r="G641" s="23" t="n">
        <v>1</v>
      </c>
      <c r="H641" s="24" t="n">
        <v>1</v>
      </c>
      <c r="I641" s="24" t="n">
        <v>20</v>
      </c>
      <c r="J641" s="24" t="n">
        <v>0</v>
      </c>
      <c r="K641" s="24" t="n">
        <v>-0</v>
      </c>
      <c r="L641" s="24" t="n">
        <v>-0</v>
      </c>
      <c r="M641" s="6" t="s">
        <f>=I641+J641+K641+L641</f>
      </c>
      <c r="N641" s="22"/>
      <c r="O641" s="22" t="s">
        <v>796</v>
      </c>
    </row>
    <row collapsed="false" customFormat="false" customHeight="false" hidden="false" ht="12.1" outlineLevel="0" r="642">
      <c r="A642" s="20" t="n">
        <v>45632.708796296</v>
      </c>
      <c r="B642" s="16" t="s">
        <v>135</v>
      </c>
      <c r="C642" s="16" t="s">
        <v>801</v>
      </c>
      <c r="D642" s="16" t="s">
        <v>336</v>
      </c>
      <c r="E642" s="16" t="s">
        <v>132</v>
      </c>
      <c r="F642" s="16" t="s">
        <v>20</v>
      </c>
      <c r="G642" s="7" t="n">
        <v>1</v>
      </c>
      <c r="H642" s="6" t="n">
        <v>123.41</v>
      </c>
      <c r="I642" s="6" t="n">
        <v>-123.41</v>
      </c>
      <c r="J642" s="6" t="n">
        <v>-0</v>
      </c>
      <c r="K642" s="6" t="n">
        <v>-0</v>
      </c>
      <c r="L642" s="6" t="n">
        <v>-0</v>
      </c>
      <c r="M642" s="6" t="s">
        <f>=I642+J642+K642+L642</f>
      </c>
      <c r="N642" s="16"/>
      <c r="O642" s="16" t="s">
        <v>796</v>
      </c>
    </row>
    <row collapsed="false" customFormat="false" customHeight="false" hidden="false" ht="12.1" outlineLevel="0" r="643">
      <c r="A643" s="21" t="n">
        <v>45633.560532407</v>
      </c>
      <c r="B643" s="22" t="s">
        <v>673</v>
      </c>
      <c r="C643" s="22" t="s">
        <v>233</v>
      </c>
      <c r="D643" s="22" t="s">
        <v>673</v>
      </c>
      <c r="E643" s="22" t="s">
        <v>673</v>
      </c>
      <c r="F643" s="22" t="s">
        <v>20</v>
      </c>
      <c r="G643" s="23" t="n">
        <v>1</v>
      </c>
      <c r="H643" s="24" t="n">
        <v>1</v>
      </c>
      <c r="I643" s="24" t="n">
        <v>20</v>
      </c>
      <c r="J643" s="24" t="n">
        <v>0</v>
      </c>
      <c r="K643" s="24" t="n">
        <v>-0</v>
      </c>
      <c r="L643" s="24" t="n">
        <v>-0</v>
      </c>
      <c r="M643" s="6" t="s">
        <f>=I643+J643+K643+L643</f>
      </c>
      <c r="N643" s="22"/>
      <c r="O643" s="22" t="s">
        <v>796</v>
      </c>
    </row>
    <row collapsed="false" customFormat="false" customHeight="false" hidden="false" ht="12.1" outlineLevel="0" r="644">
      <c r="A644" s="21" t="n">
        <v>45634.564363426</v>
      </c>
      <c r="B644" s="22" t="s">
        <v>673</v>
      </c>
      <c r="C644" s="22" t="s">
        <v>233</v>
      </c>
      <c r="D644" s="22" t="s">
        <v>673</v>
      </c>
      <c r="E644" s="22" t="s">
        <v>673</v>
      </c>
      <c r="F644" s="22" t="s">
        <v>20</v>
      </c>
      <c r="G644" s="23" t="n">
        <v>1</v>
      </c>
      <c r="H644" s="24" t="n">
        <v>1</v>
      </c>
      <c r="I644" s="24" t="n">
        <v>1</v>
      </c>
      <c r="J644" s="24" t="n">
        <v>0</v>
      </c>
      <c r="K644" s="24" t="n">
        <v>-0</v>
      </c>
      <c r="L644" s="24" t="n">
        <v>-0</v>
      </c>
      <c r="M644" s="6" t="s">
        <f>=I644+J644+K644+L644</f>
      </c>
      <c r="N644" s="22"/>
      <c r="O644" s="22" t="s">
        <v>796</v>
      </c>
    </row>
    <row collapsed="false" customFormat="false" customHeight="false" hidden="false" ht="12.1" outlineLevel="0" r="645">
      <c r="A645" s="21" t="n">
        <v>45635.51443287</v>
      </c>
      <c r="B645" s="22" t="s">
        <v>673</v>
      </c>
      <c r="C645" s="22" t="s">
        <v>233</v>
      </c>
      <c r="D645" s="22" t="s">
        <v>673</v>
      </c>
      <c r="E645" s="22" t="s">
        <v>673</v>
      </c>
      <c r="F645" s="22" t="s">
        <v>20</v>
      </c>
      <c r="G645" s="23" t="n">
        <v>1</v>
      </c>
      <c r="H645" s="24" t="n">
        <v>1</v>
      </c>
      <c r="I645" s="24" t="n">
        <v>36</v>
      </c>
      <c r="J645" s="24" t="n">
        <v>0</v>
      </c>
      <c r="K645" s="24" t="n">
        <v>-0</v>
      </c>
      <c r="L645" s="24" t="n">
        <v>-0</v>
      </c>
      <c r="M645" s="6" t="s">
        <f>=I645+J645+K645+L645</f>
      </c>
      <c r="N645" s="22"/>
      <c r="O645" s="22" t="s">
        <v>796</v>
      </c>
    </row>
    <row collapsed="false" customFormat="false" customHeight="false" hidden="false" ht="12.1" outlineLevel="0" r="646">
      <c r="A646" s="21" t="n">
        <v>45636.463831019</v>
      </c>
      <c r="B646" s="22" t="s">
        <v>696</v>
      </c>
      <c r="C646" s="22" t="s">
        <v>823</v>
      </c>
      <c r="D646" s="22" t="s">
        <v>696</v>
      </c>
      <c r="E646" s="22" t="s">
        <v>696</v>
      </c>
      <c r="F646" s="22" t="s">
        <v>20</v>
      </c>
      <c r="G646" s="23" t="n">
        <v>1</v>
      </c>
      <c r="H646" s="24" t="n">
        <v>1</v>
      </c>
      <c r="I646" s="24" t="n">
        <v>36.99</v>
      </c>
      <c r="J646" s="24" t="n">
        <v>0</v>
      </c>
      <c r="K646" s="24" t="n">
        <v>-0</v>
      </c>
      <c r="L646" s="24" t="n">
        <v>-0</v>
      </c>
      <c r="M646" s="6" t="s">
        <f>=I646+J646+K646+L646</f>
      </c>
      <c r="N646" s="22"/>
      <c r="O646" s="22" t="s">
        <v>674</v>
      </c>
    </row>
    <row collapsed="false" customFormat="false" customHeight="false" hidden="false" ht="12.1" outlineLevel="0" r="647">
      <c r="A647" s="20" t="n">
        <v>45636.492638889</v>
      </c>
      <c r="B647" s="16" t="s">
        <v>138</v>
      </c>
      <c r="C647" s="16" t="s">
        <v>824</v>
      </c>
      <c r="D647" s="16" t="s">
        <v>336</v>
      </c>
      <c r="E647" s="16" t="s">
        <v>132</v>
      </c>
      <c r="F647" s="16" t="s">
        <v>20</v>
      </c>
      <c r="G647" s="7" t="n">
        <v>68</v>
      </c>
      <c r="H647" s="6" t="n">
        <v>5.47</v>
      </c>
      <c r="I647" s="6" t="n">
        <v>-371.96</v>
      </c>
      <c r="J647" s="6" t="n">
        <v>-0</v>
      </c>
      <c r="K647" s="6" t="n">
        <v>-0</v>
      </c>
      <c r="L647" s="6" t="n">
        <v>-0</v>
      </c>
      <c r="M647" s="6" t="s">
        <f>=I647+J647+K647+L647</f>
      </c>
      <c r="N647" s="16"/>
      <c r="O647" s="16" t="s">
        <v>674</v>
      </c>
    </row>
    <row collapsed="false" customFormat="false" customHeight="false" hidden="false" ht="12.1" outlineLevel="0" r="648">
      <c r="A648" s="21" t="n">
        <v>45637.402476852</v>
      </c>
      <c r="B648" s="22" t="s">
        <v>673</v>
      </c>
      <c r="C648" s="22" t="s">
        <v>233</v>
      </c>
      <c r="D648" s="22" t="s">
        <v>673</v>
      </c>
      <c r="E648" s="22" t="s">
        <v>673</v>
      </c>
      <c r="F648" s="22" t="s">
        <v>20</v>
      </c>
      <c r="G648" s="23" t="n">
        <v>1</v>
      </c>
      <c r="H648" s="24" t="n">
        <v>1</v>
      </c>
      <c r="I648" s="24" t="n">
        <v>1</v>
      </c>
      <c r="J648" s="24" t="n">
        <v>0</v>
      </c>
      <c r="K648" s="24" t="n">
        <v>-0</v>
      </c>
      <c r="L648" s="24" t="n">
        <v>-0</v>
      </c>
      <c r="M648" s="6" t="s">
        <f>=I648+J648+K648+L648</f>
      </c>
      <c r="N648" s="22"/>
      <c r="O648" s="22" t="s">
        <v>796</v>
      </c>
    </row>
    <row collapsed="false" customFormat="false" customHeight="false" hidden="false" ht="12.1" outlineLevel="0" r="649">
      <c r="A649" s="21" t="n">
        <v>45637.414537037</v>
      </c>
      <c r="B649" s="22" t="s">
        <v>673</v>
      </c>
      <c r="C649" s="22" t="s">
        <v>233</v>
      </c>
      <c r="D649" s="22" t="s">
        <v>673</v>
      </c>
      <c r="E649" s="22" t="s">
        <v>673</v>
      </c>
      <c r="F649" s="22" t="s">
        <v>20</v>
      </c>
      <c r="G649" s="23" t="n">
        <v>1</v>
      </c>
      <c r="H649" s="24" t="n">
        <v>1</v>
      </c>
      <c r="I649" s="24" t="n">
        <v>10</v>
      </c>
      <c r="J649" s="24" t="n">
        <v>0</v>
      </c>
      <c r="K649" s="24" t="n">
        <v>-0</v>
      </c>
      <c r="L649" s="24" t="n">
        <v>-0</v>
      </c>
      <c r="M649" s="6" t="s">
        <f>=I649+J649+K649+L649</f>
      </c>
      <c r="N649" s="22"/>
      <c r="O649" s="22" t="s">
        <v>796</v>
      </c>
    </row>
    <row collapsed="false" customFormat="false" customHeight="false" hidden="false" ht="12.1" outlineLevel="0" r="650">
      <c r="A650" s="21" t="n">
        <v>45638.395428241</v>
      </c>
      <c r="B650" s="22" t="s">
        <v>673</v>
      </c>
      <c r="C650" s="22" t="s">
        <v>233</v>
      </c>
      <c r="D650" s="22" t="s">
        <v>673</v>
      </c>
      <c r="E650" s="22" t="s">
        <v>673</v>
      </c>
      <c r="F650" s="22" t="s">
        <v>20</v>
      </c>
      <c r="G650" s="23" t="n">
        <v>1</v>
      </c>
      <c r="H650" s="24" t="n">
        <v>1</v>
      </c>
      <c r="I650" s="24" t="n">
        <v>1</v>
      </c>
      <c r="J650" s="24" t="n">
        <v>0</v>
      </c>
      <c r="K650" s="24" t="n">
        <v>-0</v>
      </c>
      <c r="L650" s="24" t="n">
        <v>-0</v>
      </c>
      <c r="M650" s="6" t="s">
        <f>=I650+J650+K650+L650</f>
      </c>
      <c r="N650" s="22"/>
      <c r="O650" s="22" t="s">
        <v>796</v>
      </c>
    </row>
    <row collapsed="false" customFormat="false" customHeight="false" hidden="false" ht="12.1" outlineLevel="0" r="651">
      <c r="A651" s="21" t="n">
        <v>45638.513009259</v>
      </c>
      <c r="B651" s="22" t="s">
        <v>673</v>
      </c>
      <c r="C651" s="22" t="s">
        <v>233</v>
      </c>
      <c r="D651" s="22" t="s">
        <v>673</v>
      </c>
      <c r="E651" s="22" t="s">
        <v>673</v>
      </c>
      <c r="F651" s="22" t="s">
        <v>20</v>
      </c>
      <c r="G651" s="23" t="n">
        <v>1</v>
      </c>
      <c r="H651" s="24" t="n">
        <v>1</v>
      </c>
      <c r="I651" s="24" t="n">
        <v>36</v>
      </c>
      <c r="J651" s="24" t="n">
        <v>0</v>
      </c>
      <c r="K651" s="24" t="n">
        <v>-0</v>
      </c>
      <c r="L651" s="24" t="n">
        <v>-0</v>
      </c>
      <c r="M651" s="6" t="s">
        <f>=I651+J651+K651+L651</f>
      </c>
      <c r="N651" s="22"/>
      <c r="O651" s="22" t="s">
        <v>796</v>
      </c>
    </row>
    <row collapsed="false" customFormat="false" customHeight="false" hidden="false" ht="12.1" outlineLevel="0" r="652">
      <c r="A652" s="21" t="n">
        <v>45638.785520833</v>
      </c>
      <c r="B652" s="22" t="s">
        <v>673</v>
      </c>
      <c r="C652" s="22" t="s">
        <v>233</v>
      </c>
      <c r="D652" s="22" t="s">
        <v>673</v>
      </c>
      <c r="E652" s="22" t="s">
        <v>673</v>
      </c>
      <c r="F652" s="22" t="s">
        <v>20</v>
      </c>
      <c r="G652" s="23" t="n">
        <v>10</v>
      </c>
      <c r="H652" s="24" t="n">
        <v>82.12</v>
      </c>
      <c r="I652" s="24" t="n">
        <v>1</v>
      </c>
      <c r="J652" s="24" t="n">
        <v>0</v>
      </c>
      <c r="K652" s="24" t="n">
        <v>-0</v>
      </c>
      <c r="L652" s="24" t="n">
        <v>-0</v>
      </c>
      <c r="M652" s="6" t="s">
        <f>=I652+J652+K652+L652</f>
      </c>
      <c r="N652" s="22"/>
      <c r="O652" s="22" t="s">
        <v>796</v>
      </c>
    </row>
    <row collapsed="false" customFormat="false" customHeight="false" hidden="false" ht="12.1" outlineLevel="0" r="653">
      <c r="A653" s="21" t="n">
        <v>45638.916493056</v>
      </c>
      <c r="B653" s="22" t="s">
        <v>673</v>
      </c>
      <c r="C653" s="22" t="s">
        <v>233</v>
      </c>
      <c r="D653" s="22" t="s">
        <v>673</v>
      </c>
      <c r="E653" s="22" t="s">
        <v>673</v>
      </c>
      <c r="F653" s="22" t="s">
        <v>20</v>
      </c>
      <c r="G653" s="23" t="n">
        <v>1</v>
      </c>
      <c r="H653" s="24" t="n">
        <v>1</v>
      </c>
      <c r="I653" s="24" t="n">
        <v>8000</v>
      </c>
      <c r="J653" s="24" t="n">
        <v>0</v>
      </c>
      <c r="K653" s="24" t="n">
        <v>-0</v>
      </c>
      <c r="L653" s="24" t="n">
        <v>-0</v>
      </c>
      <c r="M653" s="6" t="s">
        <f>=I653+J653+K653+L653</f>
      </c>
      <c r="N653" s="22"/>
      <c r="O653" s="22" t="s">
        <v>674</v>
      </c>
    </row>
    <row collapsed="false" customFormat="false" customHeight="false" hidden="false" ht="12.1" outlineLevel="0" r="654">
      <c r="A654" s="21" t="n">
        <v>45639.518541667</v>
      </c>
      <c r="B654" s="22" t="s">
        <v>673</v>
      </c>
      <c r="C654" s="22" t="s">
        <v>233</v>
      </c>
      <c r="D654" s="22" t="s">
        <v>673</v>
      </c>
      <c r="E654" s="22" t="s">
        <v>673</v>
      </c>
      <c r="F654" s="22" t="s">
        <v>20</v>
      </c>
      <c r="G654" s="23" t="n">
        <v>1</v>
      </c>
      <c r="H654" s="24" t="n">
        <v>1</v>
      </c>
      <c r="I654" s="24" t="n">
        <v>36</v>
      </c>
      <c r="J654" s="24" t="n">
        <v>0</v>
      </c>
      <c r="K654" s="24" t="n">
        <v>-0</v>
      </c>
      <c r="L654" s="24" t="n">
        <v>-0</v>
      </c>
      <c r="M654" s="6" t="s">
        <f>=I654+J654+K654+L654</f>
      </c>
      <c r="N654" s="22"/>
      <c r="O654" s="22" t="s">
        <v>796</v>
      </c>
    </row>
    <row collapsed="false" customFormat="false" customHeight="false" hidden="false" ht="12.1" outlineLevel="0" r="655">
      <c r="A655" s="20" t="n">
        <v>45639.518599537</v>
      </c>
      <c r="B655" s="16" t="s">
        <v>135</v>
      </c>
      <c r="C655" s="16" t="s">
        <v>801</v>
      </c>
      <c r="D655" s="16" t="s">
        <v>336</v>
      </c>
      <c r="E655" s="16" t="s">
        <v>132</v>
      </c>
      <c r="F655" s="16" t="s">
        <v>20</v>
      </c>
      <c r="G655" s="7" t="n">
        <v>1</v>
      </c>
      <c r="H655" s="6" t="n">
        <v>123.87</v>
      </c>
      <c r="I655" s="6" t="n">
        <v>-123.87</v>
      </c>
      <c r="J655" s="6" t="n">
        <v>-0</v>
      </c>
      <c r="K655" s="6" t="n">
        <v>-0</v>
      </c>
      <c r="L655" s="6" t="n">
        <v>-0</v>
      </c>
      <c r="M655" s="6" t="s">
        <f>=I655+J655+K655+L655</f>
      </c>
      <c r="N655" s="16"/>
      <c r="O655" s="16" t="s">
        <v>796</v>
      </c>
    </row>
    <row collapsed="false" customFormat="false" customHeight="false" hidden="false" ht="12.1" outlineLevel="0" r="656">
      <c r="A656" s="21" t="n">
        <v>45640.294976852</v>
      </c>
      <c r="B656" s="22" t="s">
        <v>673</v>
      </c>
      <c r="C656" s="22" t="s">
        <v>233</v>
      </c>
      <c r="D656" s="22" t="s">
        <v>673</v>
      </c>
      <c r="E656" s="22" t="s">
        <v>673</v>
      </c>
      <c r="F656" s="22" t="s">
        <v>20</v>
      </c>
      <c r="G656" s="23" t="n">
        <v>1</v>
      </c>
      <c r="H656" s="24" t="n">
        <v>1</v>
      </c>
      <c r="I656" s="24" t="n">
        <v>1.11</v>
      </c>
      <c r="J656" s="24" t="n">
        <v>0</v>
      </c>
      <c r="K656" s="24" t="n">
        <v>-0</v>
      </c>
      <c r="L656" s="24" t="n">
        <v>-0</v>
      </c>
      <c r="M656" s="6" t="s">
        <f>=I656+J656+K656+L656</f>
      </c>
      <c r="N656" s="22"/>
      <c r="O656" s="22" t="s">
        <v>796</v>
      </c>
    </row>
    <row collapsed="false" customFormat="false" customHeight="false" hidden="false" ht="12.1" outlineLevel="0" r="657">
      <c r="A657" s="21" t="n">
        <v>45640.295578704</v>
      </c>
      <c r="B657" s="22" t="s">
        <v>673</v>
      </c>
      <c r="C657" s="22" t="s">
        <v>233</v>
      </c>
      <c r="D657" s="22" t="s">
        <v>673</v>
      </c>
      <c r="E657" s="22" t="s">
        <v>673</v>
      </c>
      <c r="F657" s="22" t="s">
        <v>20</v>
      </c>
      <c r="G657" s="23" t="n">
        <v>1</v>
      </c>
      <c r="H657" s="24" t="n">
        <v>1</v>
      </c>
      <c r="I657" s="24" t="n">
        <v>30.01</v>
      </c>
      <c r="J657" s="24" t="n">
        <v>0</v>
      </c>
      <c r="K657" s="24" t="n">
        <v>-0</v>
      </c>
      <c r="L657" s="24" t="n">
        <v>-0</v>
      </c>
      <c r="M657" s="6" t="s">
        <f>=I657+J657+K657+L657</f>
      </c>
      <c r="N657" s="22"/>
      <c r="O657" s="22" t="s">
        <v>796</v>
      </c>
    </row>
    <row collapsed="false" customFormat="false" customHeight="false" hidden="false" ht="12.1" outlineLevel="0" r="658">
      <c r="A658" s="21" t="n">
        <v>45640.833275463</v>
      </c>
      <c r="B658" s="22" t="s">
        <v>673</v>
      </c>
      <c r="C658" s="22" t="s">
        <v>233</v>
      </c>
      <c r="D658" s="22" t="s">
        <v>673</v>
      </c>
      <c r="E658" s="22" t="s">
        <v>673</v>
      </c>
      <c r="F658" s="22" t="s">
        <v>20</v>
      </c>
      <c r="G658" s="23" t="n">
        <v>1</v>
      </c>
      <c r="H658" s="24" t="n">
        <v>1</v>
      </c>
      <c r="I658" s="24" t="n">
        <v>3.31</v>
      </c>
      <c r="J658" s="24" t="n">
        <v>0</v>
      </c>
      <c r="K658" s="24" t="n">
        <v>-0</v>
      </c>
      <c r="L658" s="24" t="n">
        <v>-0</v>
      </c>
      <c r="M658" s="6" t="s">
        <f>=I658+J658+K658+L658</f>
      </c>
      <c r="N658" s="22"/>
      <c r="O658" s="22" t="s">
        <v>796</v>
      </c>
    </row>
    <row collapsed="false" customFormat="false" customHeight="false" hidden="false" ht="12.1" outlineLevel="0" r="659">
      <c r="A659" s="21" t="n">
        <v>45640.835381944</v>
      </c>
      <c r="B659" s="22" t="s">
        <v>673</v>
      </c>
      <c r="C659" s="22" t="s">
        <v>233</v>
      </c>
      <c r="D659" s="22" t="s">
        <v>673</v>
      </c>
      <c r="E659" s="22" t="s">
        <v>673</v>
      </c>
      <c r="F659" s="22" t="s">
        <v>20</v>
      </c>
      <c r="G659" s="23" t="n">
        <v>1</v>
      </c>
      <c r="H659" s="24" t="n">
        <v>1</v>
      </c>
      <c r="I659" s="24" t="n">
        <v>14.47</v>
      </c>
      <c r="J659" s="24" t="n">
        <v>0</v>
      </c>
      <c r="K659" s="24" t="n">
        <v>-0</v>
      </c>
      <c r="L659" s="24" t="n">
        <v>-0</v>
      </c>
      <c r="M659" s="6" t="s">
        <f>=I659+J659+K659+L659</f>
      </c>
      <c r="N659" s="22"/>
      <c r="O659" s="22" t="s">
        <v>796</v>
      </c>
    </row>
    <row collapsed="false" customFormat="false" customHeight="false" hidden="false" ht="12.1" outlineLevel="0" r="660">
      <c r="A660" s="21" t="n">
        <v>45640.860509259</v>
      </c>
      <c r="B660" s="22" t="s">
        <v>673</v>
      </c>
      <c r="C660" s="22" t="s">
        <v>233</v>
      </c>
      <c r="D660" s="22" t="s">
        <v>673</v>
      </c>
      <c r="E660" s="22" t="s">
        <v>673</v>
      </c>
      <c r="F660" s="22" t="s">
        <v>20</v>
      </c>
      <c r="G660" s="23" t="n">
        <v>1</v>
      </c>
      <c r="H660" s="24" t="n">
        <v>1</v>
      </c>
      <c r="I660" s="24" t="n">
        <v>1.54</v>
      </c>
      <c r="J660" s="24" t="n">
        <v>0</v>
      </c>
      <c r="K660" s="24" t="n">
        <v>-0</v>
      </c>
      <c r="L660" s="24" t="n">
        <v>-0</v>
      </c>
      <c r="M660" s="6" t="s">
        <f>=I660+J660+K660+L660</f>
      </c>
      <c r="N660" s="22"/>
      <c r="O660" s="22" t="s">
        <v>796</v>
      </c>
    </row>
    <row collapsed="false" customFormat="false" customHeight="false" hidden="false" ht="12.1" outlineLevel="0" r="661">
      <c r="A661" s="21" t="n">
        <v>45642.390300926</v>
      </c>
      <c r="B661" s="22" t="s">
        <v>673</v>
      </c>
      <c r="C661" s="22" t="s">
        <v>233</v>
      </c>
      <c r="D661" s="22" t="s">
        <v>673</v>
      </c>
      <c r="E661" s="22" t="s">
        <v>673</v>
      </c>
      <c r="F661" s="22" t="s">
        <v>20</v>
      </c>
      <c r="G661" s="23" t="n">
        <v>1</v>
      </c>
      <c r="H661" s="24" t="n">
        <v>1</v>
      </c>
      <c r="I661" s="24" t="n">
        <v>1</v>
      </c>
      <c r="J661" s="24" t="n">
        <v>0</v>
      </c>
      <c r="K661" s="24" t="n">
        <v>-0</v>
      </c>
      <c r="L661" s="24" t="n">
        <v>-0</v>
      </c>
      <c r="M661" s="6" t="s">
        <f>=I661+J661+K661+L661</f>
      </c>
      <c r="N661" s="22"/>
      <c r="O661" s="22" t="s">
        <v>796</v>
      </c>
    </row>
    <row collapsed="false" customFormat="false" customHeight="false" hidden="false" ht="12.1" outlineLevel="0" r="662">
      <c r="A662" s="21" t="n">
        <v>45642.551886574</v>
      </c>
      <c r="B662" s="22" t="s">
        <v>673</v>
      </c>
      <c r="C662" s="22" t="s">
        <v>233</v>
      </c>
      <c r="D662" s="22" t="s">
        <v>673</v>
      </c>
      <c r="E662" s="22" t="s">
        <v>673</v>
      </c>
      <c r="F662" s="22" t="s">
        <v>20</v>
      </c>
      <c r="G662" s="23" t="n">
        <v>1</v>
      </c>
      <c r="H662" s="24" t="n">
        <v>1</v>
      </c>
      <c r="I662" s="24" t="n">
        <v>1</v>
      </c>
      <c r="J662" s="24" t="n">
        <v>0</v>
      </c>
      <c r="K662" s="24" t="n">
        <v>-0</v>
      </c>
      <c r="L662" s="24" t="n">
        <v>-0</v>
      </c>
      <c r="M662" s="6" t="s">
        <f>=I662+J662+K662+L662</f>
      </c>
      <c r="N662" s="22"/>
      <c r="O662" s="22" t="s">
        <v>796</v>
      </c>
    </row>
    <row collapsed="false" customFormat="false" customHeight="false" hidden="false" ht="12.1" outlineLevel="0" r="663">
      <c r="A663" s="21" t="n">
        <v>45642.7859375</v>
      </c>
      <c r="B663" s="22" t="s">
        <v>673</v>
      </c>
      <c r="C663" s="22" t="s">
        <v>233</v>
      </c>
      <c r="D663" s="22" t="s">
        <v>673</v>
      </c>
      <c r="E663" s="22" t="s">
        <v>673</v>
      </c>
      <c r="F663" s="22" t="s">
        <v>20</v>
      </c>
      <c r="G663" s="23" t="n">
        <v>1</v>
      </c>
      <c r="H663" s="24" t="n">
        <v>1</v>
      </c>
      <c r="I663" s="24" t="n">
        <v>40.04</v>
      </c>
      <c r="J663" s="24" t="n">
        <v>0</v>
      </c>
      <c r="K663" s="24" t="n">
        <v>-0</v>
      </c>
      <c r="L663" s="24" t="n">
        <v>-0</v>
      </c>
      <c r="M663" s="6" t="s">
        <f>=I663+J663+K663+L663</f>
      </c>
      <c r="N663" s="22"/>
      <c r="O663" s="22" t="s">
        <v>796</v>
      </c>
    </row>
    <row collapsed="false" customFormat="false" customHeight="false" hidden="false" ht="12.1" outlineLevel="0" r="664">
      <c r="A664" s="21" t="n">
        <v>45643.373078704</v>
      </c>
      <c r="B664" s="22" t="s">
        <v>673</v>
      </c>
      <c r="C664" s="22" t="s">
        <v>233</v>
      </c>
      <c r="D664" s="22" t="s">
        <v>673</v>
      </c>
      <c r="E664" s="22" t="s">
        <v>673</v>
      </c>
      <c r="F664" s="22" t="s">
        <v>20</v>
      </c>
      <c r="G664" s="23" t="n">
        <v>1</v>
      </c>
      <c r="H664" s="24" t="n">
        <v>1</v>
      </c>
      <c r="I664" s="24" t="n">
        <v>1</v>
      </c>
      <c r="J664" s="24" t="n">
        <v>0</v>
      </c>
      <c r="K664" s="24" t="n">
        <v>-0</v>
      </c>
      <c r="L664" s="24" t="n">
        <v>-0</v>
      </c>
      <c r="M664" s="6" t="s">
        <f>=I664+J664+K664+L664</f>
      </c>
      <c r="N664" s="22"/>
      <c r="O664" s="22" t="s">
        <v>796</v>
      </c>
    </row>
    <row collapsed="false" customFormat="false" customHeight="false" hidden="false" ht="12.1" outlineLevel="0" r="665">
      <c r="A665" s="21" t="n">
        <v>45643.523564815</v>
      </c>
      <c r="B665" s="22" t="s">
        <v>673</v>
      </c>
      <c r="C665" s="22" t="s">
        <v>233</v>
      </c>
      <c r="D665" s="22" t="s">
        <v>673</v>
      </c>
      <c r="E665" s="22" t="s">
        <v>673</v>
      </c>
      <c r="F665" s="22" t="s">
        <v>20</v>
      </c>
      <c r="G665" s="23" t="n">
        <v>1</v>
      </c>
      <c r="H665" s="24" t="n">
        <v>1</v>
      </c>
      <c r="I665" s="24" t="n">
        <v>1</v>
      </c>
      <c r="J665" s="24" t="n">
        <v>0</v>
      </c>
      <c r="K665" s="24" t="n">
        <v>-0</v>
      </c>
      <c r="L665" s="24" t="n">
        <v>-0</v>
      </c>
      <c r="M665" s="6" t="s">
        <f>=I665+J665+K665+L665</f>
      </c>
      <c r="N665" s="22"/>
      <c r="O665" s="22" t="s">
        <v>796</v>
      </c>
    </row>
    <row collapsed="false" customFormat="false" customHeight="false" hidden="false" ht="12.1" outlineLevel="0" r="666">
      <c r="A666" s="20" t="n">
        <v>45643.523611111</v>
      </c>
      <c r="B666" s="16" t="s">
        <v>135</v>
      </c>
      <c r="C666" s="16" t="s">
        <v>801</v>
      </c>
      <c r="D666" s="16" t="s">
        <v>336</v>
      </c>
      <c r="E666" s="16" t="s">
        <v>132</v>
      </c>
      <c r="F666" s="16" t="s">
        <v>20</v>
      </c>
      <c r="G666" s="7" t="n">
        <v>1</v>
      </c>
      <c r="H666" s="6" t="n">
        <v>124.15</v>
      </c>
      <c r="I666" s="6" t="n">
        <v>-124.15</v>
      </c>
      <c r="J666" s="6" t="n">
        <v>-0</v>
      </c>
      <c r="K666" s="6" t="n">
        <v>-0</v>
      </c>
      <c r="L666" s="6" t="n">
        <v>-0</v>
      </c>
      <c r="M666" s="6" t="s">
        <f>=I666+J666+K666+L666</f>
      </c>
      <c r="N666" s="16"/>
      <c r="O666" s="16" t="s">
        <v>796</v>
      </c>
    </row>
    <row collapsed="false" customFormat="false" customHeight="false" hidden="false" ht="12.1" outlineLevel="0" r="667">
      <c r="A667" s="21" t="n">
        <v>45643.792638889</v>
      </c>
      <c r="B667" s="22" t="s">
        <v>673</v>
      </c>
      <c r="C667" s="22" t="s">
        <v>233</v>
      </c>
      <c r="D667" s="22" t="s">
        <v>673</v>
      </c>
      <c r="E667" s="22" t="s">
        <v>673</v>
      </c>
      <c r="F667" s="22" t="s">
        <v>20</v>
      </c>
      <c r="G667" s="23" t="n">
        <v>1</v>
      </c>
      <c r="H667" s="24" t="n">
        <v>1</v>
      </c>
      <c r="I667" s="24" t="n">
        <v>10.08</v>
      </c>
      <c r="J667" s="24" t="n">
        <v>0</v>
      </c>
      <c r="K667" s="24" t="n">
        <v>-0</v>
      </c>
      <c r="L667" s="24" t="n">
        <v>-0</v>
      </c>
      <c r="M667" s="6" t="s">
        <f>=I667+J667+K667+L667</f>
      </c>
      <c r="N667" s="22"/>
      <c r="O667" s="22" t="s">
        <v>796</v>
      </c>
    </row>
    <row collapsed="false" customFormat="false" customHeight="false" hidden="false" ht="12.1" outlineLevel="0" r="668">
      <c r="A668" s="21" t="n">
        <v>45644.469259259</v>
      </c>
      <c r="B668" s="22" t="s">
        <v>696</v>
      </c>
      <c r="C668" s="22" t="s">
        <v>758</v>
      </c>
      <c r="D668" s="22" t="s">
        <v>696</v>
      </c>
      <c r="E668" s="22" t="s">
        <v>696</v>
      </c>
      <c r="F668" s="22" t="s">
        <v>20</v>
      </c>
      <c r="G668" s="23" t="n">
        <v>1</v>
      </c>
      <c r="H668" s="24" t="n">
        <v>1</v>
      </c>
      <c r="I668" s="24" t="n">
        <v>21.25</v>
      </c>
      <c r="J668" s="24" t="n">
        <v>0</v>
      </c>
      <c r="K668" s="24" t="n">
        <v>-0</v>
      </c>
      <c r="L668" s="24" t="n">
        <v>-0</v>
      </c>
      <c r="M668" s="6" t="s">
        <f>=I668+J668+K668+L668</f>
      </c>
      <c r="N668" s="22"/>
      <c r="O668" s="22" t="s">
        <v>674</v>
      </c>
    </row>
    <row collapsed="false" customFormat="false" customHeight="false" hidden="false" ht="12.1" outlineLevel="0" r="669">
      <c r="A669" s="21" t="n">
        <v>45644.479409722</v>
      </c>
      <c r="B669" s="22" t="s">
        <v>731</v>
      </c>
      <c r="C669" s="22" t="s">
        <v>825</v>
      </c>
      <c r="D669" s="22" t="s">
        <v>731</v>
      </c>
      <c r="E669" s="22" t="s">
        <v>731</v>
      </c>
      <c r="F669" s="22" t="s">
        <v>20</v>
      </c>
      <c r="G669" s="23" t="n">
        <v>1</v>
      </c>
      <c r="H669" s="24" t="n">
        <v>1</v>
      </c>
      <c r="I669" s="24" t="n">
        <v>875</v>
      </c>
      <c r="J669" s="24" t="n">
        <v>0</v>
      </c>
      <c r="K669" s="24" t="n">
        <v>-0</v>
      </c>
      <c r="L669" s="24" t="n">
        <v>-0</v>
      </c>
      <c r="M669" s="6" t="s">
        <f>=I669+J669+K669+L669</f>
      </c>
      <c r="N669" s="22"/>
      <c r="O669" s="22" t="s">
        <v>674</v>
      </c>
    </row>
    <row collapsed="false" customFormat="false" customHeight="false" hidden="false" ht="12.1" outlineLevel="0" r="670">
      <c r="A670" s="21" t="n">
        <v>45644.51224537</v>
      </c>
      <c r="B670" s="22" t="s">
        <v>696</v>
      </c>
      <c r="C670" s="22" t="s">
        <v>759</v>
      </c>
      <c r="D670" s="22" t="s">
        <v>696</v>
      </c>
      <c r="E670" s="22" t="s">
        <v>696</v>
      </c>
      <c r="F670" s="22" t="s">
        <v>20</v>
      </c>
      <c r="G670" s="23" t="n">
        <v>1</v>
      </c>
      <c r="H670" s="24" t="n">
        <v>1</v>
      </c>
      <c r="I670" s="24" t="n">
        <v>60.57</v>
      </c>
      <c r="J670" s="24" t="n">
        <v>0</v>
      </c>
      <c r="K670" s="24" t="n">
        <v>-0</v>
      </c>
      <c r="L670" s="24" t="n">
        <v>-0</v>
      </c>
      <c r="M670" s="6" t="s">
        <f>=I670+J670+K670+L670</f>
      </c>
      <c r="N670" s="22"/>
      <c r="O670" s="22" t="s">
        <v>674</v>
      </c>
    </row>
    <row collapsed="false" customFormat="false" customHeight="false" hidden="false" ht="12.1" outlineLevel="0" r="671">
      <c r="A671" s="21" t="n">
        <v>45644.513391204</v>
      </c>
      <c r="B671" s="22" t="s">
        <v>731</v>
      </c>
      <c r="C671" s="22" t="s">
        <v>806</v>
      </c>
      <c r="D671" s="22" t="s">
        <v>731</v>
      </c>
      <c r="E671" s="22" t="s">
        <v>731</v>
      </c>
      <c r="F671" s="22" t="s">
        <v>20</v>
      </c>
      <c r="G671" s="23" t="n">
        <v>1</v>
      </c>
      <c r="H671" s="24" t="n">
        <v>1</v>
      </c>
      <c r="I671" s="24" t="n">
        <v>330</v>
      </c>
      <c r="J671" s="24" t="n">
        <v>0</v>
      </c>
      <c r="K671" s="24" t="n">
        <v>-0</v>
      </c>
      <c r="L671" s="24" t="n">
        <v>-0</v>
      </c>
      <c r="M671" s="6" t="s">
        <f>=I671+J671+K671+L671</f>
      </c>
      <c r="N671" s="22"/>
      <c r="O671" s="22" t="s">
        <v>674</v>
      </c>
    </row>
    <row collapsed="false" customFormat="false" customHeight="false" hidden="false" ht="12.1" outlineLevel="0" r="672">
      <c r="A672" s="21" t="n">
        <v>45644.538506944</v>
      </c>
      <c r="B672" s="22" t="s">
        <v>673</v>
      </c>
      <c r="C672" s="22" t="s">
        <v>233</v>
      </c>
      <c r="D672" s="22" t="s">
        <v>673</v>
      </c>
      <c r="E672" s="22" t="s">
        <v>673</v>
      </c>
      <c r="F672" s="22" t="s">
        <v>20</v>
      </c>
      <c r="G672" s="23" t="n">
        <v>1</v>
      </c>
      <c r="H672" s="24" t="n">
        <v>1</v>
      </c>
      <c r="I672" s="24" t="n">
        <v>1</v>
      </c>
      <c r="J672" s="24" t="n">
        <v>0</v>
      </c>
      <c r="K672" s="24" t="n">
        <v>-0</v>
      </c>
      <c r="L672" s="24" t="n">
        <v>-0</v>
      </c>
      <c r="M672" s="6" t="s">
        <f>=I672+J672+K672+L672</f>
      </c>
      <c r="N672" s="22"/>
      <c r="O672" s="22" t="s">
        <v>796</v>
      </c>
    </row>
    <row collapsed="false" customFormat="false" customHeight="false" hidden="false" ht="12.1" outlineLevel="0" r="673">
      <c r="A673" s="21" t="n">
        <v>45644.785868056</v>
      </c>
      <c r="B673" s="22" t="s">
        <v>673</v>
      </c>
      <c r="C673" s="22" t="s">
        <v>233</v>
      </c>
      <c r="D673" s="22" t="s">
        <v>673</v>
      </c>
      <c r="E673" s="22" t="s">
        <v>673</v>
      </c>
      <c r="F673" s="22" t="s">
        <v>20</v>
      </c>
      <c r="G673" s="23" t="n">
        <v>1</v>
      </c>
      <c r="H673" s="24" t="n">
        <v>1</v>
      </c>
      <c r="I673" s="24" t="n">
        <v>11.22</v>
      </c>
      <c r="J673" s="24" t="n">
        <v>0</v>
      </c>
      <c r="K673" s="24" t="n">
        <v>-0</v>
      </c>
      <c r="L673" s="24" t="n">
        <v>-0</v>
      </c>
      <c r="M673" s="6" t="s">
        <f>=I673+J673+K673+L673</f>
      </c>
      <c r="N673" s="22"/>
      <c r="O673" s="22" t="s">
        <v>796</v>
      </c>
    </row>
    <row collapsed="false" customFormat="false" customHeight="false" hidden="false" ht="12.1" outlineLevel="0" r="674">
      <c r="A674" s="21" t="n">
        <v>45645.395833333</v>
      </c>
      <c r="B674" s="22" t="s">
        <v>673</v>
      </c>
      <c r="C674" s="22" t="s">
        <v>233</v>
      </c>
      <c r="D674" s="22" t="s">
        <v>673</v>
      </c>
      <c r="E674" s="22" t="s">
        <v>673</v>
      </c>
      <c r="F674" s="22" t="s">
        <v>20</v>
      </c>
      <c r="G674" s="23" t="n">
        <v>1</v>
      </c>
      <c r="H674" s="24" t="n">
        <v>1</v>
      </c>
      <c r="I674" s="24" t="n">
        <v>1</v>
      </c>
      <c r="J674" s="24" t="n">
        <v>0</v>
      </c>
      <c r="K674" s="24" t="n">
        <v>-0</v>
      </c>
      <c r="L674" s="24" t="n">
        <v>-0</v>
      </c>
      <c r="M674" s="6" t="s">
        <f>=I674+J674+K674+L674</f>
      </c>
      <c r="N674" s="22"/>
      <c r="O674" s="22" t="s">
        <v>796</v>
      </c>
    </row>
    <row collapsed="false" customFormat="false" customHeight="false" hidden="false" ht="12.1" outlineLevel="0" r="675">
      <c r="A675" s="21" t="n">
        <v>45645.514861111</v>
      </c>
      <c r="B675" s="22" t="s">
        <v>673</v>
      </c>
      <c r="C675" s="22" t="s">
        <v>233</v>
      </c>
      <c r="D675" s="22" t="s">
        <v>673</v>
      </c>
      <c r="E675" s="22" t="s">
        <v>673</v>
      </c>
      <c r="F675" s="22" t="s">
        <v>20</v>
      </c>
      <c r="G675" s="23" t="n">
        <v>1</v>
      </c>
      <c r="H675" s="24" t="n">
        <v>1</v>
      </c>
      <c r="I675" s="24" t="n">
        <v>1</v>
      </c>
      <c r="J675" s="24" t="n">
        <v>0</v>
      </c>
      <c r="K675" s="24" t="n">
        <v>-0</v>
      </c>
      <c r="L675" s="24" t="n">
        <v>-0</v>
      </c>
      <c r="M675" s="6" t="s">
        <f>=I675+J675+K675+L675</f>
      </c>
      <c r="N675" s="22"/>
      <c r="O675" s="22" t="s">
        <v>796</v>
      </c>
    </row>
    <row collapsed="false" customFormat="false" customHeight="false" hidden="false" ht="12.1" outlineLevel="0" r="676">
      <c r="A676" s="21" t="n">
        <v>45645.783287037</v>
      </c>
      <c r="B676" s="22" t="s">
        <v>673</v>
      </c>
      <c r="C676" s="22" t="s">
        <v>233</v>
      </c>
      <c r="D676" s="22" t="s">
        <v>673</v>
      </c>
      <c r="E676" s="22" t="s">
        <v>673</v>
      </c>
      <c r="F676" s="22" t="s">
        <v>20</v>
      </c>
      <c r="G676" s="23" t="n">
        <v>1</v>
      </c>
      <c r="H676" s="24" t="n">
        <v>1</v>
      </c>
      <c r="I676" s="24" t="n">
        <v>29.06</v>
      </c>
      <c r="J676" s="24" t="n">
        <v>0</v>
      </c>
      <c r="K676" s="24" t="n">
        <v>-0</v>
      </c>
      <c r="L676" s="24" t="n">
        <v>-0</v>
      </c>
      <c r="M676" s="6" t="s">
        <f>=I676+J676+K676+L676</f>
      </c>
      <c r="N676" s="22"/>
      <c r="O676" s="22" t="s">
        <v>796</v>
      </c>
    </row>
    <row collapsed="false" customFormat="false" customHeight="false" hidden="false" ht="12.1" outlineLevel="0" r="677">
      <c r="A677" s="21" t="n">
        <v>45646.421516204</v>
      </c>
      <c r="B677" s="22" t="s">
        <v>673</v>
      </c>
      <c r="C677" s="22" t="s">
        <v>233</v>
      </c>
      <c r="D677" s="22" t="s">
        <v>673</v>
      </c>
      <c r="E677" s="22" t="s">
        <v>673</v>
      </c>
      <c r="F677" s="22" t="s">
        <v>20</v>
      </c>
      <c r="G677" s="23" t="n">
        <v>1</v>
      </c>
      <c r="H677" s="24" t="n">
        <v>1</v>
      </c>
      <c r="I677" s="24" t="n">
        <v>1</v>
      </c>
      <c r="J677" s="24" t="n">
        <v>0</v>
      </c>
      <c r="K677" s="24" t="n">
        <v>-0</v>
      </c>
      <c r="L677" s="24" t="n">
        <v>-0</v>
      </c>
      <c r="M677" s="6" t="s">
        <f>=I677+J677+K677+L677</f>
      </c>
      <c r="N677" s="22"/>
      <c r="O677" s="22" t="s">
        <v>796</v>
      </c>
    </row>
    <row collapsed="false" customFormat="false" customHeight="false" hidden="false" ht="12.1" outlineLevel="0" r="678">
      <c r="A678" s="21" t="n">
        <v>45646.542418981</v>
      </c>
      <c r="B678" s="22" t="s">
        <v>673</v>
      </c>
      <c r="C678" s="22" t="s">
        <v>233</v>
      </c>
      <c r="D678" s="22" t="s">
        <v>673</v>
      </c>
      <c r="E678" s="22" t="s">
        <v>673</v>
      </c>
      <c r="F678" s="22" t="s">
        <v>20</v>
      </c>
      <c r="G678" s="23" t="n">
        <v>1</v>
      </c>
      <c r="H678" s="24" t="n">
        <v>1</v>
      </c>
      <c r="I678" s="24" t="n">
        <v>1</v>
      </c>
      <c r="J678" s="24" t="n">
        <v>0</v>
      </c>
      <c r="K678" s="24" t="n">
        <v>-0</v>
      </c>
      <c r="L678" s="24" t="n">
        <v>-0</v>
      </c>
      <c r="M678" s="6" t="s">
        <f>=I678+J678+K678+L678</f>
      </c>
      <c r="N678" s="22"/>
      <c r="O678" s="22" t="s">
        <v>796</v>
      </c>
    </row>
    <row collapsed="false" customFormat="false" customHeight="false" hidden="false" ht="12.1" outlineLevel="0" r="679">
      <c r="A679" s="20" t="n">
        <v>45646.882268519</v>
      </c>
      <c r="B679" s="16" t="s">
        <v>138</v>
      </c>
      <c r="C679" s="16" t="s">
        <v>824</v>
      </c>
      <c r="D679" s="16" t="s">
        <v>336</v>
      </c>
      <c r="E679" s="16" t="s">
        <v>132</v>
      </c>
      <c r="F679" s="16" t="s">
        <v>20</v>
      </c>
      <c r="G679" s="7" t="n">
        <v>73</v>
      </c>
      <c r="H679" s="6" t="n">
        <v>5.72</v>
      </c>
      <c r="I679" s="6" t="n">
        <v>-417.56</v>
      </c>
      <c r="J679" s="6" t="n">
        <v>-0</v>
      </c>
      <c r="K679" s="6" t="n">
        <v>-0</v>
      </c>
      <c r="L679" s="6" t="n">
        <v>-0</v>
      </c>
      <c r="M679" s="6" t="s">
        <f>=I679+J679+K679+L679</f>
      </c>
      <c r="N679" s="16"/>
      <c r="O679" s="16" t="s">
        <v>674</v>
      </c>
    </row>
    <row collapsed="false" customFormat="false" customHeight="false" hidden="false" ht="12.1" outlineLevel="0" r="680">
      <c r="A680" s="20" t="n">
        <v>45646.884571759</v>
      </c>
      <c r="B680" s="16" t="s">
        <v>153</v>
      </c>
      <c r="C680" s="16" t="s">
        <v>817</v>
      </c>
      <c r="D680" s="16" t="s">
        <v>336</v>
      </c>
      <c r="E680" s="16" t="s">
        <v>146</v>
      </c>
      <c r="F680" s="16" t="s">
        <v>20</v>
      </c>
      <c r="G680" s="7" t="n">
        <v>4</v>
      </c>
      <c r="H680" s="6" t="n">
        <v>57.2</v>
      </c>
      <c r="I680" s="6" t="n">
        <v>-2288</v>
      </c>
      <c r="J680" s="6" t="n">
        <v>-69.2</v>
      </c>
      <c r="K680" s="6" t="n">
        <v>-6.86</v>
      </c>
      <c r="L680" s="6" t="n">
        <v>-0</v>
      </c>
      <c r="M680" s="6" t="s">
        <f>=I680+J680+K680+L680</f>
      </c>
      <c r="N680" s="16"/>
      <c r="O680" s="16" t="s">
        <v>674</v>
      </c>
    </row>
    <row collapsed="false" customFormat="false" customHeight="false" hidden="false" ht="12.1" outlineLevel="0" r="681">
      <c r="A681" s="20" t="n">
        <v>45646.884826389</v>
      </c>
      <c r="B681" s="16" t="s">
        <v>160</v>
      </c>
      <c r="C681" s="16" t="s">
        <v>818</v>
      </c>
      <c r="D681" s="16" t="s">
        <v>336</v>
      </c>
      <c r="E681" s="16" t="s">
        <v>146</v>
      </c>
      <c r="F681" s="16" t="s">
        <v>20</v>
      </c>
      <c r="G681" s="7" t="n">
        <v>4</v>
      </c>
      <c r="H681" s="6" t="n">
        <v>54.138</v>
      </c>
      <c r="I681" s="6" t="n">
        <v>-2165.52</v>
      </c>
      <c r="J681" s="6" t="n">
        <v>-14.8</v>
      </c>
      <c r="K681" s="6" t="n">
        <v>-6.5</v>
      </c>
      <c r="L681" s="6" t="n">
        <v>-0</v>
      </c>
      <c r="M681" s="6" t="s">
        <f>=I681+J681+K681+L681</f>
      </c>
      <c r="N681" s="16"/>
      <c r="O681" s="16" t="s">
        <v>674</v>
      </c>
    </row>
    <row collapsed="false" customFormat="false" customHeight="false" hidden="false" ht="12.1" outlineLevel="0" r="682">
      <c r="A682" s="20" t="n">
        <v>45646.885115741</v>
      </c>
      <c r="B682" s="16" t="s">
        <v>160</v>
      </c>
      <c r="C682" s="16" t="s">
        <v>818</v>
      </c>
      <c r="D682" s="16" t="s">
        <v>336</v>
      </c>
      <c r="E682" s="16" t="s">
        <v>146</v>
      </c>
      <c r="F682" s="16" t="s">
        <v>20</v>
      </c>
      <c r="G682" s="7" t="n">
        <v>1</v>
      </c>
      <c r="H682" s="6" t="n">
        <v>54.133</v>
      </c>
      <c r="I682" s="6" t="n">
        <v>-541.33</v>
      </c>
      <c r="J682" s="6" t="n">
        <v>-3.6999999999999</v>
      </c>
      <c r="K682" s="6" t="n">
        <v>-1.62</v>
      </c>
      <c r="L682" s="6" t="n">
        <v>-0</v>
      </c>
      <c r="M682" s="6" t="s">
        <f>=I682+J682+K682+L682</f>
      </c>
      <c r="N682" s="16"/>
      <c r="O682" s="16" t="s">
        <v>674</v>
      </c>
    </row>
    <row collapsed="false" customFormat="false" customHeight="false" hidden="false" ht="12.1" outlineLevel="0" r="683">
      <c r="A683" s="20" t="n">
        <v>45646.888090278</v>
      </c>
      <c r="B683" s="16" t="s">
        <v>46</v>
      </c>
      <c r="C683" s="16" t="s">
        <v>683</v>
      </c>
      <c r="D683" s="16" t="s">
        <v>336</v>
      </c>
      <c r="E683" s="16" t="s">
        <v>18</v>
      </c>
      <c r="F683" s="16" t="s">
        <v>20</v>
      </c>
      <c r="G683" s="7" t="n">
        <v>1</v>
      </c>
      <c r="H683" s="6" t="n">
        <v>891.4</v>
      </c>
      <c r="I683" s="6" t="n">
        <v>-891.4</v>
      </c>
      <c r="J683" s="6" t="n">
        <v>-0</v>
      </c>
      <c r="K683" s="6" t="n">
        <v>-2.67</v>
      </c>
      <c r="L683" s="6" t="n">
        <v>-0</v>
      </c>
      <c r="M683" s="6" t="s">
        <f>=I683+J683+K683+L683</f>
      </c>
      <c r="N683" s="16"/>
      <c r="O683" s="16" t="s">
        <v>674</v>
      </c>
    </row>
    <row collapsed="false" customFormat="false" customHeight="false" hidden="false" ht="12.1" outlineLevel="0" r="684">
      <c r="A684" s="20" t="n">
        <v>45646.888657407</v>
      </c>
      <c r="B684" s="16" t="s">
        <v>42</v>
      </c>
      <c r="C684" s="16" t="s">
        <v>746</v>
      </c>
      <c r="D684" s="16" t="s">
        <v>336</v>
      </c>
      <c r="E684" s="16" t="s">
        <v>18</v>
      </c>
      <c r="F684" s="16" t="s">
        <v>20</v>
      </c>
      <c r="G684" s="7" t="n">
        <v>1</v>
      </c>
      <c r="H684" s="6" t="n">
        <v>1002.4</v>
      </c>
      <c r="I684" s="6" t="n">
        <v>-1002.4</v>
      </c>
      <c r="J684" s="6" t="n">
        <v>-0</v>
      </c>
      <c r="K684" s="6" t="n">
        <v>-0</v>
      </c>
      <c r="L684" s="6" t="n">
        <v>-0</v>
      </c>
      <c r="M684" s="6" t="s">
        <f>=I684+J684+K684+L684</f>
      </c>
      <c r="N684" s="16"/>
      <c r="O684" s="16" t="s">
        <v>674</v>
      </c>
    </row>
    <row collapsed="false" customFormat="false" customHeight="false" hidden="false" ht="12.1" outlineLevel="0" r="685">
      <c r="A685" s="29" t="n">
        <v>45646.888668981</v>
      </c>
      <c r="B685" s="30" t="s">
        <v>709</v>
      </c>
      <c r="C685" s="30" t="s">
        <v>826</v>
      </c>
      <c r="D685" s="30" t="s">
        <v>709</v>
      </c>
      <c r="E685" s="30" t="s">
        <v>709</v>
      </c>
      <c r="F685" s="30" t="s">
        <v>20</v>
      </c>
      <c r="G685" s="31" t="n">
        <v>1</v>
      </c>
      <c r="H685" s="32" t="n">
        <v>-1</v>
      </c>
      <c r="I685" s="32" t="n">
        <v>-3.01</v>
      </c>
      <c r="J685" s="32" t="n">
        <v>0</v>
      </c>
      <c r="K685" s="32" t="n">
        <v>-0</v>
      </c>
      <c r="L685" s="32" t="n">
        <v>-0</v>
      </c>
      <c r="M685" s="6" t="s">
        <f>=I685+J685+K685+L685</f>
      </c>
      <c r="N685" s="30"/>
      <c r="O685" s="30" t="s">
        <v>674</v>
      </c>
    </row>
    <row collapsed="false" customFormat="false" customHeight="false" hidden="false" ht="12.1" outlineLevel="0" r="686">
      <c r="A686" s="20" t="n">
        <v>45646.892372685</v>
      </c>
      <c r="B686" s="16" t="s">
        <v>67</v>
      </c>
      <c r="C686" s="16" t="s">
        <v>715</v>
      </c>
      <c r="D686" s="16" t="s">
        <v>336</v>
      </c>
      <c r="E686" s="16" t="s">
        <v>18</v>
      </c>
      <c r="F686" s="16" t="s">
        <v>20</v>
      </c>
      <c r="G686" s="7" t="n">
        <v>20</v>
      </c>
      <c r="H686" s="6" t="n">
        <v>34.405</v>
      </c>
      <c r="I686" s="6" t="n">
        <v>-688.1</v>
      </c>
      <c r="J686" s="6" t="n">
        <v>-0</v>
      </c>
      <c r="K686" s="6" t="n">
        <v>-2.06</v>
      </c>
      <c r="L686" s="6" t="n">
        <v>-0</v>
      </c>
      <c r="M686" s="6" t="s">
        <f>=I686+J686+K686+L686</f>
      </c>
      <c r="N686" s="16"/>
      <c r="O686" s="16" t="s">
        <v>674</v>
      </c>
    </row>
    <row collapsed="false" customFormat="false" customHeight="false" hidden="false" ht="12.1" outlineLevel="0" r="687">
      <c r="A687" s="20" t="n">
        <v>45646.89318287</v>
      </c>
      <c r="B687" s="16" t="s">
        <v>118</v>
      </c>
      <c r="C687" s="16" t="s">
        <v>693</v>
      </c>
      <c r="D687" s="16" t="s">
        <v>336</v>
      </c>
      <c r="E687" s="16" t="s">
        <v>18</v>
      </c>
      <c r="F687" s="16" t="s">
        <v>20</v>
      </c>
      <c r="G687" s="7" t="n">
        <v>10</v>
      </c>
      <c r="H687" s="6" t="n">
        <v>50.48</v>
      </c>
      <c r="I687" s="6" t="n">
        <v>-504.8</v>
      </c>
      <c r="J687" s="6" t="n">
        <v>-0</v>
      </c>
      <c r="K687" s="6" t="n">
        <v>-1.51</v>
      </c>
      <c r="L687" s="6" t="n">
        <v>-0</v>
      </c>
      <c r="M687" s="6" t="s">
        <f>=I687+J687+K687+L687</f>
      </c>
      <c r="N687" s="16"/>
      <c r="O687" s="16" t="s">
        <v>674</v>
      </c>
    </row>
    <row collapsed="false" customFormat="false" customHeight="false" hidden="false" ht="12.1" outlineLevel="0" r="688">
      <c r="A688" s="20" t="n">
        <v>45646.893703704</v>
      </c>
      <c r="B688" s="16" t="s">
        <v>121</v>
      </c>
      <c r="C688" s="16" t="s">
        <v>745</v>
      </c>
      <c r="D688" s="16" t="s">
        <v>336</v>
      </c>
      <c r="E688" s="16" t="s">
        <v>18</v>
      </c>
      <c r="F688" s="16" t="s">
        <v>20</v>
      </c>
      <c r="G688" s="7" t="n">
        <v>1</v>
      </c>
      <c r="H688" s="6" t="n">
        <v>575</v>
      </c>
      <c r="I688" s="6" t="n">
        <v>-575</v>
      </c>
      <c r="J688" s="6" t="n">
        <v>-0</v>
      </c>
      <c r="K688" s="6" t="n">
        <v>-1.73</v>
      </c>
      <c r="L688" s="6" t="n">
        <v>-0</v>
      </c>
      <c r="M688" s="6" t="s">
        <f>=I688+J688+K688+L688</f>
      </c>
      <c r="N688" s="16"/>
      <c r="O688" s="16" t="s">
        <v>674</v>
      </c>
    </row>
    <row collapsed="false" customFormat="false" customHeight="false" hidden="false" ht="12.1" outlineLevel="0" r="689">
      <c r="A689" s="20" t="n">
        <v>45646.894340278</v>
      </c>
      <c r="B689" s="16" t="s">
        <v>138</v>
      </c>
      <c r="C689" s="16" t="s">
        <v>824</v>
      </c>
      <c r="D689" s="16" t="s">
        <v>336</v>
      </c>
      <c r="E689" s="16" t="s">
        <v>132</v>
      </c>
      <c r="F689" s="16" t="s">
        <v>20</v>
      </c>
      <c r="G689" s="7" t="n">
        <v>17</v>
      </c>
      <c r="H689" s="6" t="n">
        <v>5.74</v>
      </c>
      <c r="I689" s="6" t="n">
        <v>-97.58</v>
      </c>
      <c r="J689" s="6" t="n">
        <v>-0</v>
      </c>
      <c r="K689" s="6" t="n">
        <v>-0</v>
      </c>
      <c r="L689" s="6" t="n">
        <v>-0</v>
      </c>
      <c r="M689" s="6" t="s">
        <f>=I689+J689+K689+L689</f>
      </c>
      <c r="N689" s="16"/>
      <c r="O689" s="16" t="s">
        <v>674</v>
      </c>
    </row>
    <row collapsed="false" customFormat="false" customHeight="false" hidden="false" ht="12.1" outlineLevel="0" r="690">
      <c r="A690" s="21" t="n">
        <v>45647.750335648</v>
      </c>
      <c r="B690" s="22" t="s">
        <v>673</v>
      </c>
      <c r="C690" s="22" t="s">
        <v>233</v>
      </c>
      <c r="D690" s="22" t="s">
        <v>673</v>
      </c>
      <c r="E690" s="22" t="s">
        <v>673</v>
      </c>
      <c r="F690" s="22" t="s">
        <v>20</v>
      </c>
      <c r="G690" s="23" t="n">
        <v>1</v>
      </c>
      <c r="H690" s="24" t="n">
        <v>1</v>
      </c>
      <c r="I690" s="24" t="n">
        <v>41</v>
      </c>
      <c r="J690" s="24" t="n">
        <v>0</v>
      </c>
      <c r="K690" s="24" t="n">
        <v>-0</v>
      </c>
      <c r="L690" s="24" t="n">
        <v>-0</v>
      </c>
      <c r="M690" s="6" t="s">
        <f>=I690+J690+K690+L690</f>
      </c>
      <c r="N690" s="22"/>
      <c r="O690" s="22" t="s">
        <v>796</v>
      </c>
    </row>
    <row collapsed="false" customFormat="false" customHeight="false" hidden="false" ht="12.1" outlineLevel="0" r="691">
      <c r="A691" s="21" t="n">
        <v>45649.387893519</v>
      </c>
      <c r="B691" s="22" t="s">
        <v>673</v>
      </c>
      <c r="C691" s="22" t="s">
        <v>233</v>
      </c>
      <c r="D691" s="22" t="s">
        <v>673</v>
      </c>
      <c r="E691" s="22" t="s">
        <v>673</v>
      </c>
      <c r="F691" s="22" t="s">
        <v>20</v>
      </c>
      <c r="G691" s="23" t="n">
        <v>1</v>
      </c>
      <c r="H691" s="24" t="n">
        <v>1</v>
      </c>
      <c r="I691" s="24" t="n">
        <v>1</v>
      </c>
      <c r="J691" s="24" t="n">
        <v>0</v>
      </c>
      <c r="K691" s="24" t="n">
        <v>-0</v>
      </c>
      <c r="L691" s="24" t="n">
        <v>-0</v>
      </c>
      <c r="M691" s="6" t="s">
        <f>=I691+J691+K691+L691</f>
      </c>
      <c r="N691" s="22"/>
      <c r="O691" s="22" t="s">
        <v>796</v>
      </c>
    </row>
    <row collapsed="false" customFormat="false" customHeight="false" hidden="false" ht="12.1" outlineLevel="0" r="692">
      <c r="A692" s="21" t="n">
        <v>45649.519016204</v>
      </c>
      <c r="B692" s="22" t="s">
        <v>673</v>
      </c>
      <c r="C692" s="22" t="s">
        <v>233</v>
      </c>
      <c r="D692" s="22" t="s">
        <v>673</v>
      </c>
      <c r="E692" s="22" t="s">
        <v>673</v>
      </c>
      <c r="F692" s="22" t="s">
        <v>20</v>
      </c>
      <c r="G692" s="23" t="n">
        <v>1</v>
      </c>
      <c r="H692" s="24" t="n">
        <v>1</v>
      </c>
      <c r="I692" s="24" t="n">
        <v>32</v>
      </c>
      <c r="J692" s="24" t="n">
        <v>0</v>
      </c>
      <c r="K692" s="24" t="n">
        <v>-0</v>
      </c>
      <c r="L692" s="24" t="n">
        <v>-0</v>
      </c>
      <c r="M692" s="6" t="s">
        <f>=I692+J692+K692+L692</f>
      </c>
      <c r="N692" s="22"/>
      <c r="O692" s="22" t="s">
        <v>796</v>
      </c>
    </row>
    <row collapsed="false" customFormat="false" customHeight="false" hidden="false" ht="12.1" outlineLevel="0" r="693">
      <c r="A693" s="20" t="n">
        <v>45649.519050926</v>
      </c>
      <c r="B693" s="16" t="s">
        <v>135</v>
      </c>
      <c r="C693" s="16" t="s">
        <v>801</v>
      </c>
      <c r="D693" s="16" t="s">
        <v>336</v>
      </c>
      <c r="E693" s="16" t="s">
        <v>132</v>
      </c>
      <c r="F693" s="16" t="s">
        <v>20</v>
      </c>
      <c r="G693" s="7" t="n">
        <v>1</v>
      </c>
      <c r="H693" s="6" t="n">
        <v>124.55</v>
      </c>
      <c r="I693" s="6" t="n">
        <v>-124.55</v>
      </c>
      <c r="J693" s="6" t="n">
        <v>-0</v>
      </c>
      <c r="K693" s="6" t="n">
        <v>-0</v>
      </c>
      <c r="L693" s="6" t="n">
        <v>-0</v>
      </c>
      <c r="M693" s="6" t="s">
        <f>=I693+J693+K693+L693</f>
      </c>
      <c r="N693" s="16"/>
      <c r="O693" s="16" t="s">
        <v>796</v>
      </c>
    </row>
    <row collapsed="false" customFormat="false" customHeight="false" hidden="false" ht="12.1" outlineLevel="0" r="694">
      <c r="A694" s="21" t="n">
        <v>45649.761643519</v>
      </c>
      <c r="B694" s="22" t="s">
        <v>673</v>
      </c>
      <c r="C694" s="22" t="s">
        <v>233</v>
      </c>
      <c r="D694" s="22" t="s">
        <v>673</v>
      </c>
      <c r="E694" s="22" t="s">
        <v>673</v>
      </c>
      <c r="F694" s="22" t="s">
        <v>20</v>
      </c>
      <c r="G694" s="23" t="n">
        <v>1</v>
      </c>
      <c r="H694" s="24" t="n">
        <v>1</v>
      </c>
      <c r="I694" s="24" t="n">
        <v>21</v>
      </c>
      <c r="J694" s="24" t="n">
        <v>0</v>
      </c>
      <c r="K694" s="24" t="n">
        <v>-0</v>
      </c>
      <c r="L694" s="24" t="n">
        <v>-0</v>
      </c>
      <c r="M694" s="6" t="s">
        <f>=I694+J694+K694+L694</f>
      </c>
      <c r="N694" s="22"/>
      <c r="O694" s="22" t="s">
        <v>796</v>
      </c>
    </row>
    <row collapsed="false" customFormat="false" customHeight="false" hidden="false" ht="12.1" outlineLevel="0" r="695">
      <c r="A695" s="21" t="n">
        <v>45651.332141204</v>
      </c>
      <c r="B695" s="22" t="s">
        <v>673</v>
      </c>
      <c r="C695" s="22" t="s">
        <v>233</v>
      </c>
      <c r="D695" s="22" t="s">
        <v>673</v>
      </c>
      <c r="E695" s="22" t="s">
        <v>673</v>
      </c>
      <c r="F695" s="22" t="s">
        <v>20</v>
      </c>
      <c r="G695" s="23" t="n">
        <v>1</v>
      </c>
      <c r="H695" s="24" t="n">
        <v>1</v>
      </c>
      <c r="I695" s="24" t="n">
        <v>24.09</v>
      </c>
      <c r="J695" s="24" t="n">
        <v>0</v>
      </c>
      <c r="K695" s="24" t="n">
        <v>-0</v>
      </c>
      <c r="L695" s="24" t="n">
        <v>-0</v>
      </c>
      <c r="M695" s="6" t="s">
        <f>=I695+J695+K695+L695</f>
      </c>
      <c r="N695" s="22"/>
      <c r="O695" s="22" t="s">
        <v>796</v>
      </c>
    </row>
    <row collapsed="false" customFormat="false" customHeight="false" hidden="false" ht="12.1" outlineLevel="0" r="696">
      <c r="A696" s="21" t="n">
        <v>45651.332638889</v>
      </c>
      <c r="B696" s="22" t="s">
        <v>673</v>
      </c>
      <c r="C696" s="22" t="s">
        <v>233</v>
      </c>
      <c r="D696" s="22" t="s">
        <v>673</v>
      </c>
      <c r="E696" s="22" t="s">
        <v>673</v>
      </c>
      <c r="F696" s="22" t="s">
        <v>20</v>
      </c>
      <c r="G696" s="23" t="n">
        <v>1</v>
      </c>
      <c r="H696" s="24" t="n">
        <v>1</v>
      </c>
      <c r="I696" s="24" t="n">
        <v>10</v>
      </c>
      <c r="J696" s="24" t="n">
        <v>0</v>
      </c>
      <c r="K696" s="24" t="n">
        <v>-0</v>
      </c>
      <c r="L696" s="24" t="n">
        <v>-0</v>
      </c>
      <c r="M696" s="6" t="s">
        <f>=I696+J696+K696+L696</f>
      </c>
      <c r="N696" s="22"/>
      <c r="O696" s="22" t="s">
        <v>796</v>
      </c>
    </row>
    <row collapsed="false" customFormat="false" customHeight="false" hidden="false" ht="12.1" outlineLevel="0" r="697">
      <c r="A697" s="21" t="n">
        <v>45651.514710648</v>
      </c>
      <c r="B697" s="22" t="s">
        <v>673</v>
      </c>
      <c r="C697" s="22" t="s">
        <v>233</v>
      </c>
      <c r="D697" s="22" t="s">
        <v>673</v>
      </c>
      <c r="E697" s="22" t="s">
        <v>673</v>
      </c>
      <c r="F697" s="22" t="s">
        <v>20</v>
      </c>
      <c r="G697" s="23" t="n">
        <v>1</v>
      </c>
      <c r="H697" s="24" t="n">
        <v>1</v>
      </c>
      <c r="I697" s="24" t="n">
        <v>12</v>
      </c>
      <c r="J697" s="24" t="n">
        <v>0</v>
      </c>
      <c r="K697" s="24" t="n">
        <v>-0</v>
      </c>
      <c r="L697" s="24" t="n">
        <v>-0</v>
      </c>
      <c r="M697" s="6" t="s">
        <f>=I697+J697+K697+L697</f>
      </c>
      <c r="N697" s="22"/>
      <c r="O697" s="22" t="s">
        <v>796</v>
      </c>
    </row>
    <row collapsed="false" customFormat="false" customHeight="false" hidden="false" ht="12.1" outlineLevel="0" r="698">
      <c r="A698" s="21" t="n">
        <v>45651.764918981</v>
      </c>
      <c r="B698" s="22" t="s">
        <v>673</v>
      </c>
      <c r="C698" s="22" t="s">
        <v>233</v>
      </c>
      <c r="D698" s="22" t="s">
        <v>673</v>
      </c>
      <c r="E698" s="22" t="s">
        <v>673</v>
      </c>
      <c r="F698" s="22" t="s">
        <v>20</v>
      </c>
      <c r="G698" s="23" t="n">
        <v>1</v>
      </c>
      <c r="H698" s="24" t="n">
        <v>1</v>
      </c>
      <c r="I698" s="24" t="n">
        <v>32</v>
      </c>
      <c r="J698" s="24" t="n">
        <v>0</v>
      </c>
      <c r="K698" s="24" t="n">
        <v>-0</v>
      </c>
      <c r="L698" s="24" t="n">
        <v>-0</v>
      </c>
      <c r="M698" s="6" t="s">
        <f>=I698+J698+K698+L698</f>
      </c>
      <c r="N698" s="22"/>
      <c r="O698" s="22" t="s">
        <v>796</v>
      </c>
    </row>
    <row collapsed="false" customFormat="false" customHeight="false" hidden="false" ht="12.1" outlineLevel="0" r="699">
      <c r="A699" s="21" t="n">
        <v>45652.398831019</v>
      </c>
      <c r="B699" s="22" t="s">
        <v>673</v>
      </c>
      <c r="C699" s="22" t="s">
        <v>233</v>
      </c>
      <c r="D699" s="22" t="s">
        <v>673</v>
      </c>
      <c r="E699" s="22" t="s">
        <v>673</v>
      </c>
      <c r="F699" s="22" t="s">
        <v>20</v>
      </c>
      <c r="G699" s="23" t="n">
        <v>1</v>
      </c>
      <c r="H699" s="24" t="n">
        <v>1</v>
      </c>
      <c r="I699" s="24" t="n">
        <v>1</v>
      </c>
      <c r="J699" s="24" t="n">
        <v>0</v>
      </c>
      <c r="K699" s="24" t="n">
        <v>-0</v>
      </c>
      <c r="L699" s="24" t="n">
        <v>-0</v>
      </c>
      <c r="M699" s="6" t="s">
        <f>=I699+J699+K699+L699</f>
      </c>
      <c r="N699" s="22"/>
      <c r="O699" s="22" t="s">
        <v>796</v>
      </c>
    </row>
    <row collapsed="false" customFormat="false" customHeight="false" hidden="false" ht="12.1" outlineLevel="0" r="700">
      <c r="A700" s="21" t="n">
        <v>45652.43662037</v>
      </c>
      <c r="B700" s="22" t="s">
        <v>731</v>
      </c>
      <c r="C700" s="22" t="s">
        <v>827</v>
      </c>
      <c r="D700" s="22" t="s">
        <v>731</v>
      </c>
      <c r="E700" s="22" t="s">
        <v>731</v>
      </c>
      <c r="F700" s="22" t="s">
        <v>20</v>
      </c>
      <c r="G700" s="23" t="n">
        <v>1</v>
      </c>
      <c r="H700" s="24" t="n">
        <v>1</v>
      </c>
      <c r="I700" s="24" t="n">
        <v>1000</v>
      </c>
      <c r="J700" s="24" t="n">
        <v>0</v>
      </c>
      <c r="K700" s="24" t="n">
        <v>-0</v>
      </c>
      <c r="L700" s="24" t="n">
        <v>-0</v>
      </c>
      <c r="M700" s="6" t="s">
        <f>=I700+J700+K700+L700</f>
      </c>
      <c r="N700" s="22"/>
      <c r="O700" s="22" t="s">
        <v>674</v>
      </c>
    </row>
    <row collapsed="false" customFormat="false" customHeight="false" hidden="false" ht="12.1" outlineLevel="0" r="701">
      <c r="A701" s="21" t="n">
        <v>45652.4375</v>
      </c>
      <c r="B701" s="22" t="s">
        <v>696</v>
      </c>
      <c r="C701" s="22" t="s">
        <v>706</v>
      </c>
      <c r="D701" s="22" t="s">
        <v>696</v>
      </c>
      <c r="E701" s="22" t="s">
        <v>696</v>
      </c>
      <c r="F701" s="22" t="s">
        <v>20</v>
      </c>
      <c r="G701" s="23" t="n">
        <v>1</v>
      </c>
      <c r="H701" s="24" t="n">
        <v>1</v>
      </c>
      <c r="I701" s="24" t="n">
        <v>30.54</v>
      </c>
      <c r="J701" s="24" t="n">
        <v>0</v>
      </c>
      <c r="K701" s="24" t="n">
        <v>-0</v>
      </c>
      <c r="L701" s="24" t="n">
        <v>-0</v>
      </c>
      <c r="M701" s="6" t="s">
        <f>=I701+J701+K701+L701</f>
      </c>
      <c r="N701" s="22"/>
      <c r="O701" s="22" t="s">
        <v>674</v>
      </c>
    </row>
    <row collapsed="false" customFormat="false" customHeight="false" hidden="false" ht="12.1" outlineLevel="0" r="702">
      <c r="A702" s="21" t="n">
        <v>45652.570011574</v>
      </c>
      <c r="B702" s="22" t="s">
        <v>673</v>
      </c>
      <c r="C702" s="22" t="s">
        <v>233</v>
      </c>
      <c r="D702" s="22" t="s">
        <v>673</v>
      </c>
      <c r="E702" s="22" t="s">
        <v>673</v>
      </c>
      <c r="F702" s="22" t="s">
        <v>20</v>
      </c>
      <c r="G702" s="23" t="n">
        <v>1</v>
      </c>
      <c r="H702" s="24" t="n">
        <v>1</v>
      </c>
      <c r="I702" s="24" t="n">
        <v>1</v>
      </c>
      <c r="J702" s="24" t="n">
        <v>0</v>
      </c>
      <c r="K702" s="24" t="n">
        <v>-0</v>
      </c>
      <c r="L702" s="24" t="n">
        <v>-0</v>
      </c>
      <c r="M702" s="6" t="s">
        <f>=I702+J702+K702+L702</f>
      </c>
      <c r="N702" s="22"/>
      <c r="O702" s="22" t="s">
        <v>796</v>
      </c>
    </row>
    <row collapsed="false" customFormat="false" customHeight="false" hidden="false" ht="12.1" outlineLevel="0" r="703">
      <c r="A703" s="20" t="n">
        <v>45652.592696759</v>
      </c>
      <c r="B703" s="16" t="s">
        <v>201</v>
      </c>
      <c r="C703" s="16" t="s">
        <v>828</v>
      </c>
      <c r="D703" s="16" t="s">
        <v>336</v>
      </c>
      <c r="E703" s="16" t="s">
        <v>146</v>
      </c>
      <c r="F703" s="16" t="s">
        <v>20</v>
      </c>
      <c r="G703" s="7" t="n">
        <v>1</v>
      </c>
      <c r="H703" s="6" t="n">
        <v>87.28</v>
      </c>
      <c r="I703" s="6" t="n">
        <v>-872.8</v>
      </c>
      <c r="J703" s="6" t="n">
        <v>-12.27</v>
      </c>
      <c r="K703" s="6" t="n">
        <v>-2.62</v>
      </c>
      <c r="L703" s="6" t="n">
        <v>-0</v>
      </c>
      <c r="M703" s="6" t="s">
        <f>=I703+J703+K703+L703</f>
      </c>
      <c r="N703" s="16"/>
      <c r="O703" s="16" t="s">
        <v>674</v>
      </c>
    </row>
    <row collapsed="false" customFormat="false" customHeight="false" hidden="false" ht="12.1" outlineLevel="0" r="704">
      <c r="A704" s="21" t="n">
        <v>45652.698055556</v>
      </c>
      <c r="B704" s="22" t="s">
        <v>696</v>
      </c>
      <c r="C704" s="22" t="s">
        <v>707</v>
      </c>
      <c r="D704" s="22" t="s">
        <v>696</v>
      </c>
      <c r="E704" s="22" t="s">
        <v>696</v>
      </c>
      <c r="F704" s="22" t="s">
        <v>20</v>
      </c>
      <c r="G704" s="23" t="n">
        <v>1</v>
      </c>
      <c r="H704" s="24" t="n">
        <v>1</v>
      </c>
      <c r="I704" s="24" t="n">
        <v>39.9</v>
      </c>
      <c r="J704" s="24" t="n">
        <v>0</v>
      </c>
      <c r="K704" s="24" t="n">
        <v>-0</v>
      </c>
      <c r="L704" s="24" t="n">
        <v>-0</v>
      </c>
      <c r="M704" s="6" t="s">
        <f>=I704+J704+K704+L704</f>
      </c>
      <c r="N704" s="22"/>
      <c r="O704" s="22" t="s">
        <v>674</v>
      </c>
    </row>
    <row collapsed="false" customFormat="false" customHeight="false" hidden="false" ht="12.1" outlineLevel="0" r="705">
      <c r="A705" s="21" t="n">
        <v>45653.307523148</v>
      </c>
      <c r="B705" s="22" t="s">
        <v>673</v>
      </c>
      <c r="C705" s="22" t="s">
        <v>233</v>
      </c>
      <c r="D705" s="22" t="s">
        <v>673</v>
      </c>
      <c r="E705" s="22" t="s">
        <v>673</v>
      </c>
      <c r="F705" s="22" t="s">
        <v>20</v>
      </c>
      <c r="G705" s="23" t="n">
        <v>1</v>
      </c>
      <c r="H705" s="24" t="n">
        <v>1</v>
      </c>
      <c r="I705" s="24" t="n">
        <v>20</v>
      </c>
      <c r="J705" s="24" t="n">
        <v>0</v>
      </c>
      <c r="K705" s="24" t="n">
        <v>-0</v>
      </c>
      <c r="L705" s="24" t="n">
        <v>-0</v>
      </c>
      <c r="M705" s="6" t="s">
        <f>=I705+J705+K705+L705</f>
      </c>
      <c r="N705" s="22"/>
      <c r="O705" s="22" t="s">
        <v>796</v>
      </c>
    </row>
    <row collapsed="false" customFormat="false" customHeight="false" hidden="false" ht="12.1" outlineLevel="0" r="706">
      <c r="A706" s="20" t="n">
        <v>45653.334907407</v>
      </c>
      <c r="B706" s="16" t="s">
        <v>135</v>
      </c>
      <c r="C706" s="16" t="s">
        <v>801</v>
      </c>
      <c r="D706" s="16" t="s">
        <v>336</v>
      </c>
      <c r="E706" s="16" t="s">
        <v>132</v>
      </c>
      <c r="F706" s="16" t="s">
        <v>20</v>
      </c>
      <c r="G706" s="7" t="n">
        <v>1</v>
      </c>
      <c r="H706" s="6" t="n">
        <v>124.81</v>
      </c>
      <c r="I706" s="6" t="n">
        <v>-124.81</v>
      </c>
      <c r="J706" s="6" t="n">
        <v>-0</v>
      </c>
      <c r="K706" s="6" t="n">
        <v>-0</v>
      </c>
      <c r="L706" s="6" t="n">
        <v>-0</v>
      </c>
      <c r="M706" s="6" t="s">
        <f>=I706+J706+K706+L706</f>
      </c>
      <c r="N706" s="16"/>
      <c r="O706" s="16" t="s">
        <v>796</v>
      </c>
    </row>
    <row collapsed="false" customFormat="false" customHeight="false" hidden="false" ht="12.1" outlineLevel="0" r="707">
      <c r="A707" s="21" t="n">
        <v>45654.597071759</v>
      </c>
      <c r="B707" s="22" t="s">
        <v>696</v>
      </c>
      <c r="C707" s="22" t="s">
        <v>777</v>
      </c>
      <c r="D707" s="22" t="s">
        <v>696</v>
      </c>
      <c r="E707" s="22" t="s">
        <v>696</v>
      </c>
      <c r="F707" s="22" t="s">
        <v>20</v>
      </c>
      <c r="G707" s="23" t="n">
        <v>1</v>
      </c>
      <c r="H707" s="24" t="n">
        <v>1</v>
      </c>
      <c r="I707" s="24" t="n">
        <v>98.12</v>
      </c>
      <c r="J707" s="24" t="n">
        <v>0</v>
      </c>
      <c r="K707" s="24" t="n">
        <v>-0</v>
      </c>
      <c r="L707" s="24" t="n">
        <v>-0</v>
      </c>
      <c r="M707" s="6" t="s">
        <f>=I707+J707+K707+L707</f>
      </c>
      <c r="N707" s="22"/>
      <c r="O707" s="22" t="s">
        <v>674</v>
      </c>
    </row>
    <row collapsed="false" customFormat="false" customHeight="false" hidden="false" ht="12.1" outlineLevel="0" r="708">
      <c r="A708" s="29" t="n">
        <v>45654.597071759</v>
      </c>
      <c r="B708" s="30" t="s">
        <v>687</v>
      </c>
      <c r="C708" s="30" t="s">
        <v>778</v>
      </c>
      <c r="D708" s="30" t="s">
        <v>687</v>
      </c>
      <c r="E708" s="30" t="s">
        <v>687</v>
      </c>
      <c r="F708" s="30" t="s">
        <v>20</v>
      </c>
      <c r="G708" s="31" t="n">
        <v>1</v>
      </c>
      <c r="H708" s="32" t="n">
        <v>-12</v>
      </c>
      <c r="I708" s="32" t="n">
        <v>-12</v>
      </c>
      <c r="J708" s="32" t="n">
        <v>0</v>
      </c>
      <c r="K708" s="32" t="n">
        <v>-0</v>
      </c>
      <c r="L708" s="32" t="n">
        <v>-0</v>
      </c>
      <c r="M708" s="6" t="s">
        <f>=I708+J708+K708+L708</f>
      </c>
      <c r="N708" s="30"/>
      <c r="O708" s="30" t="s">
        <v>674</v>
      </c>
    </row>
    <row collapsed="false" customFormat="false" customHeight="false" hidden="false" ht="12.1" outlineLevel="0" r="709">
      <c r="A709" s="21" t="n">
        <v>45656.502835648</v>
      </c>
      <c r="B709" s="22" t="s">
        <v>673</v>
      </c>
      <c r="C709" s="22" t="s">
        <v>233</v>
      </c>
      <c r="D709" s="22" t="s">
        <v>673</v>
      </c>
      <c r="E709" s="22" t="s">
        <v>673</v>
      </c>
      <c r="F709" s="22" t="s">
        <v>20</v>
      </c>
      <c r="G709" s="23" t="n">
        <v>1</v>
      </c>
      <c r="H709" s="24" t="n">
        <v>1</v>
      </c>
      <c r="I709" s="24" t="n">
        <v>21</v>
      </c>
      <c r="J709" s="24" t="n">
        <v>0</v>
      </c>
      <c r="K709" s="24" t="n">
        <v>-0</v>
      </c>
      <c r="L709" s="24" t="n">
        <v>-0</v>
      </c>
      <c r="M709" s="6" t="s">
        <f>=I709+J709+K709+L709</f>
      </c>
      <c r="N709" s="22"/>
      <c r="O709" s="22" t="s">
        <v>796</v>
      </c>
    </row>
    <row collapsed="false" customFormat="false" customHeight="false" hidden="false" ht="12.1" outlineLevel="0" r="710">
      <c r="A710" s="21" t="n">
        <v>45656.646701389</v>
      </c>
      <c r="B710" s="22" t="s">
        <v>673</v>
      </c>
      <c r="C710" s="22" t="s">
        <v>233</v>
      </c>
      <c r="D710" s="22" t="s">
        <v>673</v>
      </c>
      <c r="E710" s="22" t="s">
        <v>673</v>
      </c>
      <c r="F710" s="22" t="s">
        <v>20</v>
      </c>
      <c r="G710" s="23" t="n">
        <v>1</v>
      </c>
      <c r="H710" s="24" t="n">
        <v>1</v>
      </c>
      <c r="I710" s="24" t="n">
        <v>42</v>
      </c>
      <c r="J710" s="24" t="n">
        <v>0</v>
      </c>
      <c r="K710" s="24" t="n">
        <v>-0</v>
      </c>
      <c r="L710" s="24" t="n">
        <v>-0</v>
      </c>
      <c r="M710" s="6" t="s">
        <f>=I710+J710+K710+L710</f>
      </c>
      <c r="N710" s="22"/>
      <c r="O710" s="22" t="s">
        <v>796</v>
      </c>
    </row>
    <row collapsed="false" customFormat="false" customHeight="false" hidden="false" ht="12.1" outlineLevel="0" r="711">
      <c r="A711" s="21" t="n">
        <v>45656.67505787</v>
      </c>
      <c r="B711" s="22" t="s">
        <v>673</v>
      </c>
      <c r="C711" s="22" t="s">
        <v>233</v>
      </c>
      <c r="D711" s="22" t="s">
        <v>673</v>
      </c>
      <c r="E711" s="22" t="s">
        <v>673</v>
      </c>
      <c r="F711" s="22" t="s">
        <v>20</v>
      </c>
      <c r="G711" s="23" t="n">
        <v>1</v>
      </c>
      <c r="H711" s="24" t="n">
        <v>1</v>
      </c>
      <c r="I711" s="24" t="n">
        <v>34.08</v>
      </c>
      <c r="J711" s="24" t="n">
        <v>0</v>
      </c>
      <c r="K711" s="24" t="n">
        <v>-0</v>
      </c>
      <c r="L711" s="24" t="n">
        <v>-0</v>
      </c>
      <c r="M711" s="6" t="s">
        <f>=I711+J711+K711+L711</f>
      </c>
      <c r="N711" s="22"/>
      <c r="O711" s="22" t="s">
        <v>796</v>
      </c>
    </row>
    <row collapsed="false" customFormat="false" customHeight="false" hidden="false" ht="12.1" outlineLevel="0" r="712">
      <c r="A712" s="33" t="n">
        <v>45656.872581019</v>
      </c>
      <c r="B712" s="34" t="s">
        <v>135</v>
      </c>
      <c r="C712" s="34" t="s">
        <v>801</v>
      </c>
      <c r="D712" s="34" t="s">
        <v>407</v>
      </c>
      <c r="E712" s="34" t="s">
        <v>132</v>
      </c>
      <c r="F712" s="34" t="s">
        <v>20</v>
      </c>
      <c r="G712" s="35" t="n">
        <v>-39</v>
      </c>
      <c r="H712" s="36" t="n">
        <v>125.02</v>
      </c>
      <c r="I712" s="36" t="n">
        <v>4875.78</v>
      </c>
      <c r="J712" s="36" t="n">
        <v>0</v>
      </c>
      <c r="K712" s="36" t="n">
        <v>-0</v>
      </c>
      <c r="L712" s="36" t="n">
        <v>-0</v>
      </c>
      <c r="M712" s="6" t="s">
        <f>=I712+J712+K712+L712</f>
      </c>
      <c r="N712" s="34"/>
      <c r="O712" s="34" t="s">
        <v>796</v>
      </c>
    </row>
    <row collapsed="false" customFormat="false" customHeight="false" hidden="false" ht="12.1" outlineLevel="0" r="713">
      <c r="A713" s="29" t="n">
        <v>45656.872592593</v>
      </c>
      <c r="B713" s="30" t="s">
        <v>687</v>
      </c>
      <c r="C713" s="30" t="s">
        <v>688</v>
      </c>
      <c r="D713" s="30" t="s">
        <v>687</v>
      </c>
      <c r="E713" s="30" t="s">
        <v>687</v>
      </c>
      <c r="F713" s="30" t="s">
        <v>20</v>
      </c>
      <c r="G713" s="31" t="n">
        <v>1</v>
      </c>
      <c r="H713" s="32" t="n">
        <v>-228</v>
      </c>
      <c r="I713" s="32" t="n">
        <v>-228</v>
      </c>
      <c r="J713" s="32" t="n">
        <v>0</v>
      </c>
      <c r="K713" s="32" t="n">
        <v>-0</v>
      </c>
      <c r="L713" s="32" t="n">
        <v>-0</v>
      </c>
      <c r="M713" s="6" t="s">
        <f>=I713+J713+K713+L713</f>
      </c>
      <c r="N713" s="30"/>
      <c r="O713" s="30" t="s">
        <v>796</v>
      </c>
    </row>
    <row collapsed="false" customFormat="false" customHeight="false" hidden="false" ht="12.1" outlineLevel="0" r="714">
      <c r="A714" s="25" t="n">
        <v>45656.872592593</v>
      </c>
      <c r="B714" s="26" t="s">
        <v>684</v>
      </c>
      <c r="C714" s="26" t="s">
        <v>234</v>
      </c>
      <c r="D714" s="26" t="s">
        <v>684</v>
      </c>
      <c r="E714" s="26" t="s">
        <v>684</v>
      </c>
      <c r="F714" s="26" t="s">
        <v>20</v>
      </c>
      <c r="G714" s="27" t="n">
        <v>1</v>
      </c>
      <c r="H714" s="28" t="n">
        <v>-1</v>
      </c>
      <c r="I714" s="28" t="n">
        <v>-4523</v>
      </c>
      <c r="J714" s="28" t="n">
        <v>0</v>
      </c>
      <c r="K714" s="28" t="n">
        <v>-0</v>
      </c>
      <c r="L714" s="28" t="n">
        <v>-0</v>
      </c>
      <c r="M714" s="6" t="s">
        <f>=I714+J714+K714+L714</f>
      </c>
      <c r="N714" s="26"/>
      <c r="O714" s="26" t="s">
        <v>796</v>
      </c>
    </row>
    <row collapsed="false" customFormat="false" customHeight="false" hidden="false" ht="12.1" outlineLevel="0" r="715">
      <c r="A715" s="21" t="n">
        <v>45656.873865741</v>
      </c>
      <c r="B715" s="22" t="s">
        <v>673</v>
      </c>
      <c r="C715" s="22" t="s">
        <v>233</v>
      </c>
      <c r="D715" s="22" t="s">
        <v>673</v>
      </c>
      <c r="E715" s="22" t="s">
        <v>673</v>
      </c>
      <c r="F715" s="22" t="s">
        <v>20</v>
      </c>
      <c r="G715" s="23" t="n">
        <v>1</v>
      </c>
      <c r="H715" s="24" t="n">
        <v>1</v>
      </c>
      <c r="I715" s="24" t="n">
        <v>4600</v>
      </c>
      <c r="J715" s="24" t="n">
        <v>0</v>
      </c>
      <c r="K715" s="24" t="n">
        <v>-0</v>
      </c>
      <c r="L715" s="24" t="n">
        <v>-0</v>
      </c>
      <c r="M715" s="6" t="s">
        <f>=I715+J715+K715+L715</f>
      </c>
      <c r="N715" s="22"/>
      <c r="O715" s="22" t="s">
        <v>674</v>
      </c>
    </row>
    <row collapsed="false" customFormat="false" customHeight="false" hidden="false" ht="12.1" outlineLevel="0" r="716">
      <c r="A716" s="20" t="n">
        <v>45657.29412037</v>
      </c>
      <c r="B716" s="16" t="s">
        <v>135</v>
      </c>
      <c r="C716" s="16" t="s">
        <v>801</v>
      </c>
      <c r="D716" s="16" t="s">
        <v>336</v>
      </c>
      <c r="E716" s="16" t="s">
        <v>132</v>
      </c>
      <c r="F716" s="16" t="s">
        <v>20</v>
      </c>
      <c r="G716" s="7" t="n">
        <v>1</v>
      </c>
      <c r="H716" s="6" t="n">
        <v>125.09</v>
      </c>
      <c r="I716" s="6" t="n">
        <v>-125.09</v>
      </c>
      <c r="J716" s="6" t="n">
        <v>-0</v>
      </c>
      <c r="K716" s="6" t="n">
        <v>-0</v>
      </c>
      <c r="L716" s="6" t="n">
        <v>-0</v>
      </c>
      <c r="M716" s="6" t="s">
        <f>=I716+J716+K716+L716</f>
      </c>
      <c r="N716" s="16"/>
      <c r="O716" s="16" t="s">
        <v>796</v>
      </c>
    </row>
    <row collapsed="false" customFormat="false" customHeight="false" hidden="false" ht="12.1" outlineLevel="0" r="717">
      <c r="A717" s="29" t="n">
        <v>45658.041666667</v>
      </c>
      <c r="B717" s="30" t="s">
        <v>687</v>
      </c>
      <c r="C717" s="30" t="s">
        <v>688</v>
      </c>
      <c r="D717" s="30" t="s">
        <v>687</v>
      </c>
      <c r="E717" s="30" t="s">
        <v>687</v>
      </c>
      <c r="F717" s="30" t="s">
        <v>20</v>
      </c>
      <c r="G717" s="31" t="n">
        <v>1</v>
      </c>
      <c r="H717" s="32" t="n">
        <v>-228</v>
      </c>
      <c r="I717" s="32" t="n">
        <v>-228</v>
      </c>
      <c r="J717" s="32" t="n">
        <v>0</v>
      </c>
      <c r="K717" s="32" t="n">
        <v>-0</v>
      </c>
      <c r="L717" s="32" t="n">
        <v>-0</v>
      </c>
      <c r="M717" s="6" t="s">
        <f>=I717+J717+K717+L717</f>
      </c>
      <c r="N717" s="30"/>
      <c r="O717" s="30" t="s">
        <v>796</v>
      </c>
    </row>
    <row collapsed="false" customFormat="false" customHeight="false" hidden="false" ht="12.1" outlineLevel="0" r="718">
      <c r="A718" s="29" t="n">
        <v>45658.079293981</v>
      </c>
      <c r="B718" s="30" t="s">
        <v>687</v>
      </c>
      <c r="C718" s="30" t="s">
        <v>688</v>
      </c>
      <c r="D718" s="30" t="s">
        <v>687</v>
      </c>
      <c r="E718" s="30" t="s">
        <v>687</v>
      </c>
      <c r="F718" s="30" t="s">
        <v>20</v>
      </c>
      <c r="G718" s="31" t="n">
        <v>1</v>
      </c>
      <c r="H718" s="32" t="n">
        <v>-228</v>
      </c>
      <c r="I718" s="32" t="n">
        <v>-228</v>
      </c>
      <c r="J718" s="32" t="n">
        <v>0</v>
      </c>
      <c r="K718" s="32" t="n">
        <v>-0</v>
      </c>
      <c r="L718" s="32" t="n">
        <v>-0</v>
      </c>
      <c r="M718" s="6" t="s">
        <f>=I718+J718+K718+L718</f>
      </c>
      <c r="N718" s="30"/>
      <c r="O718" s="30" t="s">
        <v>674</v>
      </c>
    </row>
    <row collapsed="false" customFormat="false" customHeight="false" hidden="false" ht="12.1" outlineLevel="0" r="719">
      <c r="A719" s="21" t="n">
        <v>45661.297592593</v>
      </c>
      <c r="B719" s="22" t="s">
        <v>673</v>
      </c>
      <c r="C719" s="22" t="s">
        <v>233</v>
      </c>
      <c r="D719" s="22" t="s">
        <v>673</v>
      </c>
      <c r="E719" s="22" t="s">
        <v>673</v>
      </c>
      <c r="F719" s="22" t="s">
        <v>20</v>
      </c>
      <c r="G719" s="23" t="n">
        <v>1</v>
      </c>
      <c r="H719" s="24" t="n">
        <v>1</v>
      </c>
      <c r="I719" s="24" t="n">
        <v>11</v>
      </c>
      <c r="J719" s="24" t="n">
        <v>0</v>
      </c>
      <c r="K719" s="24" t="n">
        <v>-0</v>
      </c>
      <c r="L719" s="24" t="n">
        <v>-0</v>
      </c>
      <c r="M719" s="6" t="s">
        <f>=I719+J719+K719+L719</f>
      </c>
      <c r="N719" s="22"/>
      <c r="O719" s="22" t="s">
        <v>796</v>
      </c>
    </row>
    <row collapsed="false" customFormat="false" customHeight="false" hidden="false" ht="12.1" outlineLevel="0" r="720">
      <c r="A720" s="21" t="n">
        <v>45661.946678241</v>
      </c>
      <c r="B720" s="22" t="s">
        <v>673</v>
      </c>
      <c r="C720" s="22" t="s">
        <v>233</v>
      </c>
      <c r="D720" s="22" t="s">
        <v>673</v>
      </c>
      <c r="E720" s="22" t="s">
        <v>673</v>
      </c>
      <c r="F720" s="22" t="s">
        <v>20</v>
      </c>
      <c r="G720" s="23" t="n">
        <v>1</v>
      </c>
      <c r="H720" s="24" t="n">
        <v>1</v>
      </c>
      <c r="I720" s="24" t="n">
        <v>389</v>
      </c>
      <c r="J720" s="24" t="n">
        <v>0</v>
      </c>
      <c r="K720" s="24" t="n">
        <v>-0</v>
      </c>
      <c r="L720" s="24" t="n">
        <v>-0</v>
      </c>
      <c r="M720" s="6" t="s">
        <f>=I720+J720+K720+L720</f>
      </c>
      <c r="N720" s="22"/>
      <c r="O720" s="22" t="s">
        <v>796</v>
      </c>
    </row>
    <row collapsed="false" customFormat="false" customHeight="false" hidden="false" ht="12.1" outlineLevel="0" r="721">
      <c r="A721" s="20" t="n">
        <v>45662.29994213</v>
      </c>
      <c r="B721" s="16" t="s">
        <v>135</v>
      </c>
      <c r="C721" s="16" t="s">
        <v>801</v>
      </c>
      <c r="D721" s="16" t="s">
        <v>336</v>
      </c>
      <c r="E721" s="16" t="s">
        <v>132</v>
      </c>
      <c r="F721" s="16" t="s">
        <v>20</v>
      </c>
      <c r="G721" s="7" t="n">
        <v>3</v>
      </c>
      <c r="H721" s="6" t="n">
        <v>125.44</v>
      </c>
      <c r="I721" s="6" t="n">
        <v>-376.32</v>
      </c>
      <c r="J721" s="6" t="n">
        <v>-0</v>
      </c>
      <c r="K721" s="6" t="n">
        <v>-0</v>
      </c>
      <c r="L721" s="6" t="n">
        <v>-0</v>
      </c>
      <c r="M721" s="6" t="s">
        <f>=I721+J721+K721+L721</f>
      </c>
      <c r="N721" s="16"/>
      <c r="O721" s="16" t="s">
        <v>796</v>
      </c>
    </row>
    <row collapsed="false" customFormat="false" customHeight="false" hidden="false" ht="12.1" outlineLevel="0" r="722">
      <c r="A722" s="20" t="n">
        <v>45663.649918981</v>
      </c>
      <c r="B722" s="16" t="s">
        <v>575</v>
      </c>
      <c r="C722" s="16" t="s">
        <v>829</v>
      </c>
      <c r="D722" s="16" t="s">
        <v>336</v>
      </c>
      <c r="E722" s="16" t="s">
        <v>146</v>
      </c>
      <c r="F722" s="16" t="s">
        <v>20</v>
      </c>
      <c r="G722" s="7" t="n">
        <v>2</v>
      </c>
      <c r="H722" s="6" t="n">
        <v>81</v>
      </c>
      <c r="I722" s="6" t="n">
        <v>-1620</v>
      </c>
      <c r="J722" s="6" t="n">
        <v>-43.56</v>
      </c>
      <c r="K722" s="6" t="n">
        <v>-4.86</v>
      </c>
      <c r="L722" s="6" t="n">
        <v>-0</v>
      </c>
      <c r="M722" s="6" t="s">
        <f>=I722+J722+K722+L722</f>
      </c>
      <c r="N722" s="16"/>
      <c r="O722" s="16" t="s">
        <v>674</v>
      </c>
    </row>
    <row collapsed="false" customFormat="false" customHeight="false" hidden="false" ht="12.1" outlineLevel="0" r="723">
      <c r="A723" s="20" t="n">
        <v>45663.650243056</v>
      </c>
      <c r="B723" s="16" t="s">
        <v>201</v>
      </c>
      <c r="C723" s="16" t="s">
        <v>828</v>
      </c>
      <c r="D723" s="16" t="s">
        <v>336</v>
      </c>
      <c r="E723" s="16" t="s">
        <v>146</v>
      </c>
      <c r="F723" s="16" t="s">
        <v>20</v>
      </c>
      <c r="G723" s="7" t="n">
        <v>1</v>
      </c>
      <c r="H723" s="6" t="n">
        <v>90.26</v>
      </c>
      <c r="I723" s="6" t="n">
        <v>-902.6</v>
      </c>
      <c r="J723" s="6" t="n">
        <v>-17.53</v>
      </c>
      <c r="K723" s="6" t="n">
        <v>-2.71</v>
      </c>
      <c r="L723" s="6" t="n">
        <v>-0</v>
      </c>
      <c r="M723" s="6" t="s">
        <f>=I723+J723+K723+L723</f>
      </c>
      <c r="N723" s="16"/>
      <c r="O723" s="16" t="s">
        <v>674</v>
      </c>
    </row>
    <row collapsed="false" customFormat="false" customHeight="false" hidden="false" ht="12.1" outlineLevel="0" r="724">
      <c r="A724" s="20" t="n">
        <v>45663.653020833</v>
      </c>
      <c r="B724" s="16" t="s">
        <v>213</v>
      </c>
      <c r="C724" s="16" t="s">
        <v>830</v>
      </c>
      <c r="D724" s="16" t="s">
        <v>336</v>
      </c>
      <c r="E724" s="16" t="s">
        <v>146</v>
      </c>
      <c r="F724" s="16" t="s">
        <v>20</v>
      </c>
      <c r="G724" s="7" t="n">
        <v>3</v>
      </c>
      <c r="H724" s="6" t="n">
        <v>89.520254603366</v>
      </c>
      <c r="I724" s="6" t="n">
        <v>-1741.16000001</v>
      </c>
      <c r="J724" s="6" t="n">
        <v>-2.9699999900004</v>
      </c>
      <c r="K724" s="6" t="n">
        <v>-5.22</v>
      </c>
      <c r="L724" s="6" t="n">
        <v>-0</v>
      </c>
      <c r="M724" s="6" t="s">
        <f>=I724+J724+K724+L724</f>
      </c>
      <c r="N724" s="16"/>
      <c r="O724" s="16" t="s">
        <v>674</v>
      </c>
    </row>
    <row collapsed="false" customFormat="false" customHeight="false" hidden="false" ht="12.1" outlineLevel="0" r="725">
      <c r="A725" s="29" t="n">
        <v>45666.000011574</v>
      </c>
      <c r="B725" s="30" t="s">
        <v>687</v>
      </c>
      <c r="C725" s="30" t="s">
        <v>798</v>
      </c>
      <c r="D725" s="30" t="s">
        <v>687</v>
      </c>
      <c r="E725" s="30" t="s">
        <v>687</v>
      </c>
      <c r="F725" s="30" t="s">
        <v>20</v>
      </c>
      <c r="G725" s="31" t="n">
        <v>1</v>
      </c>
      <c r="H725" s="32" t="n">
        <v>-33</v>
      </c>
      <c r="I725" s="32" t="n">
        <v>-33</v>
      </c>
      <c r="J725" s="32" t="n">
        <v>0</v>
      </c>
      <c r="K725" s="32" t="n">
        <v>-0</v>
      </c>
      <c r="L725" s="32" t="n">
        <v>-0</v>
      </c>
      <c r="M725" s="6" t="s">
        <f>=I725+J725+K725+L725</f>
      </c>
      <c r="N725" s="30"/>
      <c r="O725" s="30" t="s">
        <v>796</v>
      </c>
    </row>
    <row collapsed="false" customFormat="false" customHeight="false" hidden="false" ht="12.1" outlineLevel="0" r="726">
      <c r="A726" s="21" t="n">
        <v>45666.536956019</v>
      </c>
      <c r="B726" s="22" t="s">
        <v>673</v>
      </c>
      <c r="C726" s="22" t="s">
        <v>233</v>
      </c>
      <c r="D726" s="22" t="s">
        <v>673</v>
      </c>
      <c r="E726" s="22" t="s">
        <v>673</v>
      </c>
      <c r="F726" s="22" t="s">
        <v>20</v>
      </c>
      <c r="G726" s="23" t="n">
        <v>1</v>
      </c>
      <c r="H726" s="24" t="n">
        <v>1</v>
      </c>
      <c r="I726" s="24" t="n">
        <v>1</v>
      </c>
      <c r="J726" s="24" t="n">
        <v>0</v>
      </c>
      <c r="K726" s="24" t="n">
        <v>-0</v>
      </c>
      <c r="L726" s="24" t="n">
        <v>-0</v>
      </c>
      <c r="M726" s="6" t="s">
        <f>=I726+J726+K726+L726</f>
      </c>
      <c r="N726" s="22"/>
      <c r="O726" s="22" t="s">
        <v>796</v>
      </c>
    </row>
    <row collapsed="false" customFormat="false" customHeight="false" hidden="false" ht="12.1" outlineLevel="0" r="727">
      <c r="A727" s="21" t="n">
        <v>45666.770787037</v>
      </c>
      <c r="B727" s="22" t="s">
        <v>673</v>
      </c>
      <c r="C727" s="22" t="s">
        <v>233</v>
      </c>
      <c r="D727" s="22" t="s">
        <v>673</v>
      </c>
      <c r="E727" s="22" t="s">
        <v>673</v>
      </c>
      <c r="F727" s="22" t="s">
        <v>20</v>
      </c>
      <c r="G727" s="23" t="n">
        <v>1</v>
      </c>
      <c r="H727" s="24" t="n">
        <v>1</v>
      </c>
      <c r="I727" s="24" t="n">
        <v>2.06</v>
      </c>
      <c r="J727" s="24" t="n">
        <v>0</v>
      </c>
      <c r="K727" s="24" t="n">
        <v>-0</v>
      </c>
      <c r="L727" s="24" t="n">
        <v>-0</v>
      </c>
      <c r="M727" s="6" t="s">
        <f>=I727+J727+K727+L727</f>
      </c>
      <c r="N727" s="22"/>
      <c r="O727" s="22" t="s">
        <v>796</v>
      </c>
    </row>
    <row collapsed="false" customFormat="false" customHeight="false" hidden="false" ht="12.1" outlineLevel="0" r="728">
      <c r="A728" s="21" t="n">
        <v>45667.529699074</v>
      </c>
      <c r="B728" s="22" t="s">
        <v>673</v>
      </c>
      <c r="C728" s="22" t="s">
        <v>233</v>
      </c>
      <c r="D728" s="22" t="s">
        <v>673</v>
      </c>
      <c r="E728" s="22" t="s">
        <v>673</v>
      </c>
      <c r="F728" s="22" t="s">
        <v>20</v>
      </c>
      <c r="G728" s="23" t="n">
        <v>1</v>
      </c>
      <c r="H728" s="24" t="n">
        <v>1</v>
      </c>
      <c r="I728" s="24" t="n">
        <v>1</v>
      </c>
      <c r="J728" s="24" t="n">
        <v>0</v>
      </c>
      <c r="K728" s="24" t="n">
        <v>-0</v>
      </c>
      <c r="L728" s="24" t="n">
        <v>-0</v>
      </c>
      <c r="M728" s="6" t="s">
        <f>=I728+J728+K728+L728</f>
      </c>
      <c r="N728" s="22"/>
      <c r="O728" s="22" t="s">
        <v>796</v>
      </c>
    </row>
    <row collapsed="false" customFormat="false" customHeight="false" hidden="false" ht="12.1" outlineLevel="0" r="729">
      <c r="A729" s="21" t="n">
        <v>45667.541331019</v>
      </c>
      <c r="B729" s="22" t="s">
        <v>696</v>
      </c>
      <c r="C729" s="22" t="s">
        <v>765</v>
      </c>
      <c r="D729" s="22" t="s">
        <v>696</v>
      </c>
      <c r="E729" s="22" t="s">
        <v>696</v>
      </c>
      <c r="F729" s="22" t="s">
        <v>20</v>
      </c>
      <c r="G729" s="23" t="n">
        <v>1</v>
      </c>
      <c r="H729" s="24" t="n">
        <v>1</v>
      </c>
      <c r="I729" s="24" t="n">
        <v>33.78</v>
      </c>
      <c r="J729" s="24" t="n">
        <v>0</v>
      </c>
      <c r="K729" s="24" t="n">
        <v>-0</v>
      </c>
      <c r="L729" s="24" t="n">
        <v>-0</v>
      </c>
      <c r="M729" s="6" t="s">
        <f>=I729+J729+K729+L729</f>
      </c>
      <c r="N729" s="22"/>
      <c r="O729" s="22" t="s">
        <v>674</v>
      </c>
    </row>
    <row collapsed="false" customFormat="false" customHeight="false" hidden="false" ht="12.1" outlineLevel="0" r="730">
      <c r="A730" s="21" t="n">
        <v>45667.637847222</v>
      </c>
      <c r="B730" s="22" t="s">
        <v>696</v>
      </c>
      <c r="C730" s="22" t="s">
        <v>823</v>
      </c>
      <c r="D730" s="22" t="s">
        <v>696</v>
      </c>
      <c r="E730" s="22" t="s">
        <v>696</v>
      </c>
      <c r="F730" s="22" t="s">
        <v>20</v>
      </c>
      <c r="G730" s="23" t="n">
        <v>1</v>
      </c>
      <c r="H730" s="24" t="n">
        <v>1</v>
      </c>
      <c r="I730" s="24" t="n">
        <v>36.99</v>
      </c>
      <c r="J730" s="24" t="n">
        <v>0</v>
      </c>
      <c r="K730" s="24" t="n">
        <v>-0</v>
      </c>
      <c r="L730" s="24" t="n">
        <v>-0</v>
      </c>
      <c r="M730" s="6" t="s">
        <f>=I730+J730+K730+L730</f>
      </c>
      <c r="N730" s="22"/>
      <c r="O730" s="22" t="s">
        <v>674</v>
      </c>
    </row>
    <row collapsed="false" customFormat="false" customHeight="false" hidden="false" ht="12.1" outlineLevel="0" r="731">
      <c r="A731" s="21" t="n">
        <v>45667.789108796</v>
      </c>
      <c r="B731" s="22" t="s">
        <v>673</v>
      </c>
      <c r="C731" s="22" t="s">
        <v>233</v>
      </c>
      <c r="D731" s="22" t="s">
        <v>673</v>
      </c>
      <c r="E731" s="22" t="s">
        <v>673</v>
      </c>
      <c r="F731" s="22" t="s">
        <v>20</v>
      </c>
      <c r="G731" s="23" t="n">
        <v>1</v>
      </c>
      <c r="H731" s="24" t="n">
        <v>1</v>
      </c>
      <c r="I731" s="24" t="n">
        <v>10000</v>
      </c>
      <c r="J731" s="24" t="n">
        <v>0</v>
      </c>
      <c r="K731" s="24" t="n">
        <v>-0</v>
      </c>
      <c r="L731" s="24" t="n">
        <v>-0</v>
      </c>
      <c r="M731" s="6" t="s">
        <f>=I731+J731+K731+L731</f>
      </c>
      <c r="N731" s="22"/>
      <c r="O731" s="22" t="s">
        <v>674</v>
      </c>
    </row>
    <row collapsed="false" customFormat="false" customHeight="false" hidden="false" ht="12.1" outlineLevel="0" r="732">
      <c r="A732" s="21" t="n">
        <v>45668.56806713</v>
      </c>
      <c r="B732" s="22" t="s">
        <v>673</v>
      </c>
      <c r="C732" s="22" t="s">
        <v>233</v>
      </c>
      <c r="D732" s="22" t="s">
        <v>673</v>
      </c>
      <c r="E732" s="22" t="s">
        <v>673</v>
      </c>
      <c r="F732" s="22" t="s">
        <v>20</v>
      </c>
      <c r="G732" s="23" t="n">
        <v>1</v>
      </c>
      <c r="H732" s="24" t="n">
        <v>1</v>
      </c>
      <c r="I732" s="24" t="n">
        <v>3</v>
      </c>
      <c r="J732" s="24" t="n">
        <v>0</v>
      </c>
      <c r="K732" s="24" t="n">
        <v>-0</v>
      </c>
      <c r="L732" s="24" t="n">
        <v>-0</v>
      </c>
      <c r="M732" s="6" t="s">
        <f>=I732+J732+K732+L732</f>
      </c>
      <c r="N732" s="22"/>
      <c r="O732" s="22" t="s">
        <v>796</v>
      </c>
    </row>
    <row collapsed="false" customFormat="false" customHeight="false" hidden="false" ht="12.1" outlineLevel="0" r="733">
      <c r="A733" s="21" t="n">
        <v>45669.298796296</v>
      </c>
      <c r="B733" s="22" t="s">
        <v>673</v>
      </c>
      <c r="C733" s="22" t="s">
        <v>233</v>
      </c>
      <c r="D733" s="22" t="s">
        <v>673</v>
      </c>
      <c r="E733" s="22" t="s">
        <v>673</v>
      </c>
      <c r="F733" s="22" t="s">
        <v>20</v>
      </c>
      <c r="G733" s="23" t="n">
        <v>1</v>
      </c>
      <c r="H733" s="24" t="n">
        <v>1</v>
      </c>
      <c r="I733" s="24" t="n">
        <v>30</v>
      </c>
      <c r="J733" s="24" t="n">
        <v>0</v>
      </c>
      <c r="K733" s="24" t="n">
        <v>-0</v>
      </c>
      <c r="L733" s="24" t="n">
        <v>-0</v>
      </c>
      <c r="M733" s="6" t="s">
        <f>=I733+J733+K733+L733</f>
      </c>
      <c r="N733" s="22"/>
      <c r="O733" s="22" t="s">
        <v>796</v>
      </c>
    </row>
    <row collapsed="false" customFormat="false" customHeight="false" hidden="false" ht="12.1" outlineLevel="0" r="734">
      <c r="A734" s="21" t="n">
        <v>45670.787546296</v>
      </c>
      <c r="B734" s="22" t="s">
        <v>673</v>
      </c>
      <c r="C734" s="22" t="s">
        <v>233</v>
      </c>
      <c r="D734" s="22" t="s">
        <v>673</v>
      </c>
      <c r="E734" s="22" t="s">
        <v>673</v>
      </c>
      <c r="F734" s="22" t="s">
        <v>20</v>
      </c>
      <c r="G734" s="23" t="n">
        <v>1</v>
      </c>
      <c r="H734" s="24" t="n">
        <v>1</v>
      </c>
      <c r="I734" s="24" t="n">
        <v>15.11</v>
      </c>
      <c r="J734" s="24" t="n">
        <v>0</v>
      </c>
      <c r="K734" s="24" t="n">
        <v>-0</v>
      </c>
      <c r="L734" s="24" t="n">
        <v>-0</v>
      </c>
      <c r="M734" s="6" t="s">
        <f>=I734+J734+K734+L734</f>
      </c>
      <c r="N734" s="22"/>
      <c r="O734" s="22" t="s">
        <v>796</v>
      </c>
    </row>
    <row collapsed="false" customFormat="false" customHeight="false" hidden="false" ht="12.1" outlineLevel="0" r="735">
      <c r="A735" s="20" t="n">
        <v>45670.787569444</v>
      </c>
      <c r="B735" s="16" t="s">
        <v>135</v>
      </c>
      <c r="C735" s="16" t="s">
        <v>801</v>
      </c>
      <c r="D735" s="16" t="s">
        <v>336</v>
      </c>
      <c r="E735" s="16" t="s">
        <v>132</v>
      </c>
      <c r="F735" s="16" t="s">
        <v>20</v>
      </c>
      <c r="G735" s="7" t="n">
        <v>1</v>
      </c>
      <c r="H735" s="6" t="n">
        <v>126.04</v>
      </c>
      <c r="I735" s="6" t="n">
        <v>-126.04</v>
      </c>
      <c r="J735" s="6" t="n">
        <v>-0</v>
      </c>
      <c r="K735" s="6" t="n">
        <v>-0</v>
      </c>
      <c r="L735" s="6" t="n">
        <v>-0</v>
      </c>
      <c r="M735" s="6" t="s">
        <f>=I735+J735+K735+L735</f>
      </c>
      <c r="N735" s="16"/>
      <c r="O735" s="16" t="s">
        <v>796</v>
      </c>
    </row>
    <row collapsed="false" customFormat="false" customHeight="false" hidden="false" ht="12.1" outlineLevel="0" r="736">
      <c r="A736" s="20" t="n">
        <v>45670.896087963</v>
      </c>
      <c r="B736" s="16" t="s">
        <v>49</v>
      </c>
      <c r="C736" s="16" t="s">
        <v>831</v>
      </c>
      <c r="D736" s="16" t="s">
        <v>336</v>
      </c>
      <c r="E736" s="16" t="s">
        <v>18</v>
      </c>
      <c r="F736" s="16" t="s">
        <v>20</v>
      </c>
      <c r="G736" s="7" t="n">
        <v>1</v>
      </c>
      <c r="H736" s="6" t="n">
        <v>2892</v>
      </c>
      <c r="I736" s="6" t="n">
        <v>-2892</v>
      </c>
      <c r="J736" s="6" t="n">
        <v>-0</v>
      </c>
      <c r="K736" s="6" t="n">
        <v>-0</v>
      </c>
      <c r="L736" s="6" t="n">
        <v>-0</v>
      </c>
      <c r="M736" s="6" t="s">
        <f>=I736+J736+K736+L736</f>
      </c>
      <c r="N736" s="16"/>
      <c r="O736" s="16" t="s">
        <v>674</v>
      </c>
    </row>
    <row collapsed="false" customFormat="false" customHeight="false" hidden="false" ht="12.1" outlineLevel="0" r="737">
      <c r="A737" s="29" t="n">
        <v>45670.896099537</v>
      </c>
      <c r="B737" s="30" t="s">
        <v>709</v>
      </c>
      <c r="C737" s="30" t="s">
        <v>832</v>
      </c>
      <c r="D737" s="30" t="s">
        <v>709</v>
      </c>
      <c r="E737" s="30" t="s">
        <v>709</v>
      </c>
      <c r="F737" s="30" t="s">
        <v>20</v>
      </c>
      <c r="G737" s="31" t="n">
        <v>1</v>
      </c>
      <c r="H737" s="32" t="n">
        <v>-1</v>
      </c>
      <c r="I737" s="32" t="n">
        <v>-8.68</v>
      </c>
      <c r="J737" s="32" t="n">
        <v>0</v>
      </c>
      <c r="K737" s="32" t="n">
        <v>-0</v>
      </c>
      <c r="L737" s="32" t="n">
        <v>-0</v>
      </c>
      <c r="M737" s="6" t="s">
        <f>=I737+J737+K737+L737</f>
      </c>
      <c r="N737" s="30"/>
      <c r="O737" s="30" t="s">
        <v>674</v>
      </c>
    </row>
    <row collapsed="false" customFormat="false" customHeight="false" hidden="false" ht="12.1" outlineLevel="0" r="738">
      <c r="A738" s="20" t="n">
        <v>45670.90150463</v>
      </c>
      <c r="B738" s="16" t="s">
        <v>84</v>
      </c>
      <c r="C738" s="16" t="s">
        <v>833</v>
      </c>
      <c r="D738" s="16" t="s">
        <v>336</v>
      </c>
      <c r="E738" s="16" t="s">
        <v>18</v>
      </c>
      <c r="F738" s="16" t="s">
        <v>20</v>
      </c>
      <c r="G738" s="7" t="n">
        <v>1</v>
      </c>
      <c r="H738" s="6" t="n">
        <v>7005</v>
      </c>
      <c r="I738" s="6" t="n">
        <v>-7005</v>
      </c>
      <c r="J738" s="6" t="n">
        <v>-0</v>
      </c>
      <c r="K738" s="6" t="n">
        <v>-21.02</v>
      </c>
      <c r="L738" s="6" t="n">
        <v>-0</v>
      </c>
      <c r="M738" s="6" t="s">
        <f>=I738+J738+K738+L738</f>
      </c>
      <c r="N738" s="16"/>
      <c r="O738" s="16" t="s">
        <v>674</v>
      </c>
    </row>
    <row collapsed="false" customFormat="false" customHeight="false" hidden="false" ht="12.1" outlineLevel="0" r="739">
      <c r="A739" s="21" t="n">
        <v>45671.412094907</v>
      </c>
      <c r="B739" s="22" t="s">
        <v>673</v>
      </c>
      <c r="C739" s="22" t="s">
        <v>233</v>
      </c>
      <c r="D739" s="22" t="s">
        <v>673</v>
      </c>
      <c r="E739" s="22" t="s">
        <v>673</v>
      </c>
      <c r="F739" s="22" t="s">
        <v>20</v>
      </c>
      <c r="G739" s="23" t="n">
        <v>1</v>
      </c>
      <c r="H739" s="24" t="n">
        <v>1</v>
      </c>
      <c r="I739" s="24" t="n">
        <v>1</v>
      </c>
      <c r="J739" s="24" t="n">
        <v>0</v>
      </c>
      <c r="K739" s="24" t="n">
        <v>-0</v>
      </c>
      <c r="L739" s="24" t="n">
        <v>-0</v>
      </c>
      <c r="M739" s="6" t="s">
        <f>=I739+J739+K739+L739</f>
      </c>
      <c r="N739" s="22"/>
      <c r="O739" s="22" t="s">
        <v>796</v>
      </c>
    </row>
    <row collapsed="false" customFormat="false" customHeight="false" hidden="false" ht="12.1" outlineLevel="0" r="740">
      <c r="A740" s="20" t="n">
        <v>45671.473460648</v>
      </c>
      <c r="B740" s="16" t="s">
        <v>564</v>
      </c>
      <c r="C740" s="16" t="s">
        <v>834</v>
      </c>
      <c r="D740" s="16" t="s">
        <v>336</v>
      </c>
      <c r="E740" s="16" t="s">
        <v>132</v>
      </c>
      <c r="F740" s="16" t="s">
        <v>20</v>
      </c>
      <c r="G740" s="7" t="n">
        <v>73</v>
      </c>
      <c r="H740" s="6" t="n">
        <v>6.05</v>
      </c>
      <c r="I740" s="6" t="n">
        <v>-441.65</v>
      </c>
      <c r="J740" s="6" t="n">
        <v>-0</v>
      </c>
      <c r="K740" s="6" t="n">
        <v>-0</v>
      </c>
      <c r="L740" s="6" t="n">
        <v>-0</v>
      </c>
      <c r="M740" s="6" t="s">
        <f>=I740+J740+K740+L740</f>
      </c>
      <c r="N740" s="16"/>
      <c r="O740" s="16" t="s">
        <v>674</v>
      </c>
    </row>
    <row collapsed="false" customFormat="false" customHeight="false" hidden="false" ht="12.1" outlineLevel="0" r="741">
      <c r="A741" s="21" t="n">
        <v>45671.589085648</v>
      </c>
      <c r="B741" s="22" t="s">
        <v>673</v>
      </c>
      <c r="C741" s="22" t="s">
        <v>233</v>
      </c>
      <c r="D741" s="22" t="s">
        <v>673</v>
      </c>
      <c r="E741" s="22" t="s">
        <v>673</v>
      </c>
      <c r="F741" s="22" t="s">
        <v>20</v>
      </c>
      <c r="G741" s="23" t="n">
        <v>1</v>
      </c>
      <c r="H741" s="24" t="n">
        <v>1</v>
      </c>
      <c r="I741" s="24" t="n">
        <v>40</v>
      </c>
      <c r="J741" s="24" t="n">
        <v>0</v>
      </c>
      <c r="K741" s="24" t="n">
        <v>-0</v>
      </c>
      <c r="L741" s="24" t="n">
        <v>-0</v>
      </c>
      <c r="M741" s="6" t="s">
        <f>=I741+J741+K741+L741</f>
      </c>
      <c r="N741" s="22"/>
      <c r="O741" s="22" t="s">
        <v>796</v>
      </c>
    </row>
    <row collapsed="false" customFormat="false" customHeight="false" hidden="false" ht="12.1" outlineLevel="0" r="742">
      <c r="A742" s="21" t="n">
        <v>45672.420289352</v>
      </c>
      <c r="B742" s="22" t="s">
        <v>673</v>
      </c>
      <c r="C742" s="22" t="s">
        <v>233</v>
      </c>
      <c r="D742" s="22" t="s">
        <v>673</v>
      </c>
      <c r="E742" s="22" t="s">
        <v>673</v>
      </c>
      <c r="F742" s="22" t="s">
        <v>20</v>
      </c>
      <c r="G742" s="23" t="n">
        <v>1</v>
      </c>
      <c r="H742" s="24" t="n">
        <v>1</v>
      </c>
      <c r="I742" s="24" t="n">
        <v>1</v>
      </c>
      <c r="J742" s="24" t="n">
        <v>0</v>
      </c>
      <c r="K742" s="24" t="n">
        <v>-0</v>
      </c>
      <c r="L742" s="24" t="n">
        <v>-0</v>
      </c>
      <c r="M742" s="6" t="s">
        <f>=I742+J742+K742+L742</f>
      </c>
      <c r="N742" s="22"/>
      <c r="O742" s="22" t="s">
        <v>796</v>
      </c>
    </row>
    <row collapsed="false" customFormat="false" customHeight="false" hidden="false" ht="12.1" outlineLevel="0" r="743">
      <c r="A743" s="21" t="n">
        <v>45672.529502315</v>
      </c>
      <c r="B743" s="22" t="s">
        <v>673</v>
      </c>
      <c r="C743" s="22" t="s">
        <v>233</v>
      </c>
      <c r="D743" s="22" t="s">
        <v>673</v>
      </c>
      <c r="E743" s="22" t="s">
        <v>673</v>
      </c>
      <c r="F743" s="22" t="s">
        <v>20</v>
      </c>
      <c r="G743" s="23" t="n">
        <v>1</v>
      </c>
      <c r="H743" s="24" t="n">
        <v>1</v>
      </c>
      <c r="I743" s="24" t="n">
        <v>1</v>
      </c>
      <c r="J743" s="24" t="n">
        <v>0</v>
      </c>
      <c r="K743" s="24" t="n">
        <v>-0</v>
      </c>
      <c r="L743" s="24" t="n">
        <v>-0</v>
      </c>
      <c r="M743" s="6" t="s">
        <f>=I743+J743+K743+L743</f>
      </c>
      <c r="N743" s="22"/>
      <c r="O743" s="22" t="s">
        <v>796</v>
      </c>
    </row>
    <row collapsed="false" customFormat="false" customHeight="false" hidden="false" ht="12.1" outlineLevel="0" r="744">
      <c r="A744" s="21" t="n">
        <v>45673.373888889</v>
      </c>
      <c r="B744" s="22" t="s">
        <v>673</v>
      </c>
      <c r="C744" s="22" t="s">
        <v>233</v>
      </c>
      <c r="D744" s="22" t="s">
        <v>673</v>
      </c>
      <c r="E744" s="22" t="s">
        <v>673</v>
      </c>
      <c r="F744" s="22" t="s">
        <v>20</v>
      </c>
      <c r="G744" s="23" t="n">
        <v>1</v>
      </c>
      <c r="H744" s="24" t="n">
        <v>1</v>
      </c>
      <c r="I744" s="24" t="n">
        <v>1</v>
      </c>
      <c r="J744" s="24" t="n">
        <v>0</v>
      </c>
      <c r="K744" s="24" t="n">
        <v>-0</v>
      </c>
      <c r="L744" s="24" t="n">
        <v>-0</v>
      </c>
      <c r="M744" s="6" t="s">
        <f>=I744+J744+K744+L744</f>
      </c>
      <c r="N744" s="22"/>
      <c r="O744" s="22" t="s">
        <v>796</v>
      </c>
    </row>
    <row collapsed="false" customFormat="false" customHeight="false" hidden="false" ht="12.1" outlineLevel="0" r="745">
      <c r="A745" s="21" t="n">
        <v>45673.609212963</v>
      </c>
      <c r="B745" s="22" t="s">
        <v>673</v>
      </c>
      <c r="C745" s="22" t="s">
        <v>233</v>
      </c>
      <c r="D745" s="22" t="s">
        <v>673</v>
      </c>
      <c r="E745" s="22" t="s">
        <v>673</v>
      </c>
      <c r="F745" s="22" t="s">
        <v>20</v>
      </c>
      <c r="G745" s="23" t="n">
        <v>1</v>
      </c>
      <c r="H745" s="24" t="n">
        <v>1</v>
      </c>
      <c r="I745" s="24" t="n">
        <v>5</v>
      </c>
      <c r="J745" s="24" t="n">
        <v>0</v>
      </c>
      <c r="K745" s="24" t="n">
        <v>-0</v>
      </c>
      <c r="L745" s="24" t="n">
        <v>-0</v>
      </c>
      <c r="M745" s="6" t="s">
        <f>=I745+J745+K745+L745</f>
      </c>
      <c r="N745" s="22"/>
      <c r="O745" s="22" t="s">
        <v>796</v>
      </c>
    </row>
    <row collapsed="false" customFormat="false" customHeight="false" hidden="false" ht="12.1" outlineLevel="0" r="746">
      <c r="A746" s="21" t="n">
        <v>45673.777141204</v>
      </c>
      <c r="B746" s="22" t="s">
        <v>673</v>
      </c>
      <c r="C746" s="22" t="s">
        <v>233</v>
      </c>
      <c r="D746" s="22" t="s">
        <v>673</v>
      </c>
      <c r="E746" s="22" t="s">
        <v>673</v>
      </c>
      <c r="F746" s="22" t="s">
        <v>20</v>
      </c>
      <c r="G746" s="23" t="n">
        <v>1</v>
      </c>
      <c r="H746" s="24" t="n">
        <v>1</v>
      </c>
      <c r="I746" s="24" t="n">
        <v>24.55</v>
      </c>
      <c r="J746" s="24" t="n">
        <v>0</v>
      </c>
      <c r="K746" s="24" t="n">
        <v>-0</v>
      </c>
      <c r="L746" s="24" t="n">
        <v>-0</v>
      </c>
      <c r="M746" s="6" t="s">
        <f>=I746+J746+K746+L746</f>
      </c>
      <c r="N746" s="22"/>
      <c r="O746" s="22" t="s">
        <v>796</v>
      </c>
    </row>
    <row collapsed="false" customFormat="false" customHeight="false" hidden="false" ht="12.1" outlineLevel="0" r="747">
      <c r="A747" s="21" t="n">
        <v>45673.778831019</v>
      </c>
      <c r="B747" s="22" t="s">
        <v>673</v>
      </c>
      <c r="C747" s="22" t="s">
        <v>233</v>
      </c>
      <c r="D747" s="22" t="s">
        <v>673</v>
      </c>
      <c r="E747" s="22" t="s">
        <v>673</v>
      </c>
      <c r="F747" s="22" t="s">
        <v>20</v>
      </c>
      <c r="G747" s="23" t="n">
        <v>1</v>
      </c>
      <c r="H747" s="24" t="n">
        <v>1</v>
      </c>
      <c r="I747" s="24" t="n">
        <v>18.12</v>
      </c>
      <c r="J747" s="24" t="n">
        <v>0</v>
      </c>
      <c r="K747" s="24" t="n">
        <v>-0</v>
      </c>
      <c r="L747" s="24" t="n">
        <v>-0</v>
      </c>
      <c r="M747" s="6" t="s">
        <f>=I747+J747+K747+L747</f>
      </c>
      <c r="N747" s="22"/>
      <c r="O747" s="22" t="s">
        <v>796</v>
      </c>
    </row>
    <row collapsed="false" customFormat="false" customHeight="false" hidden="false" ht="12.1" outlineLevel="0" r="748">
      <c r="A748" s="21" t="n">
        <v>45673.784861111</v>
      </c>
      <c r="B748" s="22" t="s">
        <v>673</v>
      </c>
      <c r="C748" s="22" t="s">
        <v>233</v>
      </c>
      <c r="D748" s="22" t="s">
        <v>673</v>
      </c>
      <c r="E748" s="22" t="s">
        <v>673</v>
      </c>
      <c r="F748" s="22" t="s">
        <v>20</v>
      </c>
      <c r="G748" s="23" t="n">
        <v>1</v>
      </c>
      <c r="H748" s="24" t="n">
        <v>1</v>
      </c>
      <c r="I748" s="24" t="n">
        <v>45.39</v>
      </c>
      <c r="J748" s="24" t="n">
        <v>0</v>
      </c>
      <c r="K748" s="24" t="n">
        <v>-0</v>
      </c>
      <c r="L748" s="24" t="n">
        <v>-0</v>
      </c>
      <c r="M748" s="6" t="s">
        <f>=I748+J748+K748+L748</f>
      </c>
      <c r="N748" s="22"/>
      <c r="O748" s="22" t="s">
        <v>796</v>
      </c>
    </row>
    <row collapsed="false" customFormat="false" customHeight="false" hidden="false" ht="12.1" outlineLevel="0" r="749">
      <c r="A749" s="20" t="n">
        <v>45673.784930556</v>
      </c>
      <c r="B749" s="16" t="s">
        <v>135</v>
      </c>
      <c r="C749" s="16" t="s">
        <v>801</v>
      </c>
      <c r="D749" s="16" t="s">
        <v>336</v>
      </c>
      <c r="E749" s="16" t="s">
        <v>132</v>
      </c>
      <c r="F749" s="16" t="s">
        <v>20</v>
      </c>
      <c r="G749" s="7" t="n">
        <v>1</v>
      </c>
      <c r="H749" s="6" t="n">
        <v>126.24</v>
      </c>
      <c r="I749" s="6" t="n">
        <v>-126.24</v>
      </c>
      <c r="J749" s="6" t="n">
        <v>-0</v>
      </c>
      <c r="K749" s="6" t="n">
        <v>-0</v>
      </c>
      <c r="L749" s="6" t="n">
        <v>-0</v>
      </c>
      <c r="M749" s="6" t="s">
        <f>=I749+J749+K749+L749</f>
      </c>
      <c r="N749" s="16"/>
      <c r="O749" s="16" t="s">
        <v>796</v>
      </c>
    </row>
    <row collapsed="false" customFormat="false" customHeight="false" hidden="false" ht="12.1" outlineLevel="0" r="750">
      <c r="A750" s="21" t="n">
        <v>45674.555393519</v>
      </c>
      <c r="B750" s="22" t="s">
        <v>673</v>
      </c>
      <c r="C750" s="22" t="s">
        <v>233</v>
      </c>
      <c r="D750" s="22" t="s">
        <v>673</v>
      </c>
      <c r="E750" s="22" t="s">
        <v>673</v>
      </c>
      <c r="F750" s="22" t="s">
        <v>20</v>
      </c>
      <c r="G750" s="23" t="n">
        <v>1</v>
      </c>
      <c r="H750" s="24" t="n">
        <v>1</v>
      </c>
      <c r="I750" s="24" t="n">
        <v>5</v>
      </c>
      <c r="J750" s="24" t="n">
        <v>0</v>
      </c>
      <c r="K750" s="24" t="n">
        <v>-0</v>
      </c>
      <c r="L750" s="24" t="n">
        <v>-0</v>
      </c>
      <c r="M750" s="6" t="s">
        <f>=I750+J750+K750+L750</f>
      </c>
      <c r="N750" s="22"/>
      <c r="O750" s="22" t="s">
        <v>796</v>
      </c>
    </row>
    <row collapsed="false" customFormat="false" customHeight="false" hidden="false" ht="12.1" outlineLevel="0" r="751">
      <c r="A751" s="21" t="n">
        <v>45675.293043981</v>
      </c>
      <c r="B751" s="22" t="s">
        <v>673</v>
      </c>
      <c r="C751" s="22" t="s">
        <v>233</v>
      </c>
      <c r="D751" s="22" t="s">
        <v>673</v>
      </c>
      <c r="E751" s="22" t="s">
        <v>673</v>
      </c>
      <c r="F751" s="22" t="s">
        <v>20</v>
      </c>
      <c r="G751" s="23" t="n">
        <v>1</v>
      </c>
      <c r="H751" s="24" t="n">
        <v>1</v>
      </c>
      <c r="I751" s="24" t="n">
        <v>29.06</v>
      </c>
      <c r="J751" s="24" t="n">
        <v>0</v>
      </c>
      <c r="K751" s="24" t="n">
        <v>-0</v>
      </c>
      <c r="L751" s="24" t="n">
        <v>-0</v>
      </c>
      <c r="M751" s="6" t="s">
        <f>=I751+J751+K751+L751</f>
      </c>
      <c r="N751" s="22"/>
      <c r="O751" s="22" t="s">
        <v>796</v>
      </c>
    </row>
    <row collapsed="false" customFormat="false" customHeight="false" hidden="false" ht="12.1" outlineLevel="0" r="752">
      <c r="A752" s="21" t="n">
        <v>45675.601122685</v>
      </c>
      <c r="B752" s="22" t="s">
        <v>673</v>
      </c>
      <c r="C752" s="22" t="s">
        <v>233</v>
      </c>
      <c r="D752" s="22" t="s">
        <v>673</v>
      </c>
      <c r="E752" s="22" t="s">
        <v>673</v>
      </c>
      <c r="F752" s="22" t="s">
        <v>20</v>
      </c>
      <c r="G752" s="23" t="n">
        <v>1</v>
      </c>
      <c r="H752" s="24" t="n">
        <v>1</v>
      </c>
      <c r="I752" s="24" t="n">
        <v>1</v>
      </c>
      <c r="J752" s="24" t="n">
        <v>0</v>
      </c>
      <c r="K752" s="24" t="n">
        <v>-0</v>
      </c>
      <c r="L752" s="24" t="n">
        <v>-0</v>
      </c>
      <c r="M752" s="6" t="s">
        <f>=I752+J752+K752+L752</f>
      </c>
      <c r="N752" s="22"/>
      <c r="O752" s="22" t="s">
        <v>796</v>
      </c>
    </row>
    <row collapsed="false" customFormat="false" customHeight="false" hidden="false" ht="12.1" outlineLevel="0" r="753">
      <c r="A753" s="21" t="n">
        <v>45676.614282407</v>
      </c>
      <c r="B753" s="22" t="s">
        <v>673</v>
      </c>
      <c r="C753" s="22" t="s">
        <v>233</v>
      </c>
      <c r="D753" s="22" t="s">
        <v>673</v>
      </c>
      <c r="E753" s="22" t="s">
        <v>673</v>
      </c>
      <c r="F753" s="22" t="s">
        <v>20</v>
      </c>
      <c r="G753" s="23" t="n">
        <v>1</v>
      </c>
      <c r="H753" s="24" t="n">
        <v>1</v>
      </c>
      <c r="I753" s="24" t="n">
        <v>1.11</v>
      </c>
      <c r="J753" s="24" t="n">
        <v>0</v>
      </c>
      <c r="K753" s="24" t="n">
        <v>-0</v>
      </c>
      <c r="L753" s="24" t="n">
        <v>-0</v>
      </c>
      <c r="M753" s="6" t="s">
        <f>=I753+J753+K753+L753</f>
      </c>
      <c r="N753" s="22"/>
      <c r="O753" s="22" t="s">
        <v>796</v>
      </c>
    </row>
    <row collapsed="false" customFormat="false" customHeight="false" hidden="false" ht="12.1" outlineLevel="0" r="754">
      <c r="A754" s="21" t="n">
        <v>45677.396412037</v>
      </c>
      <c r="B754" s="22" t="s">
        <v>673</v>
      </c>
      <c r="C754" s="22" t="s">
        <v>233</v>
      </c>
      <c r="D754" s="22" t="s">
        <v>673</v>
      </c>
      <c r="E754" s="22" t="s">
        <v>673</v>
      </c>
      <c r="F754" s="22" t="s">
        <v>20</v>
      </c>
      <c r="G754" s="23" t="n">
        <v>1</v>
      </c>
      <c r="H754" s="24" t="n">
        <v>1</v>
      </c>
      <c r="I754" s="24" t="n">
        <v>1</v>
      </c>
      <c r="J754" s="24" t="n">
        <v>0</v>
      </c>
      <c r="K754" s="24" t="n">
        <v>-0</v>
      </c>
      <c r="L754" s="24" t="n">
        <v>-0</v>
      </c>
      <c r="M754" s="6" t="s">
        <f>=I754+J754+K754+L754</f>
      </c>
      <c r="N754" s="22"/>
      <c r="O754" s="22" t="s">
        <v>796</v>
      </c>
    </row>
    <row collapsed="false" customFormat="false" customHeight="false" hidden="false" ht="12.1" outlineLevel="0" r="755">
      <c r="A755" s="21" t="n">
        <v>45677.557326389</v>
      </c>
      <c r="B755" s="22" t="s">
        <v>673</v>
      </c>
      <c r="C755" s="22" t="s">
        <v>233</v>
      </c>
      <c r="D755" s="22" t="s">
        <v>673</v>
      </c>
      <c r="E755" s="22" t="s">
        <v>673</v>
      </c>
      <c r="F755" s="22" t="s">
        <v>20</v>
      </c>
      <c r="G755" s="23" t="n">
        <v>1</v>
      </c>
      <c r="H755" s="24" t="n">
        <v>1</v>
      </c>
      <c r="I755" s="24" t="n">
        <v>1</v>
      </c>
      <c r="J755" s="24" t="n">
        <v>0</v>
      </c>
      <c r="K755" s="24" t="n">
        <v>-0</v>
      </c>
      <c r="L755" s="24" t="n">
        <v>-0</v>
      </c>
      <c r="M755" s="6" t="s">
        <f>=I755+J755+K755+L755</f>
      </c>
      <c r="N755" s="22"/>
      <c r="O755" s="22" t="s">
        <v>796</v>
      </c>
    </row>
    <row collapsed="false" customFormat="false" customHeight="false" hidden="false" ht="12.1" outlineLevel="0" r="756">
      <c r="A756" s="21" t="n">
        <v>45677.76431713</v>
      </c>
      <c r="B756" s="22" t="s">
        <v>673</v>
      </c>
      <c r="C756" s="22" t="s">
        <v>233</v>
      </c>
      <c r="D756" s="22" t="s">
        <v>673</v>
      </c>
      <c r="E756" s="22" t="s">
        <v>673</v>
      </c>
      <c r="F756" s="22" t="s">
        <v>20</v>
      </c>
      <c r="G756" s="23" t="n">
        <v>1</v>
      </c>
      <c r="H756" s="24" t="n">
        <v>1</v>
      </c>
      <c r="I756" s="24" t="n">
        <v>21</v>
      </c>
      <c r="J756" s="24" t="n">
        <v>0</v>
      </c>
      <c r="K756" s="24" t="n">
        <v>-0</v>
      </c>
      <c r="L756" s="24" t="n">
        <v>-0</v>
      </c>
      <c r="M756" s="6" t="s">
        <f>=I756+J756+K756+L756</f>
      </c>
      <c r="N756" s="22"/>
      <c r="O756" s="22" t="s">
        <v>796</v>
      </c>
    </row>
    <row collapsed="false" customFormat="false" customHeight="false" hidden="false" ht="12.1" outlineLevel="0" r="757">
      <c r="A757" s="21" t="n">
        <v>45677.970474537</v>
      </c>
      <c r="B757" s="22" t="s">
        <v>687</v>
      </c>
      <c r="C757" s="22" t="s">
        <v>798</v>
      </c>
      <c r="D757" s="22" t="s">
        <v>696</v>
      </c>
      <c r="E757" s="22" t="s">
        <v>696</v>
      </c>
      <c r="F757" s="22" t="s">
        <v>20</v>
      </c>
      <c r="G757" s="23" t="n">
        <v>1</v>
      </c>
      <c r="H757" s="24" t="n">
        <v>228</v>
      </c>
      <c r="I757" s="24" t="n">
        <v>228</v>
      </c>
      <c r="J757" s="24" t="n">
        <v>0</v>
      </c>
      <c r="K757" s="24" t="n">
        <v>-0</v>
      </c>
      <c r="L757" s="24" t="n">
        <v>-0</v>
      </c>
      <c r="M757" s="6" t="s">
        <f>=I757+J757+K757+L757</f>
      </c>
      <c r="N757" s="22"/>
      <c r="O757" s="22" t="s">
        <v>674</v>
      </c>
    </row>
    <row collapsed="false" customFormat="false" customHeight="false" hidden="false" ht="12.1" outlineLevel="0" r="758">
      <c r="A758" s="21" t="n">
        <v>45678.301967593</v>
      </c>
      <c r="B758" s="22" t="s">
        <v>673</v>
      </c>
      <c r="C758" s="22" t="s">
        <v>233</v>
      </c>
      <c r="D758" s="22" t="s">
        <v>673</v>
      </c>
      <c r="E758" s="22" t="s">
        <v>673</v>
      </c>
      <c r="F758" s="22" t="s">
        <v>20</v>
      </c>
      <c r="G758" s="23" t="n">
        <v>1</v>
      </c>
      <c r="H758" s="24" t="n">
        <v>1</v>
      </c>
      <c r="I758" s="24" t="n">
        <v>19.01</v>
      </c>
      <c r="J758" s="24" t="n">
        <v>0</v>
      </c>
      <c r="K758" s="24" t="n">
        <v>-0</v>
      </c>
      <c r="L758" s="24" t="n">
        <v>-0</v>
      </c>
      <c r="M758" s="6" t="s">
        <f>=I758+J758+K758+L758</f>
      </c>
      <c r="N758" s="22"/>
      <c r="O758" s="22" t="s">
        <v>796</v>
      </c>
    </row>
    <row collapsed="false" customFormat="false" customHeight="false" hidden="false" ht="12.1" outlineLevel="0" r="759">
      <c r="A759" s="21" t="n">
        <v>45678.304722222</v>
      </c>
      <c r="B759" s="22" t="s">
        <v>673</v>
      </c>
      <c r="C759" s="22" t="s">
        <v>233</v>
      </c>
      <c r="D759" s="22" t="s">
        <v>673</v>
      </c>
      <c r="E759" s="22" t="s">
        <v>673</v>
      </c>
      <c r="F759" s="22" t="s">
        <v>20</v>
      </c>
      <c r="G759" s="23" t="n">
        <v>1</v>
      </c>
      <c r="H759" s="24" t="n">
        <v>1</v>
      </c>
      <c r="I759" s="24" t="n">
        <v>17</v>
      </c>
      <c r="J759" s="24" t="n">
        <v>0</v>
      </c>
      <c r="K759" s="24" t="n">
        <v>-0</v>
      </c>
      <c r="L759" s="24" t="n">
        <v>-0</v>
      </c>
      <c r="M759" s="6" t="s">
        <f>=I759+J759+K759+L759</f>
      </c>
      <c r="N759" s="22"/>
      <c r="O759" s="22" t="s">
        <v>796</v>
      </c>
    </row>
    <row collapsed="false" customFormat="false" customHeight="false" hidden="false" ht="12.1" outlineLevel="0" r="760">
      <c r="A760" s="21" t="n">
        <v>45678.637905093</v>
      </c>
      <c r="B760" s="22" t="s">
        <v>673</v>
      </c>
      <c r="C760" s="22" t="s">
        <v>233</v>
      </c>
      <c r="D760" s="22" t="s">
        <v>673</v>
      </c>
      <c r="E760" s="22" t="s">
        <v>673</v>
      </c>
      <c r="F760" s="22" t="s">
        <v>20</v>
      </c>
      <c r="G760" s="23" t="n">
        <v>1</v>
      </c>
      <c r="H760" s="24" t="n">
        <v>1</v>
      </c>
      <c r="I760" s="24" t="n">
        <v>39.14</v>
      </c>
      <c r="J760" s="24" t="n">
        <v>0</v>
      </c>
      <c r="K760" s="24" t="n">
        <v>-0</v>
      </c>
      <c r="L760" s="24" t="n">
        <v>-0</v>
      </c>
      <c r="M760" s="6" t="s">
        <f>=I760+J760+K760+L760</f>
      </c>
      <c r="N760" s="22"/>
      <c r="O760" s="22" t="s">
        <v>796</v>
      </c>
    </row>
    <row collapsed="false" customFormat="false" customHeight="false" hidden="false" ht="12.1" outlineLevel="0" r="761">
      <c r="A761" s="20" t="n">
        <v>45678.637939815</v>
      </c>
      <c r="B761" s="16" t="s">
        <v>135</v>
      </c>
      <c r="C761" s="16" t="s">
        <v>801</v>
      </c>
      <c r="D761" s="16" t="s">
        <v>336</v>
      </c>
      <c r="E761" s="16" t="s">
        <v>132</v>
      </c>
      <c r="F761" s="16" t="s">
        <v>20</v>
      </c>
      <c r="G761" s="7" t="n">
        <v>1</v>
      </c>
      <c r="H761" s="6" t="n">
        <v>126.57</v>
      </c>
      <c r="I761" s="6" t="n">
        <v>-126.57</v>
      </c>
      <c r="J761" s="6" t="n">
        <v>-0</v>
      </c>
      <c r="K761" s="6" t="n">
        <v>-0</v>
      </c>
      <c r="L761" s="6" t="n">
        <v>-0</v>
      </c>
      <c r="M761" s="6" t="s">
        <f>=I761+J761+K761+L761</f>
      </c>
      <c r="N761" s="16"/>
      <c r="O761" s="16" t="s">
        <v>796</v>
      </c>
    </row>
    <row collapsed="false" customFormat="false" customHeight="false" hidden="false" ht="12.1" outlineLevel="0" r="762">
      <c r="A762" s="21" t="n">
        <v>45679.305740741</v>
      </c>
      <c r="B762" s="22" t="s">
        <v>673</v>
      </c>
      <c r="C762" s="22" t="s">
        <v>233</v>
      </c>
      <c r="D762" s="22" t="s">
        <v>673</v>
      </c>
      <c r="E762" s="22" t="s">
        <v>673</v>
      </c>
      <c r="F762" s="22" t="s">
        <v>20</v>
      </c>
      <c r="G762" s="23" t="n">
        <v>1</v>
      </c>
      <c r="H762" s="24" t="n">
        <v>1</v>
      </c>
      <c r="I762" s="24" t="n">
        <v>32</v>
      </c>
      <c r="J762" s="24" t="n">
        <v>0</v>
      </c>
      <c r="K762" s="24" t="n">
        <v>-0</v>
      </c>
      <c r="L762" s="24" t="n">
        <v>-0</v>
      </c>
      <c r="M762" s="6" t="s">
        <f>=I762+J762+K762+L762</f>
      </c>
      <c r="N762" s="22"/>
      <c r="O762" s="22" t="s">
        <v>796</v>
      </c>
    </row>
    <row collapsed="false" customFormat="false" customHeight="false" hidden="false" ht="12.1" outlineLevel="0" r="763">
      <c r="A763" s="21" t="n">
        <v>45679.513344907</v>
      </c>
      <c r="B763" s="22" t="s">
        <v>673</v>
      </c>
      <c r="C763" s="22" t="s">
        <v>233</v>
      </c>
      <c r="D763" s="22" t="s">
        <v>673</v>
      </c>
      <c r="E763" s="22" t="s">
        <v>673</v>
      </c>
      <c r="F763" s="22" t="s">
        <v>20</v>
      </c>
      <c r="G763" s="23" t="n">
        <v>1</v>
      </c>
      <c r="H763" s="24" t="n">
        <v>1</v>
      </c>
      <c r="I763" s="24" t="n">
        <v>22</v>
      </c>
      <c r="J763" s="24" t="n">
        <v>0</v>
      </c>
      <c r="K763" s="24" t="n">
        <v>-0</v>
      </c>
      <c r="L763" s="24" t="n">
        <v>-0</v>
      </c>
      <c r="M763" s="6" t="s">
        <f>=I763+J763+K763+L763</f>
      </c>
      <c r="N763" s="22"/>
      <c r="O763" s="22" t="s">
        <v>796</v>
      </c>
    </row>
    <row collapsed="false" customFormat="false" customHeight="false" hidden="false" ht="12.1" outlineLevel="0" r="764">
      <c r="A764" s="21" t="n">
        <v>45680.367222222</v>
      </c>
      <c r="B764" s="22" t="s">
        <v>673</v>
      </c>
      <c r="C764" s="22" t="s">
        <v>233</v>
      </c>
      <c r="D764" s="22" t="s">
        <v>673</v>
      </c>
      <c r="E764" s="22" t="s">
        <v>673</v>
      </c>
      <c r="F764" s="22" t="s">
        <v>20</v>
      </c>
      <c r="G764" s="23" t="n">
        <v>1</v>
      </c>
      <c r="H764" s="24" t="n">
        <v>1</v>
      </c>
      <c r="I764" s="24" t="n">
        <v>48.01</v>
      </c>
      <c r="J764" s="24" t="n">
        <v>0</v>
      </c>
      <c r="K764" s="24" t="n">
        <v>-0</v>
      </c>
      <c r="L764" s="24" t="n">
        <v>-0</v>
      </c>
      <c r="M764" s="6" t="s">
        <f>=I764+J764+K764+L764</f>
      </c>
      <c r="N764" s="22"/>
      <c r="O764" s="22" t="s">
        <v>796</v>
      </c>
    </row>
    <row collapsed="false" customFormat="false" customHeight="false" hidden="false" ht="12.1" outlineLevel="0" r="765">
      <c r="A765" s="20" t="n">
        <v>45680.367314815</v>
      </c>
      <c r="B765" s="16" t="s">
        <v>135</v>
      </c>
      <c r="C765" s="16" t="s">
        <v>801</v>
      </c>
      <c r="D765" s="16" t="s">
        <v>336</v>
      </c>
      <c r="E765" s="16" t="s">
        <v>132</v>
      </c>
      <c r="F765" s="16" t="s">
        <v>20</v>
      </c>
      <c r="G765" s="7" t="n">
        <v>1</v>
      </c>
      <c r="H765" s="6" t="n">
        <v>126.72</v>
      </c>
      <c r="I765" s="6" t="n">
        <v>-126.72</v>
      </c>
      <c r="J765" s="6" t="n">
        <v>-0</v>
      </c>
      <c r="K765" s="6" t="n">
        <v>-0</v>
      </c>
      <c r="L765" s="6" t="n">
        <v>-0</v>
      </c>
      <c r="M765" s="6" t="s">
        <f>=I765+J765+K765+L765</f>
      </c>
      <c r="N765" s="16"/>
      <c r="O765" s="16" t="s">
        <v>796</v>
      </c>
    </row>
    <row collapsed="false" customFormat="false" customHeight="false" hidden="false" ht="12.1" outlineLevel="0" r="766">
      <c r="A766" s="21" t="n">
        <v>45680.485497685</v>
      </c>
      <c r="B766" s="22" t="s">
        <v>696</v>
      </c>
      <c r="C766" s="22" t="s">
        <v>835</v>
      </c>
      <c r="D766" s="22" t="s">
        <v>696</v>
      </c>
      <c r="E766" s="22" t="s">
        <v>696</v>
      </c>
      <c r="F766" s="22" t="s">
        <v>20</v>
      </c>
      <c r="G766" s="23" t="n">
        <v>1</v>
      </c>
      <c r="H766" s="24" t="n">
        <v>1</v>
      </c>
      <c r="I766" s="24" t="n">
        <v>43.38</v>
      </c>
      <c r="J766" s="24" t="n">
        <v>0</v>
      </c>
      <c r="K766" s="24" t="n">
        <v>-0</v>
      </c>
      <c r="L766" s="24" t="n">
        <v>-0</v>
      </c>
      <c r="M766" s="6" t="s">
        <f>=I766+J766+K766+L766</f>
      </c>
      <c r="N766" s="22"/>
      <c r="O766" s="22" t="s">
        <v>674</v>
      </c>
    </row>
    <row collapsed="false" customFormat="false" customHeight="false" hidden="false" ht="12.1" outlineLevel="0" r="767">
      <c r="A767" s="21" t="n">
        <v>45680.779780093</v>
      </c>
      <c r="B767" s="22" t="s">
        <v>696</v>
      </c>
      <c r="C767" s="22" t="s">
        <v>836</v>
      </c>
      <c r="D767" s="22" t="s">
        <v>696</v>
      </c>
      <c r="E767" s="22" t="s">
        <v>696</v>
      </c>
      <c r="F767" s="22" t="s">
        <v>20</v>
      </c>
      <c r="G767" s="23" t="n">
        <v>1</v>
      </c>
      <c r="H767" s="24" t="n">
        <v>1</v>
      </c>
      <c r="I767" s="24" t="n">
        <v>139.12</v>
      </c>
      <c r="J767" s="24" t="n">
        <v>0</v>
      </c>
      <c r="K767" s="24" t="n">
        <v>-0</v>
      </c>
      <c r="L767" s="24" t="n">
        <v>-0</v>
      </c>
      <c r="M767" s="6" t="s">
        <f>=I767+J767+K767+L767</f>
      </c>
      <c r="N767" s="22"/>
      <c r="O767" s="22" t="s">
        <v>674</v>
      </c>
    </row>
    <row collapsed="false" customFormat="false" customHeight="false" hidden="false" ht="12.1" outlineLevel="0" r="768">
      <c r="A768" s="29" t="n">
        <v>45680.779780093</v>
      </c>
      <c r="B768" s="30" t="s">
        <v>687</v>
      </c>
      <c r="C768" s="30" t="s">
        <v>837</v>
      </c>
      <c r="D768" s="30" t="s">
        <v>687</v>
      </c>
      <c r="E768" s="30" t="s">
        <v>687</v>
      </c>
      <c r="F768" s="30" t="s">
        <v>20</v>
      </c>
      <c r="G768" s="31" t="n">
        <v>1</v>
      </c>
      <c r="H768" s="32" t="n">
        <v>-18</v>
      </c>
      <c r="I768" s="32" t="n">
        <v>-18</v>
      </c>
      <c r="J768" s="32" t="n">
        <v>0</v>
      </c>
      <c r="K768" s="32" t="n">
        <v>-0</v>
      </c>
      <c r="L768" s="32" t="n">
        <v>-0</v>
      </c>
      <c r="M768" s="6" t="s">
        <f>=I768+J768+K768+L768</f>
      </c>
      <c r="N768" s="30"/>
      <c r="O768" s="30" t="s">
        <v>674</v>
      </c>
    </row>
    <row collapsed="false" customFormat="false" customHeight="false" hidden="false" ht="12.1" outlineLevel="0" r="769">
      <c r="A769" s="21" t="n">
        <v>45681.552708333</v>
      </c>
      <c r="B769" s="22" t="s">
        <v>673</v>
      </c>
      <c r="C769" s="22" t="s">
        <v>233</v>
      </c>
      <c r="D769" s="22" t="s">
        <v>673</v>
      </c>
      <c r="E769" s="22" t="s">
        <v>673</v>
      </c>
      <c r="F769" s="22" t="s">
        <v>20</v>
      </c>
      <c r="G769" s="23" t="n">
        <v>1</v>
      </c>
      <c r="H769" s="24" t="n">
        <v>1</v>
      </c>
      <c r="I769" s="24" t="n">
        <v>5</v>
      </c>
      <c r="J769" s="24" t="n">
        <v>0</v>
      </c>
      <c r="K769" s="24" t="n">
        <v>-0</v>
      </c>
      <c r="L769" s="24" t="n">
        <v>-0</v>
      </c>
      <c r="M769" s="6" t="s">
        <f>=I769+J769+K769+L769</f>
      </c>
      <c r="N769" s="22"/>
      <c r="O769" s="22" t="s">
        <v>796</v>
      </c>
    </row>
    <row collapsed="false" customFormat="false" customHeight="false" hidden="false" ht="12.1" outlineLevel="0" r="770">
      <c r="A770" s="21" t="n">
        <v>45681.851516204</v>
      </c>
      <c r="B770" s="22" t="s">
        <v>673</v>
      </c>
      <c r="C770" s="22" t="s">
        <v>233</v>
      </c>
      <c r="D770" s="22" t="s">
        <v>673</v>
      </c>
      <c r="E770" s="22" t="s">
        <v>673</v>
      </c>
      <c r="F770" s="22" t="s">
        <v>20</v>
      </c>
      <c r="G770" s="23" t="n">
        <v>1</v>
      </c>
      <c r="H770" s="24" t="n">
        <v>1</v>
      </c>
      <c r="I770" s="24" t="n">
        <v>10</v>
      </c>
      <c r="J770" s="24" t="n">
        <v>0</v>
      </c>
      <c r="K770" s="24" t="n">
        <v>-0</v>
      </c>
      <c r="L770" s="24" t="n">
        <v>-0</v>
      </c>
      <c r="M770" s="6" t="s">
        <f>=I770+J770+K770+L770</f>
      </c>
      <c r="N770" s="22"/>
      <c r="O770" s="22" t="s">
        <v>796</v>
      </c>
    </row>
    <row collapsed="false" customFormat="false" customHeight="false" hidden="false" ht="12.1" outlineLevel="0" r="771">
      <c r="A771" s="21" t="n">
        <v>45681.862546296</v>
      </c>
      <c r="B771" s="22" t="s">
        <v>673</v>
      </c>
      <c r="C771" s="22" t="s">
        <v>233</v>
      </c>
      <c r="D771" s="22" t="s">
        <v>673</v>
      </c>
      <c r="E771" s="22" t="s">
        <v>673</v>
      </c>
      <c r="F771" s="22" t="s">
        <v>20</v>
      </c>
      <c r="G771" s="23" t="n">
        <v>1</v>
      </c>
      <c r="H771" s="24" t="n">
        <v>1</v>
      </c>
      <c r="I771" s="24" t="n">
        <v>0.02</v>
      </c>
      <c r="J771" s="24" t="n">
        <v>0</v>
      </c>
      <c r="K771" s="24" t="n">
        <v>-0</v>
      </c>
      <c r="L771" s="24" t="n">
        <v>-0</v>
      </c>
      <c r="M771" s="6" t="s">
        <f>=I771+J771+K771+L771</f>
      </c>
      <c r="N771" s="22"/>
      <c r="O771" s="22" t="s">
        <v>796</v>
      </c>
    </row>
    <row collapsed="false" customFormat="false" customHeight="false" hidden="false" ht="12.1" outlineLevel="0" r="772">
      <c r="A772" s="21" t="n">
        <v>45682.71056713</v>
      </c>
      <c r="B772" s="22" t="s">
        <v>673</v>
      </c>
      <c r="C772" s="22" t="s">
        <v>233</v>
      </c>
      <c r="D772" s="22" t="s">
        <v>673</v>
      </c>
      <c r="E772" s="22" t="s">
        <v>673</v>
      </c>
      <c r="F772" s="22" t="s">
        <v>20</v>
      </c>
      <c r="G772" s="23" t="n">
        <v>1</v>
      </c>
      <c r="H772" s="24" t="n">
        <v>1</v>
      </c>
      <c r="I772" s="24" t="n">
        <v>3.6</v>
      </c>
      <c r="J772" s="24" t="n">
        <v>0</v>
      </c>
      <c r="K772" s="24" t="n">
        <v>-0</v>
      </c>
      <c r="L772" s="24" t="n">
        <v>-0</v>
      </c>
      <c r="M772" s="6" t="s">
        <f>=I772+J772+K772+L772</f>
      </c>
      <c r="N772" s="22"/>
      <c r="O772" s="22" t="s">
        <v>796</v>
      </c>
    </row>
    <row collapsed="false" customFormat="false" customHeight="false" hidden="false" ht="12.1" outlineLevel="0" r="773">
      <c r="A773" s="21" t="n">
        <v>45683.623368056</v>
      </c>
      <c r="B773" s="22" t="s">
        <v>673</v>
      </c>
      <c r="C773" s="22" t="s">
        <v>233</v>
      </c>
      <c r="D773" s="22" t="s">
        <v>673</v>
      </c>
      <c r="E773" s="22" t="s">
        <v>673</v>
      </c>
      <c r="F773" s="22" t="s">
        <v>20</v>
      </c>
      <c r="G773" s="23" t="n">
        <v>1</v>
      </c>
      <c r="H773" s="24" t="n">
        <v>1</v>
      </c>
      <c r="I773" s="24" t="n">
        <v>22.07</v>
      </c>
      <c r="J773" s="24" t="n">
        <v>0</v>
      </c>
      <c r="K773" s="24" t="n">
        <v>-0</v>
      </c>
      <c r="L773" s="24" t="n">
        <v>-0</v>
      </c>
      <c r="M773" s="6" t="s">
        <f>=I773+J773+K773+L773</f>
      </c>
      <c r="N773" s="22"/>
      <c r="O773" s="22" t="s">
        <v>796</v>
      </c>
    </row>
    <row collapsed="false" customFormat="false" customHeight="false" hidden="false" ht="12.1" outlineLevel="0" r="774">
      <c r="A774" s="21" t="n">
        <v>45684.411944444</v>
      </c>
      <c r="B774" s="22" t="s">
        <v>673</v>
      </c>
      <c r="C774" s="22" t="s">
        <v>233</v>
      </c>
      <c r="D774" s="22" t="s">
        <v>673</v>
      </c>
      <c r="E774" s="22" t="s">
        <v>673</v>
      </c>
      <c r="F774" s="22" t="s">
        <v>20</v>
      </c>
      <c r="G774" s="23" t="n">
        <v>1</v>
      </c>
      <c r="H774" s="24" t="n">
        <v>1</v>
      </c>
      <c r="I774" s="24" t="n">
        <v>1</v>
      </c>
      <c r="J774" s="24" t="n">
        <v>0</v>
      </c>
      <c r="K774" s="24" t="n">
        <v>-0</v>
      </c>
      <c r="L774" s="24" t="n">
        <v>-0</v>
      </c>
      <c r="M774" s="6" t="s">
        <f>=I774+J774+K774+L774</f>
      </c>
      <c r="N774" s="22"/>
      <c r="O774" s="22" t="s">
        <v>796</v>
      </c>
    </row>
    <row collapsed="false" customFormat="false" customHeight="false" hidden="false" ht="12.1" outlineLevel="0" r="775">
      <c r="A775" s="21" t="n">
        <v>45684.51587963</v>
      </c>
      <c r="B775" s="22" t="s">
        <v>696</v>
      </c>
      <c r="C775" s="22" t="s">
        <v>838</v>
      </c>
      <c r="D775" s="22" t="s">
        <v>696</v>
      </c>
      <c r="E775" s="22" t="s">
        <v>696</v>
      </c>
      <c r="F775" s="22" t="s">
        <v>20</v>
      </c>
      <c r="G775" s="23" t="n">
        <v>1</v>
      </c>
      <c r="H775" s="24" t="n">
        <v>1</v>
      </c>
      <c r="I775" s="24" t="n">
        <v>52.86</v>
      </c>
      <c r="J775" s="24" t="n">
        <v>0</v>
      </c>
      <c r="K775" s="24" t="n">
        <v>-0</v>
      </c>
      <c r="L775" s="24" t="n">
        <v>-0</v>
      </c>
      <c r="M775" s="6" t="s">
        <f>=I775+J775+K775+L775</f>
      </c>
      <c r="N775" s="22"/>
      <c r="O775" s="22" t="s">
        <v>674</v>
      </c>
    </row>
    <row collapsed="false" customFormat="false" customHeight="false" hidden="false" ht="12.1" outlineLevel="0" r="776">
      <c r="A776" s="21" t="n">
        <v>45684.760706019</v>
      </c>
      <c r="B776" s="22" t="s">
        <v>696</v>
      </c>
      <c r="C776" s="22" t="s">
        <v>836</v>
      </c>
      <c r="D776" s="22" t="s">
        <v>696</v>
      </c>
      <c r="E776" s="22" t="s">
        <v>696</v>
      </c>
      <c r="F776" s="22" t="s">
        <v>20</v>
      </c>
      <c r="G776" s="23" t="n">
        <v>1</v>
      </c>
      <c r="H776" s="24" t="n">
        <v>1</v>
      </c>
      <c r="I776" s="24" t="n">
        <v>364.7</v>
      </c>
      <c r="J776" s="24" t="n">
        <v>0</v>
      </c>
      <c r="K776" s="24" t="n">
        <v>-0</v>
      </c>
      <c r="L776" s="24" t="n">
        <v>-0</v>
      </c>
      <c r="M776" s="6" t="s">
        <f>=I776+J776+K776+L776</f>
      </c>
      <c r="N776" s="22"/>
      <c r="O776" s="22" t="s">
        <v>674</v>
      </c>
    </row>
    <row collapsed="false" customFormat="false" customHeight="false" hidden="false" ht="12.1" outlineLevel="0" r="777">
      <c r="A777" s="29" t="n">
        <v>45684.760706019</v>
      </c>
      <c r="B777" s="30" t="s">
        <v>687</v>
      </c>
      <c r="C777" s="30" t="s">
        <v>837</v>
      </c>
      <c r="D777" s="30" t="s">
        <v>687</v>
      </c>
      <c r="E777" s="30" t="s">
        <v>687</v>
      </c>
      <c r="F777" s="30" t="s">
        <v>20</v>
      </c>
      <c r="G777" s="31" t="n">
        <v>1</v>
      </c>
      <c r="H777" s="32" t="n">
        <v>-47</v>
      </c>
      <c r="I777" s="32" t="n">
        <v>-47</v>
      </c>
      <c r="J777" s="32" t="n">
        <v>0</v>
      </c>
      <c r="K777" s="32" t="n">
        <v>-0</v>
      </c>
      <c r="L777" s="32" t="n">
        <v>-0</v>
      </c>
      <c r="M777" s="6" t="s">
        <f>=I777+J777+K777+L777</f>
      </c>
      <c r="N777" s="30"/>
      <c r="O777" s="30" t="s">
        <v>674</v>
      </c>
    </row>
    <row collapsed="false" customFormat="false" customHeight="false" hidden="false" ht="12.1" outlineLevel="0" r="778">
      <c r="A778" s="21" t="n">
        <v>45686.531215278</v>
      </c>
      <c r="B778" s="22" t="s">
        <v>673</v>
      </c>
      <c r="C778" s="22" t="s">
        <v>233</v>
      </c>
      <c r="D778" s="22" t="s">
        <v>673</v>
      </c>
      <c r="E778" s="22" t="s">
        <v>673</v>
      </c>
      <c r="F778" s="22" t="s">
        <v>20</v>
      </c>
      <c r="G778" s="23" t="n">
        <v>1</v>
      </c>
      <c r="H778" s="24" t="n">
        <v>1</v>
      </c>
      <c r="I778" s="24" t="n">
        <v>1</v>
      </c>
      <c r="J778" s="24" t="n">
        <v>0</v>
      </c>
      <c r="K778" s="24" t="n">
        <v>-0</v>
      </c>
      <c r="L778" s="24" t="n">
        <v>-0</v>
      </c>
      <c r="M778" s="6" t="s">
        <f>=I778+J778+K778+L778</f>
      </c>
      <c r="N778" s="22"/>
      <c r="O778" s="22" t="s">
        <v>796</v>
      </c>
    </row>
    <row collapsed="false" customFormat="false" customHeight="false" hidden="false" ht="12.1" outlineLevel="0" r="779">
      <c r="A779" s="20" t="n">
        <v>45686.570509259</v>
      </c>
      <c r="B779" s="16" t="s">
        <v>67</v>
      </c>
      <c r="C779" s="16" t="s">
        <v>715</v>
      </c>
      <c r="D779" s="16" t="s">
        <v>336</v>
      </c>
      <c r="E779" s="16" t="s">
        <v>18</v>
      </c>
      <c r="F779" s="16" t="s">
        <v>20</v>
      </c>
      <c r="G779" s="7" t="n">
        <v>10</v>
      </c>
      <c r="H779" s="6" t="n">
        <v>36.3</v>
      </c>
      <c r="I779" s="6" t="n">
        <v>-363</v>
      </c>
      <c r="J779" s="6" t="n">
        <v>-0</v>
      </c>
      <c r="K779" s="6" t="n">
        <v>-1.09</v>
      </c>
      <c r="L779" s="6" t="n">
        <v>-0</v>
      </c>
      <c r="M779" s="6" t="s">
        <f>=I779+J779+K779+L779</f>
      </c>
      <c r="N779" s="16"/>
      <c r="O779" s="16" t="s">
        <v>674</v>
      </c>
    </row>
    <row collapsed="false" customFormat="false" customHeight="false" hidden="false" ht="12.1" outlineLevel="0" r="780">
      <c r="A780" s="21" t="n">
        <v>45686.732314815</v>
      </c>
      <c r="B780" s="22" t="s">
        <v>673</v>
      </c>
      <c r="C780" s="22" t="s">
        <v>233</v>
      </c>
      <c r="D780" s="22" t="s">
        <v>673</v>
      </c>
      <c r="E780" s="22" t="s">
        <v>673</v>
      </c>
      <c r="F780" s="22" t="s">
        <v>20</v>
      </c>
      <c r="G780" s="23" t="n">
        <v>1</v>
      </c>
      <c r="H780" s="24" t="n">
        <v>1</v>
      </c>
      <c r="I780" s="24" t="n">
        <v>40</v>
      </c>
      <c r="J780" s="24" t="n">
        <v>0</v>
      </c>
      <c r="K780" s="24" t="n">
        <v>-0</v>
      </c>
      <c r="L780" s="24" t="n">
        <v>-0</v>
      </c>
      <c r="M780" s="6" t="s">
        <f>=I780+J780+K780+L780</f>
      </c>
      <c r="N780" s="22"/>
      <c r="O780" s="22" t="s">
        <v>796</v>
      </c>
    </row>
    <row collapsed="false" customFormat="false" customHeight="false" hidden="false" ht="12.1" outlineLevel="0" r="781">
      <c r="A781" s="21" t="n">
        <v>45687.298032407</v>
      </c>
      <c r="B781" s="22" t="s">
        <v>673</v>
      </c>
      <c r="C781" s="22" t="s">
        <v>233</v>
      </c>
      <c r="D781" s="22" t="s">
        <v>673</v>
      </c>
      <c r="E781" s="22" t="s">
        <v>673</v>
      </c>
      <c r="F781" s="22" t="s">
        <v>20</v>
      </c>
      <c r="G781" s="23" t="n">
        <v>1</v>
      </c>
      <c r="H781" s="24" t="n">
        <v>1</v>
      </c>
      <c r="I781" s="24" t="n">
        <v>16.57</v>
      </c>
      <c r="J781" s="24" t="n">
        <v>0</v>
      </c>
      <c r="K781" s="24" t="n">
        <v>-0</v>
      </c>
      <c r="L781" s="24" t="n">
        <v>-0</v>
      </c>
      <c r="M781" s="6" t="s">
        <f>=I781+J781+K781+L781</f>
      </c>
      <c r="N781" s="22"/>
      <c r="O781" s="22" t="s">
        <v>796</v>
      </c>
    </row>
    <row collapsed="false" customFormat="false" customHeight="false" hidden="false" ht="12.1" outlineLevel="0" r="782">
      <c r="A782" s="21" t="n">
        <v>45687.4515625</v>
      </c>
      <c r="B782" s="22" t="s">
        <v>673</v>
      </c>
      <c r="C782" s="22" t="s">
        <v>233</v>
      </c>
      <c r="D782" s="22" t="s">
        <v>673</v>
      </c>
      <c r="E782" s="22" t="s">
        <v>673</v>
      </c>
      <c r="F782" s="22" t="s">
        <v>20</v>
      </c>
      <c r="G782" s="23" t="n">
        <v>1</v>
      </c>
      <c r="H782" s="24" t="n">
        <v>1</v>
      </c>
      <c r="I782" s="24" t="n">
        <v>34.21</v>
      </c>
      <c r="J782" s="24" t="n">
        <v>0</v>
      </c>
      <c r="K782" s="24" t="n">
        <v>-0</v>
      </c>
      <c r="L782" s="24" t="n">
        <v>-0</v>
      </c>
      <c r="M782" s="6" t="s">
        <f>=I782+J782+K782+L782</f>
      </c>
      <c r="N782" s="22"/>
      <c r="O782" s="22" t="s">
        <v>796</v>
      </c>
    </row>
    <row collapsed="false" customFormat="false" customHeight="false" hidden="false" ht="12.1" outlineLevel="0" r="783">
      <c r="A783" s="20" t="n">
        <v>45687.451643519</v>
      </c>
      <c r="B783" s="16" t="s">
        <v>135</v>
      </c>
      <c r="C783" s="16" t="s">
        <v>801</v>
      </c>
      <c r="D783" s="16" t="s">
        <v>336</v>
      </c>
      <c r="E783" s="16" t="s">
        <v>132</v>
      </c>
      <c r="F783" s="16" t="s">
        <v>20</v>
      </c>
      <c r="G783" s="7" t="n">
        <v>1</v>
      </c>
      <c r="H783" s="6" t="n">
        <v>127.19</v>
      </c>
      <c r="I783" s="6" t="n">
        <v>-127.19</v>
      </c>
      <c r="J783" s="6" t="n">
        <v>-0</v>
      </c>
      <c r="K783" s="6" t="n">
        <v>-0</v>
      </c>
      <c r="L783" s="6" t="n">
        <v>-0</v>
      </c>
      <c r="M783" s="6" t="s">
        <f>=I783+J783+K783+L783</f>
      </c>
      <c r="N783" s="16"/>
      <c r="O783" s="16" t="s">
        <v>796</v>
      </c>
    </row>
    <row collapsed="false" customFormat="false" customHeight="false" hidden="false" ht="12.1" outlineLevel="0" r="784">
      <c r="A784" s="21" t="n">
        <v>45687.460659722</v>
      </c>
      <c r="B784" s="22" t="s">
        <v>673</v>
      </c>
      <c r="C784" s="22" t="s">
        <v>233</v>
      </c>
      <c r="D784" s="22" t="s">
        <v>673</v>
      </c>
      <c r="E784" s="22" t="s">
        <v>673</v>
      </c>
      <c r="F784" s="22" t="s">
        <v>20</v>
      </c>
      <c r="G784" s="23" t="n">
        <v>1</v>
      </c>
      <c r="H784" s="24" t="n">
        <v>1</v>
      </c>
      <c r="I784" s="24" t="n">
        <v>31</v>
      </c>
      <c r="J784" s="24" t="n">
        <v>0</v>
      </c>
      <c r="K784" s="24" t="n">
        <v>-0</v>
      </c>
      <c r="L784" s="24" t="n">
        <v>-0</v>
      </c>
      <c r="M784" s="6" t="s">
        <f>=I784+J784+K784+L784</f>
      </c>
      <c r="N784" s="22"/>
      <c r="O784" s="22" t="s">
        <v>796</v>
      </c>
    </row>
    <row collapsed="false" customFormat="false" customHeight="false" hidden="false" ht="12.1" outlineLevel="0" r="785">
      <c r="A785" s="20" t="n">
        <v>45687.575787037</v>
      </c>
      <c r="B785" s="16" t="s">
        <v>141</v>
      </c>
      <c r="C785" s="16" t="s">
        <v>689</v>
      </c>
      <c r="D785" s="16" t="s">
        <v>336</v>
      </c>
      <c r="E785" s="16" t="s">
        <v>132</v>
      </c>
      <c r="F785" s="16" t="s">
        <v>20</v>
      </c>
      <c r="G785" s="7" t="n">
        <v>36</v>
      </c>
      <c r="H785" s="6" t="n">
        <v>11.03</v>
      </c>
      <c r="I785" s="6" t="n">
        <v>-397.08</v>
      </c>
      <c r="J785" s="6" t="n">
        <v>-0</v>
      </c>
      <c r="K785" s="6" t="n">
        <v>-0</v>
      </c>
      <c r="L785" s="6" t="n">
        <v>-0</v>
      </c>
      <c r="M785" s="6" t="s">
        <f>=I785+J785+K785+L785</f>
      </c>
      <c r="N785" s="16"/>
      <c r="O785" s="16" t="s">
        <v>674</v>
      </c>
    </row>
    <row collapsed="false" customFormat="false" customHeight="false" hidden="false" ht="12.1" outlineLevel="0" r="786">
      <c r="A786" s="21" t="n">
        <v>45687.765289352</v>
      </c>
      <c r="B786" s="22" t="s">
        <v>696</v>
      </c>
      <c r="C786" s="22" t="s">
        <v>765</v>
      </c>
      <c r="D786" s="22" t="s">
        <v>696</v>
      </c>
      <c r="E786" s="22" t="s">
        <v>696</v>
      </c>
      <c r="F786" s="22" t="s">
        <v>20</v>
      </c>
      <c r="G786" s="23" t="n">
        <v>1</v>
      </c>
      <c r="H786" s="24" t="n">
        <v>1</v>
      </c>
      <c r="I786" s="24" t="n">
        <v>33.78</v>
      </c>
      <c r="J786" s="24" t="n">
        <v>0</v>
      </c>
      <c r="K786" s="24" t="n">
        <v>-0</v>
      </c>
      <c r="L786" s="24" t="n">
        <v>-0</v>
      </c>
      <c r="M786" s="6" t="s">
        <f>=I786+J786+K786+L786</f>
      </c>
      <c r="N786" s="22"/>
      <c r="O786" s="22" t="s">
        <v>674</v>
      </c>
    </row>
    <row collapsed="false" customFormat="false" customHeight="false" hidden="false" ht="12.1" outlineLevel="0" r="787">
      <c r="A787" s="21" t="n">
        <v>45688.532025463</v>
      </c>
      <c r="B787" s="22" t="s">
        <v>673</v>
      </c>
      <c r="C787" s="22" t="s">
        <v>233</v>
      </c>
      <c r="D787" s="22" t="s">
        <v>673</v>
      </c>
      <c r="E787" s="22" t="s">
        <v>673</v>
      </c>
      <c r="F787" s="22" t="s">
        <v>20</v>
      </c>
      <c r="G787" s="23" t="n">
        <v>1</v>
      </c>
      <c r="H787" s="24" t="n">
        <v>1</v>
      </c>
      <c r="I787" s="24" t="n">
        <v>1</v>
      </c>
      <c r="J787" s="24" t="n">
        <v>0</v>
      </c>
      <c r="K787" s="24" t="n">
        <v>-0</v>
      </c>
      <c r="L787" s="24" t="n">
        <v>-0</v>
      </c>
      <c r="M787" s="6" t="s">
        <f>=I787+J787+K787+L787</f>
      </c>
      <c r="N787" s="22"/>
      <c r="O787" s="22" t="s">
        <v>796</v>
      </c>
    </row>
    <row collapsed="false" customFormat="false" customHeight="false" hidden="false" ht="12.1" outlineLevel="0" r="788">
      <c r="A788" s="21" t="n">
        <v>45688.53755787</v>
      </c>
      <c r="B788" s="22" t="s">
        <v>687</v>
      </c>
      <c r="C788" s="22" t="s">
        <v>798</v>
      </c>
      <c r="D788" s="22" t="s">
        <v>696</v>
      </c>
      <c r="E788" s="22" t="s">
        <v>696</v>
      </c>
      <c r="F788" s="22" t="s">
        <v>20</v>
      </c>
      <c r="G788" s="23" t="n">
        <v>1</v>
      </c>
      <c r="H788" s="24" t="n">
        <v>13</v>
      </c>
      <c r="I788" s="24" t="n">
        <v>13</v>
      </c>
      <c r="J788" s="24" t="n">
        <v>0</v>
      </c>
      <c r="K788" s="24" t="n">
        <v>-0</v>
      </c>
      <c r="L788" s="24" t="n">
        <v>-0</v>
      </c>
      <c r="M788" s="6" t="s">
        <f>=I788+J788+K788+L788</f>
      </c>
      <c r="N788" s="22"/>
      <c r="O788" s="22" t="s">
        <v>674</v>
      </c>
    </row>
    <row collapsed="false" customFormat="false" customHeight="false" hidden="false" ht="12.1" outlineLevel="0" r="789">
      <c r="A789" s="21" t="n">
        <v>45688.572106481</v>
      </c>
      <c r="B789" s="22" t="s">
        <v>696</v>
      </c>
      <c r="C789" s="22" t="s">
        <v>785</v>
      </c>
      <c r="D789" s="22" t="s">
        <v>696</v>
      </c>
      <c r="E789" s="22" t="s">
        <v>696</v>
      </c>
      <c r="F789" s="22" t="s">
        <v>20</v>
      </c>
      <c r="G789" s="23" t="n">
        <v>1</v>
      </c>
      <c r="H789" s="24" t="n">
        <v>1</v>
      </c>
      <c r="I789" s="24" t="n">
        <v>18.51</v>
      </c>
      <c r="J789" s="24" t="n">
        <v>0</v>
      </c>
      <c r="K789" s="24" t="n">
        <v>-0</v>
      </c>
      <c r="L789" s="24" t="n">
        <v>-0</v>
      </c>
      <c r="M789" s="6" t="s">
        <f>=I789+J789+K789+L789</f>
      </c>
      <c r="N789" s="22"/>
      <c r="O789" s="22" t="s">
        <v>674</v>
      </c>
    </row>
    <row collapsed="false" customFormat="false" customHeight="false" hidden="false" ht="12.1" outlineLevel="0" r="790">
      <c r="A790" s="29" t="n">
        <v>45688.572106481</v>
      </c>
      <c r="B790" s="30" t="s">
        <v>687</v>
      </c>
      <c r="C790" s="30" t="s">
        <v>786</v>
      </c>
      <c r="D790" s="30" t="s">
        <v>687</v>
      </c>
      <c r="E790" s="30" t="s">
        <v>687</v>
      </c>
      <c r="F790" s="30" t="s">
        <v>20</v>
      </c>
      <c r="G790" s="31" t="n">
        <v>1</v>
      </c>
      <c r="H790" s="32" t="n">
        <v>-3</v>
      </c>
      <c r="I790" s="32" t="n">
        <v>-3</v>
      </c>
      <c r="J790" s="32" t="n">
        <v>0</v>
      </c>
      <c r="K790" s="32" t="n">
        <v>-0</v>
      </c>
      <c r="L790" s="32" t="n">
        <v>-0</v>
      </c>
      <c r="M790" s="6" t="s">
        <f>=I790+J790+K790+L790</f>
      </c>
      <c r="N790" s="30"/>
      <c r="O790" s="30" t="s">
        <v>674</v>
      </c>
    </row>
    <row collapsed="false" customFormat="false" customHeight="false" hidden="false" ht="12.1" outlineLevel="0" r="791">
      <c r="A791" s="21" t="n">
        <v>45689.296030093</v>
      </c>
      <c r="B791" s="22" t="s">
        <v>673</v>
      </c>
      <c r="C791" s="22" t="s">
        <v>233</v>
      </c>
      <c r="D791" s="22" t="s">
        <v>673</v>
      </c>
      <c r="E791" s="22" t="s">
        <v>673</v>
      </c>
      <c r="F791" s="22" t="s">
        <v>20</v>
      </c>
      <c r="G791" s="23" t="n">
        <v>1</v>
      </c>
      <c r="H791" s="24" t="n">
        <v>1</v>
      </c>
      <c r="I791" s="24" t="n">
        <v>7.03</v>
      </c>
      <c r="J791" s="24" t="n">
        <v>0</v>
      </c>
      <c r="K791" s="24" t="n">
        <v>-0</v>
      </c>
      <c r="L791" s="24" t="n">
        <v>-0</v>
      </c>
      <c r="M791" s="6" t="s">
        <f>=I791+J791+K791+L791</f>
      </c>
      <c r="N791" s="22"/>
      <c r="O791" s="22" t="s">
        <v>796</v>
      </c>
    </row>
    <row collapsed="false" customFormat="false" customHeight="false" hidden="false" ht="12.1" outlineLevel="0" r="792">
      <c r="A792" s="21" t="n">
        <v>45691.480856481</v>
      </c>
      <c r="B792" s="22" t="s">
        <v>673</v>
      </c>
      <c r="C792" s="22" t="s">
        <v>233</v>
      </c>
      <c r="D792" s="22" t="s">
        <v>673</v>
      </c>
      <c r="E792" s="22" t="s">
        <v>673</v>
      </c>
      <c r="F792" s="22" t="s">
        <v>20</v>
      </c>
      <c r="G792" s="23" t="n">
        <v>1</v>
      </c>
      <c r="H792" s="24" t="n">
        <v>1</v>
      </c>
      <c r="I792" s="24" t="n">
        <v>45</v>
      </c>
      <c r="J792" s="24" t="n">
        <v>0</v>
      </c>
      <c r="K792" s="24" t="n">
        <v>-0</v>
      </c>
      <c r="L792" s="24" t="n">
        <v>-0</v>
      </c>
      <c r="M792" s="6" t="s">
        <f>=I792+J792+K792+L792</f>
      </c>
      <c r="N792" s="22"/>
      <c r="O792" s="22" t="s">
        <v>796</v>
      </c>
    </row>
    <row collapsed="false" customFormat="false" customHeight="false" hidden="false" ht="12.1" outlineLevel="0" r="793">
      <c r="A793" s="21" t="n">
        <v>45691.53875</v>
      </c>
      <c r="B793" s="22" t="s">
        <v>673</v>
      </c>
      <c r="C793" s="22" t="s">
        <v>233</v>
      </c>
      <c r="D793" s="22" t="s">
        <v>673</v>
      </c>
      <c r="E793" s="22" t="s">
        <v>673</v>
      </c>
      <c r="F793" s="22" t="s">
        <v>20</v>
      </c>
      <c r="G793" s="23" t="n">
        <v>1</v>
      </c>
      <c r="H793" s="24" t="n">
        <v>1</v>
      </c>
      <c r="I793" s="24" t="n">
        <v>12</v>
      </c>
      <c r="J793" s="24" t="n">
        <v>0</v>
      </c>
      <c r="K793" s="24" t="n">
        <v>-0</v>
      </c>
      <c r="L793" s="24" t="n">
        <v>-0</v>
      </c>
      <c r="M793" s="6" t="s">
        <f>=I793+J793+K793+L793</f>
      </c>
      <c r="N793" s="22"/>
      <c r="O793" s="22" t="s">
        <v>796</v>
      </c>
    </row>
    <row collapsed="false" customFormat="false" customHeight="false" hidden="false" ht="12.1" outlineLevel="0" r="794">
      <c r="A794" s="21" t="n">
        <v>45691.766840278</v>
      </c>
      <c r="B794" s="22" t="s">
        <v>673</v>
      </c>
      <c r="C794" s="22" t="s">
        <v>233</v>
      </c>
      <c r="D794" s="22" t="s">
        <v>673</v>
      </c>
      <c r="E794" s="22" t="s">
        <v>673</v>
      </c>
      <c r="F794" s="22" t="s">
        <v>20</v>
      </c>
      <c r="G794" s="23" t="n">
        <v>1</v>
      </c>
      <c r="H794" s="24" t="n">
        <v>1</v>
      </c>
      <c r="I794" s="24" t="n">
        <v>48.55</v>
      </c>
      <c r="J794" s="24" t="n">
        <v>0</v>
      </c>
      <c r="K794" s="24" t="n">
        <v>-0</v>
      </c>
      <c r="L794" s="24" t="n">
        <v>-0</v>
      </c>
      <c r="M794" s="6" t="s">
        <f>=I794+J794+K794+L794</f>
      </c>
      <c r="N794" s="22"/>
      <c r="O794" s="22" t="s">
        <v>796</v>
      </c>
    </row>
    <row collapsed="false" customFormat="false" customHeight="false" hidden="false" ht="12.1" outlineLevel="0" r="795">
      <c r="A795" s="20" t="n">
        <v>45691.766921296</v>
      </c>
      <c r="B795" s="16" t="s">
        <v>135</v>
      </c>
      <c r="C795" s="16" t="s">
        <v>801</v>
      </c>
      <c r="D795" s="16" t="s">
        <v>336</v>
      </c>
      <c r="E795" s="16" t="s">
        <v>132</v>
      </c>
      <c r="F795" s="16" t="s">
        <v>20</v>
      </c>
      <c r="G795" s="7" t="n">
        <v>1</v>
      </c>
      <c r="H795" s="6" t="n">
        <v>127.45</v>
      </c>
      <c r="I795" s="6" t="n">
        <v>-127.45</v>
      </c>
      <c r="J795" s="6" t="n">
        <v>-0</v>
      </c>
      <c r="K795" s="6" t="n">
        <v>-0</v>
      </c>
      <c r="L795" s="6" t="n">
        <v>-0</v>
      </c>
      <c r="M795" s="6" t="s">
        <f>=I795+J795+K795+L795</f>
      </c>
      <c r="N795" s="16"/>
      <c r="O795" s="16" t="s">
        <v>796</v>
      </c>
    </row>
    <row collapsed="false" customFormat="false" customHeight="false" hidden="false" ht="12.1" outlineLevel="0" r="796">
      <c r="A796" s="21" t="n">
        <v>45692.472974537</v>
      </c>
      <c r="B796" s="22" t="s">
        <v>696</v>
      </c>
      <c r="C796" s="22" t="s">
        <v>839</v>
      </c>
      <c r="D796" s="22" t="s">
        <v>696</v>
      </c>
      <c r="E796" s="22" t="s">
        <v>696</v>
      </c>
      <c r="F796" s="22" t="s">
        <v>20</v>
      </c>
      <c r="G796" s="23" t="n">
        <v>1</v>
      </c>
      <c r="H796" s="24" t="n">
        <v>1</v>
      </c>
      <c r="I796" s="24" t="n">
        <v>13.23</v>
      </c>
      <c r="J796" s="24" t="n">
        <v>0</v>
      </c>
      <c r="K796" s="24" t="n">
        <v>-0</v>
      </c>
      <c r="L796" s="24" t="n">
        <v>-0</v>
      </c>
      <c r="M796" s="6" t="s">
        <f>=I796+J796+K796+L796</f>
      </c>
      <c r="N796" s="22"/>
      <c r="O796" s="22" t="s">
        <v>674</v>
      </c>
    </row>
    <row collapsed="false" customFormat="false" customHeight="false" hidden="false" ht="12.1" outlineLevel="0" r="797">
      <c r="A797" s="21" t="n">
        <v>45692.479178241</v>
      </c>
      <c r="B797" s="22" t="s">
        <v>731</v>
      </c>
      <c r="C797" s="22" t="s">
        <v>840</v>
      </c>
      <c r="D797" s="22" t="s">
        <v>731</v>
      </c>
      <c r="E797" s="22" t="s">
        <v>731</v>
      </c>
      <c r="F797" s="22" t="s">
        <v>20</v>
      </c>
      <c r="G797" s="23" t="n">
        <v>1</v>
      </c>
      <c r="H797" s="24" t="n">
        <v>1</v>
      </c>
      <c r="I797" s="24" t="n">
        <v>127.71</v>
      </c>
      <c r="J797" s="24" t="n">
        <v>0</v>
      </c>
      <c r="K797" s="24" t="n">
        <v>-0</v>
      </c>
      <c r="L797" s="24" t="n">
        <v>-0</v>
      </c>
      <c r="M797" s="6" t="s">
        <f>=I797+J797+K797+L797</f>
      </c>
      <c r="N797" s="22"/>
      <c r="O797" s="22" t="s">
        <v>674</v>
      </c>
    </row>
    <row collapsed="false" customFormat="false" customHeight="false" hidden="false" ht="12.1" outlineLevel="0" r="798">
      <c r="A798" s="21" t="n">
        <v>45692.536018519</v>
      </c>
      <c r="B798" s="22" t="s">
        <v>673</v>
      </c>
      <c r="C798" s="22" t="s">
        <v>233</v>
      </c>
      <c r="D798" s="22" t="s">
        <v>673</v>
      </c>
      <c r="E798" s="22" t="s">
        <v>673</v>
      </c>
      <c r="F798" s="22" t="s">
        <v>20</v>
      </c>
      <c r="G798" s="23" t="n">
        <v>1</v>
      </c>
      <c r="H798" s="24" t="n">
        <v>1</v>
      </c>
      <c r="I798" s="24" t="n">
        <v>2</v>
      </c>
      <c r="J798" s="24" t="n">
        <v>0</v>
      </c>
      <c r="K798" s="24" t="n">
        <v>-0</v>
      </c>
      <c r="L798" s="24" t="n">
        <v>-0</v>
      </c>
      <c r="M798" s="6" t="s">
        <f>=I798+J798+K798+L798</f>
      </c>
      <c r="N798" s="22"/>
      <c r="O798" s="22" t="s">
        <v>796</v>
      </c>
    </row>
    <row collapsed="false" customFormat="false" customHeight="false" hidden="false" ht="12.1" outlineLevel="0" r="799">
      <c r="A799" s="21" t="n">
        <v>45692.761493056</v>
      </c>
      <c r="B799" s="22" t="s">
        <v>673</v>
      </c>
      <c r="C799" s="22" t="s">
        <v>233</v>
      </c>
      <c r="D799" s="22" t="s">
        <v>673</v>
      </c>
      <c r="E799" s="22" t="s">
        <v>673</v>
      </c>
      <c r="F799" s="22" t="s">
        <v>20</v>
      </c>
      <c r="G799" s="23" t="n">
        <v>1</v>
      </c>
      <c r="H799" s="24" t="n">
        <v>1</v>
      </c>
      <c r="I799" s="24" t="n">
        <v>41</v>
      </c>
      <c r="J799" s="24" t="n">
        <v>0</v>
      </c>
      <c r="K799" s="24" t="n">
        <v>-0</v>
      </c>
      <c r="L799" s="24" t="n">
        <v>-0</v>
      </c>
      <c r="M799" s="6" t="s">
        <f>=I799+J799+K799+L799</f>
      </c>
      <c r="N799" s="22"/>
      <c r="O799" s="22" t="s">
        <v>796</v>
      </c>
    </row>
    <row collapsed="false" customFormat="false" customHeight="false" hidden="false" ht="12.1" outlineLevel="0" r="800">
      <c r="A800" s="21" t="n">
        <v>45692.945173611</v>
      </c>
      <c r="B800" s="22" t="s">
        <v>673</v>
      </c>
      <c r="C800" s="22" t="s">
        <v>233</v>
      </c>
      <c r="D800" s="22" t="s">
        <v>673</v>
      </c>
      <c r="E800" s="22" t="s">
        <v>673</v>
      </c>
      <c r="F800" s="22" t="s">
        <v>20</v>
      </c>
      <c r="G800" s="23" t="n">
        <v>1</v>
      </c>
      <c r="H800" s="24" t="n">
        <v>1</v>
      </c>
      <c r="I800" s="24" t="n">
        <v>342</v>
      </c>
      <c r="J800" s="24" t="n">
        <v>0</v>
      </c>
      <c r="K800" s="24" t="n">
        <v>-0</v>
      </c>
      <c r="L800" s="24" t="n">
        <v>-0</v>
      </c>
      <c r="M800" s="6" t="s">
        <f>=I800+J800+K800+L800</f>
      </c>
      <c r="N800" s="22"/>
      <c r="O800" s="22" t="s">
        <v>796</v>
      </c>
    </row>
    <row collapsed="false" customFormat="false" customHeight="false" hidden="false" ht="12.1" outlineLevel="0" r="801">
      <c r="A801" s="20" t="n">
        <v>45693.303078704</v>
      </c>
      <c r="B801" s="16" t="s">
        <v>135</v>
      </c>
      <c r="C801" s="16" t="s">
        <v>801</v>
      </c>
      <c r="D801" s="16" t="s">
        <v>336</v>
      </c>
      <c r="E801" s="16" t="s">
        <v>132</v>
      </c>
      <c r="F801" s="16" t="s">
        <v>20</v>
      </c>
      <c r="G801" s="7" t="n">
        <v>3</v>
      </c>
      <c r="H801" s="6" t="n">
        <v>127.59</v>
      </c>
      <c r="I801" s="6" t="n">
        <v>-382.77</v>
      </c>
      <c r="J801" s="6" t="n">
        <v>-0</v>
      </c>
      <c r="K801" s="6" t="n">
        <v>-0</v>
      </c>
      <c r="L801" s="6" t="n">
        <v>-0</v>
      </c>
      <c r="M801" s="6" t="s">
        <f>=I801+J801+K801+L801</f>
      </c>
      <c r="N801" s="16"/>
      <c r="O801" s="16" t="s">
        <v>796</v>
      </c>
    </row>
    <row collapsed="false" customFormat="false" customHeight="false" hidden="false" ht="12.1" outlineLevel="0" r="802">
      <c r="A802" s="21" t="n">
        <v>45693.390810185</v>
      </c>
      <c r="B802" s="22" t="s">
        <v>673</v>
      </c>
      <c r="C802" s="22" t="s">
        <v>233</v>
      </c>
      <c r="D802" s="22" t="s">
        <v>673</v>
      </c>
      <c r="E802" s="22" t="s">
        <v>673</v>
      </c>
      <c r="F802" s="22" t="s">
        <v>20</v>
      </c>
      <c r="G802" s="23" t="n">
        <v>1</v>
      </c>
      <c r="H802" s="24" t="n">
        <v>1</v>
      </c>
      <c r="I802" s="24" t="n">
        <v>1</v>
      </c>
      <c r="J802" s="24" t="n">
        <v>0</v>
      </c>
      <c r="K802" s="24" t="n">
        <v>-0</v>
      </c>
      <c r="L802" s="24" t="n">
        <v>-0</v>
      </c>
      <c r="M802" s="6" t="s">
        <f>=I802+J802+K802+L802</f>
      </c>
      <c r="N802" s="22"/>
      <c r="O802" s="22" t="s">
        <v>796</v>
      </c>
    </row>
    <row collapsed="false" customFormat="false" customHeight="false" hidden="false" ht="12.1" outlineLevel="0" r="803">
      <c r="A803" s="21" t="n">
        <v>45693.391724537</v>
      </c>
      <c r="B803" s="22" t="s">
        <v>673</v>
      </c>
      <c r="C803" s="22" t="s">
        <v>233</v>
      </c>
      <c r="D803" s="22" t="s">
        <v>673</v>
      </c>
      <c r="E803" s="22" t="s">
        <v>673</v>
      </c>
      <c r="F803" s="22" t="s">
        <v>20</v>
      </c>
      <c r="G803" s="23" t="n">
        <v>1</v>
      </c>
      <c r="H803" s="24" t="n">
        <v>1</v>
      </c>
      <c r="I803" s="24" t="n">
        <v>40</v>
      </c>
      <c r="J803" s="24" t="n">
        <v>0</v>
      </c>
      <c r="K803" s="24" t="n">
        <v>-0</v>
      </c>
      <c r="L803" s="24" t="n">
        <v>-0</v>
      </c>
      <c r="M803" s="6" t="s">
        <f>=I803+J803+K803+L803</f>
      </c>
      <c r="N803" s="22"/>
      <c r="O803" s="22" t="s">
        <v>796</v>
      </c>
    </row>
    <row collapsed="false" customFormat="false" customHeight="false" hidden="false" ht="12.1" outlineLevel="0" r="804">
      <c r="A804" s="20" t="n">
        <v>45693.435775463</v>
      </c>
      <c r="B804" s="16" t="s">
        <v>138</v>
      </c>
      <c r="C804" s="16" t="s">
        <v>824</v>
      </c>
      <c r="D804" s="16" t="s">
        <v>336</v>
      </c>
      <c r="E804" s="16" t="s">
        <v>132</v>
      </c>
      <c r="F804" s="16" t="s">
        <v>20</v>
      </c>
      <c r="G804" s="7" t="n">
        <v>33</v>
      </c>
      <c r="H804" s="6" t="n">
        <v>6.38</v>
      </c>
      <c r="I804" s="6" t="n">
        <v>-210.54</v>
      </c>
      <c r="J804" s="6" t="n">
        <v>-0</v>
      </c>
      <c r="K804" s="6" t="n">
        <v>-0</v>
      </c>
      <c r="L804" s="6" t="n">
        <v>-0</v>
      </c>
      <c r="M804" s="6" t="s">
        <f>=I804+J804+K804+L804</f>
      </c>
      <c r="N804" s="16"/>
      <c r="O804" s="16" t="s">
        <v>674</v>
      </c>
    </row>
    <row collapsed="false" customFormat="false" customHeight="false" hidden="false" ht="12.1" outlineLevel="0" r="805">
      <c r="A805" s="21" t="n">
        <v>45693.532280093</v>
      </c>
      <c r="B805" s="22" t="s">
        <v>673</v>
      </c>
      <c r="C805" s="22" t="s">
        <v>233</v>
      </c>
      <c r="D805" s="22" t="s">
        <v>673</v>
      </c>
      <c r="E805" s="22" t="s">
        <v>673</v>
      </c>
      <c r="F805" s="22" t="s">
        <v>20</v>
      </c>
      <c r="G805" s="23" t="n">
        <v>1</v>
      </c>
      <c r="H805" s="24" t="n">
        <v>1</v>
      </c>
      <c r="I805" s="24" t="n">
        <v>1</v>
      </c>
      <c r="J805" s="24" t="n">
        <v>0</v>
      </c>
      <c r="K805" s="24" t="n">
        <v>-0</v>
      </c>
      <c r="L805" s="24" t="n">
        <v>-0</v>
      </c>
      <c r="M805" s="6" t="s">
        <f>=I805+J805+K805+L805</f>
      </c>
      <c r="N805" s="22"/>
      <c r="O805" s="22" t="s">
        <v>796</v>
      </c>
    </row>
    <row collapsed="false" customFormat="false" customHeight="false" hidden="false" ht="12.1" outlineLevel="0" r="806">
      <c r="A806" s="21" t="n">
        <v>45693.873148148</v>
      </c>
      <c r="B806" s="22" t="s">
        <v>673</v>
      </c>
      <c r="C806" s="22" t="s">
        <v>233</v>
      </c>
      <c r="D806" s="22" t="s">
        <v>673</v>
      </c>
      <c r="E806" s="22" t="s">
        <v>673</v>
      </c>
      <c r="F806" s="22" t="s">
        <v>20</v>
      </c>
      <c r="G806" s="23" t="n">
        <v>1</v>
      </c>
      <c r="H806" s="24" t="n">
        <v>1</v>
      </c>
      <c r="I806" s="24" t="n">
        <v>15.08</v>
      </c>
      <c r="J806" s="24" t="n">
        <v>0</v>
      </c>
      <c r="K806" s="24" t="n">
        <v>-0</v>
      </c>
      <c r="L806" s="24" t="n">
        <v>-0</v>
      </c>
      <c r="M806" s="6" t="s">
        <f>=I806+J806+K806+L806</f>
      </c>
      <c r="N806" s="22"/>
      <c r="O806" s="22" t="s">
        <v>796</v>
      </c>
    </row>
    <row collapsed="false" customFormat="false" customHeight="false" hidden="false" ht="12.1" outlineLevel="0" r="807">
      <c r="A807" s="21" t="n">
        <v>45694.555150463</v>
      </c>
      <c r="B807" s="22" t="s">
        <v>673</v>
      </c>
      <c r="C807" s="22" t="s">
        <v>233</v>
      </c>
      <c r="D807" s="22" t="s">
        <v>673</v>
      </c>
      <c r="E807" s="22" t="s">
        <v>673</v>
      </c>
      <c r="F807" s="22" t="s">
        <v>20</v>
      </c>
      <c r="G807" s="23" t="n">
        <v>1</v>
      </c>
      <c r="H807" s="24" t="n">
        <v>1</v>
      </c>
      <c r="I807" s="24" t="n">
        <v>5</v>
      </c>
      <c r="J807" s="24" t="n">
        <v>0</v>
      </c>
      <c r="K807" s="24" t="n">
        <v>-0</v>
      </c>
      <c r="L807" s="24" t="n">
        <v>-0</v>
      </c>
      <c r="M807" s="6" t="s">
        <f>=I807+J807+K807+L807</f>
      </c>
      <c r="N807" s="22"/>
      <c r="O807" s="22" t="s">
        <v>796</v>
      </c>
    </row>
    <row collapsed="false" customFormat="false" customHeight="false" hidden="false" ht="12.1" outlineLevel="0" r="808">
      <c r="A808" s="21" t="n">
        <v>45695.39662037</v>
      </c>
      <c r="B808" s="22" t="s">
        <v>673</v>
      </c>
      <c r="C808" s="22" t="s">
        <v>233</v>
      </c>
      <c r="D808" s="22" t="s">
        <v>673</v>
      </c>
      <c r="E808" s="22" t="s">
        <v>673</v>
      </c>
      <c r="F808" s="22" t="s">
        <v>20</v>
      </c>
      <c r="G808" s="23" t="n">
        <v>1</v>
      </c>
      <c r="H808" s="24" t="n">
        <v>1</v>
      </c>
      <c r="I808" s="24" t="n">
        <v>1</v>
      </c>
      <c r="J808" s="24" t="n">
        <v>0</v>
      </c>
      <c r="K808" s="24" t="n">
        <v>-0</v>
      </c>
      <c r="L808" s="24" t="n">
        <v>-0</v>
      </c>
      <c r="M808" s="6" t="s">
        <f>=I808+J808+K808+L808</f>
      </c>
      <c r="N808" s="22"/>
      <c r="O808" s="22" t="s">
        <v>796</v>
      </c>
    </row>
    <row collapsed="false" customFormat="false" customHeight="false" hidden="false" ht="12.1" outlineLevel="0" r="809">
      <c r="A809" s="21" t="n">
        <v>45695.530798611</v>
      </c>
      <c r="B809" s="22" t="s">
        <v>673</v>
      </c>
      <c r="C809" s="22" t="s">
        <v>233</v>
      </c>
      <c r="D809" s="22" t="s">
        <v>673</v>
      </c>
      <c r="E809" s="22" t="s">
        <v>673</v>
      </c>
      <c r="F809" s="22" t="s">
        <v>20</v>
      </c>
      <c r="G809" s="23" t="n">
        <v>1</v>
      </c>
      <c r="H809" s="24" t="n">
        <v>1</v>
      </c>
      <c r="I809" s="24" t="n">
        <v>5</v>
      </c>
      <c r="J809" s="24" t="n">
        <v>0</v>
      </c>
      <c r="K809" s="24" t="n">
        <v>-0</v>
      </c>
      <c r="L809" s="24" t="n">
        <v>-0</v>
      </c>
      <c r="M809" s="6" t="s">
        <f>=I809+J809+K809+L809</f>
      </c>
      <c r="N809" s="22"/>
      <c r="O809" s="22" t="s">
        <v>796</v>
      </c>
    </row>
    <row collapsed="false" customFormat="false" customHeight="false" hidden="false" ht="12.1" outlineLevel="0" r="810">
      <c r="A810" s="21" t="n">
        <v>45697.74162037</v>
      </c>
      <c r="B810" s="22" t="s">
        <v>673</v>
      </c>
      <c r="C810" s="22" t="s">
        <v>233</v>
      </c>
      <c r="D810" s="22" t="s">
        <v>673</v>
      </c>
      <c r="E810" s="22" t="s">
        <v>673</v>
      </c>
      <c r="F810" s="22" t="s">
        <v>20</v>
      </c>
      <c r="G810" s="23" t="n">
        <v>1</v>
      </c>
      <c r="H810" s="24" t="n">
        <v>1</v>
      </c>
      <c r="I810" s="24" t="n">
        <v>45.03</v>
      </c>
      <c r="J810" s="24" t="n">
        <v>0</v>
      </c>
      <c r="K810" s="24" t="n">
        <v>-0</v>
      </c>
      <c r="L810" s="24" t="n">
        <v>-0</v>
      </c>
      <c r="M810" s="6" t="s">
        <f>=I810+J810+K810+L810</f>
      </c>
      <c r="N810" s="22"/>
      <c r="O810" s="22" t="s">
        <v>796</v>
      </c>
    </row>
    <row collapsed="false" customFormat="false" customHeight="false" hidden="false" ht="12.1" outlineLevel="0" r="811">
      <c r="A811" s="20" t="n">
        <v>45697.741666667</v>
      </c>
      <c r="B811" s="16" t="s">
        <v>135</v>
      </c>
      <c r="C811" s="16" t="s">
        <v>801</v>
      </c>
      <c r="D811" s="16" t="s">
        <v>336</v>
      </c>
      <c r="E811" s="16" t="s">
        <v>132</v>
      </c>
      <c r="F811" s="16" t="s">
        <v>20</v>
      </c>
      <c r="G811" s="7" t="n">
        <v>1</v>
      </c>
      <c r="H811" s="6" t="n">
        <v>127.88</v>
      </c>
      <c r="I811" s="6" t="n">
        <v>-127.88</v>
      </c>
      <c r="J811" s="6" t="n">
        <v>-0</v>
      </c>
      <c r="K811" s="6" t="n">
        <v>-0</v>
      </c>
      <c r="L811" s="6" t="n">
        <v>-0</v>
      </c>
      <c r="M811" s="6" t="s">
        <f>=I811+J811+K811+L811</f>
      </c>
      <c r="N811" s="16"/>
      <c r="O811" s="16" t="s">
        <v>796</v>
      </c>
    </row>
    <row collapsed="false" customFormat="false" customHeight="false" hidden="false" ht="12.1" outlineLevel="0" r="812">
      <c r="A812" s="21" t="n">
        <v>45698.297916667</v>
      </c>
      <c r="B812" s="22" t="s">
        <v>673</v>
      </c>
      <c r="C812" s="22" t="s">
        <v>233</v>
      </c>
      <c r="D812" s="22" t="s">
        <v>673</v>
      </c>
      <c r="E812" s="22" t="s">
        <v>673</v>
      </c>
      <c r="F812" s="22" t="s">
        <v>20</v>
      </c>
      <c r="G812" s="23" t="n">
        <v>1</v>
      </c>
      <c r="H812" s="24" t="n">
        <v>1</v>
      </c>
      <c r="I812" s="24" t="n">
        <v>40</v>
      </c>
      <c r="J812" s="24" t="n">
        <v>0</v>
      </c>
      <c r="K812" s="24" t="n">
        <v>-0</v>
      </c>
      <c r="L812" s="24" t="n">
        <v>-0</v>
      </c>
      <c r="M812" s="6" t="s">
        <f>=I812+J812+K812+L812</f>
      </c>
      <c r="N812" s="22"/>
      <c r="O812" s="22" t="s">
        <v>796</v>
      </c>
    </row>
    <row collapsed="false" customFormat="false" customHeight="false" hidden="false" ht="12.1" outlineLevel="0" r="813">
      <c r="A813" s="21" t="n">
        <v>45698.506354167</v>
      </c>
      <c r="B813" s="22" t="s">
        <v>696</v>
      </c>
      <c r="C813" s="22" t="s">
        <v>823</v>
      </c>
      <c r="D813" s="22" t="s">
        <v>696</v>
      </c>
      <c r="E813" s="22" t="s">
        <v>696</v>
      </c>
      <c r="F813" s="22" t="s">
        <v>20</v>
      </c>
      <c r="G813" s="23" t="n">
        <v>1</v>
      </c>
      <c r="H813" s="24" t="n">
        <v>1</v>
      </c>
      <c r="I813" s="24" t="n">
        <v>34.53</v>
      </c>
      <c r="J813" s="24" t="n">
        <v>0</v>
      </c>
      <c r="K813" s="24" t="n">
        <v>-0</v>
      </c>
      <c r="L813" s="24" t="n">
        <v>-0</v>
      </c>
      <c r="M813" s="6" t="s">
        <f>=I813+J813+K813+L813</f>
      </c>
      <c r="N813" s="22"/>
      <c r="O813" s="22" t="s">
        <v>674</v>
      </c>
    </row>
    <row collapsed="false" customFormat="false" customHeight="false" hidden="false" ht="12.1" outlineLevel="0" r="814">
      <c r="A814" s="20" t="n">
        <v>45699.819907407</v>
      </c>
      <c r="B814" s="16" t="s">
        <v>138</v>
      </c>
      <c r="C814" s="16" t="s">
        <v>824</v>
      </c>
      <c r="D814" s="16" t="s">
        <v>336</v>
      </c>
      <c r="E814" s="16" t="s">
        <v>132</v>
      </c>
      <c r="F814" s="16" t="s">
        <v>20</v>
      </c>
      <c r="G814" s="7" t="n">
        <v>5</v>
      </c>
      <c r="H814" s="6" t="n">
        <v>6.59</v>
      </c>
      <c r="I814" s="6" t="n">
        <v>-32.95</v>
      </c>
      <c r="J814" s="6" t="n">
        <v>-0</v>
      </c>
      <c r="K814" s="6" t="n">
        <v>-0</v>
      </c>
      <c r="L814" s="6" t="n">
        <v>-0</v>
      </c>
      <c r="M814" s="6" t="s">
        <f>=I814+J814+K814+L814</f>
      </c>
      <c r="N814" s="16"/>
      <c r="O814" s="16" t="s">
        <v>674</v>
      </c>
    </row>
    <row collapsed="false" customFormat="false" customHeight="false" hidden="false" ht="12.1" outlineLevel="0" r="815">
      <c r="A815" s="21" t="n">
        <v>45699.827488426</v>
      </c>
      <c r="B815" s="22" t="s">
        <v>673</v>
      </c>
      <c r="C815" s="22" t="s">
        <v>233</v>
      </c>
      <c r="D815" s="22" t="s">
        <v>673</v>
      </c>
      <c r="E815" s="22" t="s">
        <v>673</v>
      </c>
      <c r="F815" s="22" t="s">
        <v>20</v>
      </c>
      <c r="G815" s="23" t="n">
        <v>1</v>
      </c>
      <c r="H815" s="24" t="n">
        <v>1</v>
      </c>
      <c r="I815" s="24" t="n">
        <v>46.04</v>
      </c>
      <c r="J815" s="24" t="n">
        <v>0</v>
      </c>
      <c r="K815" s="24" t="n">
        <v>-0</v>
      </c>
      <c r="L815" s="24" t="n">
        <v>-0</v>
      </c>
      <c r="M815" s="6" t="s">
        <f>=I815+J815+K815+L815</f>
      </c>
      <c r="N815" s="22"/>
      <c r="O815" s="22" t="s">
        <v>796</v>
      </c>
    </row>
    <row collapsed="false" customFormat="false" customHeight="false" hidden="false" ht="12.1" outlineLevel="0" r="816">
      <c r="A816" s="21" t="n">
        <v>45700.656550926</v>
      </c>
      <c r="B816" s="22" t="s">
        <v>673</v>
      </c>
      <c r="C816" s="22" t="s">
        <v>233</v>
      </c>
      <c r="D816" s="22" t="s">
        <v>673</v>
      </c>
      <c r="E816" s="22" t="s">
        <v>673</v>
      </c>
      <c r="F816" s="22" t="s">
        <v>20</v>
      </c>
      <c r="G816" s="23" t="n">
        <v>1</v>
      </c>
      <c r="H816" s="24" t="n">
        <v>1</v>
      </c>
      <c r="I816" s="24" t="n">
        <v>30.01</v>
      </c>
      <c r="J816" s="24" t="n">
        <v>0</v>
      </c>
      <c r="K816" s="24" t="n">
        <v>-0</v>
      </c>
      <c r="L816" s="24" t="n">
        <v>-0</v>
      </c>
      <c r="M816" s="6" t="s">
        <f>=I816+J816+K816+L816</f>
      </c>
      <c r="N816" s="22"/>
      <c r="O816" s="22" t="s">
        <v>796</v>
      </c>
    </row>
    <row collapsed="false" customFormat="false" customHeight="false" hidden="false" ht="12.1" outlineLevel="0" r="817">
      <c r="A817" s="20" t="n">
        <v>45700.656585648</v>
      </c>
      <c r="B817" s="16" t="s">
        <v>135</v>
      </c>
      <c r="C817" s="16" t="s">
        <v>801</v>
      </c>
      <c r="D817" s="16" t="s">
        <v>336</v>
      </c>
      <c r="E817" s="16" t="s">
        <v>132</v>
      </c>
      <c r="F817" s="16" t="s">
        <v>20</v>
      </c>
      <c r="G817" s="7" t="n">
        <v>1</v>
      </c>
      <c r="H817" s="6" t="n">
        <v>128.06</v>
      </c>
      <c r="I817" s="6" t="n">
        <v>-128.06</v>
      </c>
      <c r="J817" s="6" t="n">
        <v>-0</v>
      </c>
      <c r="K817" s="6" t="n">
        <v>-0</v>
      </c>
      <c r="L817" s="6" t="n">
        <v>-0</v>
      </c>
      <c r="M817" s="6" t="s">
        <f>=I817+J817+K817+L817</f>
      </c>
      <c r="N817" s="16"/>
      <c r="O817" s="16" t="s">
        <v>796</v>
      </c>
    </row>
    <row collapsed="false" customFormat="false" customHeight="false" hidden="false" ht="12.1" outlineLevel="0" r="818">
      <c r="A818" s="21" t="n">
        <v>45700.833101852</v>
      </c>
      <c r="B818" s="22" t="s">
        <v>673</v>
      </c>
      <c r="C818" s="22" t="s">
        <v>233</v>
      </c>
      <c r="D818" s="22" t="s">
        <v>673</v>
      </c>
      <c r="E818" s="22" t="s">
        <v>673</v>
      </c>
      <c r="F818" s="22" t="s">
        <v>20</v>
      </c>
      <c r="G818" s="23" t="n">
        <v>1</v>
      </c>
      <c r="H818" s="24" t="n">
        <v>1</v>
      </c>
      <c r="I818" s="24" t="n">
        <v>40.01</v>
      </c>
      <c r="J818" s="24" t="n">
        <v>0</v>
      </c>
      <c r="K818" s="24" t="n">
        <v>-0</v>
      </c>
      <c r="L818" s="24" t="n">
        <v>-0</v>
      </c>
      <c r="M818" s="6" t="s">
        <f>=I818+J818+K818+L818</f>
      </c>
      <c r="N818" s="22"/>
      <c r="O818" s="22" t="s">
        <v>796</v>
      </c>
    </row>
    <row collapsed="false" customFormat="false" customHeight="false" hidden="false" ht="12.1" outlineLevel="0" r="819">
      <c r="A819" s="21" t="n">
        <v>45700.841076389</v>
      </c>
      <c r="B819" s="22" t="s">
        <v>673</v>
      </c>
      <c r="C819" s="22" t="s">
        <v>233</v>
      </c>
      <c r="D819" s="22" t="s">
        <v>673</v>
      </c>
      <c r="E819" s="22" t="s">
        <v>673</v>
      </c>
      <c r="F819" s="22" t="s">
        <v>20</v>
      </c>
      <c r="G819" s="23" t="n">
        <v>1</v>
      </c>
      <c r="H819" s="24" t="n">
        <v>1</v>
      </c>
      <c r="I819" s="24" t="n">
        <v>26</v>
      </c>
      <c r="J819" s="24" t="n">
        <v>0</v>
      </c>
      <c r="K819" s="24" t="n">
        <v>-0</v>
      </c>
      <c r="L819" s="24" t="n">
        <v>-0</v>
      </c>
      <c r="M819" s="6" t="s">
        <f>=I819+J819+K819+L819</f>
      </c>
      <c r="N819" s="22"/>
      <c r="O819" s="22" t="s">
        <v>796</v>
      </c>
    </row>
    <row collapsed="false" customFormat="false" customHeight="false" hidden="false" ht="12.1" outlineLevel="0" r="820">
      <c r="A820" s="21" t="n">
        <v>45700.857002315</v>
      </c>
      <c r="B820" s="22" t="s">
        <v>673</v>
      </c>
      <c r="C820" s="22" t="s">
        <v>233</v>
      </c>
      <c r="D820" s="22" t="s">
        <v>673</v>
      </c>
      <c r="E820" s="22" t="s">
        <v>673</v>
      </c>
      <c r="F820" s="22" t="s">
        <v>20</v>
      </c>
      <c r="G820" s="23" t="n">
        <v>1</v>
      </c>
      <c r="H820" s="24" t="n">
        <v>1</v>
      </c>
      <c r="I820" s="24" t="n">
        <v>5000</v>
      </c>
      <c r="J820" s="24" t="n">
        <v>0</v>
      </c>
      <c r="K820" s="24" t="n">
        <v>-0</v>
      </c>
      <c r="L820" s="24" t="n">
        <v>-0</v>
      </c>
      <c r="M820" s="6" t="s">
        <f>=I820+J820+K820+L820</f>
      </c>
      <c r="N820" s="22"/>
      <c r="O820" s="22" t="s">
        <v>674</v>
      </c>
    </row>
    <row collapsed="false" customFormat="false" customHeight="false" hidden="false" ht="12.1" outlineLevel="0" r="821">
      <c r="A821" s="21" t="n">
        <v>45700.865740741</v>
      </c>
      <c r="B821" s="22" t="s">
        <v>673</v>
      </c>
      <c r="C821" s="22" t="s">
        <v>233</v>
      </c>
      <c r="D821" s="22" t="s">
        <v>673</v>
      </c>
      <c r="E821" s="22" t="s">
        <v>673</v>
      </c>
      <c r="F821" s="22" t="s">
        <v>20</v>
      </c>
      <c r="G821" s="23" t="n">
        <v>1</v>
      </c>
      <c r="H821" s="24" t="n">
        <v>1</v>
      </c>
      <c r="I821" s="24" t="n">
        <v>42.92</v>
      </c>
      <c r="J821" s="24" t="n">
        <v>0</v>
      </c>
      <c r="K821" s="24" t="n">
        <v>-0</v>
      </c>
      <c r="L821" s="24" t="n">
        <v>-0</v>
      </c>
      <c r="M821" s="6" t="s">
        <f>=I821+J821+K821+L821</f>
      </c>
      <c r="N821" s="22"/>
      <c r="O821" s="22" t="s">
        <v>796</v>
      </c>
    </row>
    <row collapsed="false" customFormat="false" customHeight="false" hidden="false" ht="12.1" outlineLevel="0" r="822">
      <c r="A822" s="21" t="n">
        <v>45700.8721875</v>
      </c>
      <c r="B822" s="22" t="s">
        <v>673</v>
      </c>
      <c r="C822" s="22" t="s">
        <v>233</v>
      </c>
      <c r="D822" s="22" t="s">
        <v>673</v>
      </c>
      <c r="E822" s="22" t="s">
        <v>673</v>
      </c>
      <c r="F822" s="22" t="s">
        <v>20</v>
      </c>
      <c r="G822" s="23" t="n">
        <v>1</v>
      </c>
      <c r="H822" s="24" t="n">
        <v>1</v>
      </c>
      <c r="I822" s="24" t="n">
        <v>49.07</v>
      </c>
      <c r="J822" s="24" t="n">
        <v>0</v>
      </c>
      <c r="K822" s="24" t="n">
        <v>-0</v>
      </c>
      <c r="L822" s="24" t="n">
        <v>-0</v>
      </c>
      <c r="M822" s="6" t="s">
        <f>=I822+J822+K822+L822</f>
      </c>
      <c r="N822" s="22"/>
      <c r="O822" s="22" t="s">
        <v>796</v>
      </c>
    </row>
    <row collapsed="false" customFormat="false" customHeight="false" hidden="false" ht="12.1" outlineLevel="0" r="823">
      <c r="A823" s="20" t="n">
        <v>45700.872256944</v>
      </c>
      <c r="B823" s="16" t="s">
        <v>135</v>
      </c>
      <c r="C823" s="16" t="s">
        <v>801</v>
      </c>
      <c r="D823" s="16" t="s">
        <v>336</v>
      </c>
      <c r="E823" s="16" t="s">
        <v>132</v>
      </c>
      <c r="F823" s="16" t="s">
        <v>20</v>
      </c>
      <c r="G823" s="7" t="n">
        <v>1</v>
      </c>
      <c r="H823" s="6" t="n">
        <v>128.06</v>
      </c>
      <c r="I823" s="6" t="n">
        <v>-128.06</v>
      </c>
      <c r="J823" s="6" t="n">
        <v>-0</v>
      </c>
      <c r="K823" s="6" t="n">
        <v>-0</v>
      </c>
      <c r="L823" s="6" t="n">
        <v>-0</v>
      </c>
      <c r="M823" s="6" t="s">
        <f>=I823+J823+K823+L823</f>
      </c>
      <c r="N823" s="16"/>
      <c r="O823" s="16" t="s">
        <v>796</v>
      </c>
    </row>
    <row collapsed="false" customFormat="false" customHeight="false" hidden="false" ht="12.1" outlineLevel="0" r="824">
      <c r="A824" s="21" t="n">
        <v>45700.874791667</v>
      </c>
      <c r="B824" s="22" t="s">
        <v>673</v>
      </c>
      <c r="C824" s="22" t="s">
        <v>233</v>
      </c>
      <c r="D824" s="22" t="s">
        <v>673</v>
      </c>
      <c r="E824" s="22" t="s">
        <v>673</v>
      </c>
      <c r="F824" s="22" t="s">
        <v>20</v>
      </c>
      <c r="G824" s="23" t="n">
        <v>1</v>
      </c>
      <c r="H824" s="24" t="n">
        <v>1</v>
      </c>
      <c r="I824" s="24" t="n">
        <v>12.65</v>
      </c>
      <c r="J824" s="24" t="n">
        <v>0</v>
      </c>
      <c r="K824" s="24" t="n">
        <v>-0</v>
      </c>
      <c r="L824" s="24" t="n">
        <v>-0</v>
      </c>
      <c r="M824" s="6" t="s">
        <f>=I824+J824+K824+L824</f>
      </c>
      <c r="N824" s="22"/>
      <c r="O824" s="22" t="s">
        <v>796</v>
      </c>
    </row>
    <row collapsed="false" customFormat="false" customHeight="false" hidden="false" ht="12.1" outlineLevel="0" r="825">
      <c r="A825" s="21" t="n">
        <v>45701.293136574</v>
      </c>
      <c r="B825" s="22" t="s">
        <v>673</v>
      </c>
      <c r="C825" s="22" t="s">
        <v>233</v>
      </c>
      <c r="D825" s="22" t="s">
        <v>673</v>
      </c>
      <c r="E825" s="22" t="s">
        <v>673</v>
      </c>
      <c r="F825" s="22" t="s">
        <v>20</v>
      </c>
      <c r="G825" s="23" t="n">
        <v>1</v>
      </c>
      <c r="H825" s="24" t="n">
        <v>1</v>
      </c>
      <c r="I825" s="24" t="n">
        <v>2.73</v>
      </c>
      <c r="J825" s="24" t="n">
        <v>0</v>
      </c>
      <c r="K825" s="24" t="n">
        <v>-0</v>
      </c>
      <c r="L825" s="24" t="n">
        <v>-0</v>
      </c>
      <c r="M825" s="6" t="s">
        <f>=I825+J825+K825+L825</f>
      </c>
      <c r="N825" s="22"/>
      <c r="O825" s="22" t="s">
        <v>796</v>
      </c>
    </row>
    <row collapsed="false" customFormat="false" customHeight="false" hidden="false" ht="12.1" outlineLevel="0" r="826">
      <c r="A826" s="21" t="n">
        <v>45701.2953125</v>
      </c>
      <c r="B826" s="22" t="s">
        <v>673</v>
      </c>
      <c r="C826" s="22" t="s">
        <v>233</v>
      </c>
      <c r="D826" s="22" t="s">
        <v>673</v>
      </c>
      <c r="E826" s="22" t="s">
        <v>673</v>
      </c>
      <c r="F826" s="22" t="s">
        <v>20</v>
      </c>
      <c r="G826" s="23" t="n">
        <v>1</v>
      </c>
      <c r="H826" s="24" t="n">
        <v>1</v>
      </c>
      <c r="I826" s="24" t="n">
        <v>4.46</v>
      </c>
      <c r="J826" s="24" t="n">
        <v>0</v>
      </c>
      <c r="K826" s="24" t="n">
        <v>-0</v>
      </c>
      <c r="L826" s="24" t="n">
        <v>-0</v>
      </c>
      <c r="M826" s="6" t="s">
        <f>=I826+J826+K826+L826</f>
      </c>
      <c r="N826" s="22"/>
      <c r="O826" s="22" t="s">
        <v>796</v>
      </c>
    </row>
    <row collapsed="false" customFormat="false" customHeight="false" hidden="false" ht="12.1" outlineLevel="0" r="827">
      <c r="A827" s="21" t="n">
        <v>45701.408321759</v>
      </c>
      <c r="B827" s="22" t="s">
        <v>673</v>
      </c>
      <c r="C827" s="22" t="s">
        <v>233</v>
      </c>
      <c r="D827" s="22" t="s">
        <v>673</v>
      </c>
      <c r="E827" s="22" t="s">
        <v>673</v>
      </c>
      <c r="F827" s="22" t="s">
        <v>20</v>
      </c>
      <c r="G827" s="23" t="n">
        <v>1</v>
      </c>
      <c r="H827" s="24" t="n">
        <v>1</v>
      </c>
      <c r="I827" s="24" t="n">
        <v>1</v>
      </c>
      <c r="J827" s="24" t="n">
        <v>0</v>
      </c>
      <c r="K827" s="24" t="n">
        <v>-0</v>
      </c>
      <c r="L827" s="24" t="n">
        <v>-0</v>
      </c>
      <c r="M827" s="6" t="s">
        <f>=I827+J827+K827+L827</f>
      </c>
      <c r="N827" s="22"/>
      <c r="O827" s="22" t="s">
        <v>796</v>
      </c>
    </row>
    <row collapsed="false" customFormat="false" customHeight="false" hidden="false" ht="12.1" outlineLevel="0" r="828">
      <c r="A828" s="33" t="n">
        <v>45701.431608796</v>
      </c>
      <c r="B828" s="34" t="s">
        <v>572</v>
      </c>
      <c r="C828" s="34" t="s">
        <v>736</v>
      </c>
      <c r="D828" s="34" t="s">
        <v>407</v>
      </c>
      <c r="E828" s="34" t="s">
        <v>132</v>
      </c>
      <c r="F828" s="34" t="s">
        <v>20</v>
      </c>
      <c r="G828" s="35" t="n">
        <v>-17</v>
      </c>
      <c r="H828" s="36" t="n">
        <v>153.5</v>
      </c>
      <c r="I828" s="36" t="n">
        <v>2609.5</v>
      </c>
      <c r="J828" s="36" t="n">
        <v>0</v>
      </c>
      <c r="K828" s="36" t="n">
        <v>-7.83</v>
      </c>
      <c r="L828" s="36" t="n">
        <v>-0</v>
      </c>
      <c r="M828" s="6" t="s">
        <f>=I828+J828+K828+L828</f>
      </c>
      <c r="N828" s="34"/>
      <c r="O828" s="34" t="s">
        <v>674</v>
      </c>
    </row>
    <row collapsed="false" customFormat="false" customHeight="false" hidden="false" ht="12.1" outlineLevel="0" r="829">
      <c r="A829" s="20" t="n">
        <v>45701.482476852</v>
      </c>
      <c r="B829" s="16" t="s">
        <v>204</v>
      </c>
      <c r="C829" s="16" t="s">
        <v>820</v>
      </c>
      <c r="D829" s="16" t="s">
        <v>336</v>
      </c>
      <c r="E829" s="16" t="s">
        <v>146</v>
      </c>
      <c r="F829" s="16" t="s">
        <v>20</v>
      </c>
      <c r="G829" s="7" t="n">
        <v>2</v>
      </c>
      <c r="H829" s="6" t="n">
        <v>88.67</v>
      </c>
      <c r="I829" s="6" t="n">
        <v>-1773.4</v>
      </c>
      <c r="J829" s="6" t="n">
        <v>-5.3599999999999</v>
      </c>
      <c r="K829" s="6" t="n">
        <v>-5.32</v>
      </c>
      <c r="L829" s="6" t="n">
        <v>-0</v>
      </c>
      <c r="M829" s="6" t="s">
        <f>=I829+J829+K829+L829</f>
      </c>
      <c r="N829" s="16"/>
      <c r="O829" s="16" t="s">
        <v>674</v>
      </c>
    </row>
    <row collapsed="false" customFormat="false" customHeight="false" hidden="false" ht="12.1" outlineLevel="0" r="830">
      <c r="A830" s="20" t="n">
        <v>45701.482905093</v>
      </c>
      <c r="B830" s="16" t="s">
        <v>176</v>
      </c>
      <c r="C830" s="16" t="s">
        <v>755</v>
      </c>
      <c r="D830" s="16" t="s">
        <v>336</v>
      </c>
      <c r="E830" s="16" t="s">
        <v>146</v>
      </c>
      <c r="F830" s="16" t="s">
        <v>20</v>
      </c>
      <c r="G830" s="7" t="n">
        <v>2</v>
      </c>
      <c r="H830" s="6" t="n">
        <v>81.84</v>
      </c>
      <c r="I830" s="6" t="n">
        <v>-1636.8</v>
      </c>
      <c r="J830" s="6" t="n">
        <v>-11.26</v>
      </c>
      <c r="K830" s="6" t="n">
        <v>-4.91</v>
      </c>
      <c r="L830" s="6" t="n">
        <v>-0</v>
      </c>
      <c r="M830" s="6" t="s">
        <f>=I830+J830+K830+L830</f>
      </c>
      <c r="N830" s="16"/>
      <c r="O830" s="16" t="s">
        <v>674</v>
      </c>
    </row>
    <row collapsed="false" customFormat="false" customHeight="false" hidden="false" ht="12.1" outlineLevel="0" r="831">
      <c r="A831" s="21" t="n">
        <v>45701.532962963</v>
      </c>
      <c r="B831" s="22" t="s">
        <v>673</v>
      </c>
      <c r="C831" s="22" t="s">
        <v>233</v>
      </c>
      <c r="D831" s="22" t="s">
        <v>673</v>
      </c>
      <c r="E831" s="22" t="s">
        <v>673</v>
      </c>
      <c r="F831" s="22" t="s">
        <v>20</v>
      </c>
      <c r="G831" s="23" t="n">
        <v>1</v>
      </c>
      <c r="H831" s="24" t="n">
        <v>1</v>
      </c>
      <c r="I831" s="24" t="n">
        <v>41</v>
      </c>
      <c r="J831" s="24" t="n">
        <v>0</v>
      </c>
      <c r="K831" s="24" t="n">
        <v>-0</v>
      </c>
      <c r="L831" s="24" t="n">
        <v>-0</v>
      </c>
      <c r="M831" s="6" t="s">
        <f>=I831+J831+K831+L831</f>
      </c>
      <c r="N831" s="22"/>
      <c r="O831" s="22" t="s">
        <v>796</v>
      </c>
    </row>
    <row collapsed="false" customFormat="false" customHeight="false" hidden="false" ht="12.1" outlineLevel="0" r="832">
      <c r="A832" s="21" t="n">
        <v>45701.578090278</v>
      </c>
      <c r="B832" s="22" t="s">
        <v>673</v>
      </c>
      <c r="C832" s="22" t="s">
        <v>233</v>
      </c>
      <c r="D832" s="22" t="s">
        <v>673</v>
      </c>
      <c r="E832" s="22" t="s">
        <v>673</v>
      </c>
      <c r="F832" s="22" t="s">
        <v>20</v>
      </c>
      <c r="G832" s="23" t="n">
        <v>1</v>
      </c>
      <c r="H832" s="24" t="n">
        <v>1</v>
      </c>
      <c r="I832" s="24" t="n">
        <v>5</v>
      </c>
      <c r="J832" s="24" t="n">
        <v>0</v>
      </c>
      <c r="K832" s="24" t="n">
        <v>-0</v>
      </c>
      <c r="L832" s="24" t="n">
        <v>-0</v>
      </c>
      <c r="M832" s="6" t="s">
        <f>=I832+J832+K832+L832</f>
      </c>
      <c r="N832" s="22"/>
      <c r="O832" s="22" t="s">
        <v>796</v>
      </c>
    </row>
    <row collapsed="false" customFormat="false" customHeight="false" hidden="false" ht="12.1" outlineLevel="0" r="833">
      <c r="A833" s="21" t="n">
        <v>45702.858796296</v>
      </c>
      <c r="B833" s="22" t="s">
        <v>673</v>
      </c>
      <c r="C833" s="22" t="s">
        <v>233</v>
      </c>
      <c r="D833" s="22" t="s">
        <v>673</v>
      </c>
      <c r="E833" s="22" t="s">
        <v>673</v>
      </c>
      <c r="F833" s="22" t="s">
        <v>20</v>
      </c>
      <c r="G833" s="23" t="n">
        <v>1</v>
      </c>
      <c r="H833" s="24" t="n">
        <v>1</v>
      </c>
      <c r="I833" s="24" t="n">
        <v>47.54</v>
      </c>
      <c r="J833" s="24" t="n">
        <v>0</v>
      </c>
      <c r="K833" s="24" t="n">
        <v>-0</v>
      </c>
      <c r="L833" s="24" t="n">
        <v>-0</v>
      </c>
      <c r="M833" s="6" t="s">
        <f>=I833+J833+K833+L833</f>
      </c>
      <c r="N833" s="22"/>
      <c r="O833" s="22" t="s">
        <v>796</v>
      </c>
    </row>
    <row collapsed="false" customFormat="false" customHeight="false" hidden="false" ht="12.1" outlineLevel="0" r="834">
      <c r="A834" s="20" t="n">
        <v>45702.85880787</v>
      </c>
      <c r="B834" s="16" t="s">
        <v>135</v>
      </c>
      <c r="C834" s="16" t="s">
        <v>801</v>
      </c>
      <c r="D834" s="16" t="s">
        <v>336</v>
      </c>
      <c r="E834" s="16" t="s">
        <v>132</v>
      </c>
      <c r="F834" s="16" t="s">
        <v>20</v>
      </c>
      <c r="G834" s="7" t="n">
        <v>1</v>
      </c>
      <c r="H834" s="6" t="n">
        <v>128.192419</v>
      </c>
      <c r="I834" s="6" t="n">
        <v>-128.19</v>
      </c>
      <c r="J834" s="6" t="n">
        <v>-0</v>
      </c>
      <c r="K834" s="6" t="n">
        <v>-0</v>
      </c>
      <c r="L834" s="6" t="n">
        <v>-0</v>
      </c>
      <c r="M834" s="6" t="s">
        <f>=I834+J834+K834+L834</f>
      </c>
      <c r="N834" s="16"/>
      <c r="O834" s="16" t="s">
        <v>796</v>
      </c>
    </row>
    <row collapsed="false" customFormat="false" customHeight="false" hidden="false" ht="12.1" outlineLevel="0" r="835">
      <c r="A835" s="21" t="n">
        <v>45702.860659722</v>
      </c>
      <c r="B835" s="22" t="s">
        <v>673</v>
      </c>
      <c r="C835" s="22" t="s">
        <v>233</v>
      </c>
      <c r="D835" s="22" t="s">
        <v>673</v>
      </c>
      <c r="E835" s="22" t="s">
        <v>673</v>
      </c>
      <c r="F835" s="22" t="s">
        <v>20</v>
      </c>
      <c r="G835" s="23" t="n">
        <v>1</v>
      </c>
      <c r="H835" s="24" t="n">
        <v>1</v>
      </c>
      <c r="I835" s="24" t="n">
        <v>41.21</v>
      </c>
      <c r="J835" s="24" t="n">
        <v>0</v>
      </c>
      <c r="K835" s="24" t="n">
        <v>-0</v>
      </c>
      <c r="L835" s="24" t="n">
        <v>-0</v>
      </c>
      <c r="M835" s="6" t="s">
        <f>=I835+J835+K835+L835</f>
      </c>
      <c r="N835" s="22"/>
      <c r="O835" s="22" t="s">
        <v>796</v>
      </c>
    </row>
    <row collapsed="false" customFormat="false" customHeight="false" hidden="false" ht="12.1" outlineLevel="0" r="836">
      <c r="A836" s="21" t="n">
        <v>45704.628333333</v>
      </c>
      <c r="B836" s="22" t="s">
        <v>673</v>
      </c>
      <c r="C836" s="22" t="s">
        <v>233</v>
      </c>
      <c r="D836" s="22" t="s">
        <v>673</v>
      </c>
      <c r="E836" s="22" t="s">
        <v>673</v>
      </c>
      <c r="F836" s="22" t="s">
        <v>20</v>
      </c>
      <c r="G836" s="23" t="n">
        <v>1</v>
      </c>
      <c r="H836" s="24" t="n">
        <v>1</v>
      </c>
      <c r="I836" s="24" t="n">
        <v>5.05</v>
      </c>
      <c r="J836" s="24" t="n">
        <v>0</v>
      </c>
      <c r="K836" s="24" t="n">
        <v>-0</v>
      </c>
      <c r="L836" s="24" t="n">
        <v>-0</v>
      </c>
      <c r="M836" s="6" t="s">
        <f>=I836+J836+K836+L836</f>
      </c>
      <c r="N836" s="22"/>
      <c r="O836" s="22" t="s">
        <v>796</v>
      </c>
    </row>
    <row collapsed="false" customFormat="false" customHeight="false" hidden="false" ht="12.1" outlineLevel="0" r="837">
      <c r="A837" s="21" t="n">
        <v>45705.303657407</v>
      </c>
      <c r="B837" s="22" t="s">
        <v>673</v>
      </c>
      <c r="C837" s="22" t="s">
        <v>233</v>
      </c>
      <c r="D837" s="22" t="s">
        <v>673</v>
      </c>
      <c r="E837" s="22" t="s">
        <v>673</v>
      </c>
      <c r="F837" s="22" t="s">
        <v>20</v>
      </c>
      <c r="G837" s="23" t="n">
        <v>1</v>
      </c>
      <c r="H837" s="24" t="n">
        <v>1</v>
      </c>
      <c r="I837" s="24" t="n">
        <v>13</v>
      </c>
      <c r="J837" s="24" t="n">
        <v>0</v>
      </c>
      <c r="K837" s="24" t="n">
        <v>-0</v>
      </c>
      <c r="L837" s="24" t="n">
        <v>-0</v>
      </c>
      <c r="M837" s="6" t="s">
        <f>=I837+J837+K837+L837</f>
      </c>
      <c r="N837" s="22"/>
      <c r="O837" s="22" t="s">
        <v>796</v>
      </c>
    </row>
    <row collapsed="false" customFormat="false" customHeight="false" hidden="false" ht="12.1" outlineLevel="0" r="838">
      <c r="A838" s="21" t="n">
        <v>45705.51693287</v>
      </c>
      <c r="B838" s="22" t="s">
        <v>673</v>
      </c>
      <c r="C838" s="22" t="s">
        <v>233</v>
      </c>
      <c r="D838" s="22" t="s">
        <v>673</v>
      </c>
      <c r="E838" s="22" t="s">
        <v>673</v>
      </c>
      <c r="F838" s="22" t="s">
        <v>20</v>
      </c>
      <c r="G838" s="23" t="n">
        <v>1</v>
      </c>
      <c r="H838" s="24" t="n">
        <v>1</v>
      </c>
      <c r="I838" s="24" t="n">
        <v>1</v>
      </c>
      <c r="J838" s="24" t="n">
        <v>0</v>
      </c>
      <c r="K838" s="24" t="n">
        <v>-0</v>
      </c>
      <c r="L838" s="24" t="n">
        <v>-0</v>
      </c>
      <c r="M838" s="6" t="s">
        <f>=I838+J838+K838+L838</f>
      </c>
      <c r="N838" s="22"/>
      <c r="O838" s="22" t="s">
        <v>796</v>
      </c>
    </row>
    <row collapsed="false" customFormat="false" customHeight="false" hidden="false" ht="12.1" outlineLevel="0" r="839">
      <c r="A839" s="20" t="n">
        <v>45705.524189815</v>
      </c>
      <c r="B839" s="16" t="s">
        <v>192</v>
      </c>
      <c r="C839" s="16" t="s">
        <v>841</v>
      </c>
      <c r="D839" s="16" t="s">
        <v>336</v>
      </c>
      <c r="E839" s="16" t="s">
        <v>146</v>
      </c>
      <c r="F839" s="16" t="s">
        <v>20</v>
      </c>
      <c r="G839" s="7" t="n">
        <v>2</v>
      </c>
      <c r="H839" s="6" t="n">
        <v>99.95</v>
      </c>
      <c r="I839" s="6" t="n">
        <v>-1999</v>
      </c>
      <c r="J839" s="6" t="n">
        <v>-4.76</v>
      </c>
      <c r="K839" s="6" t="n">
        <v>-6</v>
      </c>
      <c r="L839" s="6" t="n">
        <v>-0</v>
      </c>
      <c r="M839" s="6" t="s">
        <f>=I839+J839+K839+L839</f>
      </c>
      <c r="N839" s="16"/>
      <c r="O839" s="16" t="s">
        <v>674</v>
      </c>
    </row>
    <row collapsed="false" customFormat="false" customHeight="false" hidden="false" ht="12.1" outlineLevel="0" r="840">
      <c r="A840" s="21" t="n">
        <v>45706.379884259</v>
      </c>
      <c r="B840" s="22" t="s">
        <v>673</v>
      </c>
      <c r="C840" s="22" t="s">
        <v>233</v>
      </c>
      <c r="D840" s="22" t="s">
        <v>673</v>
      </c>
      <c r="E840" s="22" t="s">
        <v>673</v>
      </c>
      <c r="F840" s="22" t="s">
        <v>20</v>
      </c>
      <c r="G840" s="23" t="n">
        <v>1</v>
      </c>
      <c r="H840" s="24" t="n">
        <v>1</v>
      </c>
      <c r="I840" s="24" t="n">
        <v>1</v>
      </c>
      <c r="J840" s="24" t="n">
        <v>0</v>
      </c>
      <c r="K840" s="24" t="n">
        <v>-0</v>
      </c>
      <c r="L840" s="24" t="n">
        <v>-0</v>
      </c>
      <c r="M840" s="6" t="s">
        <f>=I840+J840+K840+L840</f>
      </c>
      <c r="N840" s="22"/>
      <c r="O840" s="22" t="s">
        <v>796</v>
      </c>
    </row>
    <row collapsed="false" customFormat="false" customHeight="false" hidden="false" ht="12.1" outlineLevel="0" r="841">
      <c r="A841" s="21" t="n">
        <v>45706.433206019</v>
      </c>
      <c r="B841" s="22" t="s">
        <v>731</v>
      </c>
      <c r="C841" s="22" t="s">
        <v>768</v>
      </c>
      <c r="D841" s="22" t="s">
        <v>731</v>
      </c>
      <c r="E841" s="22" t="s">
        <v>731</v>
      </c>
      <c r="F841" s="22" t="s">
        <v>20</v>
      </c>
      <c r="G841" s="23" t="n">
        <v>1</v>
      </c>
      <c r="H841" s="24" t="n">
        <v>1</v>
      </c>
      <c r="I841" s="24" t="n">
        <v>200</v>
      </c>
      <c r="J841" s="24" t="n">
        <v>0</v>
      </c>
      <c r="K841" s="24" t="n">
        <v>-0</v>
      </c>
      <c r="L841" s="24" t="n">
        <v>-0</v>
      </c>
      <c r="M841" s="6" t="s">
        <f>=I841+J841+K841+L841</f>
      </c>
      <c r="N841" s="22"/>
      <c r="O841" s="22" t="s">
        <v>674</v>
      </c>
    </row>
    <row collapsed="false" customFormat="false" customHeight="false" hidden="false" ht="12.1" outlineLevel="0" r="842">
      <c r="A842" s="21" t="n">
        <v>45706.433738426</v>
      </c>
      <c r="B842" s="22" t="s">
        <v>696</v>
      </c>
      <c r="C842" s="22" t="s">
        <v>700</v>
      </c>
      <c r="D842" s="22" t="s">
        <v>696</v>
      </c>
      <c r="E842" s="22" t="s">
        <v>696</v>
      </c>
      <c r="F842" s="22" t="s">
        <v>20</v>
      </c>
      <c r="G842" s="23" t="n">
        <v>1</v>
      </c>
      <c r="H842" s="24" t="n">
        <v>1</v>
      </c>
      <c r="I842" s="24" t="n">
        <v>12.96</v>
      </c>
      <c r="J842" s="24" t="n">
        <v>0</v>
      </c>
      <c r="K842" s="24" t="n">
        <v>-0</v>
      </c>
      <c r="L842" s="24" t="n">
        <v>-0</v>
      </c>
      <c r="M842" s="6" t="s">
        <f>=I842+J842+K842+L842</f>
      </c>
      <c r="N842" s="22"/>
      <c r="O842" s="22" t="s">
        <v>674</v>
      </c>
    </row>
    <row collapsed="false" customFormat="false" customHeight="false" hidden="false" ht="12.1" outlineLevel="0" r="843">
      <c r="A843" s="21" t="n">
        <v>45706.562326389</v>
      </c>
      <c r="B843" s="22" t="s">
        <v>673</v>
      </c>
      <c r="C843" s="22" t="s">
        <v>233</v>
      </c>
      <c r="D843" s="22" t="s">
        <v>673</v>
      </c>
      <c r="E843" s="22" t="s">
        <v>673</v>
      </c>
      <c r="F843" s="22" t="s">
        <v>20</v>
      </c>
      <c r="G843" s="23" t="n">
        <v>1</v>
      </c>
      <c r="H843" s="24" t="n">
        <v>1</v>
      </c>
      <c r="I843" s="24" t="n">
        <v>5</v>
      </c>
      <c r="J843" s="24" t="n">
        <v>0</v>
      </c>
      <c r="K843" s="24" t="n">
        <v>-0</v>
      </c>
      <c r="L843" s="24" t="n">
        <v>-0</v>
      </c>
      <c r="M843" s="6" t="s">
        <f>=I843+J843+K843+L843</f>
      </c>
      <c r="N843" s="22"/>
      <c r="O843" s="22" t="s">
        <v>796</v>
      </c>
    </row>
    <row collapsed="false" customFormat="false" customHeight="false" hidden="false" ht="12.1" outlineLevel="0" r="844">
      <c r="A844" s="21" t="n">
        <v>45706.770127315</v>
      </c>
      <c r="B844" s="22" t="s">
        <v>673</v>
      </c>
      <c r="C844" s="22" t="s">
        <v>233</v>
      </c>
      <c r="D844" s="22" t="s">
        <v>673</v>
      </c>
      <c r="E844" s="22" t="s">
        <v>673</v>
      </c>
      <c r="F844" s="22" t="s">
        <v>20</v>
      </c>
      <c r="G844" s="23" t="n">
        <v>1</v>
      </c>
      <c r="H844" s="24" t="n">
        <v>1</v>
      </c>
      <c r="I844" s="24" t="n">
        <v>21</v>
      </c>
      <c r="J844" s="24" t="n">
        <v>0</v>
      </c>
      <c r="K844" s="24" t="n">
        <v>-0</v>
      </c>
      <c r="L844" s="24" t="n">
        <v>-0</v>
      </c>
      <c r="M844" s="6" t="s">
        <f>=I844+J844+K844+L844</f>
      </c>
      <c r="N844" s="22"/>
      <c r="O844" s="22" t="s">
        <v>796</v>
      </c>
    </row>
    <row collapsed="false" customFormat="false" customHeight="false" hidden="false" ht="12.1" outlineLevel="0" r="845">
      <c r="A845" s="21" t="n">
        <v>45706.777083333</v>
      </c>
      <c r="B845" s="22" t="s">
        <v>673</v>
      </c>
      <c r="C845" s="22" t="s">
        <v>233</v>
      </c>
      <c r="D845" s="22" t="s">
        <v>673</v>
      </c>
      <c r="E845" s="22" t="s">
        <v>673</v>
      </c>
      <c r="F845" s="22" t="s">
        <v>20</v>
      </c>
      <c r="G845" s="23" t="n">
        <v>1</v>
      </c>
      <c r="H845" s="24" t="n">
        <v>1</v>
      </c>
      <c r="I845" s="24" t="n">
        <v>10.05</v>
      </c>
      <c r="J845" s="24" t="n">
        <v>0</v>
      </c>
      <c r="K845" s="24" t="n">
        <v>-0</v>
      </c>
      <c r="L845" s="24" t="n">
        <v>-0</v>
      </c>
      <c r="M845" s="6" t="s">
        <f>=I845+J845+K845+L845</f>
      </c>
      <c r="N845" s="22"/>
      <c r="O845" s="22" t="s">
        <v>796</v>
      </c>
    </row>
    <row collapsed="false" customFormat="false" customHeight="false" hidden="false" ht="12.1" outlineLevel="0" r="846">
      <c r="A846" s="21" t="n">
        <v>45707.517222222</v>
      </c>
      <c r="B846" s="22" t="s">
        <v>673</v>
      </c>
      <c r="C846" s="22" t="s">
        <v>233</v>
      </c>
      <c r="D846" s="22" t="s">
        <v>673</v>
      </c>
      <c r="E846" s="22" t="s">
        <v>673</v>
      </c>
      <c r="F846" s="22" t="s">
        <v>20</v>
      </c>
      <c r="G846" s="23" t="n">
        <v>1</v>
      </c>
      <c r="H846" s="24" t="n">
        <v>1</v>
      </c>
      <c r="I846" s="24" t="n">
        <v>5</v>
      </c>
      <c r="J846" s="24" t="n">
        <v>0</v>
      </c>
      <c r="K846" s="24" t="n">
        <v>-0</v>
      </c>
      <c r="L846" s="24" t="n">
        <v>-0</v>
      </c>
      <c r="M846" s="6" t="s">
        <f>=I846+J846+K846+L846</f>
      </c>
      <c r="N846" s="22"/>
      <c r="O846" s="22" t="s">
        <v>796</v>
      </c>
    </row>
    <row collapsed="false" customFormat="false" customHeight="false" hidden="false" ht="12.1" outlineLevel="0" r="847">
      <c r="A847" s="21" t="n">
        <v>45707.768599537</v>
      </c>
      <c r="B847" s="22" t="s">
        <v>673</v>
      </c>
      <c r="C847" s="22" t="s">
        <v>233</v>
      </c>
      <c r="D847" s="22" t="s">
        <v>673</v>
      </c>
      <c r="E847" s="22" t="s">
        <v>673</v>
      </c>
      <c r="F847" s="22" t="s">
        <v>20</v>
      </c>
      <c r="G847" s="23" t="n">
        <v>1</v>
      </c>
      <c r="H847" s="24" t="n">
        <v>1</v>
      </c>
      <c r="I847" s="24" t="n">
        <v>1</v>
      </c>
      <c r="J847" s="24" t="n">
        <v>0</v>
      </c>
      <c r="K847" s="24" t="n">
        <v>-0</v>
      </c>
      <c r="L847" s="24" t="n">
        <v>-0</v>
      </c>
      <c r="M847" s="6" t="s">
        <f>=I847+J847+K847+L847</f>
      </c>
      <c r="N847" s="22"/>
      <c r="O847" s="22" t="s">
        <v>796</v>
      </c>
    </row>
    <row collapsed="false" customFormat="false" customHeight="false" hidden="false" ht="12.1" outlineLevel="0" r="848">
      <c r="A848" s="21" t="n">
        <v>45707.868217593</v>
      </c>
      <c r="B848" s="22" t="s">
        <v>673</v>
      </c>
      <c r="C848" s="22" t="s">
        <v>233</v>
      </c>
      <c r="D848" s="22" t="s">
        <v>673</v>
      </c>
      <c r="E848" s="22" t="s">
        <v>673</v>
      </c>
      <c r="F848" s="22" t="s">
        <v>20</v>
      </c>
      <c r="G848" s="23" t="n">
        <v>1</v>
      </c>
      <c r="H848" s="24" t="n">
        <v>1</v>
      </c>
      <c r="I848" s="24" t="n">
        <v>1</v>
      </c>
      <c r="J848" s="24" t="n">
        <v>0</v>
      </c>
      <c r="K848" s="24" t="n">
        <v>-0</v>
      </c>
      <c r="L848" s="24" t="n">
        <v>-0</v>
      </c>
      <c r="M848" s="6" t="s">
        <f>=I848+J848+K848+L848</f>
      </c>
      <c r="N848" s="22"/>
      <c r="O848" s="22" t="s">
        <v>796</v>
      </c>
    </row>
    <row collapsed="false" customFormat="false" customHeight="false" hidden="false" ht="12.1" outlineLevel="0" r="849">
      <c r="A849" s="21" t="n">
        <v>45708.387048611</v>
      </c>
      <c r="B849" s="22" t="s">
        <v>673</v>
      </c>
      <c r="C849" s="22" t="s">
        <v>233</v>
      </c>
      <c r="D849" s="22" t="s">
        <v>673</v>
      </c>
      <c r="E849" s="22" t="s">
        <v>673</v>
      </c>
      <c r="F849" s="22" t="s">
        <v>20</v>
      </c>
      <c r="G849" s="23" t="n">
        <v>1</v>
      </c>
      <c r="H849" s="24" t="n">
        <v>1</v>
      </c>
      <c r="I849" s="24" t="n">
        <v>2</v>
      </c>
      <c r="J849" s="24" t="n">
        <v>0</v>
      </c>
      <c r="K849" s="24" t="n">
        <v>-0</v>
      </c>
      <c r="L849" s="24" t="n">
        <v>-0</v>
      </c>
      <c r="M849" s="6" t="s">
        <f>=I849+J849+K849+L849</f>
      </c>
      <c r="N849" s="22"/>
      <c r="O849" s="22" t="s">
        <v>796</v>
      </c>
    </row>
    <row collapsed="false" customFormat="false" customHeight="false" hidden="false" ht="12.1" outlineLevel="0" r="850">
      <c r="A850" s="20" t="n">
        <v>45708.387083333</v>
      </c>
      <c r="B850" s="16" t="s">
        <v>135</v>
      </c>
      <c r="C850" s="16" t="s">
        <v>801</v>
      </c>
      <c r="D850" s="16" t="s">
        <v>336</v>
      </c>
      <c r="E850" s="16" t="s">
        <v>132</v>
      </c>
      <c r="F850" s="16" t="s">
        <v>20</v>
      </c>
      <c r="G850" s="7" t="n">
        <v>1</v>
      </c>
      <c r="H850" s="6" t="n">
        <v>128.607129</v>
      </c>
      <c r="I850" s="6" t="n">
        <v>-128.61</v>
      </c>
      <c r="J850" s="6" t="n">
        <v>-0</v>
      </c>
      <c r="K850" s="6" t="n">
        <v>-0</v>
      </c>
      <c r="L850" s="6" t="n">
        <v>-0</v>
      </c>
      <c r="M850" s="6" t="s">
        <f>=I850+J850+K850+L850</f>
      </c>
      <c r="N850" s="16"/>
      <c r="O850" s="16" t="s">
        <v>796</v>
      </c>
    </row>
    <row collapsed="false" customFormat="false" customHeight="false" hidden="false" ht="12.1" outlineLevel="0" r="851">
      <c r="A851" s="21" t="n">
        <v>45708.733888889</v>
      </c>
      <c r="B851" s="22" t="s">
        <v>673</v>
      </c>
      <c r="C851" s="22" t="s">
        <v>233</v>
      </c>
      <c r="D851" s="22" t="s">
        <v>673</v>
      </c>
      <c r="E851" s="22" t="s">
        <v>673</v>
      </c>
      <c r="F851" s="22" t="s">
        <v>20</v>
      </c>
      <c r="G851" s="23" t="n">
        <v>1</v>
      </c>
      <c r="H851" s="24" t="n">
        <v>1</v>
      </c>
      <c r="I851" s="24" t="n">
        <v>10</v>
      </c>
      <c r="J851" s="24" t="n">
        <v>0</v>
      </c>
      <c r="K851" s="24" t="n">
        <v>-0</v>
      </c>
      <c r="L851" s="24" t="n">
        <v>-0</v>
      </c>
      <c r="M851" s="6" t="s">
        <f>=I851+J851+K851+L851</f>
      </c>
      <c r="N851" s="22"/>
      <c r="O851" s="22" t="s">
        <v>796</v>
      </c>
    </row>
    <row collapsed="false" customFormat="false" customHeight="false" hidden="false" ht="12.1" outlineLevel="0" r="852">
      <c r="A852" s="21" t="n">
        <v>45708.781793981</v>
      </c>
      <c r="B852" s="22" t="s">
        <v>673</v>
      </c>
      <c r="C852" s="22" t="s">
        <v>233</v>
      </c>
      <c r="D852" s="22" t="s">
        <v>673</v>
      </c>
      <c r="E852" s="22" t="s">
        <v>673</v>
      </c>
      <c r="F852" s="22" t="s">
        <v>20</v>
      </c>
      <c r="G852" s="23" t="n">
        <v>1</v>
      </c>
      <c r="H852" s="24" t="n">
        <v>1</v>
      </c>
      <c r="I852" s="24" t="n">
        <v>10.02</v>
      </c>
      <c r="J852" s="24" t="n">
        <v>0</v>
      </c>
      <c r="K852" s="24" t="n">
        <v>-0</v>
      </c>
      <c r="L852" s="24" t="n">
        <v>-0</v>
      </c>
      <c r="M852" s="6" t="s">
        <f>=I852+J852+K852+L852</f>
      </c>
      <c r="N852" s="22"/>
      <c r="O852" s="22" t="s">
        <v>796</v>
      </c>
    </row>
    <row collapsed="false" customFormat="false" customHeight="false" hidden="false" ht="12.1" outlineLevel="0" r="853">
      <c r="A853" s="33" t="n">
        <v>45708.951331019</v>
      </c>
      <c r="B853" s="34" t="s">
        <v>135</v>
      </c>
      <c r="C853" s="34" t="s">
        <v>801</v>
      </c>
      <c r="D853" s="34" t="s">
        <v>407</v>
      </c>
      <c r="E853" s="34" t="s">
        <v>132</v>
      </c>
      <c r="F853" s="34" t="s">
        <v>20</v>
      </c>
      <c r="G853" s="35" t="n">
        <v>-38</v>
      </c>
      <c r="H853" s="36" t="n">
        <v>128.607129</v>
      </c>
      <c r="I853" s="36" t="n">
        <v>4887.07</v>
      </c>
      <c r="J853" s="36" t="n">
        <v>0</v>
      </c>
      <c r="K853" s="36" t="n">
        <v>-0</v>
      </c>
      <c r="L853" s="36" t="n">
        <v>-0</v>
      </c>
      <c r="M853" s="6" t="s">
        <f>=I853+J853+K853+L853</f>
      </c>
      <c r="N853" s="34"/>
      <c r="O853" s="34" t="s">
        <v>796</v>
      </c>
    </row>
    <row collapsed="false" customFormat="false" customHeight="false" hidden="false" ht="12.1" outlineLevel="0" r="854">
      <c r="A854" s="29" t="n">
        <v>45708.951354167</v>
      </c>
      <c r="B854" s="30" t="s">
        <v>687</v>
      </c>
      <c r="C854" s="30" t="s">
        <v>688</v>
      </c>
      <c r="D854" s="30" t="s">
        <v>687</v>
      </c>
      <c r="E854" s="30" t="s">
        <v>687</v>
      </c>
      <c r="F854" s="30" t="s">
        <v>20</v>
      </c>
      <c r="G854" s="31" t="n">
        <v>1</v>
      </c>
      <c r="H854" s="32" t="n">
        <v>-36</v>
      </c>
      <c r="I854" s="32" t="n">
        <v>-36</v>
      </c>
      <c r="J854" s="32" t="n">
        <v>0</v>
      </c>
      <c r="K854" s="32" t="n">
        <v>-0</v>
      </c>
      <c r="L854" s="32" t="n">
        <v>-0</v>
      </c>
      <c r="M854" s="6" t="s">
        <f>=I854+J854+K854+L854</f>
      </c>
      <c r="N854" s="30"/>
      <c r="O854" s="30" t="s">
        <v>796</v>
      </c>
    </row>
    <row collapsed="false" customFormat="false" customHeight="false" hidden="false" ht="12.1" outlineLevel="0" r="855">
      <c r="A855" s="25" t="n">
        <v>45708.951354167</v>
      </c>
      <c r="B855" s="26" t="s">
        <v>684</v>
      </c>
      <c r="C855" s="26" t="s">
        <v>234</v>
      </c>
      <c r="D855" s="26" t="s">
        <v>684</v>
      </c>
      <c r="E855" s="26" t="s">
        <v>684</v>
      </c>
      <c r="F855" s="26" t="s">
        <v>20</v>
      </c>
      <c r="G855" s="27" t="n">
        <v>1</v>
      </c>
      <c r="H855" s="28" t="n">
        <v>-1</v>
      </c>
      <c r="I855" s="28" t="n">
        <v>-4794</v>
      </c>
      <c r="J855" s="28" t="n">
        <v>0</v>
      </c>
      <c r="K855" s="28" t="n">
        <v>-0</v>
      </c>
      <c r="L855" s="28" t="n">
        <v>-0</v>
      </c>
      <c r="M855" s="6" t="s">
        <f>=I855+J855+K855+L855</f>
      </c>
      <c r="N855" s="26"/>
      <c r="O855" s="26" t="s">
        <v>796</v>
      </c>
    </row>
    <row collapsed="false" customFormat="false" customHeight="false" hidden="false" ht="12.1" outlineLevel="0" r="856">
      <c r="A856" s="21" t="n">
        <v>45708.951689815</v>
      </c>
      <c r="B856" s="22" t="s">
        <v>673</v>
      </c>
      <c r="C856" s="22" t="s">
        <v>233</v>
      </c>
      <c r="D856" s="22" t="s">
        <v>673</v>
      </c>
      <c r="E856" s="22" t="s">
        <v>673</v>
      </c>
      <c r="F856" s="22" t="s">
        <v>20</v>
      </c>
      <c r="G856" s="23" t="n">
        <v>1</v>
      </c>
      <c r="H856" s="24" t="n">
        <v>1</v>
      </c>
      <c r="I856" s="24" t="n">
        <v>4830</v>
      </c>
      <c r="J856" s="24" t="n">
        <v>0</v>
      </c>
      <c r="K856" s="24" t="n">
        <v>-0</v>
      </c>
      <c r="L856" s="24" t="n">
        <v>-0</v>
      </c>
      <c r="M856" s="6" t="s">
        <f>=I856+J856+K856+L856</f>
      </c>
      <c r="N856" s="22"/>
      <c r="O856" s="22" t="s">
        <v>674</v>
      </c>
    </row>
    <row collapsed="false" customFormat="false" customHeight="false" hidden="false" ht="12.1" outlineLevel="0" r="857">
      <c r="A857" s="21" t="n">
        <v>45709.407974537</v>
      </c>
      <c r="B857" s="22" t="s">
        <v>673</v>
      </c>
      <c r="C857" s="22" t="s">
        <v>233</v>
      </c>
      <c r="D857" s="22" t="s">
        <v>673</v>
      </c>
      <c r="E857" s="22" t="s">
        <v>673</v>
      </c>
      <c r="F857" s="22" t="s">
        <v>20</v>
      </c>
      <c r="G857" s="23" t="n">
        <v>1</v>
      </c>
      <c r="H857" s="24" t="n">
        <v>1</v>
      </c>
      <c r="I857" s="24" t="n">
        <v>1</v>
      </c>
      <c r="J857" s="24" t="n">
        <v>0</v>
      </c>
      <c r="K857" s="24" t="n">
        <v>-0</v>
      </c>
      <c r="L857" s="24" t="n">
        <v>-0</v>
      </c>
      <c r="M857" s="6" t="s">
        <f>=I857+J857+K857+L857</f>
      </c>
      <c r="N857" s="22"/>
      <c r="O857" s="22" t="s">
        <v>796</v>
      </c>
    </row>
    <row collapsed="false" customFormat="false" customHeight="false" hidden="false" ht="12.1" outlineLevel="0" r="858">
      <c r="A858" s="20" t="n">
        <v>45709.688738426</v>
      </c>
      <c r="B858" s="16" t="s">
        <v>216</v>
      </c>
      <c r="C858" s="16" t="s">
        <v>842</v>
      </c>
      <c r="D858" s="16" t="s">
        <v>336</v>
      </c>
      <c r="E858" s="16" t="s">
        <v>146</v>
      </c>
      <c r="F858" s="16" t="s">
        <v>20</v>
      </c>
      <c r="G858" s="7" t="n">
        <v>3</v>
      </c>
      <c r="H858" s="6" t="n">
        <v>75.1</v>
      </c>
      <c r="I858" s="6" t="n">
        <v>-2253</v>
      </c>
      <c r="J858" s="6" t="n">
        <v>-16.77</v>
      </c>
      <c r="K858" s="6" t="n">
        <v>-6.76</v>
      </c>
      <c r="L858" s="6" t="n">
        <v>-0</v>
      </c>
      <c r="M858" s="6" t="s">
        <f>=I858+J858+K858+L858</f>
      </c>
      <c r="N858" s="16"/>
      <c r="O858" s="16" t="s">
        <v>674</v>
      </c>
    </row>
    <row collapsed="false" customFormat="false" customHeight="false" hidden="false" ht="12.1" outlineLevel="0" r="859">
      <c r="A859" s="21" t="n">
        <v>45709.782569444</v>
      </c>
      <c r="B859" s="22" t="s">
        <v>673</v>
      </c>
      <c r="C859" s="22" t="s">
        <v>233</v>
      </c>
      <c r="D859" s="22" t="s">
        <v>673</v>
      </c>
      <c r="E859" s="22" t="s">
        <v>673</v>
      </c>
      <c r="F859" s="22" t="s">
        <v>20</v>
      </c>
      <c r="G859" s="23" t="n">
        <v>1</v>
      </c>
      <c r="H859" s="24" t="n">
        <v>1</v>
      </c>
      <c r="I859" s="24" t="n">
        <v>15.07</v>
      </c>
      <c r="J859" s="24" t="n">
        <v>0</v>
      </c>
      <c r="K859" s="24" t="n">
        <v>-0</v>
      </c>
      <c r="L859" s="24" t="n">
        <v>-0</v>
      </c>
      <c r="M859" s="6" t="s">
        <f>=I859+J859+K859+L859</f>
      </c>
      <c r="N859" s="22"/>
      <c r="O859" s="22" t="s">
        <v>796</v>
      </c>
    </row>
    <row collapsed="false" customFormat="false" customHeight="false" hidden="false" ht="12.1" outlineLevel="0" r="860">
      <c r="A860" s="20" t="n">
        <v>45711.85068287</v>
      </c>
      <c r="B860" s="16" t="s">
        <v>100</v>
      </c>
      <c r="C860" s="16" t="s">
        <v>740</v>
      </c>
      <c r="D860" s="16" t="s">
        <v>336</v>
      </c>
      <c r="E860" s="16" t="s">
        <v>18</v>
      </c>
      <c r="F860" s="16" t="s">
        <v>20</v>
      </c>
      <c r="G860" s="7" t="n">
        <v>2000</v>
      </c>
      <c r="H860" s="6" t="n">
        <v>0.5552</v>
      </c>
      <c r="I860" s="6" t="n">
        <v>-1110.4</v>
      </c>
      <c r="J860" s="6" t="n">
        <v>-0</v>
      </c>
      <c r="K860" s="6" t="n">
        <v>-0</v>
      </c>
      <c r="L860" s="6" t="n">
        <v>-0</v>
      </c>
      <c r="M860" s="6" t="s">
        <f>=I860+J860+K860+L860</f>
      </c>
      <c r="N860" s="16"/>
      <c r="O860" s="16" t="s">
        <v>674</v>
      </c>
    </row>
    <row collapsed="false" customFormat="false" customHeight="false" hidden="false" ht="12.1" outlineLevel="0" r="861">
      <c r="A861" s="29" t="n">
        <v>45711.850694444</v>
      </c>
      <c r="B861" s="30" t="s">
        <v>709</v>
      </c>
      <c r="C861" s="30" t="s">
        <v>741</v>
      </c>
      <c r="D861" s="30" t="s">
        <v>709</v>
      </c>
      <c r="E861" s="30" t="s">
        <v>709</v>
      </c>
      <c r="F861" s="30" t="s">
        <v>20</v>
      </c>
      <c r="G861" s="31" t="n">
        <v>1</v>
      </c>
      <c r="H861" s="32" t="n">
        <v>-1</v>
      </c>
      <c r="I861" s="32" t="n">
        <v>-3.33</v>
      </c>
      <c r="J861" s="32" t="n">
        <v>0</v>
      </c>
      <c r="K861" s="32" t="n">
        <v>-0</v>
      </c>
      <c r="L861" s="32" t="n">
        <v>-0</v>
      </c>
      <c r="M861" s="6" t="s">
        <f>=I861+J861+K861+L861</f>
      </c>
      <c r="N861" s="30"/>
      <c r="O861" s="30" t="s">
        <v>674</v>
      </c>
    </row>
    <row collapsed="false" customFormat="false" customHeight="false" hidden="false" ht="12.1" outlineLevel="0" r="862">
      <c r="A862" s="20" t="n">
        <v>45711.851354167</v>
      </c>
      <c r="B862" s="16" t="s">
        <v>95</v>
      </c>
      <c r="C862" s="16" t="s">
        <v>742</v>
      </c>
      <c r="D862" s="16" t="s">
        <v>336</v>
      </c>
      <c r="E862" s="16" t="s">
        <v>18</v>
      </c>
      <c r="F862" s="16" t="s">
        <v>20</v>
      </c>
      <c r="G862" s="7" t="n">
        <v>2</v>
      </c>
      <c r="H862" s="6" t="n">
        <v>452.35</v>
      </c>
      <c r="I862" s="6" t="n">
        <v>-904.7</v>
      </c>
      <c r="J862" s="6" t="n">
        <v>-0</v>
      </c>
      <c r="K862" s="6" t="n">
        <v>-0</v>
      </c>
      <c r="L862" s="6" t="n">
        <v>-0</v>
      </c>
      <c r="M862" s="6" t="s">
        <f>=I862+J862+K862+L862</f>
      </c>
      <c r="N862" s="16"/>
      <c r="O862" s="16" t="s">
        <v>674</v>
      </c>
    </row>
    <row collapsed="false" customFormat="false" customHeight="false" hidden="false" ht="12.1" outlineLevel="0" r="863">
      <c r="A863" s="29" t="n">
        <v>45711.852060185</v>
      </c>
      <c r="B863" s="30" t="s">
        <v>709</v>
      </c>
      <c r="C863" s="30" t="s">
        <v>766</v>
      </c>
      <c r="D863" s="30" t="s">
        <v>709</v>
      </c>
      <c r="E863" s="30" t="s">
        <v>709</v>
      </c>
      <c r="F863" s="30" t="s">
        <v>20</v>
      </c>
      <c r="G863" s="31" t="n">
        <v>1</v>
      </c>
      <c r="H863" s="32" t="n">
        <v>-1</v>
      </c>
      <c r="I863" s="32" t="n">
        <v>-2.72</v>
      </c>
      <c r="J863" s="32" t="n">
        <v>0</v>
      </c>
      <c r="K863" s="32" t="n">
        <v>-0</v>
      </c>
      <c r="L863" s="32" t="n">
        <v>-0</v>
      </c>
      <c r="M863" s="6" t="s">
        <f>=I863+J863+K863+L863</f>
      </c>
      <c r="N863" s="30"/>
      <c r="O863" s="30" t="s">
        <v>674</v>
      </c>
    </row>
    <row collapsed="false" customFormat="false" customHeight="false" hidden="false" ht="12.1" outlineLevel="0" r="864">
      <c r="A864" s="29" t="n">
        <v>45712.000011574</v>
      </c>
      <c r="B864" s="30" t="s">
        <v>687</v>
      </c>
      <c r="C864" s="30" t="s">
        <v>798</v>
      </c>
      <c r="D864" s="30" t="s">
        <v>687</v>
      </c>
      <c r="E864" s="30" t="s">
        <v>687</v>
      </c>
      <c r="F864" s="30" t="s">
        <v>20</v>
      </c>
      <c r="G864" s="31" t="n">
        <v>1</v>
      </c>
      <c r="H864" s="32" t="n">
        <v>-28</v>
      </c>
      <c r="I864" s="32" t="n">
        <v>-28</v>
      </c>
      <c r="J864" s="32" t="n">
        <v>0</v>
      </c>
      <c r="K864" s="32" t="n">
        <v>-0</v>
      </c>
      <c r="L864" s="32" t="n">
        <v>-0</v>
      </c>
      <c r="M864" s="6" t="s">
        <f>=I864+J864+K864+L864</f>
      </c>
      <c r="N864" s="30"/>
      <c r="O864" s="30" t="s">
        <v>796</v>
      </c>
    </row>
    <row collapsed="false" customFormat="false" customHeight="false" hidden="false" ht="12.1" outlineLevel="0" r="865">
      <c r="A865" s="21" t="n">
        <v>45712.385451389</v>
      </c>
      <c r="B865" s="22" t="s">
        <v>696</v>
      </c>
      <c r="C865" s="22" t="s">
        <v>702</v>
      </c>
      <c r="D865" s="22" t="s">
        <v>696</v>
      </c>
      <c r="E865" s="22" t="s">
        <v>696</v>
      </c>
      <c r="F865" s="22" t="s">
        <v>20</v>
      </c>
      <c r="G865" s="23" t="n">
        <v>1</v>
      </c>
      <c r="H865" s="24" t="n">
        <v>1</v>
      </c>
      <c r="I865" s="24" t="n">
        <v>94.98</v>
      </c>
      <c r="J865" s="24" t="n">
        <v>0</v>
      </c>
      <c r="K865" s="24" t="n">
        <v>-0</v>
      </c>
      <c r="L865" s="24" t="n">
        <v>-0</v>
      </c>
      <c r="M865" s="6" t="s">
        <f>=I865+J865+K865+L865</f>
      </c>
      <c r="N865" s="22"/>
      <c r="O865" s="22" t="s">
        <v>674</v>
      </c>
    </row>
    <row collapsed="false" customFormat="false" customHeight="false" hidden="false" ht="12.1" outlineLevel="0" r="866">
      <c r="A866" s="21" t="n">
        <v>45713.307164352</v>
      </c>
      <c r="B866" s="22" t="s">
        <v>673</v>
      </c>
      <c r="C866" s="22" t="s">
        <v>233</v>
      </c>
      <c r="D866" s="22" t="s">
        <v>673</v>
      </c>
      <c r="E866" s="22" t="s">
        <v>673</v>
      </c>
      <c r="F866" s="22" t="s">
        <v>20</v>
      </c>
      <c r="G866" s="23" t="n">
        <v>1</v>
      </c>
      <c r="H866" s="24" t="n">
        <v>1</v>
      </c>
      <c r="I866" s="24" t="n">
        <v>10</v>
      </c>
      <c r="J866" s="24" t="n">
        <v>0</v>
      </c>
      <c r="K866" s="24" t="n">
        <v>-0</v>
      </c>
      <c r="L866" s="24" t="n">
        <v>-0</v>
      </c>
      <c r="M866" s="6" t="s">
        <f>=I866+J866+K866+L866</f>
      </c>
      <c r="N866" s="22"/>
      <c r="O866" s="22" t="s">
        <v>796</v>
      </c>
    </row>
    <row collapsed="false" customFormat="false" customHeight="false" hidden="false" ht="12.1" outlineLevel="0" r="867">
      <c r="A867" s="21" t="n">
        <v>45714.561990741</v>
      </c>
      <c r="B867" s="22" t="s">
        <v>673</v>
      </c>
      <c r="C867" s="22" t="s">
        <v>233</v>
      </c>
      <c r="D867" s="22" t="s">
        <v>673</v>
      </c>
      <c r="E867" s="22" t="s">
        <v>673</v>
      </c>
      <c r="F867" s="22" t="s">
        <v>20</v>
      </c>
      <c r="G867" s="23" t="n">
        <v>1</v>
      </c>
      <c r="H867" s="24" t="n">
        <v>1</v>
      </c>
      <c r="I867" s="24" t="n">
        <v>5</v>
      </c>
      <c r="J867" s="24" t="n">
        <v>0</v>
      </c>
      <c r="K867" s="24" t="n">
        <v>-0</v>
      </c>
      <c r="L867" s="24" t="n">
        <v>-0</v>
      </c>
      <c r="M867" s="6" t="s">
        <f>=I867+J867+K867+L867</f>
      </c>
      <c r="N867" s="22"/>
      <c r="O867" s="22" t="s">
        <v>796</v>
      </c>
    </row>
    <row collapsed="false" customFormat="false" customHeight="false" hidden="false" ht="12.1" outlineLevel="0" r="868">
      <c r="A868" s="21" t="n">
        <v>45714.83443287</v>
      </c>
      <c r="B868" s="22" t="s">
        <v>673</v>
      </c>
      <c r="C868" s="22" t="s">
        <v>233</v>
      </c>
      <c r="D868" s="22" t="s">
        <v>673</v>
      </c>
      <c r="E868" s="22" t="s">
        <v>673</v>
      </c>
      <c r="F868" s="22" t="s">
        <v>20</v>
      </c>
      <c r="G868" s="23" t="n">
        <v>1</v>
      </c>
      <c r="H868" s="24" t="n">
        <v>1</v>
      </c>
      <c r="I868" s="24" t="n">
        <v>5.06</v>
      </c>
      <c r="J868" s="24" t="n">
        <v>0</v>
      </c>
      <c r="K868" s="24" t="n">
        <v>-0</v>
      </c>
      <c r="L868" s="24" t="n">
        <v>-0</v>
      </c>
      <c r="M868" s="6" t="s">
        <f>=I868+J868+K868+L868</f>
      </c>
      <c r="N868" s="22"/>
      <c r="O868" s="22" t="s">
        <v>796</v>
      </c>
    </row>
    <row collapsed="false" customFormat="false" customHeight="false" hidden="false" ht="12.1" outlineLevel="0" r="869">
      <c r="A869" s="21" t="n">
        <v>45715.527719907</v>
      </c>
      <c r="B869" s="22" t="s">
        <v>673</v>
      </c>
      <c r="C869" s="22" t="s">
        <v>233</v>
      </c>
      <c r="D869" s="22" t="s">
        <v>673</v>
      </c>
      <c r="E869" s="22" t="s">
        <v>673</v>
      </c>
      <c r="F869" s="22" t="s">
        <v>20</v>
      </c>
      <c r="G869" s="23" t="n">
        <v>1</v>
      </c>
      <c r="H869" s="24" t="n">
        <v>1</v>
      </c>
      <c r="I869" s="24" t="n">
        <v>5</v>
      </c>
      <c r="J869" s="24" t="n">
        <v>0</v>
      </c>
      <c r="K869" s="24" t="n">
        <v>-0</v>
      </c>
      <c r="L869" s="24" t="n">
        <v>-0</v>
      </c>
      <c r="M869" s="6" t="s">
        <f>=I869+J869+K869+L869</f>
      </c>
      <c r="N869" s="22"/>
      <c r="O869" s="22" t="s">
        <v>796</v>
      </c>
    </row>
    <row collapsed="false" customFormat="false" customHeight="false" hidden="false" ht="12.1" outlineLevel="0" r="870">
      <c r="A870" s="21" t="n">
        <v>45716.550092593</v>
      </c>
      <c r="B870" s="22" t="s">
        <v>673</v>
      </c>
      <c r="C870" s="22" t="s">
        <v>233</v>
      </c>
      <c r="D870" s="22" t="s">
        <v>673</v>
      </c>
      <c r="E870" s="22" t="s">
        <v>673</v>
      </c>
      <c r="F870" s="22" t="s">
        <v>20</v>
      </c>
      <c r="G870" s="23" t="n">
        <v>1</v>
      </c>
      <c r="H870" s="24" t="n">
        <v>1</v>
      </c>
      <c r="I870" s="24" t="n">
        <v>5</v>
      </c>
      <c r="J870" s="24" t="n">
        <v>0</v>
      </c>
      <c r="K870" s="24" t="n">
        <v>-0</v>
      </c>
      <c r="L870" s="24" t="n">
        <v>-0</v>
      </c>
      <c r="M870" s="6" t="s">
        <f>=I870+J870+K870+L870</f>
      </c>
      <c r="N870" s="22"/>
      <c r="O870" s="22" t="s">
        <v>796</v>
      </c>
    </row>
    <row collapsed="false" customFormat="false" customHeight="false" hidden="false" ht="12.1" outlineLevel="0" r="871">
      <c r="A871" s="21" t="n">
        <v>45718.297858796</v>
      </c>
      <c r="B871" s="22" t="s">
        <v>673</v>
      </c>
      <c r="C871" s="22" t="s">
        <v>233</v>
      </c>
      <c r="D871" s="22" t="s">
        <v>673</v>
      </c>
      <c r="E871" s="22" t="s">
        <v>673</v>
      </c>
      <c r="F871" s="22" t="s">
        <v>20</v>
      </c>
      <c r="G871" s="23" t="n">
        <v>1</v>
      </c>
      <c r="H871" s="24" t="n">
        <v>1</v>
      </c>
      <c r="I871" s="24" t="n">
        <v>22</v>
      </c>
      <c r="J871" s="24" t="n">
        <v>0</v>
      </c>
      <c r="K871" s="24" t="n">
        <v>-0</v>
      </c>
      <c r="L871" s="24" t="n">
        <v>-0</v>
      </c>
      <c r="M871" s="6" t="s">
        <f>=I871+J871+K871+L871</f>
      </c>
      <c r="N871" s="22"/>
      <c r="O871" s="22" t="s">
        <v>796</v>
      </c>
    </row>
    <row collapsed="false" customFormat="false" customHeight="false" hidden="false" ht="12.1" outlineLevel="0" r="872">
      <c r="A872" s="21" t="n">
        <v>45718.554826389</v>
      </c>
      <c r="B872" s="22" t="s">
        <v>673</v>
      </c>
      <c r="C872" s="22" t="s">
        <v>233</v>
      </c>
      <c r="D872" s="22" t="s">
        <v>673</v>
      </c>
      <c r="E872" s="22" t="s">
        <v>673</v>
      </c>
      <c r="F872" s="22" t="s">
        <v>20</v>
      </c>
      <c r="G872" s="23" t="n">
        <v>1</v>
      </c>
      <c r="H872" s="24" t="n">
        <v>1</v>
      </c>
      <c r="I872" s="24" t="n">
        <v>10</v>
      </c>
      <c r="J872" s="24" t="n">
        <v>0</v>
      </c>
      <c r="K872" s="24" t="n">
        <v>-0</v>
      </c>
      <c r="L872" s="24" t="n">
        <v>-0</v>
      </c>
      <c r="M872" s="6" t="s">
        <f>=I872+J872+K872+L872</f>
      </c>
      <c r="N872" s="22"/>
      <c r="O872" s="22" t="s">
        <v>796</v>
      </c>
    </row>
    <row collapsed="false" customFormat="false" customHeight="false" hidden="false" ht="12.1" outlineLevel="0" r="873">
      <c r="A873" s="21" t="n">
        <v>45719.528923611</v>
      </c>
      <c r="B873" s="22" t="s">
        <v>673</v>
      </c>
      <c r="C873" s="22" t="s">
        <v>233</v>
      </c>
      <c r="D873" s="22" t="s">
        <v>673</v>
      </c>
      <c r="E873" s="22" t="s">
        <v>673</v>
      </c>
      <c r="F873" s="22" t="s">
        <v>20</v>
      </c>
      <c r="G873" s="23" t="n">
        <v>1</v>
      </c>
      <c r="H873" s="24" t="n">
        <v>1</v>
      </c>
      <c r="I873" s="24" t="n">
        <v>5</v>
      </c>
      <c r="J873" s="24" t="n">
        <v>0</v>
      </c>
      <c r="K873" s="24" t="n">
        <v>-0</v>
      </c>
      <c r="L873" s="24" t="n">
        <v>-0</v>
      </c>
      <c r="M873" s="6" t="s">
        <f>=I873+J873+K873+L873</f>
      </c>
      <c r="N873" s="22"/>
      <c r="O873" s="22" t="s">
        <v>796</v>
      </c>
    </row>
    <row collapsed="false" customFormat="false" customHeight="false" hidden="false" ht="12.1" outlineLevel="0" r="874">
      <c r="A874" s="20" t="n">
        <v>45719.528935185</v>
      </c>
      <c r="B874" s="16" t="s">
        <v>135</v>
      </c>
      <c r="C874" s="16" t="s">
        <v>801</v>
      </c>
      <c r="D874" s="16" t="s">
        <v>336</v>
      </c>
      <c r="E874" s="16" t="s">
        <v>132</v>
      </c>
      <c r="F874" s="16" t="s">
        <v>20</v>
      </c>
      <c r="G874" s="7" t="n">
        <v>1</v>
      </c>
      <c r="H874" s="6" t="n">
        <v>129.371559</v>
      </c>
      <c r="I874" s="6" t="n">
        <v>-129.37</v>
      </c>
      <c r="J874" s="6" t="n">
        <v>-0</v>
      </c>
      <c r="K874" s="6" t="n">
        <v>-0</v>
      </c>
      <c r="L874" s="6" t="n">
        <v>-0</v>
      </c>
      <c r="M874" s="6" t="s">
        <f>=I874+J874+K874+L874</f>
      </c>
      <c r="N874" s="16"/>
      <c r="O874" s="16" t="s">
        <v>796</v>
      </c>
    </row>
    <row collapsed="false" customFormat="false" customHeight="false" hidden="false" ht="12.1" outlineLevel="0" r="875">
      <c r="A875" s="21" t="n">
        <v>45719.651423611</v>
      </c>
      <c r="B875" s="22" t="s">
        <v>696</v>
      </c>
      <c r="C875" s="22" t="s">
        <v>843</v>
      </c>
      <c r="D875" s="22" t="s">
        <v>696</v>
      </c>
      <c r="E875" s="22" t="s">
        <v>696</v>
      </c>
      <c r="F875" s="22" t="s">
        <v>20</v>
      </c>
      <c r="G875" s="23" t="n">
        <v>1</v>
      </c>
      <c r="H875" s="24" t="n">
        <v>1</v>
      </c>
      <c r="I875" s="24" t="n">
        <v>79.78</v>
      </c>
      <c r="J875" s="24" t="n">
        <v>0</v>
      </c>
      <c r="K875" s="24" t="n">
        <v>-0</v>
      </c>
      <c r="L875" s="24" t="n">
        <v>-0</v>
      </c>
      <c r="M875" s="6" t="s">
        <f>=I875+J875+K875+L875</f>
      </c>
      <c r="N875" s="22"/>
      <c r="O875" s="22" t="s">
        <v>674</v>
      </c>
    </row>
    <row collapsed="false" customFormat="false" customHeight="false" hidden="false" ht="12.1" outlineLevel="0" r="876">
      <c r="A876" s="21" t="n">
        <v>45720.422210648</v>
      </c>
      <c r="B876" s="22" t="s">
        <v>696</v>
      </c>
      <c r="C876" s="22" t="s">
        <v>839</v>
      </c>
      <c r="D876" s="22" t="s">
        <v>696</v>
      </c>
      <c r="E876" s="22" t="s">
        <v>696</v>
      </c>
      <c r="F876" s="22" t="s">
        <v>20</v>
      </c>
      <c r="G876" s="23" t="n">
        <v>1</v>
      </c>
      <c r="H876" s="24" t="n">
        <v>1</v>
      </c>
      <c r="I876" s="24" t="n">
        <v>11.16</v>
      </c>
      <c r="J876" s="24" t="n">
        <v>0</v>
      </c>
      <c r="K876" s="24" t="n">
        <v>-0</v>
      </c>
      <c r="L876" s="24" t="n">
        <v>-0</v>
      </c>
      <c r="M876" s="6" t="s">
        <f>=I876+J876+K876+L876</f>
      </c>
      <c r="N876" s="22"/>
      <c r="O876" s="22" t="s">
        <v>674</v>
      </c>
    </row>
    <row collapsed="false" customFormat="false" customHeight="false" hidden="false" ht="12.1" outlineLevel="0" r="877">
      <c r="A877" s="21" t="n">
        <v>45720.423946759</v>
      </c>
      <c r="B877" s="22" t="s">
        <v>731</v>
      </c>
      <c r="C877" s="22" t="s">
        <v>840</v>
      </c>
      <c r="D877" s="22" t="s">
        <v>731</v>
      </c>
      <c r="E877" s="22" t="s">
        <v>731</v>
      </c>
      <c r="F877" s="22" t="s">
        <v>20</v>
      </c>
      <c r="G877" s="23" t="n">
        <v>1</v>
      </c>
      <c r="H877" s="24" t="n">
        <v>1</v>
      </c>
      <c r="I877" s="24" t="n">
        <v>117.21</v>
      </c>
      <c r="J877" s="24" t="n">
        <v>0</v>
      </c>
      <c r="K877" s="24" t="n">
        <v>-0</v>
      </c>
      <c r="L877" s="24" t="n">
        <v>-0</v>
      </c>
      <c r="M877" s="6" t="s">
        <f>=I877+J877+K877+L877</f>
      </c>
      <c r="N877" s="22"/>
      <c r="O877" s="22" t="s">
        <v>674</v>
      </c>
    </row>
    <row collapsed="false" customFormat="false" customHeight="false" hidden="false" ht="12.1" outlineLevel="0" r="878">
      <c r="A878" s="21" t="n">
        <v>45720.538831019</v>
      </c>
      <c r="B878" s="22" t="s">
        <v>673</v>
      </c>
      <c r="C878" s="22" t="s">
        <v>233</v>
      </c>
      <c r="D878" s="22" t="s">
        <v>673</v>
      </c>
      <c r="E878" s="22" t="s">
        <v>673</v>
      </c>
      <c r="F878" s="22" t="s">
        <v>20</v>
      </c>
      <c r="G878" s="23" t="n">
        <v>1</v>
      </c>
      <c r="H878" s="24" t="n">
        <v>1</v>
      </c>
      <c r="I878" s="24" t="n">
        <v>2</v>
      </c>
      <c r="J878" s="24" t="n">
        <v>0</v>
      </c>
      <c r="K878" s="24" t="n">
        <v>-0</v>
      </c>
      <c r="L878" s="24" t="n">
        <v>-0</v>
      </c>
      <c r="M878" s="6" t="s">
        <f>=I878+J878+K878+L878</f>
      </c>
      <c r="N878" s="22"/>
      <c r="O878" s="22" t="s">
        <v>796</v>
      </c>
    </row>
    <row collapsed="false" customFormat="false" customHeight="false" hidden="false" ht="12.1" outlineLevel="0" r="879">
      <c r="A879" s="21" t="n">
        <v>45720.562349537</v>
      </c>
      <c r="B879" s="22" t="s">
        <v>696</v>
      </c>
      <c r="C879" s="22" t="s">
        <v>765</v>
      </c>
      <c r="D879" s="22" t="s">
        <v>696</v>
      </c>
      <c r="E879" s="22" t="s">
        <v>696</v>
      </c>
      <c r="F879" s="22" t="s">
        <v>20</v>
      </c>
      <c r="G879" s="23" t="n">
        <v>1</v>
      </c>
      <c r="H879" s="24" t="n">
        <v>1</v>
      </c>
      <c r="I879" s="24" t="n">
        <v>56.3</v>
      </c>
      <c r="J879" s="24" t="n">
        <v>0</v>
      </c>
      <c r="K879" s="24" t="n">
        <v>-0</v>
      </c>
      <c r="L879" s="24" t="n">
        <v>-0</v>
      </c>
      <c r="M879" s="6" t="s">
        <f>=I879+J879+K879+L879</f>
      </c>
      <c r="N879" s="22"/>
      <c r="O879" s="22" t="s">
        <v>674</v>
      </c>
    </row>
    <row collapsed="false" customFormat="false" customHeight="false" hidden="false" ht="12.1" outlineLevel="0" r="880">
      <c r="A880" s="21" t="n">
        <v>45720.803796296</v>
      </c>
      <c r="B880" s="22" t="s">
        <v>673</v>
      </c>
      <c r="C880" s="22" t="s">
        <v>233</v>
      </c>
      <c r="D880" s="22" t="s">
        <v>673</v>
      </c>
      <c r="E880" s="22" t="s">
        <v>673</v>
      </c>
      <c r="F880" s="22" t="s">
        <v>20</v>
      </c>
      <c r="G880" s="23" t="n">
        <v>1</v>
      </c>
      <c r="H880" s="24" t="n">
        <v>1</v>
      </c>
      <c r="I880" s="24" t="n">
        <v>41.22</v>
      </c>
      <c r="J880" s="24" t="n">
        <v>0</v>
      </c>
      <c r="K880" s="24" t="n">
        <v>-0</v>
      </c>
      <c r="L880" s="24" t="n">
        <v>-0</v>
      </c>
      <c r="M880" s="6" t="s">
        <f>=I880+J880+K880+L880</f>
      </c>
      <c r="N880" s="22"/>
      <c r="O880" s="22" t="s">
        <v>796</v>
      </c>
    </row>
    <row collapsed="false" customFormat="false" customHeight="false" hidden="false" ht="12.1" outlineLevel="0" r="881">
      <c r="A881" s="21" t="n">
        <v>45720.947337963</v>
      </c>
      <c r="B881" s="22" t="s">
        <v>673</v>
      </c>
      <c r="C881" s="22" t="s">
        <v>233</v>
      </c>
      <c r="D881" s="22" t="s">
        <v>673</v>
      </c>
      <c r="E881" s="22" t="s">
        <v>673</v>
      </c>
      <c r="F881" s="22" t="s">
        <v>20</v>
      </c>
      <c r="G881" s="23" t="n">
        <v>1</v>
      </c>
      <c r="H881" s="24" t="n">
        <v>1</v>
      </c>
      <c r="I881" s="24" t="n">
        <v>872</v>
      </c>
      <c r="J881" s="24" t="n">
        <v>0</v>
      </c>
      <c r="K881" s="24" t="n">
        <v>-0</v>
      </c>
      <c r="L881" s="24" t="n">
        <v>-0</v>
      </c>
      <c r="M881" s="6" t="s">
        <f>=I881+J881+K881+L881</f>
      </c>
      <c r="N881" s="22"/>
      <c r="O881" s="22" t="s">
        <v>796</v>
      </c>
    </row>
    <row collapsed="false" customFormat="false" customHeight="false" hidden="false" ht="12.1" outlineLevel="0" r="882">
      <c r="A882" s="20" t="n">
        <v>45721.332696759</v>
      </c>
      <c r="B882" s="16" t="s">
        <v>135</v>
      </c>
      <c r="C882" s="16" t="s">
        <v>801</v>
      </c>
      <c r="D882" s="16" t="s">
        <v>336</v>
      </c>
      <c r="E882" s="16" t="s">
        <v>132</v>
      </c>
      <c r="F882" s="16" t="s">
        <v>20</v>
      </c>
      <c r="G882" s="7" t="n">
        <v>7</v>
      </c>
      <c r="H882" s="6" t="n">
        <v>129.519216</v>
      </c>
      <c r="I882" s="6" t="n">
        <v>-906.63</v>
      </c>
      <c r="J882" s="6" t="n">
        <v>-0</v>
      </c>
      <c r="K882" s="6" t="n">
        <v>-0</v>
      </c>
      <c r="L882" s="6" t="n">
        <v>-0</v>
      </c>
      <c r="M882" s="6" t="s">
        <f>=I882+J882+K882+L882</f>
      </c>
      <c r="N882" s="16"/>
      <c r="O882" s="16" t="s">
        <v>796</v>
      </c>
    </row>
    <row collapsed="false" customFormat="false" customHeight="false" hidden="false" ht="12.1" outlineLevel="0" r="883">
      <c r="A883" s="21" t="n">
        <v>45721.51974537</v>
      </c>
      <c r="B883" s="22" t="s">
        <v>673</v>
      </c>
      <c r="C883" s="22" t="s">
        <v>233</v>
      </c>
      <c r="D883" s="22" t="s">
        <v>673</v>
      </c>
      <c r="E883" s="22" t="s">
        <v>673</v>
      </c>
      <c r="F883" s="22" t="s">
        <v>20</v>
      </c>
      <c r="G883" s="23" t="n">
        <v>1</v>
      </c>
      <c r="H883" s="24" t="n">
        <v>1</v>
      </c>
      <c r="I883" s="24" t="n">
        <v>5</v>
      </c>
      <c r="J883" s="24" t="n">
        <v>0</v>
      </c>
      <c r="K883" s="24" t="n">
        <v>-0</v>
      </c>
      <c r="L883" s="24" t="n">
        <v>-0</v>
      </c>
      <c r="M883" s="6" t="s">
        <f>=I883+J883+K883+L883</f>
      </c>
      <c r="N883" s="22"/>
      <c r="O883" s="22" t="s">
        <v>796</v>
      </c>
    </row>
    <row collapsed="false" customFormat="false" customHeight="false" hidden="false" ht="12.1" outlineLevel="0" r="884">
      <c r="A884" s="21" t="n">
        <v>45722.298229167</v>
      </c>
      <c r="B884" s="22" t="s">
        <v>673</v>
      </c>
      <c r="C884" s="22" t="s">
        <v>233</v>
      </c>
      <c r="D884" s="22" t="s">
        <v>673</v>
      </c>
      <c r="E884" s="22" t="s">
        <v>673</v>
      </c>
      <c r="F884" s="22" t="s">
        <v>20</v>
      </c>
      <c r="G884" s="23" t="n">
        <v>1</v>
      </c>
      <c r="H884" s="24" t="n">
        <v>1</v>
      </c>
      <c r="I884" s="24" t="n">
        <v>0.02</v>
      </c>
      <c r="J884" s="24" t="n">
        <v>0</v>
      </c>
      <c r="K884" s="24" t="n">
        <v>-0</v>
      </c>
      <c r="L884" s="24" t="n">
        <v>-0</v>
      </c>
      <c r="M884" s="6" t="s">
        <f>=I884+J884+K884+L884</f>
      </c>
      <c r="N884" s="22"/>
      <c r="O884" s="22" t="s">
        <v>796</v>
      </c>
    </row>
    <row collapsed="false" customFormat="false" customHeight="false" hidden="false" ht="12.1" outlineLevel="0" r="885">
      <c r="A885" s="21" t="n">
        <v>45722.531666667</v>
      </c>
      <c r="B885" s="22" t="s">
        <v>673</v>
      </c>
      <c r="C885" s="22" t="s">
        <v>233</v>
      </c>
      <c r="D885" s="22" t="s">
        <v>673</v>
      </c>
      <c r="E885" s="22" t="s">
        <v>673</v>
      </c>
      <c r="F885" s="22" t="s">
        <v>20</v>
      </c>
      <c r="G885" s="23" t="n">
        <v>1</v>
      </c>
      <c r="H885" s="24" t="n">
        <v>1</v>
      </c>
      <c r="I885" s="24" t="n">
        <v>5</v>
      </c>
      <c r="J885" s="24" t="n">
        <v>0</v>
      </c>
      <c r="K885" s="24" t="n">
        <v>-0</v>
      </c>
      <c r="L885" s="24" t="n">
        <v>-0</v>
      </c>
      <c r="M885" s="6" t="s">
        <f>=I885+J885+K885+L885</f>
      </c>
      <c r="N885" s="22"/>
      <c r="O885" s="22" t="s">
        <v>796</v>
      </c>
    </row>
    <row collapsed="false" customFormat="false" customHeight="false" hidden="false" ht="12.1" outlineLevel="0" r="886">
      <c r="A886" s="21" t="n">
        <v>45723.36318287</v>
      </c>
      <c r="B886" s="22" t="s">
        <v>673</v>
      </c>
      <c r="C886" s="22" t="s">
        <v>233</v>
      </c>
      <c r="D886" s="22" t="s">
        <v>673</v>
      </c>
      <c r="E886" s="22" t="s">
        <v>673</v>
      </c>
      <c r="F886" s="22" t="s">
        <v>20</v>
      </c>
      <c r="G886" s="23" t="n">
        <v>1</v>
      </c>
      <c r="H886" s="24" t="n">
        <v>1</v>
      </c>
      <c r="I886" s="24" t="n">
        <v>12</v>
      </c>
      <c r="J886" s="24" t="n">
        <v>0</v>
      </c>
      <c r="K886" s="24" t="n">
        <v>-0</v>
      </c>
      <c r="L886" s="24" t="n">
        <v>-0</v>
      </c>
      <c r="M886" s="6" t="s">
        <f>=I886+J886+K886+L886</f>
      </c>
      <c r="N886" s="22"/>
      <c r="O886" s="22" t="s">
        <v>796</v>
      </c>
    </row>
    <row collapsed="false" customFormat="false" customHeight="false" hidden="false" ht="12.1" outlineLevel="0" r="887">
      <c r="A887" s="21" t="n">
        <v>45724.830787037</v>
      </c>
      <c r="B887" s="22" t="s">
        <v>673</v>
      </c>
      <c r="C887" s="22" t="s">
        <v>233</v>
      </c>
      <c r="D887" s="22" t="s">
        <v>673</v>
      </c>
      <c r="E887" s="22" t="s">
        <v>673</v>
      </c>
      <c r="F887" s="22" t="s">
        <v>20</v>
      </c>
      <c r="G887" s="23" t="n">
        <v>1</v>
      </c>
      <c r="H887" s="24" t="n">
        <v>1</v>
      </c>
      <c r="I887" s="24" t="n">
        <v>20</v>
      </c>
      <c r="J887" s="24" t="n">
        <v>0</v>
      </c>
      <c r="K887" s="24" t="n">
        <v>-0</v>
      </c>
      <c r="L887" s="24" t="n">
        <v>-0</v>
      </c>
      <c r="M887" s="6" t="s">
        <f>=I887+J887+K887+L887</f>
      </c>
      <c r="N887" s="22"/>
      <c r="O887" s="22" t="s">
        <v>796</v>
      </c>
    </row>
    <row collapsed="false" customFormat="false" customHeight="false" hidden="false" ht="12.1" outlineLevel="0" r="888">
      <c r="A888" s="21" t="n">
        <v>45725.292025463</v>
      </c>
      <c r="B888" s="22" t="s">
        <v>673</v>
      </c>
      <c r="C888" s="22" t="s">
        <v>233</v>
      </c>
      <c r="D888" s="22" t="s">
        <v>673</v>
      </c>
      <c r="E888" s="22" t="s">
        <v>673</v>
      </c>
      <c r="F888" s="22" t="s">
        <v>20</v>
      </c>
      <c r="G888" s="23" t="n">
        <v>1</v>
      </c>
      <c r="H888" s="24" t="n">
        <v>1</v>
      </c>
      <c r="I888" s="24" t="n">
        <v>33</v>
      </c>
      <c r="J888" s="24" t="n">
        <v>0</v>
      </c>
      <c r="K888" s="24" t="n">
        <v>-0</v>
      </c>
      <c r="L888" s="24" t="n">
        <v>-0</v>
      </c>
      <c r="M888" s="6" t="s">
        <f>=I888+J888+K888+L888</f>
      </c>
      <c r="N888" s="22"/>
      <c r="O888" s="22" t="s">
        <v>796</v>
      </c>
    </row>
    <row collapsed="false" customFormat="false" customHeight="false" hidden="false" ht="12.1" outlineLevel="0" r="889">
      <c r="A889" s="21" t="n">
        <v>45726.294606481</v>
      </c>
      <c r="B889" s="22" t="s">
        <v>673</v>
      </c>
      <c r="C889" s="22" t="s">
        <v>233</v>
      </c>
      <c r="D889" s="22" t="s">
        <v>673</v>
      </c>
      <c r="E889" s="22" t="s">
        <v>673</v>
      </c>
      <c r="F889" s="22" t="s">
        <v>20</v>
      </c>
      <c r="G889" s="23" t="n">
        <v>1</v>
      </c>
      <c r="H889" s="24" t="n">
        <v>1</v>
      </c>
      <c r="I889" s="24" t="n">
        <v>23</v>
      </c>
      <c r="J889" s="24" t="n">
        <v>0</v>
      </c>
      <c r="K889" s="24" t="n">
        <v>-0</v>
      </c>
      <c r="L889" s="24" t="n">
        <v>-0</v>
      </c>
      <c r="M889" s="6" t="s">
        <f>=I889+J889+K889+L889</f>
      </c>
      <c r="N889" s="22"/>
      <c r="O889" s="22" t="s">
        <v>796</v>
      </c>
    </row>
    <row collapsed="false" customFormat="false" customHeight="false" hidden="false" ht="12.1" outlineLevel="0" r="890">
      <c r="A890" s="21" t="n">
        <v>45726.299085648</v>
      </c>
      <c r="B890" s="22" t="s">
        <v>673</v>
      </c>
      <c r="C890" s="22" t="s">
        <v>233</v>
      </c>
      <c r="D890" s="22" t="s">
        <v>673</v>
      </c>
      <c r="E890" s="22" t="s">
        <v>673</v>
      </c>
      <c r="F890" s="22" t="s">
        <v>20</v>
      </c>
      <c r="G890" s="23" t="n">
        <v>1</v>
      </c>
      <c r="H890" s="24" t="n">
        <v>1</v>
      </c>
      <c r="I890" s="24" t="n">
        <v>20</v>
      </c>
      <c r="J890" s="24" t="n">
        <v>0</v>
      </c>
      <c r="K890" s="24" t="n">
        <v>-0</v>
      </c>
      <c r="L890" s="24" t="n">
        <v>-0</v>
      </c>
      <c r="M890" s="6" t="s">
        <f>=I890+J890+K890+L890</f>
      </c>
      <c r="N890" s="22"/>
      <c r="O890" s="22" t="s">
        <v>796</v>
      </c>
    </row>
    <row collapsed="false" customFormat="false" customHeight="false" hidden="false" ht="12.1" outlineLevel="0" r="891">
      <c r="A891" s="20" t="n">
        <v>45726.33619213</v>
      </c>
      <c r="B891" s="16" t="s">
        <v>135</v>
      </c>
      <c r="C891" s="16" t="s">
        <v>801</v>
      </c>
      <c r="D891" s="16" t="s">
        <v>336</v>
      </c>
      <c r="E891" s="16" t="s">
        <v>132</v>
      </c>
      <c r="F891" s="16" t="s">
        <v>20</v>
      </c>
      <c r="G891" s="7" t="n">
        <v>1</v>
      </c>
      <c r="H891" s="6" t="n">
        <v>129.864063</v>
      </c>
      <c r="I891" s="6" t="n">
        <v>-129.86</v>
      </c>
      <c r="J891" s="6" t="n">
        <v>-0</v>
      </c>
      <c r="K891" s="6" t="n">
        <v>-0</v>
      </c>
      <c r="L891" s="6" t="n">
        <v>-0</v>
      </c>
      <c r="M891" s="6" t="s">
        <f>=I891+J891+K891+L891</f>
      </c>
      <c r="N891" s="16"/>
      <c r="O891" s="16" t="s">
        <v>796</v>
      </c>
    </row>
    <row collapsed="false" customFormat="false" customHeight="false" hidden="false" ht="12.1" outlineLevel="0" r="892">
      <c r="A892" s="21" t="n">
        <v>45726.530891204</v>
      </c>
      <c r="B892" s="22" t="s">
        <v>673</v>
      </c>
      <c r="C892" s="22" t="s">
        <v>233</v>
      </c>
      <c r="D892" s="22" t="s">
        <v>673</v>
      </c>
      <c r="E892" s="22" t="s">
        <v>673</v>
      </c>
      <c r="F892" s="22" t="s">
        <v>20</v>
      </c>
      <c r="G892" s="23" t="n">
        <v>1</v>
      </c>
      <c r="H892" s="24" t="n">
        <v>1</v>
      </c>
      <c r="I892" s="24" t="n">
        <v>5</v>
      </c>
      <c r="J892" s="24" t="n">
        <v>0</v>
      </c>
      <c r="K892" s="24" t="n">
        <v>-0</v>
      </c>
      <c r="L892" s="24" t="n">
        <v>-0</v>
      </c>
      <c r="M892" s="6" t="s">
        <f>=I892+J892+K892+L892</f>
      </c>
      <c r="N892" s="22"/>
      <c r="O892" s="22" t="s">
        <v>796</v>
      </c>
    </row>
    <row collapsed="false" customFormat="false" customHeight="false" hidden="false" ht="12.1" outlineLevel="0" r="893">
      <c r="A893" s="21" t="n">
        <v>45726.653368056</v>
      </c>
      <c r="B893" s="22" t="s">
        <v>673</v>
      </c>
      <c r="C893" s="22" t="s">
        <v>233</v>
      </c>
      <c r="D893" s="22" t="s">
        <v>673</v>
      </c>
      <c r="E893" s="22" t="s">
        <v>673</v>
      </c>
      <c r="F893" s="22" t="s">
        <v>20</v>
      </c>
      <c r="G893" s="23" t="n">
        <v>1</v>
      </c>
      <c r="H893" s="24" t="n">
        <v>1</v>
      </c>
      <c r="I893" s="24" t="n">
        <v>10</v>
      </c>
      <c r="J893" s="24" t="n">
        <v>0</v>
      </c>
      <c r="K893" s="24" t="n">
        <v>-0</v>
      </c>
      <c r="L893" s="24" t="n">
        <v>-0</v>
      </c>
      <c r="M893" s="6" t="s">
        <f>=I893+J893+K893+L893</f>
      </c>
      <c r="N893" s="22"/>
      <c r="O893" s="22" t="s">
        <v>796</v>
      </c>
    </row>
    <row collapsed="false" customFormat="false" customHeight="false" hidden="false" ht="12.1" outlineLevel="0" r="894">
      <c r="A894" s="21" t="n">
        <v>45727.40462963</v>
      </c>
      <c r="B894" s="22" t="s">
        <v>673</v>
      </c>
      <c r="C894" s="22" t="s">
        <v>233</v>
      </c>
      <c r="D894" s="22" t="s">
        <v>673</v>
      </c>
      <c r="E894" s="22" t="s">
        <v>673</v>
      </c>
      <c r="F894" s="22" t="s">
        <v>20</v>
      </c>
      <c r="G894" s="23" t="n">
        <v>1</v>
      </c>
      <c r="H894" s="24" t="n">
        <v>1</v>
      </c>
      <c r="I894" s="24" t="n">
        <v>40</v>
      </c>
      <c r="J894" s="24" t="n">
        <v>0</v>
      </c>
      <c r="K894" s="24" t="n">
        <v>-0</v>
      </c>
      <c r="L894" s="24" t="n">
        <v>-0</v>
      </c>
      <c r="M894" s="6" t="s">
        <f>=I894+J894+K894+L894</f>
      </c>
      <c r="N894" s="22"/>
      <c r="O894" s="22" t="s">
        <v>796</v>
      </c>
    </row>
    <row collapsed="false" customFormat="false" customHeight="false" hidden="false" ht="12.1" outlineLevel="0" r="895">
      <c r="A895" s="21" t="n">
        <v>45727.404826389</v>
      </c>
      <c r="B895" s="22" t="s">
        <v>673</v>
      </c>
      <c r="C895" s="22" t="s">
        <v>233</v>
      </c>
      <c r="D895" s="22" t="s">
        <v>673</v>
      </c>
      <c r="E895" s="22" t="s">
        <v>673</v>
      </c>
      <c r="F895" s="22" t="s">
        <v>20</v>
      </c>
      <c r="G895" s="23" t="n">
        <v>1</v>
      </c>
      <c r="H895" s="24" t="n">
        <v>1</v>
      </c>
      <c r="I895" s="24" t="n">
        <v>1</v>
      </c>
      <c r="J895" s="24" t="n">
        <v>0</v>
      </c>
      <c r="K895" s="24" t="n">
        <v>-0</v>
      </c>
      <c r="L895" s="24" t="n">
        <v>-0</v>
      </c>
      <c r="M895" s="6" t="s">
        <f>=I895+J895+K895+L895</f>
      </c>
      <c r="N895" s="22"/>
      <c r="O895" s="22" t="s">
        <v>796</v>
      </c>
    </row>
    <row collapsed="false" customFormat="false" customHeight="false" hidden="false" ht="12.1" outlineLevel="0" r="896">
      <c r="A896" s="21" t="n">
        <v>45727.476631944</v>
      </c>
      <c r="B896" s="22" t="s">
        <v>696</v>
      </c>
      <c r="C896" s="22" t="s">
        <v>823</v>
      </c>
      <c r="D896" s="22" t="s">
        <v>696</v>
      </c>
      <c r="E896" s="22" t="s">
        <v>696</v>
      </c>
      <c r="F896" s="22" t="s">
        <v>20</v>
      </c>
      <c r="G896" s="23" t="n">
        <v>1</v>
      </c>
      <c r="H896" s="24" t="n">
        <v>1</v>
      </c>
      <c r="I896" s="24" t="n">
        <v>57.55</v>
      </c>
      <c r="J896" s="24" t="n">
        <v>0</v>
      </c>
      <c r="K896" s="24" t="n">
        <v>-0</v>
      </c>
      <c r="L896" s="24" t="n">
        <v>-0</v>
      </c>
      <c r="M896" s="6" t="s">
        <f>=I896+J896+K896+L896</f>
      </c>
      <c r="N896" s="22"/>
      <c r="O896" s="22" t="s">
        <v>674</v>
      </c>
    </row>
    <row collapsed="false" customFormat="false" customHeight="false" hidden="false" ht="12.1" outlineLevel="0" r="897">
      <c r="A897" s="20" t="n">
        <v>45727.667476852</v>
      </c>
      <c r="B897" s="16" t="s">
        <v>145</v>
      </c>
      <c r="C897" s="16" t="s">
        <v>733</v>
      </c>
      <c r="D897" s="16" t="s">
        <v>336</v>
      </c>
      <c r="E897" s="16" t="s">
        <v>146</v>
      </c>
      <c r="F897" s="16" t="s">
        <v>20</v>
      </c>
      <c r="G897" s="7" t="n">
        <v>2</v>
      </c>
      <c r="H897" s="6" t="n">
        <v>75.35</v>
      </c>
      <c r="I897" s="6" t="n">
        <v>-1507</v>
      </c>
      <c r="J897" s="6" t="n">
        <v>-64.26</v>
      </c>
      <c r="K897" s="6" t="n">
        <v>-4.52</v>
      </c>
      <c r="L897" s="6" t="n">
        <v>-0</v>
      </c>
      <c r="M897" s="6" t="s">
        <f>=I897+J897+K897+L897</f>
      </c>
      <c r="N897" s="16"/>
      <c r="O897" s="16" t="s">
        <v>674</v>
      </c>
    </row>
    <row collapsed="false" customFormat="false" customHeight="false" hidden="false" ht="12.1" outlineLevel="0" r="898">
      <c r="A898" s="20" t="n">
        <v>45727.668148148</v>
      </c>
      <c r="B898" s="16" t="s">
        <v>150</v>
      </c>
      <c r="C898" s="16" t="s">
        <v>729</v>
      </c>
      <c r="D898" s="16" t="s">
        <v>336</v>
      </c>
      <c r="E898" s="16" t="s">
        <v>146</v>
      </c>
      <c r="F898" s="16" t="s">
        <v>20</v>
      </c>
      <c r="G898" s="7" t="n">
        <v>2</v>
      </c>
      <c r="H898" s="6" t="n">
        <v>76.05</v>
      </c>
      <c r="I898" s="6" t="n">
        <v>-1521</v>
      </c>
      <c r="J898" s="6" t="n">
        <v>-54.66</v>
      </c>
      <c r="K898" s="6" t="n">
        <v>-4.56</v>
      </c>
      <c r="L898" s="6" t="n">
        <v>-0</v>
      </c>
      <c r="M898" s="6" t="s">
        <f>=I898+J898+K898+L898</f>
      </c>
      <c r="N898" s="16"/>
      <c r="O898" s="16" t="s">
        <v>674</v>
      </c>
    </row>
    <row collapsed="false" customFormat="false" customHeight="false" hidden="false" ht="12.1" outlineLevel="0" r="899">
      <c r="A899" s="21" t="n">
        <v>45727.70099537</v>
      </c>
      <c r="B899" s="22" t="s">
        <v>673</v>
      </c>
      <c r="C899" s="22" t="s">
        <v>233</v>
      </c>
      <c r="D899" s="22" t="s">
        <v>673</v>
      </c>
      <c r="E899" s="22" t="s">
        <v>673</v>
      </c>
      <c r="F899" s="22" t="s">
        <v>20</v>
      </c>
      <c r="G899" s="23" t="n">
        <v>1</v>
      </c>
      <c r="H899" s="24" t="n">
        <v>1</v>
      </c>
      <c r="I899" s="24" t="n">
        <v>5</v>
      </c>
      <c r="J899" s="24" t="n">
        <v>0</v>
      </c>
      <c r="K899" s="24" t="n">
        <v>-0</v>
      </c>
      <c r="L899" s="24" t="n">
        <v>-0</v>
      </c>
      <c r="M899" s="6" t="s">
        <f>=I899+J899+K899+L899</f>
      </c>
      <c r="N899" s="22"/>
      <c r="O899" s="22" t="s">
        <v>796</v>
      </c>
    </row>
    <row collapsed="false" customFormat="false" customHeight="false" hidden="false" ht="12.1" outlineLevel="0" r="900">
      <c r="A900" s="21" t="n">
        <v>45727.763923611</v>
      </c>
      <c r="B900" s="22" t="s">
        <v>673</v>
      </c>
      <c r="C900" s="22" t="s">
        <v>233</v>
      </c>
      <c r="D900" s="22" t="s">
        <v>673</v>
      </c>
      <c r="E900" s="22" t="s">
        <v>673</v>
      </c>
      <c r="F900" s="22" t="s">
        <v>20</v>
      </c>
      <c r="G900" s="23" t="n">
        <v>1</v>
      </c>
      <c r="H900" s="24" t="n">
        <v>1</v>
      </c>
      <c r="I900" s="24" t="n">
        <v>15.03</v>
      </c>
      <c r="J900" s="24" t="n">
        <v>0</v>
      </c>
      <c r="K900" s="24" t="n">
        <v>-0</v>
      </c>
      <c r="L900" s="24" t="n">
        <v>-0</v>
      </c>
      <c r="M900" s="6" t="s">
        <f>=I900+J900+K900+L900</f>
      </c>
      <c r="N900" s="22"/>
      <c r="O900" s="22" t="s">
        <v>796</v>
      </c>
    </row>
    <row collapsed="false" customFormat="false" customHeight="false" hidden="false" ht="12.1" outlineLevel="0" r="901">
      <c r="A901" s="21" t="n">
        <v>45728.329467593</v>
      </c>
      <c r="B901" s="22" t="s">
        <v>673</v>
      </c>
      <c r="C901" s="22" t="s">
        <v>233</v>
      </c>
      <c r="D901" s="22" t="s">
        <v>673</v>
      </c>
      <c r="E901" s="22" t="s">
        <v>673</v>
      </c>
      <c r="F901" s="22" t="s">
        <v>20</v>
      </c>
      <c r="G901" s="23" t="n">
        <v>1</v>
      </c>
      <c r="H901" s="24" t="n">
        <v>1</v>
      </c>
      <c r="I901" s="24" t="n">
        <v>40</v>
      </c>
      <c r="J901" s="24" t="n">
        <v>0</v>
      </c>
      <c r="K901" s="24" t="n">
        <v>-0</v>
      </c>
      <c r="L901" s="24" t="n">
        <v>-0</v>
      </c>
      <c r="M901" s="6" t="s">
        <f>=I901+J901+K901+L901</f>
      </c>
      <c r="N901" s="22"/>
      <c r="O901" s="22" t="s">
        <v>796</v>
      </c>
    </row>
    <row collapsed="false" customFormat="false" customHeight="false" hidden="false" ht="12.1" outlineLevel="0" r="902">
      <c r="A902" s="21" t="n">
        <v>45728.39625</v>
      </c>
      <c r="B902" s="22" t="s">
        <v>673</v>
      </c>
      <c r="C902" s="22" t="s">
        <v>233</v>
      </c>
      <c r="D902" s="22" t="s">
        <v>673</v>
      </c>
      <c r="E902" s="22" t="s">
        <v>673</v>
      </c>
      <c r="F902" s="22" t="s">
        <v>20</v>
      </c>
      <c r="G902" s="23" t="n">
        <v>1</v>
      </c>
      <c r="H902" s="24" t="n">
        <v>1</v>
      </c>
      <c r="I902" s="24" t="n">
        <v>22.72</v>
      </c>
      <c r="J902" s="24" t="n">
        <v>0</v>
      </c>
      <c r="K902" s="24" t="n">
        <v>-0</v>
      </c>
      <c r="L902" s="24" t="n">
        <v>-0</v>
      </c>
      <c r="M902" s="6" t="s">
        <f>=I902+J902+K902+L902</f>
      </c>
      <c r="N902" s="22"/>
      <c r="O902" s="22" t="s">
        <v>796</v>
      </c>
    </row>
    <row collapsed="false" customFormat="false" customHeight="false" hidden="false" ht="12.1" outlineLevel="0" r="903">
      <c r="A903" s="20" t="n">
        <v>45728.396319444</v>
      </c>
      <c r="B903" s="16" t="s">
        <v>135</v>
      </c>
      <c r="C903" s="16" t="s">
        <v>801</v>
      </c>
      <c r="D903" s="16" t="s">
        <v>336</v>
      </c>
      <c r="E903" s="16" t="s">
        <v>132</v>
      </c>
      <c r="F903" s="16" t="s">
        <v>20</v>
      </c>
      <c r="G903" s="7" t="n">
        <v>1</v>
      </c>
      <c r="H903" s="6" t="n">
        <v>130.012226</v>
      </c>
      <c r="I903" s="6" t="n">
        <v>-130.01</v>
      </c>
      <c r="J903" s="6" t="n">
        <v>-0</v>
      </c>
      <c r="K903" s="6" t="n">
        <v>-0</v>
      </c>
      <c r="L903" s="6" t="n">
        <v>-0</v>
      </c>
      <c r="M903" s="6" t="s">
        <f>=I903+J903+K903+L903</f>
      </c>
      <c r="N903" s="16"/>
      <c r="O903" s="16" t="s">
        <v>796</v>
      </c>
    </row>
    <row collapsed="false" customFormat="false" customHeight="false" hidden="false" ht="12.1" outlineLevel="0" r="904">
      <c r="A904" s="21" t="n">
        <v>45728.408333333</v>
      </c>
      <c r="B904" s="22" t="s">
        <v>673</v>
      </c>
      <c r="C904" s="22" t="s">
        <v>233</v>
      </c>
      <c r="D904" s="22" t="s">
        <v>673</v>
      </c>
      <c r="E904" s="22" t="s">
        <v>673</v>
      </c>
      <c r="F904" s="22" t="s">
        <v>20</v>
      </c>
      <c r="G904" s="23" t="n">
        <v>1</v>
      </c>
      <c r="H904" s="24" t="n">
        <v>1</v>
      </c>
      <c r="I904" s="24" t="n">
        <v>3.18</v>
      </c>
      <c r="J904" s="24" t="n">
        <v>0</v>
      </c>
      <c r="K904" s="24" t="n">
        <v>-0</v>
      </c>
      <c r="L904" s="24" t="n">
        <v>-0</v>
      </c>
      <c r="M904" s="6" t="s">
        <f>=I904+J904+K904+L904</f>
      </c>
      <c r="N904" s="22"/>
      <c r="O904" s="22" t="s">
        <v>796</v>
      </c>
    </row>
    <row collapsed="false" customFormat="false" customHeight="false" hidden="false" ht="12.1" outlineLevel="0" r="905">
      <c r="A905" s="21" t="n">
        <v>45728.41037037</v>
      </c>
      <c r="B905" s="22" t="s">
        <v>673</v>
      </c>
      <c r="C905" s="22" t="s">
        <v>233</v>
      </c>
      <c r="D905" s="22" t="s">
        <v>673</v>
      </c>
      <c r="E905" s="22" t="s">
        <v>673</v>
      </c>
      <c r="F905" s="22" t="s">
        <v>20</v>
      </c>
      <c r="G905" s="23" t="n">
        <v>1</v>
      </c>
      <c r="H905" s="24" t="n">
        <v>1</v>
      </c>
      <c r="I905" s="24" t="n">
        <v>35.39</v>
      </c>
      <c r="J905" s="24" t="n">
        <v>0</v>
      </c>
      <c r="K905" s="24" t="n">
        <v>-0</v>
      </c>
      <c r="L905" s="24" t="n">
        <v>-0</v>
      </c>
      <c r="M905" s="6" t="s">
        <f>=I905+J905+K905+L905</f>
      </c>
      <c r="N905" s="22"/>
      <c r="O905" s="22" t="s">
        <v>796</v>
      </c>
    </row>
    <row collapsed="false" customFormat="false" customHeight="false" hidden="false" ht="12.1" outlineLevel="0" r="906">
      <c r="A906" s="21" t="n">
        <v>45728.411284722</v>
      </c>
      <c r="B906" s="22" t="s">
        <v>673</v>
      </c>
      <c r="C906" s="22" t="s">
        <v>233</v>
      </c>
      <c r="D906" s="22" t="s">
        <v>673</v>
      </c>
      <c r="E906" s="22" t="s">
        <v>673</v>
      </c>
      <c r="F906" s="22" t="s">
        <v>20</v>
      </c>
      <c r="G906" s="23" t="n">
        <v>1</v>
      </c>
      <c r="H906" s="24" t="n">
        <v>1</v>
      </c>
      <c r="I906" s="24" t="n">
        <v>45</v>
      </c>
      <c r="J906" s="24" t="n">
        <v>0</v>
      </c>
      <c r="K906" s="24" t="n">
        <v>-0</v>
      </c>
      <c r="L906" s="24" t="n">
        <v>-0</v>
      </c>
      <c r="M906" s="6" t="s">
        <f>=I906+J906+K906+L906</f>
      </c>
      <c r="N906" s="22"/>
      <c r="O906" s="22" t="s">
        <v>796</v>
      </c>
    </row>
    <row collapsed="false" customFormat="false" customHeight="false" hidden="false" ht="12.1" outlineLevel="0" r="907">
      <c r="A907" s="21" t="n">
        <v>45728.996215278</v>
      </c>
      <c r="B907" s="22" t="s">
        <v>673</v>
      </c>
      <c r="C907" s="22" t="s">
        <v>233</v>
      </c>
      <c r="D907" s="22" t="s">
        <v>673</v>
      </c>
      <c r="E907" s="22" t="s">
        <v>673</v>
      </c>
      <c r="F907" s="22" t="s">
        <v>20</v>
      </c>
      <c r="G907" s="23" t="n">
        <v>1</v>
      </c>
      <c r="H907" s="24" t="n">
        <v>1</v>
      </c>
      <c r="I907" s="24" t="n">
        <v>17000</v>
      </c>
      <c r="J907" s="24" t="n">
        <v>0</v>
      </c>
      <c r="K907" s="24" t="n">
        <v>-0</v>
      </c>
      <c r="L907" s="24" t="n">
        <v>-0</v>
      </c>
      <c r="M907" s="6" t="s">
        <f>=I907+J907+K907+L907</f>
      </c>
      <c r="N907" s="22"/>
      <c r="O907" s="22" t="s">
        <v>674</v>
      </c>
    </row>
    <row collapsed="false" customFormat="false" customHeight="false" hidden="false" ht="12.1" outlineLevel="0" r="908">
      <c r="A908" s="21" t="n">
        <v>45729.514236111</v>
      </c>
      <c r="B908" s="22" t="s">
        <v>673</v>
      </c>
      <c r="C908" s="22" t="s">
        <v>233</v>
      </c>
      <c r="D908" s="22" t="s">
        <v>673</v>
      </c>
      <c r="E908" s="22" t="s">
        <v>673</v>
      </c>
      <c r="F908" s="22" t="s">
        <v>20</v>
      </c>
      <c r="G908" s="23" t="n">
        <v>1</v>
      </c>
      <c r="H908" s="24" t="n">
        <v>1</v>
      </c>
      <c r="I908" s="24" t="n">
        <v>5</v>
      </c>
      <c r="J908" s="24" t="n">
        <v>0</v>
      </c>
      <c r="K908" s="24" t="n">
        <v>-0</v>
      </c>
      <c r="L908" s="24" t="n">
        <v>-0</v>
      </c>
      <c r="M908" s="6" t="s">
        <f>=I908+J908+K908+L908</f>
      </c>
      <c r="N908" s="22"/>
      <c r="O908" s="22" t="s">
        <v>796</v>
      </c>
    </row>
    <row collapsed="false" customFormat="false" customHeight="false" hidden="false" ht="12.1" outlineLevel="0" r="909">
      <c r="A909" s="21" t="n">
        <v>45729.767569444</v>
      </c>
      <c r="B909" s="22" t="s">
        <v>673</v>
      </c>
      <c r="C909" s="22" t="s">
        <v>233</v>
      </c>
      <c r="D909" s="22" t="s">
        <v>673</v>
      </c>
      <c r="E909" s="22" t="s">
        <v>673</v>
      </c>
      <c r="F909" s="22" t="s">
        <v>20</v>
      </c>
      <c r="G909" s="23" t="n">
        <v>1</v>
      </c>
      <c r="H909" s="24" t="n">
        <v>1</v>
      </c>
      <c r="I909" s="24" t="n">
        <v>20.03</v>
      </c>
      <c r="J909" s="24" t="n">
        <v>0</v>
      </c>
      <c r="K909" s="24" t="n">
        <v>-0</v>
      </c>
      <c r="L909" s="24" t="n">
        <v>-0</v>
      </c>
      <c r="M909" s="6" t="s">
        <f>=I909+J909+K909+L909</f>
      </c>
      <c r="N909" s="22"/>
      <c r="O909" s="22" t="s">
        <v>796</v>
      </c>
    </row>
    <row collapsed="false" customFormat="false" customHeight="false" hidden="false" ht="12.1" outlineLevel="0" r="910">
      <c r="A910" s="33" t="n">
        <v>45729.822002315</v>
      </c>
      <c r="B910" s="34" t="s">
        <v>17</v>
      </c>
      <c r="C910" s="34" t="s">
        <v>685</v>
      </c>
      <c r="D910" s="34" t="s">
        <v>407</v>
      </c>
      <c r="E910" s="34" t="s">
        <v>18</v>
      </c>
      <c r="F910" s="34" t="s">
        <v>20</v>
      </c>
      <c r="G910" s="35" t="n">
        <v>-10</v>
      </c>
      <c r="H910" s="36" t="n">
        <v>247.1</v>
      </c>
      <c r="I910" s="36" t="n">
        <v>2471</v>
      </c>
      <c r="J910" s="36" t="n">
        <v>0</v>
      </c>
      <c r="K910" s="36" t="n">
        <v>-7.41</v>
      </c>
      <c r="L910" s="36" t="n">
        <v>-0</v>
      </c>
      <c r="M910" s="6" t="s">
        <f>=I910+J910+K910+L910</f>
      </c>
      <c r="N910" s="34"/>
      <c r="O910" s="34" t="s">
        <v>674</v>
      </c>
    </row>
    <row collapsed="false" customFormat="false" customHeight="false" hidden="false" ht="12.1" outlineLevel="0" r="911">
      <c r="A911" s="20" t="n">
        <v>45729.822743056</v>
      </c>
      <c r="B911" s="16" t="s">
        <v>17</v>
      </c>
      <c r="C911" s="16" t="s">
        <v>685</v>
      </c>
      <c r="D911" s="16" t="s">
        <v>336</v>
      </c>
      <c r="E911" s="16" t="s">
        <v>18</v>
      </c>
      <c r="F911" s="16" t="s">
        <v>20</v>
      </c>
      <c r="G911" s="7" t="n">
        <v>20</v>
      </c>
      <c r="H911" s="6" t="n">
        <v>246.9</v>
      </c>
      <c r="I911" s="6" t="n">
        <v>-4938</v>
      </c>
      <c r="J911" s="6" t="n">
        <v>-0</v>
      </c>
      <c r="K911" s="6" t="n">
        <v>-14.81</v>
      </c>
      <c r="L911" s="6" t="n">
        <v>-0</v>
      </c>
      <c r="M911" s="6" t="s">
        <f>=I911+J911+K911+L911</f>
      </c>
      <c r="N911" s="16"/>
      <c r="O911" s="16" t="s">
        <v>674</v>
      </c>
    </row>
    <row collapsed="false" customFormat="false" customHeight="false" hidden="false" ht="12.1" outlineLevel="0" r="912">
      <c r="A912" s="20" t="n">
        <v>45729.82568287</v>
      </c>
      <c r="B912" s="16" t="s">
        <v>100</v>
      </c>
      <c r="C912" s="16" t="s">
        <v>740</v>
      </c>
      <c r="D912" s="16" t="s">
        <v>336</v>
      </c>
      <c r="E912" s="16" t="s">
        <v>18</v>
      </c>
      <c r="F912" s="16" t="s">
        <v>20</v>
      </c>
      <c r="G912" s="7" t="n">
        <v>3000</v>
      </c>
      <c r="H912" s="6" t="n">
        <v>0.518</v>
      </c>
      <c r="I912" s="6" t="n">
        <v>-1554</v>
      </c>
      <c r="J912" s="6" t="n">
        <v>-0</v>
      </c>
      <c r="K912" s="6" t="n">
        <v>-4.66</v>
      </c>
      <c r="L912" s="6" t="n">
        <v>-0</v>
      </c>
      <c r="M912" s="6" t="s">
        <f>=I912+J912+K912+L912</f>
      </c>
      <c r="N912" s="16"/>
      <c r="O912" s="16" t="s">
        <v>674</v>
      </c>
    </row>
    <row collapsed="false" customFormat="false" customHeight="false" hidden="false" ht="12.1" outlineLevel="0" r="913">
      <c r="A913" s="20" t="n">
        <v>45729.829409722</v>
      </c>
      <c r="B913" s="16" t="s">
        <v>98</v>
      </c>
      <c r="C913" s="16" t="s">
        <v>705</v>
      </c>
      <c r="D913" s="16" t="s">
        <v>336</v>
      </c>
      <c r="E913" s="16" t="s">
        <v>18</v>
      </c>
      <c r="F913" s="16" t="s">
        <v>20</v>
      </c>
      <c r="G913" s="7" t="n">
        <v>2</v>
      </c>
      <c r="H913" s="6" t="n">
        <v>1324.2</v>
      </c>
      <c r="I913" s="6" t="n">
        <v>-2648.4</v>
      </c>
      <c r="J913" s="6" t="n">
        <v>-0</v>
      </c>
      <c r="K913" s="6" t="n">
        <v>-7.95</v>
      </c>
      <c r="L913" s="6" t="n">
        <v>-0</v>
      </c>
      <c r="M913" s="6" t="s">
        <f>=I913+J913+K913+L913</f>
      </c>
      <c r="N913" s="16"/>
      <c r="O913" s="16" t="s">
        <v>674</v>
      </c>
    </row>
    <row collapsed="false" customFormat="false" customHeight="false" hidden="false" ht="12.1" outlineLevel="0" r="914">
      <c r="A914" s="20" t="n">
        <v>45729.830717593</v>
      </c>
      <c r="B914" s="16" t="s">
        <v>42</v>
      </c>
      <c r="C914" s="16" t="s">
        <v>746</v>
      </c>
      <c r="D914" s="16" t="s">
        <v>336</v>
      </c>
      <c r="E914" s="16" t="s">
        <v>18</v>
      </c>
      <c r="F914" s="16" t="s">
        <v>20</v>
      </c>
      <c r="G914" s="7" t="n">
        <v>1</v>
      </c>
      <c r="H914" s="6" t="n">
        <v>1160.7</v>
      </c>
      <c r="I914" s="6" t="n">
        <v>-1160.7</v>
      </c>
      <c r="J914" s="6" t="n">
        <v>-0</v>
      </c>
      <c r="K914" s="6" t="n">
        <v>-0</v>
      </c>
      <c r="L914" s="6" t="n">
        <v>-0</v>
      </c>
      <c r="M914" s="6" t="s">
        <f>=I914+J914+K914+L914</f>
      </c>
      <c r="N914" s="16"/>
      <c r="O914" s="16" t="s">
        <v>674</v>
      </c>
    </row>
    <row collapsed="false" customFormat="false" customHeight="false" hidden="false" ht="12.1" outlineLevel="0" r="915">
      <c r="A915" s="29" t="n">
        <v>45729.830729167</v>
      </c>
      <c r="B915" s="30" t="s">
        <v>709</v>
      </c>
      <c r="C915" s="30" t="s">
        <v>826</v>
      </c>
      <c r="D915" s="30" t="s">
        <v>709</v>
      </c>
      <c r="E915" s="30" t="s">
        <v>709</v>
      </c>
      <c r="F915" s="30" t="s">
        <v>20</v>
      </c>
      <c r="G915" s="31" t="n">
        <v>1</v>
      </c>
      <c r="H915" s="32" t="n">
        <v>-1</v>
      </c>
      <c r="I915" s="32" t="n">
        <v>-3.48</v>
      </c>
      <c r="J915" s="32" t="n">
        <v>0</v>
      </c>
      <c r="K915" s="32" t="n">
        <v>-0</v>
      </c>
      <c r="L915" s="32" t="n">
        <v>-0</v>
      </c>
      <c r="M915" s="6" t="s">
        <f>=I915+J915+K915+L915</f>
      </c>
      <c r="N915" s="30"/>
      <c r="O915" s="30" t="s">
        <v>674</v>
      </c>
    </row>
    <row collapsed="false" customFormat="false" customHeight="false" hidden="false" ht="12.1" outlineLevel="0" r="916">
      <c r="A916" s="20" t="n">
        <v>45729.831666667</v>
      </c>
      <c r="B916" s="16" t="s">
        <v>27</v>
      </c>
      <c r="C916" s="16" t="s">
        <v>695</v>
      </c>
      <c r="D916" s="16" t="s">
        <v>336</v>
      </c>
      <c r="E916" s="16" t="s">
        <v>18</v>
      </c>
      <c r="F916" s="16" t="s">
        <v>20</v>
      </c>
      <c r="G916" s="7" t="n">
        <v>80</v>
      </c>
      <c r="H916" s="6" t="n">
        <v>59.99875</v>
      </c>
      <c r="I916" s="6" t="n">
        <v>-4799.9</v>
      </c>
      <c r="J916" s="6" t="n">
        <v>-0</v>
      </c>
      <c r="K916" s="6" t="n">
        <v>-0</v>
      </c>
      <c r="L916" s="6" t="n">
        <v>-0</v>
      </c>
      <c r="M916" s="6" t="s">
        <f>=I916+J916+K916+L916</f>
      </c>
      <c r="N916" s="16"/>
      <c r="O916" s="16" t="s">
        <v>674</v>
      </c>
    </row>
    <row collapsed="false" customFormat="false" customHeight="false" hidden="false" ht="12.1" outlineLevel="0" r="917">
      <c r="A917" s="29" t="n">
        <v>45729.831678241</v>
      </c>
      <c r="B917" s="30" t="s">
        <v>709</v>
      </c>
      <c r="C917" s="30" t="s">
        <v>727</v>
      </c>
      <c r="D917" s="30" t="s">
        <v>709</v>
      </c>
      <c r="E917" s="30" t="s">
        <v>709</v>
      </c>
      <c r="F917" s="30" t="s">
        <v>20</v>
      </c>
      <c r="G917" s="31" t="n">
        <v>1</v>
      </c>
      <c r="H917" s="32" t="n">
        <v>-1</v>
      </c>
      <c r="I917" s="32" t="n">
        <v>-14.4</v>
      </c>
      <c r="J917" s="32" t="n">
        <v>0</v>
      </c>
      <c r="K917" s="32" t="n">
        <v>-0</v>
      </c>
      <c r="L917" s="32" t="n">
        <v>-0</v>
      </c>
      <c r="M917" s="6" t="s">
        <f>=I917+J917+K917+L917</f>
      </c>
      <c r="N917" s="30"/>
      <c r="O917" s="30" t="s">
        <v>674</v>
      </c>
    </row>
    <row collapsed="false" customFormat="false" customHeight="false" hidden="false" ht="12.1" outlineLevel="0" r="918">
      <c r="A918" s="20" t="n">
        <v>45729.832118056</v>
      </c>
      <c r="B918" s="16" t="s">
        <v>118</v>
      </c>
      <c r="C918" s="16" t="s">
        <v>693</v>
      </c>
      <c r="D918" s="16" t="s">
        <v>336</v>
      </c>
      <c r="E918" s="16" t="s">
        <v>18</v>
      </c>
      <c r="F918" s="16" t="s">
        <v>20</v>
      </c>
      <c r="G918" s="7" t="n">
        <v>20</v>
      </c>
      <c r="H918" s="6" t="n">
        <v>60.33</v>
      </c>
      <c r="I918" s="6" t="n">
        <v>-1206.6</v>
      </c>
      <c r="J918" s="6" t="n">
        <v>-0</v>
      </c>
      <c r="K918" s="6" t="n">
        <v>-3.62</v>
      </c>
      <c r="L918" s="6" t="n">
        <v>-0</v>
      </c>
      <c r="M918" s="6" t="s">
        <f>=I918+J918+K918+L918</f>
      </c>
      <c r="N918" s="16"/>
      <c r="O918" s="16" t="s">
        <v>674</v>
      </c>
    </row>
    <row collapsed="false" customFormat="false" customHeight="false" hidden="false" ht="12.1" outlineLevel="0" r="919">
      <c r="A919" s="20" t="n">
        <v>45729.83275463</v>
      </c>
      <c r="B919" s="16" t="s">
        <v>56</v>
      </c>
      <c r="C919" s="16" t="s">
        <v>686</v>
      </c>
      <c r="D919" s="16" t="s">
        <v>336</v>
      </c>
      <c r="E919" s="16" t="s">
        <v>18</v>
      </c>
      <c r="F919" s="16" t="s">
        <v>20</v>
      </c>
      <c r="G919" s="7" t="n">
        <v>3</v>
      </c>
      <c r="H919" s="6" t="n">
        <v>530.166667</v>
      </c>
      <c r="I919" s="6" t="n">
        <v>-1590.5</v>
      </c>
      <c r="J919" s="6" t="n">
        <v>-0</v>
      </c>
      <c r="K919" s="6" t="n">
        <v>-0</v>
      </c>
      <c r="L919" s="6" t="n">
        <v>-0</v>
      </c>
      <c r="M919" s="6" t="s">
        <f>=I919+J919+K919+L919</f>
      </c>
      <c r="N919" s="16"/>
      <c r="O919" s="16" t="s">
        <v>674</v>
      </c>
    </row>
    <row collapsed="false" customFormat="false" customHeight="false" hidden="false" ht="12.1" outlineLevel="0" r="920">
      <c r="A920" s="29" t="n">
        <v>45729.832766204</v>
      </c>
      <c r="B920" s="30" t="s">
        <v>709</v>
      </c>
      <c r="C920" s="30" t="s">
        <v>844</v>
      </c>
      <c r="D920" s="30" t="s">
        <v>709</v>
      </c>
      <c r="E920" s="30" t="s">
        <v>709</v>
      </c>
      <c r="F920" s="30" t="s">
        <v>20</v>
      </c>
      <c r="G920" s="31" t="n">
        <v>1</v>
      </c>
      <c r="H920" s="32" t="n">
        <v>-1</v>
      </c>
      <c r="I920" s="32" t="n">
        <v>-4.77</v>
      </c>
      <c r="J920" s="32" t="n">
        <v>0</v>
      </c>
      <c r="K920" s="32" t="n">
        <v>-0</v>
      </c>
      <c r="L920" s="32" t="n">
        <v>-0</v>
      </c>
      <c r="M920" s="6" t="s">
        <f>=I920+J920+K920+L920</f>
      </c>
      <c r="N920" s="30"/>
      <c r="O920" s="30" t="s">
        <v>674</v>
      </c>
    </row>
    <row collapsed="false" customFormat="false" customHeight="false" hidden="false" ht="12.1" outlineLevel="0" r="921">
      <c r="A921" s="20" t="n">
        <v>45729.833020833</v>
      </c>
      <c r="B921" s="16" t="s">
        <v>31</v>
      </c>
      <c r="C921" s="16" t="s">
        <v>708</v>
      </c>
      <c r="D921" s="16" t="s">
        <v>336</v>
      </c>
      <c r="E921" s="16" t="s">
        <v>18</v>
      </c>
      <c r="F921" s="16" t="s">
        <v>20</v>
      </c>
      <c r="G921" s="7" t="n">
        <v>2</v>
      </c>
      <c r="H921" s="6" t="n">
        <v>662.8</v>
      </c>
      <c r="I921" s="6" t="n">
        <v>-1325.6</v>
      </c>
      <c r="J921" s="6" t="n">
        <v>-0</v>
      </c>
      <c r="K921" s="6" t="n">
        <v>-3.98</v>
      </c>
      <c r="L921" s="6" t="n">
        <v>-0</v>
      </c>
      <c r="M921" s="6" t="s">
        <f>=I921+J921+K921+L921</f>
      </c>
      <c r="N921" s="16"/>
      <c r="O921" s="16" t="s">
        <v>674</v>
      </c>
    </row>
    <row collapsed="false" customFormat="false" customHeight="false" hidden="false" ht="12.1" outlineLevel="0" r="922">
      <c r="A922" s="20" t="n">
        <v>45729.833368056</v>
      </c>
      <c r="B922" s="16" t="s">
        <v>138</v>
      </c>
      <c r="C922" s="16" t="s">
        <v>824</v>
      </c>
      <c r="D922" s="16" t="s">
        <v>336</v>
      </c>
      <c r="E922" s="16" t="s">
        <v>132</v>
      </c>
      <c r="F922" s="16" t="s">
        <v>20</v>
      </c>
      <c r="G922" s="7" t="n">
        <v>49</v>
      </c>
      <c r="H922" s="6" t="n">
        <v>7</v>
      </c>
      <c r="I922" s="6" t="n">
        <v>-343</v>
      </c>
      <c r="J922" s="6" t="n">
        <v>-0</v>
      </c>
      <c r="K922" s="6" t="n">
        <v>-0</v>
      </c>
      <c r="L922" s="6" t="n">
        <v>-0</v>
      </c>
      <c r="M922" s="6" t="s">
        <f>=I922+J922+K922+L922</f>
      </c>
      <c r="N922" s="16"/>
      <c r="O922" s="16" t="s">
        <v>674</v>
      </c>
    </row>
    <row collapsed="false" customFormat="false" customHeight="false" hidden="false" ht="12.1" outlineLevel="0" r="923">
      <c r="A923" s="21" t="n">
        <v>45730.524606481</v>
      </c>
      <c r="B923" s="22" t="s">
        <v>673</v>
      </c>
      <c r="C923" s="22" t="s">
        <v>233</v>
      </c>
      <c r="D923" s="22" t="s">
        <v>673</v>
      </c>
      <c r="E923" s="22" t="s">
        <v>673</v>
      </c>
      <c r="F923" s="22" t="s">
        <v>20</v>
      </c>
      <c r="G923" s="23" t="n">
        <v>1</v>
      </c>
      <c r="H923" s="24" t="n">
        <v>1</v>
      </c>
      <c r="I923" s="24" t="n">
        <v>5</v>
      </c>
      <c r="J923" s="24" t="n">
        <v>0</v>
      </c>
      <c r="K923" s="24" t="n">
        <v>-0</v>
      </c>
      <c r="L923" s="24" t="n">
        <v>-0</v>
      </c>
      <c r="M923" s="6" t="s">
        <f>=I923+J923+K923+L923</f>
      </c>
      <c r="N923" s="22"/>
      <c r="O923" s="22" t="s">
        <v>796</v>
      </c>
    </row>
    <row collapsed="false" customFormat="false" customHeight="false" hidden="false" ht="12.1" outlineLevel="0" r="924">
      <c r="A924" s="21" t="n">
        <v>45733.516203704</v>
      </c>
      <c r="B924" s="22" t="s">
        <v>696</v>
      </c>
      <c r="C924" s="22" t="s">
        <v>845</v>
      </c>
      <c r="D924" s="22" t="s">
        <v>696</v>
      </c>
      <c r="E924" s="22" t="s">
        <v>696</v>
      </c>
      <c r="F924" s="22" t="s">
        <v>20</v>
      </c>
      <c r="G924" s="23" t="n">
        <v>1</v>
      </c>
      <c r="H924" s="24" t="n">
        <v>1</v>
      </c>
      <c r="I924" s="24" t="n">
        <v>41.91</v>
      </c>
      <c r="J924" s="24" t="n">
        <v>0</v>
      </c>
      <c r="K924" s="24" t="n">
        <v>-0</v>
      </c>
      <c r="L924" s="24" t="n">
        <v>-0</v>
      </c>
      <c r="M924" s="6" t="s">
        <f>=I924+J924+K924+L924</f>
      </c>
      <c r="N924" s="22"/>
      <c r="O924" s="22" t="s">
        <v>674</v>
      </c>
    </row>
    <row collapsed="false" customFormat="false" customHeight="false" hidden="false" ht="12.1" outlineLevel="0" r="925">
      <c r="A925" s="21" t="n">
        <v>45733.766875</v>
      </c>
      <c r="B925" s="22" t="s">
        <v>673</v>
      </c>
      <c r="C925" s="22" t="s">
        <v>233</v>
      </c>
      <c r="D925" s="22" t="s">
        <v>673</v>
      </c>
      <c r="E925" s="22" t="s">
        <v>673</v>
      </c>
      <c r="F925" s="22" t="s">
        <v>20</v>
      </c>
      <c r="G925" s="23" t="n">
        <v>1</v>
      </c>
      <c r="H925" s="24" t="n">
        <v>1</v>
      </c>
      <c r="I925" s="24" t="n">
        <v>21.08</v>
      </c>
      <c r="J925" s="24" t="n">
        <v>0</v>
      </c>
      <c r="K925" s="24" t="n">
        <v>-0</v>
      </c>
      <c r="L925" s="24" t="n">
        <v>-0</v>
      </c>
      <c r="M925" s="6" t="s">
        <f>=I925+J925+K925+L925</f>
      </c>
      <c r="N925" s="22"/>
      <c r="O925" s="22" t="s">
        <v>796</v>
      </c>
    </row>
    <row collapsed="false" customFormat="false" customHeight="false" hidden="false" ht="12.1" outlineLevel="0" r="926">
      <c r="A926" s="20" t="n">
        <v>45733.766944444</v>
      </c>
      <c r="B926" s="16" t="s">
        <v>135</v>
      </c>
      <c r="C926" s="16" t="s">
        <v>801</v>
      </c>
      <c r="D926" s="16" t="s">
        <v>336</v>
      </c>
      <c r="E926" s="16" t="s">
        <v>132</v>
      </c>
      <c r="F926" s="16" t="s">
        <v>20</v>
      </c>
      <c r="G926" s="7" t="n">
        <v>1</v>
      </c>
      <c r="H926" s="6" t="n">
        <v>130.367068</v>
      </c>
      <c r="I926" s="6" t="n">
        <v>-130.37</v>
      </c>
      <c r="J926" s="6" t="n">
        <v>-0</v>
      </c>
      <c r="K926" s="6" t="n">
        <v>-0</v>
      </c>
      <c r="L926" s="6" t="n">
        <v>-0</v>
      </c>
      <c r="M926" s="6" t="s">
        <f>=I926+J926+K926+L926</f>
      </c>
      <c r="N926" s="16"/>
      <c r="O926" s="16" t="s">
        <v>796</v>
      </c>
    </row>
    <row collapsed="false" customFormat="false" customHeight="false" hidden="false" ht="12.1" outlineLevel="0" r="927">
      <c r="A927" s="21" t="n">
        <v>45734.519756944</v>
      </c>
      <c r="B927" s="22" t="s">
        <v>673</v>
      </c>
      <c r="C927" s="22" t="s">
        <v>233</v>
      </c>
      <c r="D927" s="22" t="s">
        <v>673</v>
      </c>
      <c r="E927" s="22" t="s">
        <v>673</v>
      </c>
      <c r="F927" s="22" t="s">
        <v>20</v>
      </c>
      <c r="G927" s="23" t="n">
        <v>1</v>
      </c>
      <c r="H927" s="24" t="n">
        <v>1</v>
      </c>
      <c r="I927" s="24" t="n">
        <v>5</v>
      </c>
      <c r="J927" s="24" t="n">
        <v>0</v>
      </c>
      <c r="K927" s="24" t="n">
        <v>-0</v>
      </c>
      <c r="L927" s="24" t="n">
        <v>-0</v>
      </c>
      <c r="M927" s="6" t="s">
        <f>=I927+J927+K927+L927</f>
      </c>
      <c r="N927" s="22"/>
      <c r="O927" s="22" t="s">
        <v>796</v>
      </c>
    </row>
    <row collapsed="false" customFormat="false" customHeight="false" hidden="false" ht="12.1" outlineLevel="0" r="928">
      <c r="A928" s="21" t="n">
        <v>45734.545902778</v>
      </c>
      <c r="B928" s="22" t="s">
        <v>696</v>
      </c>
      <c r="C928" s="22" t="s">
        <v>846</v>
      </c>
      <c r="D928" s="22" t="s">
        <v>696</v>
      </c>
      <c r="E928" s="22" t="s">
        <v>696</v>
      </c>
      <c r="F928" s="22" t="s">
        <v>20</v>
      </c>
      <c r="G928" s="23" t="n">
        <v>1</v>
      </c>
      <c r="H928" s="24" t="n">
        <v>1</v>
      </c>
      <c r="I928" s="24" t="n">
        <v>35.76</v>
      </c>
      <c r="J928" s="24" t="n">
        <v>0</v>
      </c>
      <c r="K928" s="24" t="n">
        <v>-0</v>
      </c>
      <c r="L928" s="24" t="n">
        <v>-0</v>
      </c>
      <c r="M928" s="6" t="s">
        <f>=I928+J928+K928+L928</f>
      </c>
      <c r="N928" s="22"/>
      <c r="O928" s="22" t="s">
        <v>674</v>
      </c>
    </row>
    <row collapsed="false" customFormat="false" customHeight="false" hidden="false" ht="12.1" outlineLevel="0" r="929">
      <c r="A929" s="21" t="n">
        <v>45734.765833333</v>
      </c>
      <c r="B929" s="22" t="s">
        <v>673</v>
      </c>
      <c r="C929" s="22" t="s">
        <v>233</v>
      </c>
      <c r="D929" s="22" t="s">
        <v>673</v>
      </c>
      <c r="E929" s="22" t="s">
        <v>673</v>
      </c>
      <c r="F929" s="22" t="s">
        <v>20</v>
      </c>
      <c r="G929" s="23" t="n">
        <v>1</v>
      </c>
      <c r="H929" s="24" t="n">
        <v>1</v>
      </c>
      <c r="I929" s="24" t="n">
        <v>16.72</v>
      </c>
      <c r="J929" s="24" t="n">
        <v>0</v>
      </c>
      <c r="K929" s="24" t="n">
        <v>-0</v>
      </c>
      <c r="L929" s="24" t="n">
        <v>-0</v>
      </c>
      <c r="M929" s="6" t="s">
        <f>=I929+J929+K929+L929</f>
      </c>
      <c r="N929" s="22"/>
      <c r="O929" s="22" t="s">
        <v>796</v>
      </c>
    </row>
    <row collapsed="false" customFormat="false" customHeight="false" hidden="false" ht="12.1" outlineLevel="0" r="930">
      <c r="A930" s="21" t="n">
        <v>45734.768611111</v>
      </c>
      <c r="B930" s="22" t="s">
        <v>673</v>
      </c>
      <c r="C930" s="22" t="s">
        <v>233</v>
      </c>
      <c r="D930" s="22" t="s">
        <v>673</v>
      </c>
      <c r="E930" s="22" t="s">
        <v>673</v>
      </c>
      <c r="F930" s="22" t="s">
        <v>20</v>
      </c>
      <c r="G930" s="23" t="n">
        <v>1</v>
      </c>
      <c r="H930" s="24" t="n">
        <v>1</v>
      </c>
      <c r="I930" s="24" t="n">
        <v>14.83</v>
      </c>
      <c r="J930" s="24" t="n">
        <v>0</v>
      </c>
      <c r="K930" s="24" t="n">
        <v>-0</v>
      </c>
      <c r="L930" s="24" t="n">
        <v>-0</v>
      </c>
      <c r="M930" s="6" t="s">
        <f>=I930+J930+K930+L930</f>
      </c>
      <c r="N930" s="22"/>
      <c r="O930" s="22" t="s">
        <v>796</v>
      </c>
    </row>
    <row collapsed="false" customFormat="false" customHeight="false" hidden="false" ht="12.1" outlineLevel="0" r="931">
      <c r="A931" s="21" t="n">
        <v>45735.37693287</v>
      </c>
      <c r="B931" s="22" t="s">
        <v>673</v>
      </c>
      <c r="C931" s="22" t="s">
        <v>233</v>
      </c>
      <c r="D931" s="22" t="s">
        <v>673</v>
      </c>
      <c r="E931" s="22" t="s">
        <v>673</v>
      </c>
      <c r="F931" s="22" t="s">
        <v>20</v>
      </c>
      <c r="G931" s="23" t="n">
        <v>1</v>
      </c>
      <c r="H931" s="24" t="n">
        <v>1</v>
      </c>
      <c r="I931" s="24" t="n">
        <v>1</v>
      </c>
      <c r="J931" s="24" t="n">
        <v>0</v>
      </c>
      <c r="K931" s="24" t="n">
        <v>-0</v>
      </c>
      <c r="L931" s="24" t="n">
        <v>-0</v>
      </c>
      <c r="M931" s="6" t="s">
        <f>=I931+J931+K931+L931</f>
      </c>
      <c r="N931" s="22"/>
      <c r="O931" s="22" t="s">
        <v>796</v>
      </c>
    </row>
    <row collapsed="false" customFormat="false" customHeight="false" hidden="false" ht="12.1" outlineLevel="0" r="932">
      <c r="A932" s="21" t="n">
        <v>45735.486215278</v>
      </c>
      <c r="B932" s="22" t="s">
        <v>731</v>
      </c>
      <c r="C932" s="22" t="s">
        <v>806</v>
      </c>
      <c r="D932" s="22" t="s">
        <v>731</v>
      </c>
      <c r="E932" s="22" t="s">
        <v>731</v>
      </c>
      <c r="F932" s="22" t="s">
        <v>20</v>
      </c>
      <c r="G932" s="23" t="n">
        <v>1</v>
      </c>
      <c r="H932" s="24" t="n">
        <v>1</v>
      </c>
      <c r="I932" s="24" t="n">
        <v>330</v>
      </c>
      <c r="J932" s="24" t="n">
        <v>0</v>
      </c>
      <c r="K932" s="24" t="n">
        <v>-0</v>
      </c>
      <c r="L932" s="24" t="n">
        <v>-0</v>
      </c>
      <c r="M932" s="6" t="s">
        <f>=I932+J932+K932+L932</f>
      </c>
      <c r="N932" s="22"/>
      <c r="O932" s="22" t="s">
        <v>674</v>
      </c>
    </row>
    <row collapsed="false" customFormat="false" customHeight="false" hidden="false" ht="12.1" outlineLevel="0" r="933">
      <c r="A933" s="21" t="n">
        <v>45735.487372685</v>
      </c>
      <c r="B933" s="22" t="s">
        <v>696</v>
      </c>
      <c r="C933" s="22" t="s">
        <v>759</v>
      </c>
      <c r="D933" s="22" t="s">
        <v>696</v>
      </c>
      <c r="E933" s="22" t="s">
        <v>696</v>
      </c>
      <c r="F933" s="22" t="s">
        <v>20</v>
      </c>
      <c r="G933" s="23" t="n">
        <v>1</v>
      </c>
      <c r="H933" s="24" t="n">
        <v>1</v>
      </c>
      <c r="I933" s="24" t="n">
        <v>53.1</v>
      </c>
      <c r="J933" s="24" t="n">
        <v>0</v>
      </c>
      <c r="K933" s="24" t="n">
        <v>-0</v>
      </c>
      <c r="L933" s="24" t="n">
        <v>-0</v>
      </c>
      <c r="M933" s="6" t="s">
        <f>=I933+J933+K933+L933</f>
      </c>
      <c r="N933" s="22"/>
      <c r="O933" s="22" t="s">
        <v>674</v>
      </c>
    </row>
    <row collapsed="false" customFormat="false" customHeight="false" hidden="false" ht="12.1" outlineLevel="0" r="934">
      <c r="A934" s="21" t="n">
        <v>45735.560428241</v>
      </c>
      <c r="B934" s="22" t="s">
        <v>673</v>
      </c>
      <c r="C934" s="22" t="s">
        <v>233</v>
      </c>
      <c r="D934" s="22" t="s">
        <v>673</v>
      </c>
      <c r="E934" s="22" t="s">
        <v>673</v>
      </c>
      <c r="F934" s="22" t="s">
        <v>20</v>
      </c>
      <c r="G934" s="23" t="n">
        <v>1</v>
      </c>
      <c r="H934" s="24" t="n">
        <v>1</v>
      </c>
      <c r="I934" s="24" t="n">
        <v>1</v>
      </c>
      <c r="J934" s="24" t="n">
        <v>0</v>
      </c>
      <c r="K934" s="24" t="n">
        <v>-0</v>
      </c>
      <c r="L934" s="24" t="n">
        <v>-0</v>
      </c>
      <c r="M934" s="6" t="s">
        <f>=I934+J934+K934+L934</f>
      </c>
      <c r="N934" s="22"/>
      <c r="O934" s="22" t="s">
        <v>796</v>
      </c>
    </row>
    <row collapsed="false" customFormat="false" customHeight="false" hidden="false" ht="12.1" outlineLevel="0" r="935">
      <c r="A935" s="21" t="n">
        <v>45736.303032407</v>
      </c>
      <c r="B935" s="22" t="s">
        <v>673</v>
      </c>
      <c r="C935" s="22" t="s">
        <v>233</v>
      </c>
      <c r="D935" s="22" t="s">
        <v>673</v>
      </c>
      <c r="E935" s="22" t="s">
        <v>673</v>
      </c>
      <c r="F935" s="22" t="s">
        <v>20</v>
      </c>
      <c r="G935" s="23" t="n">
        <v>1</v>
      </c>
      <c r="H935" s="24" t="n">
        <v>1</v>
      </c>
      <c r="I935" s="24" t="n">
        <v>1</v>
      </c>
      <c r="J935" s="24" t="n">
        <v>0</v>
      </c>
      <c r="K935" s="24" t="n">
        <v>-0</v>
      </c>
      <c r="L935" s="24" t="n">
        <v>-0</v>
      </c>
      <c r="M935" s="6" t="s">
        <f>=I935+J935+K935+L935</f>
      </c>
      <c r="N935" s="22"/>
      <c r="O935" s="22" t="s">
        <v>796</v>
      </c>
    </row>
    <row collapsed="false" customFormat="false" customHeight="false" hidden="false" ht="12.1" outlineLevel="0" r="936">
      <c r="A936" s="21" t="n">
        <v>45736.400648148</v>
      </c>
      <c r="B936" s="22" t="s">
        <v>673</v>
      </c>
      <c r="C936" s="22" t="s">
        <v>233</v>
      </c>
      <c r="D936" s="22" t="s">
        <v>673</v>
      </c>
      <c r="E936" s="22" t="s">
        <v>673</v>
      </c>
      <c r="F936" s="22" t="s">
        <v>20</v>
      </c>
      <c r="G936" s="23" t="n">
        <v>1</v>
      </c>
      <c r="H936" s="24" t="n">
        <v>1</v>
      </c>
      <c r="I936" s="24" t="n">
        <v>1</v>
      </c>
      <c r="J936" s="24" t="n">
        <v>0</v>
      </c>
      <c r="K936" s="24" t="n">
        <v>-0</v>
      </c>
      <c r="L936" s="24" t="n">
        <v>-0</v>
      </c>
      <c r="M936" s="6" t="s">
        <f>=I936+J936+K936+L936</f>
      </c>
      <c r="N936" s="22"/>
      <c r="O936" s="22" t="s">
        <v>796</v>
      </c>
    </row>
    <row collapsed="false" customFormat="false" customHeight="false" hidden="false" ht="12.1" outlineLevel="0" r="937">
      <c r="A937" s="21" t="n">
        <v>45736.517824074</v>
      </c>
      <c r="B937" s="22" t="s">
        <v>696</v>
      </c>
      <c r="C937" s="22" t="s">
        <v>760</v>
      </c>
      <c r="D937" s="22" t="s">
        <v>696</v>
      </c>
      <c r="E937" s="22" t="s">
        <v>696</v>
      </c>
      <c r="F937" s="22" t="s">
        <v>20</v>
      </c>
      <c r="G937" s="23" t="n">
        <v>1</v>
      </c>
      <c r="H937" s="24" t="n">
        <v>1</v>
      </c>
      <c r="I937" s="24" t="n">
        <v>367.51</v>
      </c>
      <c r="J937" s="24" t="n">
        <v>0</v>
      </c>
      <c r="K937" s="24" t="n">
        <v>-0</v>
      </c>
      <c r="L937" s="24" t="n">
        <v>-0</v>
      </c>
      <c r="M937" s="6" t="s">
        <f>=I937+J937+K937+L937</f>
      </c>
      <c r="N937" s="22"/>
      <c r="O937" s="22" t="s">
        <v>674</v>
      </c>
    </row>
    <row collapsed="false" customFormat="false" customHeight="false" hidden="false" ht="12.1" outlineLevel="0" r="938">
      <c r="A938" s="21" t="n">
        <v>45736.768726852</v>
      </c>
      <c r="B938" s="22" t="s">
        <v>673</v>
      </c>
      <c r="C938" s="22" t="s">
        <v>233</v>
      </c>
      <c r="D938" s="22" t="s">
        <v>673</v>
      </c>
      <c r="E938" s="22" t="s">
        <v>673</v>
      </c>
      <c r="F938" s="22" t="s">
        <v>20</v>
      </c>
      <c r="G938" s="23" t="n">
        <v>1</v>
      </c>
      <c r="H938" s="24" t="n">
        <v>1</v>
      </c>
      <c r="I938" s="24" t="n">
        <v>40.06</v>
      </c>
      <c r="J938" s="24" t="n">
        <v>0</v>
      </c>
      <c r="K938" s="24" t="n">
        <v>-0</v>
      </c>
      <c r="L938" s="24" t="n">
        <v>-0</v>
      </c>
      <c r="M938" s="6" t="s">
        <f>=I938+J938+K938+L938</f>
      </c>
      <c r="N938" s="22"/>
      <c r="O938" s="22" t="s">
        <v>796</v>
      </c>
    </row>
    <row collapsed="false" customFormat="false" customHeight="false" hidden="false" ht="12.1" outlineLevel="0" r="939">
      <c r="A939" s="21" t="n">
        <v>45737.547766204</v>
      </c>
      <c r="B939" s="22" t="s">
        <v>673</v>
      </c>
      <c r="C939" s="22" t="s">
        <v>233</v>
      </c>
      <c r="D939" s="22" t="s">
        <v>673</v>
      </c>
      <c r="E939" s="22" t="s">
        <v>673</v>
      </c>
      <c r="F939" s="22" t="s">
        <v>20</v>
      </c>
      <c r="G939" s="23" t="n">
        <v>1</v>
      </c>
      <c r="H939" s="24" t="n">
        <v>1</v>
      </c>
      <c r="I939" s="24" t="n">
        <v>5</v>
      </c>
      <c r="J939" s="24" t="n">
        <v>0</v>
      </c>
      <c r="K939" s="24" t="n">
        <v>-0</v>
      </c>
      <c r="L939" s="24" t="n">
        <v>-0</v>
      </c>
      <c r="M939" s="6" t="s">
        <f>=I939+J939+K939+L939</f>
      </c>
      <c r="N939" s="22"/>
      <c r="O939" s="22" t="s">
        <v>796</v>
      </c>
    </row>
    <row collapsed="false" customFormat="false" customHeight="false" hidden="false" ht="12.1" outlineLevel="0" r="940">
      <c r="A940" s="21" t="n">
        <v>45738.323090278</v>
      </c>
      <c r="B940" s="22" t="s">
        <v>673</v>
      </c>
      <c r="C940" s="22" t="s">
        <v>233</v>
      </c>
      <c r="D940" s="22" t="s">
        <v>673</v>
      </c>
      <c r="E940" s="22" t="s">
        <v>673</v>
      </c>
      <c r="F940" s="22" t="s">
        <v>20</v>
      </c>
      <c r="G940" s="23" t="n">
        <v>1</v>
      </c>
      <c r="H940" s="24" t="n">
        <v>1</v>
      </c>
      <c r="I940" s="24" t="n">
        <v>1</v>
      </c>
      <c r="J940" s="24" t="n">
        <v>0</v>
      </c>
      <c r="K940" s="24" t="n">
        <v>-0</v>
      </c>
      <c r="L940" s="24" t="n">
        <v>-0</v>
      </c>
      <c r="M940" s="6" t="s">
        <f>=I940+J940+K940+L940</f>
      </c>
      <c r="N940" s="22"/>
      <c r="O940" s="22" t="s">
        <v>796</v>
      </c>
    </row>
    <row collapsed="false" customFormat="false" customHeight="false" hidden="false" ht="12.1" outlineLevel="0" r="941">
      <c r="A941" s="21" t="n">
        <v>45739.553368056</v>
      </c>
      <c r="B941" s="22" t="s">
        <v>673</v>
      </c>
      <c r="C941" s="22" t="s">
        <v>233</v>
      </c>
      <c r="D941" s="22" t="s">
        <v>673</v>
      </c>
      <c r="E941" s="22" t="s">
        <v>673</v>
      </c>
      <c r="F941" s="22" t="s">
        <v>20</v>
      </c>
      <c r="G941" s="23" t="n">
        <v>1</v>
      </c>
      <c r="H941" s="24" t="n">
        <v>1</v>
      </c>
      <c r="I941" s="24" t="n">
        <v>40</v>
      </c>
      <c r="J941" s="24" t="n">
        <v>0</v>
      </c>
      <c r="K941" s="24" t="n">
        <v>-0</v>
      </c>
      <c r="L941" s="24" t="n">
        <v>-0</v>
      </c>
      <c r="M941" s="6" t="s">
        <f>=I941+J941+K941+L941</f>
      </c>
      <c r="N941" s="22"/>
      <c r="O941" s="22" t="s">
        <v>796</v>
      </c>
    </row>
    <row collapsed="false" customFormat="false" customHeight="false" hidden="false" ht="12.1" outlineLevel="0" r="942">
      <c r="A942" s="20" t="n">
        <v>45739.553425926</v>
      </c>
      <c r="B942" s="16" t="s">
        <v>135</v>
      </c>
      <c r="C942" s="16" t="s">
        <v>801</v>
      </c>
      <c r="D942" s="16" t="s">
        <v>336</v>
      </c>
      <c r="E942" s="16" t="s">
        <v>132</v>
      </c>
      <c r="F942" s="16" t="s">
        <v>20</v>
      </c>
      <c r="G942" s="7" t="n">
        <v>1</v>
      </c>
      <c r="H942" s="6" t="n">
        <v>130.80588</v>
      </c>
      <c r="I942" s="6" t="n">
        <v>-130.81</v>
      </c>
      <c r="J942" s="6" t="n">
        <v>-0</v>
      </c>
      <c r="K942" s="6" t="n">
        <v>-0</v>
      </c>
      <c r="L942" s="6" t="n">
        <v>-0</v>
      </c>
      <c r="M942" s="6" t="s">
        <f>=I942+J942+K942+L942</f>
      </c>
      <c r="N942" s="16"/>
      <c r="O942" s="16" t="s">
        <v>796</v>
      </c>
    </row>
    <row collapsed="false" customFormat="false" customHeight="false" hidden="false" ht="12.1" outlineLevel="0" r="943">
      <c r="A943" s="21" t="n">
        <v>45739.74412037</v>
      </c>
      <c r="B943" s="22" t="s">
        <v>673</v>
      </c>
      <c r="C943" s="22" t="s">
        <v>233</v>
      </c>
      <c r="D943" s="22" t="s">
        <v>673</v>
      </c>
      <c r="E943" s="22" t="s">
        <v>673</v>
      </c>
      <c r="F943" s="22" t="s">
        <v>20</v>
      </c>
      <c r="G943" s="23" t="n">
        <v>1</v>
      </c>
      <c r="H943" s="24" t="n">
        <v>1</v>
      </c>
      <c r="I943" s="24" t="n">
        <v>11.28</v>
      </c>
      <c r="J943" s="24" t="n">
        <v>0</v>
      </c>
      <c r="K943" s="24" t="n">
        <v>-0</v>
      </c>
      <c r="L943" s="24" t="n">
        <v>-0</v>
      </c>
      <c r="M943" s="6" t="s">
        <f>=I943+J943+K943+L943</f>
      </c>
      <c r="N943" s="22"/>
      <c r="O943" s="22" t="s">
        <v>796</v>
      </c>
    </row>
    <row collapsed="false" customFormat="false" customHeight="false" hidden="false" ht="12.1" outlineLevel="0" r="944">
      <c r="A944" s="21" t="n">
        <v>45740.528553241</v>
      </c>
      <c r="B944" s="22" t="s">
        <v>673</v>
      </c>
      <c r="C944" s="22" t="s">
        <v>233</v>
      </c>
      <c r="D944" s="22" t="s">
        <v>673</v>
      </c>
      <c r="E944" s="22" t="s">
        <v>673</v>
      </c>
      <c r="F944" s="22" t="s">
        <v>20</v>
      </c>
      <c r="G944" s="23" t="n">
        <v>1</v>
      </c>
      <c r="H944" s="24" t="n">
        <v>1</v>
      </c>
      <c r="I944" s="24" t="n">
        <v>5</v>
      </c>
      <c r="J944" s="24" t="n">
        <v>0</v>
      </c>
      <c r="K944" s="24" t="n">
        <v>-0</v>
      </c>
      <c r="L944" s="24" t="n">
        <v>-0</v>
      </c>
      <c r="M944" s="6" t="s">
        <f>=I944+J944+K944+L944</f>
      </c>
      <c r="N944" s="22"/>
      <c r="O944" s="22" t="s">
        <v>796</v>
      </c>
    </row>
    <row collapsed="false" customFormat="false" customHeight="false" hidden="false" ht="12.1" outlineLevel="0" r="945">
      <c r="A945" s="21" t="n">
        <v>45741.390451389</v>
      </c>
      <c r="B945" s="22" t="s">
        <v>673</v>
      </c>
      <c r="C945" s="22" t="s">
        <v>233</v>
      </c>
      <c r="D945" s="22" t="s">
        <v>673</v>
      </c>
      <c r="E945" s="22" t="s">
        <v>673</v>
      </c>
      <c r="F945" s="22" t="s">
        <v>20</v>
      </c>
      <c r="G945" s="23" t="n">
        <v>1</v>
      </c>
      <c r="H945" s="24" t="n">
        <v>1</v>
      </c>
      <c r="I945" s="24" t="n">
        <v>10</v>
      </c>
      <c r="J945" s="24" t="n">
        <v>0</v>
      </c>
      <c r="K945" s="24" t="n">
        <v>-0</v>
      </c>
      <c r="L945" s="24" t="n">
        <v>-0</v>
      </c>
      <c r="M945" s="6" t="s">
        <f>=I945+J945+K945+L945</f>
      </c>
      <c r="N945" s="22"/>
      <c r="O945" s="22" t="s">
        <v>796</v>
      </c>
    </row>
    <row collapsed="false" customFormat="false" customHeight="false" hidden="false" ht="12.1" outlineLevel="0" r="946">
      <c r="A946" s="21" t="n">
        <v>45741.514826389</v>
      </c>
      <c r="B946" s="22" t="s">
        <v>673</v>
      </c>
      <c r="C946" s="22" t="s">
        <v>233</v>
      </c>
      <c r="D946" s="22" t="s">
        <v>673</v>
      </c>
      <c r="E946" s="22" t="s">
        <v>673</v>
      </c>
      <c r="F946" s="22" t="s">
        <v>20</v>
      </c>
      <c r="G946" s="23" t="n">
        <v>1</v>
      </c>
      <c r="H946" s="24" t="n">
        <v>1</v>
      </c>
      <c r="I946" s="24" t="n">
        <v>2</v>
      </c>
      <c r="J946" s="24" t="n">
        <v>0</v>
      </c>
      <c r="K946" s="24" t="n">
        <v>-0</v>
      </c>
      <c r="L946" s="24" t="n">
        <v>-0</v>
      </c>
      <c r="M946" s="6" t="s">
        <f>=I946+J946+K946+L946</f>
      </c>
      <c r="N946" s="22"/>
      <c r="O946" s="22" t="s">
        <v>796</v>
      </c>
    </row>
    <row collapsed="false" customFormat="false" customHeight="false" hidden="false" ht="12.1" outlineLevel="0" r="947">
      <c r="A947" s="21" t="n">
        <v>45742.388194444</v>
      </c>
      <c r="B947" s="22" t="s">
        <v>673</v>
      </c>
      <c r="C947" s="22" t="s">
        <v>233</v>
      </c>
      <c r="D947" s="22" t="s">
        <v>673</v>
      </c>
      <c r="E947" s="22" t="s">
        <v>673</v>
      </c>
      <c r="F947" s="22" t="s">
        <v>20</v>
      </c>
      <c r="G947" s="23" t="n">
        <v>1</v>
      </c>
      <c r="H947" s="24" t="n">
        <v>1</v>
      </c>
      <c r="I947" s="24" t="n">
        <v>1</v>
      </c>
      <c r="J947" s="24" t="n">
        <v>0</v>
      </c>
      <c r="K947" s="24" t="n">
        <v>-0</v>
      </c>
      <c r="L947" s="24" t="n">
        <v>-0</v>
      </c>
      <c r="M947" s="6" t="s">
        <f>=I947+J947+K947+L947</f>
      </c>
      <c r="N947" s="22"/>
      <c r="O947" s="22" t="s">
        <v>796</v>
      </c>
    </row>
    <row collapsed="false" customFormat="false" customHeight="false" hidden="false" ht="12.1" outlineLevel="0" r="948">
      <c r="A948" s="21" t="n">
        <v>45742.388877315</v>
      </c>
      <c r="B948" s="22" t="s">
        <v>673</v>
      </c>
      <c r="C948" s="22" t="s">
        <v>233</v>
      </c>
      <c r="D948" s="22" t="s">
        <v>673</v>
      </c>
      <c r="E948" s="22" t="s">
        <v>673</v>
      </c>
      <c r="F948" s="22" t="s">
        <v>20</v>
      </c>
      <c r="G948" s="23" t="n">
        <v>1</v>
      </c>
      <c r="H948" s="24" t="n">
        <v>1</v>
      </c>
      <c r="I948" s="24" t="n">
        <v>40</v>
      </c>
      <c r="J948" s="24" t="n">
        <v>0</v>
      </c>
      <c r="K948" s="24" t="n">
        <v>-0</v>
      </c>
      <c r="L948" s="24" t="n">
        <v>-0</v>
      </c>
      <c r="M948" s="6" t="s">
        <f>=I948+J948+K948+L948</f>
      </c>
      <c r="N948" s="22"/>
      <c r="O948" s="22" t="s">
        <v>796</v>
      </c>
    </row>
    <row collapsed="false" customFormat="false" customHeight="false" hidden="false" ht="12.1" outlineLevel="0" r="949">
      <c r="A949" s="21" t="n">
        <v>45742.770590278</v>
      </c>
      <c r="B949" s="22" t="s">
        <v>673</v>
      </c>
      <c r="C949" s="22" t="s">
        <v>233</v>
      </c>
      <c r="D949" s="22" t="s">
        <v>673</v>
      </c>
      <c r="E949" s="22" t="s">
        <v>673</v>
      </c>
      <c r="F949" s="22" t="s">
        <v>20</v>
      </c>
      <c r="G949" s="23" t="n">
        <v>1</v>
      </c>
      <c r="H949" s="24" t="n">
        <v>1</v>
      </c>
      <c r="I949" s="24" t="n">
        <v>0.04</v>
      </c>
      <c r="J949" s="24" t="n">
        <v>0</v>
      </c>
      <c r="K949" s="24" t="n">
        <v>-0</v>
      </c>
      <c r="L949" s="24" t="n">
        <v>-0</v>
      </c>
      <c r="M949" s="6" t="s">
        <f>=I949+J949+K949+L949</f>
      </c>
      <c r="N949" s="22"/>
      <c r="O949" s="22" t="s">
        <v>796</v>
      </c>
    </row>
    <row collapsed="false" customFormat="false" customHeight="false" hidden="false" ht="12.1" outlineLevel="0" r="950">
      <c r="A950" s="21" t="n">
        <v>45743.500104167</v>
      </c>
      <c r="B950" s="22" t="s">
        <v>696</v>
      </c>
      <c r="C950" s="22" t="s">
        <v>707</v>
      </c>
      <c r="D950" s="22" t="s">
        <v>696</v>
      </c>
      <c r="E950" s="22" t="s">
        <v>696</v>
      </c>
      <c r="F950" s="22" t="s">
        <v>20</v>
      </c>
      <c r="G950" s="23" t="n">
        <v>1</v>
      </c>
      <c r="H950" s="24" t="n">
        <v>1</v>
      </c>
      <c r="I950" s="24" t="n">
        <v>39.9</v>
      </c>
      <c r="J950" s="24" t="n">
        <v>0</v>
      </c>
      <c r="K950" s="24" t="n">
        <v>-0</v>
      </c>
      <c r="L950" s="24" t="n">
        <v>-0</v>
      </c>
      <c r="M950" s="6" t="s">
        <f>=I950+J950+K950+L950</f>
      </c>
      <c r="N950" s="22"/>
      <c r="O950" s="22" t="s">
        <v>674</v>
      </c>
    </row>
    <row collapsed="false" customFormat="false" customHeight="false" hidden="false" ht="12.1" outlineLevel="0" r="951">
      <c r="A951" s="21" t="n">
        <v>45743.564479167</v>
      </c>
      <c r="B951" s="22" t="s">
        <v>673</v>
      </c>
      <c r="C951" s="22" t="s">
        <v>233</v>
      </c>
      <c r="D951" s="22" t="s">
        <v>673</v>
      </c>
      <c r="E951" s="22" t="s">
        <v>673</v>
      </c>
      <c r="F951" s="22" t="s">
        <v>20</v>
      </c>
      <c r="G951" s="23" t="n">
        <v>1</v>
      </c>
      <c r="H951" s="24" t="n">
        <v>1</v>
      </c>
      <c r="I951" s="24" t="n">
        <v>5</v>
      </c>
      <c r="J951" s="24" t="n">
        <v>0</v>
      </c>
      <c r="K951" s="24" t="n">
        <v>-0</v>
      </c>
      <c r="L951" s="24" t="n">
        <v>-0</v>
      </c>
      <c r="M951" s="6" t="s">
        <f>=I951+J951+K951+L951</f>
      </c>
      <c r="N951" s="22"/>
      <c r="O951" s="22" t="s">
        <v>796</v>
      </c>
    </row>
    <row collapsed="false" customFormat="false" customHeight="false" hidden="false" ht="12.1" outlineLevel="0" r="952">
      <c r="A952" s="21" t="n">
        <v>45744.412118056</v>
      </c>
      <c r="B952" s="22" t="s">
        <v>673</v>
      </c>
      <c r="C952" s="22" t="s">
        <v>233</v>
      </c>
      <c r="D952" s="22" t="s">
        <v>673</v>
      </c>
      <c r="E952" s="22" t="s">
        <v>673</v>
      </c>
      <c r="F952" s="22" t="s">
        <v>20</v>
      </c>
      <c r="G952" s="23" t="n">
        <v>1</v>
      </c>
      <c r="H952" s="24" t="n">
        <v>1</v>
      </c>
      <c r="I952" s="24" t="n">
        <v>1</v>
      </c>
      <c r="J952" s="24" t="n">
        <v>0</v>
      </c>
      <c r="K952" s="24" t="n">
        <v>-0</v>
      </c>
      <c r="L952" s="24" t="n">
        <v>-0</v>
      </c>
      <c r="M952" s="6" t="s">
        <f>=I952+J952+K952+L952</f>
      </c>
      <c r="N952" s="22"/>
      <c r="O952" s="22" t="s">
        <v>796</v>
      </c>
    </row>
    <row collapsed="false" customFormat="false" customHeight="false" hidden="false" ht="12.1" outlineLevel="0" r="953">
      <c r="A953" s="21" t="n">
        <v>45744.412743056</v>
      </c>
      <c r="B953" s="22" t="s">
        <v>673</v>
      </c>
      <c r="C953" s="22" t="s">
        <v>233</v>
      </c>
      <c r="D953" s="22" t="s">
        <v>673</v>
      </c>
      <c r="E953" s="22" t="s">
        <v>673</v>
      </c>
      <c r="F953" s="22" t="s">
        <v>20</v>
      </c>
      <c r="G953" s="23" t="n">
        <v>1</v>
      </c>
      <c r="H953" s="24" t="n">
        <v>1</v>
      </c>
      <c r="I953" s="24" t="n">
        <v>40</v>
      </c>
      <c r="J953" s="24" t="n">
        <v>0</v>
      </c>
      <c r="K953" s="24" t="n">
        <v>-0</v>
      </c>
      <c r="L953" s="24" t="n">
        <v>-0</v>
      </c>
      <c r="M953" s="6" t="s">
        <f>=I953+J953+K953+L953</f>
      </c>
      <c r="N953" s="22"/>
      <c r="O953" s="22" t="s">
        <v>796</v>
      </c>
    </row>
    <row collapsed="false" customFormat="false" customHeight="false" hidden="false" ht="12.1" outlineLevel="0" r="954">
      <c r="A954" s="21" t="n">
        <v>45746.613136574</v>
      </c>
      <c r="B954" s="22" t="s">
        <v>673</v>
      </c>
      <c r="C954" s="22" t="s">
        <v>233</v>
      </c>
      <c r="D954" s="22" t="s">
        <v>673</v>
      </c>
      <c r="E954" s="22" t="s">
        <v>673</v>
      </c>
      <c r="F954" s="22" t="s">
        <v>20</v>
      </c>
      <c r="G954" s="23" t="n">
        <v>1</v>
      </c>
      <c r="H954" s="24" t="n">
        <v>1</v>
      </c>
      <c r="I954" s="24" t="n">
        <v>22</v>
      </c>
      <c r="J954" s="24" t="n">
        <v>0</v>
      </c>
      <c r="K954" s="24" t="n">
        <v>-0</v>
      </c>
      <c r="L954" s="24" t="n">
        <v>-0</v>
      </c>
      <c r="M954" s="6" t="s">
        <f>=I954+J954+K954+L954</f>
      </c>
      <c r="N954" s="22"/>
      <c r="O954" s="22" t="s">
        <v>796</v>
      </c>
    </row>
    <row collapsed="false" customFormat="false" customHeight="false" hidden="false" ht="12.1" outlineLevel="0" r="955">
      <c r="A955" s="20" t="n">
        <v>45746.613206019</v>
      </c>
      <c r="B955" s="16" t="s">
        <v>135</v>
      </c>
      <c r="C955" s="16" t="s">
        <v>801</v>
      </c>
      <c r="D955" s="16" t="s">
        <v>336</v>
      </c>
      <c r="E955" s="16" t="s">
        <v>132</v>
      </c>
      <c r="F955" s="16" t="s">
        <v>20</v>
      </c>
      <c r="G955" s="7" t="n">
        <v>1</v>
      </c>
      <c r="H955" s="6" t="n">
        <v>131.31134</v>
      </c>
      <c r="I955" s="6" t="n">
        <v>-131.31</v>
      </c>
      <c r="J955" s="6" t="n">
        <v>-0</v>
      </c>
      <c r="K955" s="6" t="n">
        <v>-0</v>
      </c>
      <c r="L955" s="6" t="n">
        <v>-0</v>
      </c>
      <c r="M955" s="6" t="s">
        <f>=I955+J955+K955+L955</f>
      </c>
      <c r="N955" s="16"/>
      <c r="O955" s="16" t="s">
        <v>796</v>
      </c>
    </row>
    <row collapsed="false" customFormat="false" customHeight="false" hidden="false" ht="12.1" outlineLevel="0" r="956">
      <c r="A956" s="21" t="n">
        <v>45747.554583333</v>
      </c>
      <c r="B956" s="22" t="s">
        <v>673</v>
      </c>
      <c r="C956" s="22" t="s">
        <v>233</v>
      </c>
      <c r="D956" s="22" t="s">
        <v>673</v>
      </c>
      <c r="E956" s="22" t="s">
        <v>673</v>
      </c>
      <c r="F956" s="22" t="s">
        <v>20</v>
      </c>
      <c r="G956" s="23" t="n">
        <v>1</v>
      </c>
      <c r="H956" s="24" t="n">
        <v>1</v>
      </c>
      <c r="I956" s="24" t="n">
        <v>5</v>
      </c>
      <c r="J956" s="24" t="n">
        <v>0</v>
      </c>
      <c r="K956" s="24" t="n">
        <v>-0</v>
      </c>
      <c r="L956" s="24" t="n">
        <v>-0</v>
      </c>
      <c r="M956" s="6" t="s">
        <f>=I956+J956+K956+L956</f>
      </c>
      <c r="N956" s="22"/>
      <c r="O956" s="22" t="s">
        <v>796</v>
      </c>
    </row>
    <row collapsed="false" customFormat="false" customHeight="false" hidden="false" ht="12.1" outlineLevel="0" r="957">
      <c r="A957" s="21" t="n">
        <v>45747.802534722</v>
      </c>
      <c r="B957" s="22" t="s">
        <v>673</v>
      </c>
      <c r="C957" s="22" t="s">
        <v>233</v>
      </c>
      <c r="D957" s="22" t="s">
        <v>673</v>
      </c>
      <c r="E957" s="22" t="s">
        <v>673</v>
      </c>
      <c r="F957" s="22" t="s">
        <v>20</v>
      </c>
      <c r="G957" s="23" t="n">
        <v>1</v>
      </c>
      <c r="H957" s="24" t="n">
        <v>1</v>
      </c>
      <c r="I957" s="24" t="n">
        <v>42</v>
      </c>
      <c r="J957" s="24" t="n">
        <v>0</v>
      </c>
      <c r="K957" s="24" t="n">
        <v>-0</v>
      </c>
      <c r="L957" s="24" t="n">
        <v>-0</v>
      </c>
      <c r="M957" s="6" t="s">
        <f>=I957+J957+K957+L957</f>
      </c>
      <c r="N957" s="22"/>
      <c r="O957" s="22" t="s">
        <v>796</v>
      </c>
    </row>
    <row collapsed="false" customFormat="false" customHeight="false" hidden="false" ht="12.1" outlineLevel="0" r="958">
      <c r="A958" s="21" t="n">
        <v>45748.403530093</v>
      </c>
      <c r="B958" s="22" t="s">
        <v>673</v>
      </c>
      <c r="C958" s="22" t="s">
        <v>233</v>
      </c>
      <c r="D958" s="22" t="s">
        <v>673</v>
      </c>
      <c r="E958" s="22" t="s">
        <v>673</v>
      </c>
      <c r="F958" s="22" t="s">
        <v>20</v>
      </c>
      <c r="G958" s="23" t="n">
        <v>1</v>
      </c>
      <c r="H958" s="24" t="n">
        <v>1</v>
      </c>
      <c r="I958" s="24" t="n">
        <v>20</v>
      </c>
      <c r="J958" s="24" t="n">
        <v>0</v>
      </c>
      <c r="K958" s="24" t="n">
        <v>-0</v>
      </c>
      <c r="L958" s="24" t="n">
        <v>-0</v>
      </c>
      <c r="M958" s="6" t="s">
        <f>=I958+J958+K958+L958</f>
      </c>
      <c r="N958" s="22"/>
      <c r="O958" s="22" t="s">
        <v>796</v>
      </c>
    </row>
    <row collapsed="false" customFormat="false" customHeight="false" hidden="false" ht="12.1" outlineLevel="0" r="959">
      <c r="A959" s="21" t="n">
        <v>45748.492650463</v>
      </c>
      <c r="B959" s="22" t="s">
        <v>696</v>
      </c>
      <c r="C959" s="22" t="s">
        <v>765</v>
      </c>
      <c r="D959" s="22" t="s">
        <v>696</v>
      </c>
      <c r="E959" s="22" t="s">
        <v>696</v>
      </c>
      <c r="F959" s="22" t="s">
        <v>20</v>
      </c>
      <c r="G959" s="23" t="n">
        <v>1</v>
      </c>
      <c r="H959" s="24" t="n">
        <v>1</v>
      </c>
      <c r="I959" s="24" t="n">
        <v>56.3</v>
      </c>
      <c r="J959" s="24" t="n">
        <v>0</v>
      </c>
      <c r="K959" s="24" t="n">
        <v>-0</v>
      </c>
      <c r="L959" s="24" t="n">
        <v>-0</v>
      </c>
      <c r="M959" s="6" t="s">
        <f>=I959+J959+K959+L959</f>
      </c>
      <c r="N959" s="22"/>
      <c r="O959" s="22" t="s">
        <v>674</v>
      </c>
    </row>
    <row collapsed="false" customFormat="false" customHeight="false" hidden="false" ht="12.1" outlineLevel="0" r="960">
      <c r="A960" s="21" t="n">
        <v>45748.546481481</v>
      </c>
      <c r="B960" s="22" t="s">
        <v>673</v>
      </c>
      <c r="C960" s="22" t="s">
        <v>233</v>
      </c>
      <c r="D960" s="22" t="s">
        <v>673</v>
      </c>
      <c r="E960" s="22" t="s">
        <v>673</v>
      </c>
      <c r="F960" s="22" t="s">
        <v>20</v>
      </c>
      <c r="G960" s="23" t="n">
        <v>1</v>
      </c>
      <c r="H960" s="24" t="n">
        <v>1</v>
      </c>
      <c r="I960" s="24" t="n">
        <v>5</v>
      </c>
      <c r="J960" s="24" t="n">
        <v>0</v>
      </c>
      <c r="K960" s="24" t="n">
        <v>-0</v>
      </c>
      <c r="L960" s="24" t="n">
        <v>-0</v>
      </c>
      <c r="M960" s="6" t="s">
        <f>=I960+J960+K960+L960</f>
      </c>
      <c r="N960" s="22"/>
      <c r="O960" s="22" t="s">
        <v>796</v>
      </c>
    </row>
    <row collapsed="false" customFormat="false" customHeight="false" hidden="false" ht="12.1" outlineLevel="0" r="961">
      <c r="A961" s="20" t="n">
        <v>45748.913715278</v>
      </c>
      <c r="B961" s="16" t="s">
        <v>67</v>
      </c>
      <c r="C961" s="16" t="s">
        <v>715</v>
      </c>
      <c r="D961" s="16" t="s">
        <v>336</v>
      </c>
      <c r="E961" s="16" t="s">
        <v>18</v>
      </c>
      <c r="F961" s="16" t="s">
        <v>20</v>
      </c>
      <c r="G961" s="7" t="n">
        <v>20</v>
      </c>
      <c r="H961" s="6" t="n">
        <v>34.655</v>
      </c>
      <c r="I961" s="6" t="n">
        <v>-693.1</v>
      </c>
      <c r="J961" s="6" t="n">
        <v>-0</v>
      </c>
      <c r="K961" s="6" t="n">
        <v>-0</v>
      </c>
      <c r="L961" s="6" t="n">
        <v>-0</v>
      </c>
      <c r="M961" s="6" t="s">
        <f>=I961+J961+K961+L961</f>
      </c>
      <c r="N961" s="16"/>
      <c r="O961" s="16" t="s">
        <v>674</v>
      </c>
    </row>
    <row collapsed="false" customFormat="false" customHeight="false" hidden="false" ht="12.1" outlineLevel="0" r="962">
      <c r="A962" s="29" t="n">
        <v>45748.913726852</v>
      </c>
      <c r="B962" s="30" t="s">
        <v>709</v>
      </c>
      <c r="C962" s="30" t="s">
        <v>720</v>
      </c>
      <c r="D962" s="30" t="s">
        <v>709</v>
      </c>
      <c r="E962" s="30" t="s">
        <v>709</v>
      </c>
      <c r="F962" s="30" t="s">
        <v>20</v>
      </c>
      <c r="G962" s="31" t="n">
        <v>1</v>
      </c>
      <c r="H962" s="32" t="n">
        <v>-1</v>
      </c>
      <c r="I962" s="32" t="n">
        <v>-0.35</v>
      </c>
      <c r="J962" s="32" t="n">
        <v>0</v>
      </c>
      <c r="K962" s="32" t="n">
        <v>-0</v>
      </c>
      <c r="L962" s="32" t="n">
        <v>-0</v>
      </c>
      <c r="M962" s="6" t="s">
        <f>=I962+J962+K962+L962</f>
      </c>
      <c r="N962" s="30"/>
      <c r="O962" s="30" t="s">
        <v>674</v>
      </c>
    </row>
    <row collapsed="false" customFormat="false" customHeight="false" hidden="false" ht="12.1" outlineLevel="0" r="963">
      <c r="A963" s="21" t="n">
        <v>45749.389490741</v>
      </c>
      <c r="B963" s="22" t="s">
        <v>673</v>
      </c>
      <c r="C963" s="22" t="s">
        <v>233</v>
      </c>
      <c r="D963" s="22" t="s">
        <v>673</v>
      </c>
      <c r="E963" s="22" t="s">
        <v>673</v>
      </c>
      <c r="F963" s="22" t="s">
        <v>20</v>
      </c>
      <c r="G963" s="23" t="n">
        <v>1</v>
      </c>
      <c r="H963" s="24" t="n">
        <v>1</v>
      </c>
      <c r="I963" s="24" t="n">
        <v>1</v>
      </c>
      <c r="J963" s="24" t="n">
        <v>0</v>
      </c>
      <c r="K963" s="24" t="n">
        <v>-0</v>
      </c>
      <c r="L963" s="24" t="n">
        <v>-0</v>
      </c>
      <c r="M963" s="6" t="s">
        <f>=I963+J963+K963+L963</f>
      </c>
      <c r="N963" s="22"/>
      <c r="O963" s="22" t="s">
        <v>796</v>
      </c>
    </row>
    <row collapsed="false" customFormat="false" customHeight="false" hidden="false" ht="12.1" outlineLevel="0" r="964">
      <c r="A964" s="21" t="n">
        <v>45749.390543981</v>
      </c>
      <c r="B964" s="22" t="s">
        <v>673</v>
      </c>
      <c r="C964" s="22" t="s">
        <v>233</v>
      </c>
      <c r="D964" s="22" t="s">
        <v>673</v>
      </c>
      <c r="E964" s="22" t="s">
        <v>673</v>
      </c>
      <c r="F964" s="22" t="s">
        <v>20</v>
      </c>
      <c r="G964" s="23" t="n">
        <v>1</v>
      </c>
      <c r="H964" s="24" t="n">
        <v>1</v>
      </c>
      <c r="I964" s="24" t="n">
        <v>20</v>
      </c>
      <c r="J964" s="24" t="n">
        <v>0</v>
      </c>
      <c r="K964" s="24" t="n">
        <v>-0</v>
      </c>
      <c r="L964" s="24" t="n">
        <v>-0</v>
      </c>
      <c r="M964" s="6" t="s">
        <f>=I964+J964+K964+L964</f>
      </c>
      <c r="N964" s="22"/>
      <c r="O964" s="22" t="s">
        <v>796</v>
      </c>
    </row>
    <row collapsed="false" customFormat="false" customHeight="false" hidden="false" ht="12.1" outlineLevel="0" r="965">
      <c r="A965" s="21" t="n">
        <v>45749.430659722</v>
      </c>
      <c r="B965" s="22" t="s">
        <v>731</v>
      </c>
      <c r="C965" s="22" t="s">
        <v>840</v>
      </c>
      <c r="D965" s="22" t="s">
        <v>731</v>
      </c>
      <c r="E965" s="22" t="s">
        <v>731</v>
      </c>
      <c r="F965" s="22" t="s">
        <v>20</v>
      </c>
      <c r="G965" s="23" t="n">
        <v>1</v>
      </c>
      <c r="H965" s="24" t="n">
        <v>1</v>
      </c>
      <c r="I965" s="24" t="n">
        <v>109.68</v>
      </c>
      <c r="J965" s="24" t="n">
        <v>0</v>
      </c>
      <c r="K965" s="24" t="n">
        <v>-0</v>
      </c>
      <c r="L965" s="24" t="n">
        <v>-0</v>
      </c>
      <c r="M965" s="6" t="s">
        <f>=I965+J965+K965+L965</f>
      </c>
      <c r="N965" s="22"/>
      <c r="O965" s="22" t="s">
        <v>674</v>
      </c>
    </row>
    <row collapsed="false" customFormat="false" customHeight="false" hidden="false" ht="12.1" outlineLevel="0" r="966">
      <c r="A966" s="21" t="n">
        <v>45749.434583333</v>
      </c>
      <c r="B966" s="22" t="s">
        <v>696</v>
      </c>
      <c r="C966" s="22" t="s">
        <v>839</v>
      </c>
      <c r="D966" s="22" t="s">
        <v>696</v>
      </c>
      <c r="E966" s="22" t="s">
        <v>696</v>
      </c>
      <c r="F966" s="22" t="s">
        <v>20</v>
      </c>
      <c r="G966" s="23" t="n">
        <v>1</v>
      </c>
      <c r="H966" s="24" t="n">
        <v>1</v>
      </c>
      <c r="I966" s="24" t="n">
        <v>11.55</v>
      </c>
      <c r="J966" s="24" t="n">
        <v>0</v>
      </c>
      <c r="K966" s="24" t="n">
        <v>-0</v>
      </c>
      <c r="L966" s="24" t="n">
        <v>-0</v>
      </c>
      <c r="M966" s="6" t="s">
        <f>=I966+J966+K966+L966</f>
      </c>
      <c r="N966" s="22"/>
      <c r="O966" s="22" t="s">
        <v>674</v>
      </c>
    </row>
    <row collapsed="false" customFormat="false" customHeight="false" hidden="false" ht="12.1" outlineLevel="0" r="967">
      <c r="A967" s="21" t="n">
        <v>45749.710393519</v>
      </c>
      <c r="B967" s="22" t="s">
        <v>673</v>
      </c>
      <c r="C967" s="22" t="s">
        <v>233</v>
      </c>
      <c r="D967" s="22" t="s">
        <v>673</v>
      </c>
      <c r="E967" s="22" t="s">
        <v>673</v>
      </c>
      <c r="F967" s="22" t="s">
        <v>20</v>
      </c>
      <c r="G967" s="23" t="n">
        <v>1</v>
      </c>
      <c r="H967" s="24" t="n">
        <v>1</v>
      </c>
      <c r="I967" s="24" t="n">
        <v>5</v>
      </c>
      <c r="J967" s="24" t="n">
        <v>0</v>
      </c>
      <c r="K967" s="24" t="n">
        <v>-0</v>
      </c>
      <c r="L967" s="24" t="n">
        <v>-0</v>
      </c>
      <c r="M967" s="6" t="s">
        <f>=I967+J967+K967+L967</f>
      </c>
      <c r="N967" s="22"/>
      <c r="O967" s="22" t="s">
        <v>796</v>
      </c>
    </row>
    <row collapsed="false" customFormat="false" customHeight="false" hidden="false" ht="12.1" outlineLevel="0" r="968">
      <c r="A968" s="21" t="n">
        <v>45750.305902778</v>
      </c>
      <c r="B968" s="22" t="s">
        <v>673</v>
      </c>
      <c r="C968" s="22" t="s">
        <v>233</v>
      </c>
      <c r="D968" s="22" t="s">
        <v>673</v>
      </c>
      <c r="E968" s="22" t="s">
        <v>673</v>
      </c>
      <c r="F968" s="22" t="s">
        <v>20</v>
      </c>
      <c r="G968" s="23" t="n">
        <v>1</v>
      </c>
      <c r="H968" s="24" t="n">
        <v>1</v>
      </c>
      <c r="I968" s="24" t="n">
        <v>30.07</v>
      </c>
      <c r="J968" s="24" t="n">
        <v>0</v>
      </c>
      <c r="K968" s="24" t="n">
        <v>-0</v>
      </c>
      <c r="L968" s="24" t="n">
        <v>-0</v>
      </c>
      <c r="M968" s="6" t="s">
        <f>=I968+J968+K968+L968</f>
      </c>
      <c r="N968" s="22"/>
      <c r="O968" s="22" t="s">
        <v>796</v>
      </c>
    </row>
    <row collapsed="false" customFormat="false" customHeight="false" hidden="false" ht="12.1" outlineLevel="0" r="969">
      <c r="A969" s="20" t="n">
        <v>45750.336527778</v>
      </c>
      <c r="B969" s="16" t="s">
        <v>135</v>
      </c>
      <c r="C969" s="16" t="s">
        <v>801</v>
      </c>
      <c r="D969" s="16" t="s">
        <v>336</v>
      </c>
      <c r="E969" s="16" t="s">
        <v>132</v>
      </c>
      <c r="F969" s="16" t="s">
        <v>20</v>
      </c>
      <c r="G969" s="7" t="n">
        <v>1</v>
      </c>
      <c r="H969" s="6" t="n">
        <v>131.611366</v>
      </c>
      <c r="I969" s="6" t="n">
        <v>-131.61</v>
      </c>
      <c r="J969" s="6" t="n">
        <v>-0</v>
      </c>
      <c r="K969" s="6" t="n">
        <v>-0</v>
      </c>
      <c r="L969" s="6" t="n">
        <v>-0</v>
      </c>
      <c r="M969" s="6" t="s">
        <f>=I969+J969+K969+L969</f>
      </c>
      <c r="N969" s="16"/>
      <c r="O969" s="16" t="s">
        <v>796</v>
      </c>
    </row>
    <row collapsed="false" customFormat="false" customHeight="false" hidden="false" ht="12.1" outlineLevel="0" r="970">
      <c r="A970" s="21" t="n">
        <v>45750.470324074</v>
      </c>
      <c r="B970" s="22" t="s">
        <v>696</v>
      </c>
      <c r="C970" s="22" t="s">
        <v>847</v>
      </c>
      <c r="D970" s="22" t="s">
        <v>696</v>
      </c>
      <c r="E970" s="22" t="s">
        <v>696</v>
      </c>
      <c r="F970" s="22" t="s">
        <v>20</v>
      </c>
      <c r="G970" s="23" t="n">
        <v>1</v>
      </c>
      <c r="H970" s="24" t="n">
        <v>1</v>
      </c>
      <c r="I970" s="24" t="n">
        <v>422.29</v>
      </c>
      <c r="J970" s="24" t="n">
        <v>0</v>
      </c>
      <c r="K970" s="24" t="n">
        <v>-0</v>
      </c>
      <c r="L970" s="24" t="n">
        <v>-0</v>
      </c>
      <c r="M970" s="6" t="s">
        <f>=I970+J970+K970+L970</f>
      </c>
      <c r="N970" s="22"/>
      <c r="O970" s="22" t="s">
        <v>674</v>
      </c>
    </row>
    <row collapsed="false" customFormat="false" customHeight="false" hidden="false" ht="12.1" outlineLevel="0" r="971">
      <c r="A971" s="21" t="n">
        <v>45750.668668981</v>
      </c>
      <c r="B971" s="22" t="s">
        <v>673</v>
      </c>
      <c r="C971" s="22" t="s">
        <v>233</v>
      </c>
      <c r="D971" s="22" t="s">
        <v>673</v>
      </c>
      <c r="E971" s="22" t="s">
        <v>673</v>
      </c>
      <c r="F971" s="22" t="s">
        <v>20</v>
      </c>
      <c r="G971" s="23" t="n">
        <v>1</v>
      </c>
      <c r="H971" s="24" t="n">
        <v>1</v>
      </c>
      <c r="I971" s="24" t="n">
        <v>25</v>
      </c>
      <c r="J971" s="24" t="n">
        <v>0</v>
      </c>
      <c r="K971" s="24" t="n">
        <v>-0</v>
      </c>
      <c r="L971" s="24" t="n">
        <v>-0</v>
      </c>
      <c r="M971" s="6" t="s">
        <f>=I971+J971+K971+L971</f>
      </c>
      <c r="N971" s="22"/>
      <c r="O971" s="22" t="s">
        <v>796</v>
      </c>
    </row>
    <row collapsed="false" customFormat="false" customHeight="false" hidden="false" ht="12.1" outlineLevel="0" r="972">
      <c r="A972" s="21" t="n">
        <v>45751.379328704</v>
      </c>
      <c r="B972" s="22" t="s">
        <v>673</v>
      </c>
      <c r="C972" s="22" t="s">
        <v>233</v>
      </c>
      <c r="D972" s="22" t="s">
        <v>673</v>
      </c>
      <c r="E972" s="22" t="s">
        <v>673</v>
      </c>
      <c r="F972" s="22" t="s">
        <v>20</v>
      </c>
      <c r="G972" s="23" t="n">
        <v>1</v>
      </c>
      <c r="H972" s="24" t="n">
        <v>1</v>
      </c>
      <c r="I972" s="24" t="n">
        <v>40</v>
      </c>
      <c r="J972" s="24" t="n">
        <v>0</v>
      </c>
      <c r="K972" s="24" t="n">
        <v>-0</v>
      </c>
      <c r="L972" s="24" t="n">
        <v>-0</v>
      </c>
      <c r="M972" s="6" t="s">
        <f>=I972+J972+K972+L972</f>
      </c>
      <c r="N972" s="22"/>
      <c r="O972" s="22" t="s">
        <v>796</v>
      </c>
    </row>
    <row collapsed="false" customFormat="false" customHeight="false" hidden="false" ht="12.1" outlineLevel="0" r="973">
      <c r="A973" s="21" t="n">
        <v>45751.379814815</v>
      </c>
      <c r="B973" s="22" t="s">
        <v>673</v>
      </c>
      <c r="C973" s="22" t="s">
        <v>233</v>
      </c>
      <c r="D973" s="22" t="s">
        <v>673</v>
      </c>
      <c r="E973" s="22" t="s">
        <v>673</v>
      </c>
      <c r="F973" s="22" t="s">
        <v>20</v>
      </c>
      <c r="G973" s="23" t="n">
        <v>1</v>
      </c>
      <c r="H973" s="24" t="n">
        <v>1</v>
      </c>
      <c r="I973" s="24" t="n">
        <v>1</v>
      </c>
      <c r="J973" s="24" t="n">
        <v>0</v>
      </c>
      <c r="K973" s="24" t="n">
        <v>-0</v>
      </c>
      <c r="L973" s="24" t="n">
        <v>-0</v>
      </c>
      <c r="M973" s="6" t="s">
        <f>=I973+J973+K973+L973</f>
      </c>
      <c r="N973" s="22"/>
      <c r="O973" s="22" t="s">
        <v>796</v>
      </c>
    </row>
    <row collapsed="false" customFormat="false" customHeight="false" hidden="false" ht="12.1" outlineLevel="0" r="974">
      <c r="A974" s="21" t="n">
        <v>45751.827094907</v>
      </c>
      <c r="B974" s="22" t="s">
        <v>673</v>
      </c>
      <c r="C974" s="22" t="s">
        <v>233</v>
      </c>
      <c r="D974" s="22" t="s">
        <v>673</v>
      </c>
      <c r="E974" s="22" t="s">
        <v>673</v>
      </c>
      <c r="F974" s="22" t="s">
        <v>20</v>
      </c>
      <c r="G974" s="23" t="n">
        <v>1</v>
      </c>
      <c r="H974" s="24" t="n">
        <v>1</v>
      </c>
      <c r="I974" s="24" t="n">
        <v>43</v>
      </c>
      <c r="J974" s="24" t="n">
        <v>0</v>
      </c>
      <c r="K974" s="24" t="n">
        <v>-0</v>
      </c>
      <c r="L974" s="24" t="n">
        <v>-0</v>
      </c>
      <c r="M974" s="6" t="s">
        <f>=I974+J974+K974+L974</f>
      </c>
      <c r="N974" s="22"/>
      <c r="O974" s="22" t="s">
        <v>796</v>
      </c>
    </row>
    <row collapsed="false" customFormat="false" customHeight="false" hidden="false" ht="12.1" outlineLevel="0" r="975">
      <c r="A975" s="21" t="n">
        <v>45751.837951389</v>
      </c>
      <c r="B975" s="22" t="s">
        <v>673</v>
      </c>
      <c r="C975" s="22" t="s">
        <v>233</v>
      </c>
      <c r="D975" s="22" t="s">
        <v>673</v>
      </c>
      <c r="E975" s="22" t="s">
        <v>673</v>
      </c>
      <c r="F975" s="22" t="s">
        <v>20</v>
      </c>
      <c r="G975" s="23" t="n">
        <v>1</v>
      </c>
      <c r="H975" s="24" t="n">
        <v>1</v>
      </c>
      <c r="I975" s="24" t="n">
        <v>2</v>
      </c>
      <c r="J975" s="24" t="n">
        <v>0</v>
      </c>
      <c r="K975" s="24" t="n">
        <v>-0</v>
      </c>
      <c r="L975" s="24" t="n">
        <v>-0</v>
      </c>
      <c r="M975" s="6" t="s">
        <f>=I975+J975+K975+L975</f>
      </c>
      <c r="N975" s="22"/>
      <c r="O975" s="22" t="s">
        <v>796</v>
      </c>
    </row>
    <row collapsed="false" customFormat="false" customHeight="false" hidden="false" ht="12.1" outlineLevel="0" r="976">
      <c r="A976" s="21" t="n">
        <v>45751.950625</v>
      </c>
      <c r="B976" s="22" t="s">
        <v>673</v>
      </c>
      <c r="C976" s="22" t="s">
        <v>233</v>
      </c>
      <c r="D976" s="22" t="s">
        <v>673</v>
      </c>
      <c r="E976" s="22" t="s">
        <v>673</v>
      </c>
      <c r="F976" s="22" t="s">
        <v>20</v>
      </c>
      <c r="G976" s="23" t="n">
        <v>1</v>
      </c>
      <c r="H976" s="24" t="n">
        <v>1</v>
      </c>
      <c r="I976" s="24" t="n">
        <v>704</v>
      </c>
      <c r="J976" s="24" t="n">
        <v>0</v>
      </c>
      <c r="K976" s="24" t="n">
        <v>-0</v>
      </c>
      <c r="L976" s="24" t="n">
        <v>-0</v>
      </c>
      <c r="M976" s="6" t="s">
        <f>=I976+J976+K976+L976</f>
      </c>
      <c r="N976" s="22"/>
      <c r="O976" s="22" t="s">
        <v>796</v>
      </c>
    </row>
    <row collapsed="false" customFormat="false" customHeight="false" hidden="false" ht="12.1" outlineLevel="0" r="977">
      <c r="A977" s="20" t="n">
        <v>45751.950717593</v>
      </c>
      <c r="B977" s="16" t="s">
        <v>135</v>
      </c>
      <c r="C977" s="16" t="s">
        <v>801</v>
      </c>
      <c r="D977" s="16" t="s">
        <v>336</v>
      </c>
      <c r="E977" s="16" t="s">
        <v>132</v>
      </c>
      <c r="F977" s="16" t="s">
        <v>20</v>
      </c>
      <c r="G977" s="7" t="n">
        <v>6</v>
      </c>
      <c r="H977" s="6" t="n">
        <v>131.683119</v>
      </c>
      <c r="I977" s="6" t="n">
        <v>-790.1</v>
      </c>
      <c r="J977" s="6" t="n">
        <v>-0</v>
      </c>
      <c r="K977" s="6" t="n">
        <v>-0</v>
      </c>
      <c r="L977" s="6" t="n">
        <v>-0</v>
      </c>
      <c r="M977" s="6" t="s">
        <f>=I977+J977+K977+L977</f>
      </c>
      <c r="N977" s="16"/>
      <c r="O977" s="16" t="s">
        <v>796</v>
      </c>
    </row>
    <row collapsed="false" customFormat="false" customHeight="false" hidden="false" ht="12.1" outlineLevel="0" r="978">
      <c r="A978" s="21" t="n">
        <v>45753.331481481</v>
      </c>
      <c r="B978" s="22" t="s">
        <v>673</v>
      </c>
      <c r="C978" s="22" t="s">
        <v>233</v>
      </c>
      <c r="D978" s="22" t="s">
        <v>673</v>
      </c>
      <c r="E978" s="22" t="s">
        <v>673</v>
      </c>
      <c r="F978" s="22" t="s">
        <v>20</v>
      </c>
      <c r="G978" s="23" t="n">
        <v>1</v>
      </c>
      <c r="H978" s="24" t="n">
        <v>1</v>
      </c>
      <c r="I978" s="24" t="n">
        <v>40.22</v>
      </c>
      <c r="J978" s="24" t="n">
        <v>0</v>
      </c>
      <c r="K978" s="24" t="n">
        <v>-0</v>
      </c>
      <c r="L978" s="24" t="n">
        <v>-0</v>
      </c>
      <c r="M978" s="6" t="s">
        <f>=I978+J978+K978+L978</f>
      </c>
      <c r="N978" s="22"/>
      <c r="O978" s="22" t="s">
        <v>796</v>
      </c>
    </row>
    <row collapsed="false" customFormat="false" customHeight="false" hidden="false" ht="12.1" outlineLevel="0" r="979">
      <c r="A979" s="21" t="n">
        <v>45754.394039352</v>
      </c>
      <c r="B979" s="22" t="s">
        <v>673</v>
      </c>
      <c r="C979" s="22" t="s">
        <v>233</v>
      </c>
      <c r="D979" s="22" t="s">
        <v>673</v>
      </c>
      <c r="E979" s="22" t="s">
        <v>673</v>
      </c>
      <c r="F979" s="22" t="s">
        <v>20</v>
      </c>
      <c r="G979" s="23" t="n">
        <v>1</v>
      </c>
      <c r="H979" s="24" t="n">
        <v>1</v>
      </c>
      <c r="I979" s="24" t="n">
        <v>1</v>
      </c>
      <c r="J979" s="24" t="n">
        <v>0</v>
      </c>
      <c r="K979" s="24" t="n">
        <v>-0</v>
      </c>
      <c r="L979" s="24" t="n">
        <v>-0</v>
      </c>
      <c r="M979" s="6" t="s">
        <f>=I979+J979+K979+L979</f>
      </c>
      <c r="N979" s="22"/>
      <c r="O979" s="22" t="s">
        <v>796</v>
      </c>
    </row>
    <row collapsed="false" customFormat="false" customHeight="false" hidden="false" ht="12.1" outlineLevel="0" r="980">
      <c r="A980" s="21" t="n">
        <v>45754.394618056</v>
      </c>
      <c r="B980" s="22" t="s">
        <v>673</v>
      </c>
      <c r="C980" s="22" t="s">
        <v>233</v>
      </c>
      <c r="D980" s="22" t="s">
        <v>673</v>
      </c>
      <c r="E980" s="22" t="s">
        <v>673</v>
      </c>
      <c r="F980" s="22" t="s">
        <v>20</v>
      </c>
      <c r="G980" s="23" t="n">
        <v>1</v>
      </c>
      <c r="H980" s="24" t="n">
        <v>1</v>
      </c>
      <c r="I980" s="24" t="n">
        <v>40</v>
      </c>
      <c r="J980" s="24" t="n">
        <v>0</v>
      </c>
      <c r="K980" s="24" t="n">
        <v>-0</v>
      </c>
      <c r="L980" s="24" t="n">
        <v>-0</v>
      </c>
      <c r="M980" s="6" t="s">
        <f>=I980+J980+K980+L980</f>
      </c>
      <c r="N980" s="22"/>
      <c r="O980" s="22" t="s">
        <v>796</v>
      </c>
    </row>
    <row collapsed="false" customFormat="false" customHeight="false" hidden="false" ht="12.1" outlineLevel="0" r="981">
      <c r="A981" s="20" t="n">
        <v>45755.755532407</v>
      </c>
      <c r="B981" s="16" t="s">
        <v>219</v>
      </c>
      <c r="C981" s="16" t="s">
        <v>848</v>
      </c>
      <c r="D981" s="16" t="s">
        <v>336</v>
      </c>
      <c r="E981" s="16" t="s">
        <v>146</v>
      </c>
      <c r="F981" s="16" t="s">
        <v>20</v>
      </c>
      <c r="G981" s="7" t="n">
        <v>1</v>
      </c>
      <c r="H981" s="6" t="n">
        <v>92.329310344828</v>
      </c>
      <c r="I981" s="6" t="n">
        <v>-535.51</v>
      </c>
      <c r="J981" s="6" t="n">
        <v>-1.25</v>
      </c>
      <c r="K981" s="6" t="n">
        <v>-1.61</v>
      </c>
      <c r="L981" s="6" t="n">
        <v>-0</v>
      </c>
      <c r="M981" s="6" t="s">
        <f>=I981+J981+K981+L981</f>
      </c>
      <c r="N981" s="16"/>
      <c r="O981" s="16" t="s">
        <v>674</v>
      </c>
    </row>
    <row collapsed="false" customFormat="false" customHeight="false" hidden="false" ht="12.1" outlineLevel="0" r="982">
      <c r="A982" s="21" t="n">
        <v>45756.307094907</v>
      </c>
      <c r="B982" s="22" t="s">
        <v>673</v>
      </c>
      <c r="C982" s="22" t="s">
        <v>233</v>
      </c>
      <c r="D982" s="22" t="s">
        <v>673</v>
      </c>
      <c r="E982" s="22" t="s">
        <v>673</v>
      </c>
      <c r="F982" s="22" t="s">
        <v>20</v>
      </c>
      <c r="G982" s="23" t="n">
        <v>1</v>
      </c>
      <c r="H982" s="24" t="n">
        <v>1</v>
      </c>
      <c r="I982" s="24" t="n">
        <v>25.06</v>
      </c>
      <c r="J982" s="24" t="n">
        <v>0</v>
      </c>
      <c r="K982" s="24" t="n">
        <v>-0</v>
      </c>
      <c r="L982" s="24" t="n">
        <v>-0</v>
      </c>
      <c r="M982" s="6" t="s">
        <f>=I982+J982+K982+L982</f>
      </c>
      <c r="N982" s="22"/>
      <c r="O982" s="22" t="s">
        <v>796</v>
      </c>
    </row>
    <row collapsed="false" customFormat="false" customHeight="false" hidden="false" ht="12.1" outlineLevel="0" r="983">
      <c r="A983" s="20" t="n">
        <v>45756.3353125</v>
      </c>
      <c r="B983" s="16" t="s">
        <v>135</v>
      </c>
      <c r="C983" s="16" t="s">
        <v>801</v>
      </c>
      <c r="D983" s="16" t="s">
        <v>336</v>
      </c>
      <c r="E983" s="16" t="s">
        <v>132</v>
      </c>
      <c r="F983" s="16" t="s">
        <v>20</v>
      </c>
      <c r="G983" s="7" t="n">
        <v>1</v>
      </c>
      <c r="H983" s="6" t="n">
        <v>132.048549</v>
      </c>
      <c r="I983" s="6" t="n">
        <v>-132.05</v>
      </c>
      <c r="J983" s="6" t="n">
        <v>-0</v>
      </c>
      <c r="K983" s="6" t="n">
        <v>-0</v>
      </c>
      <c r="L983" s="6" t="n">
        <v>-0</v>
      </c>
      <c r="M983" s="6" t="s">
        <f>=I983+J983+K983+L983</f>
      </c>
      <c r="N983" s="16"/>
      <c r="O983" s="16" t="s">
        <v>796</v>
      </c>
    </row>
    <row collapsed="false" customFormat="false" customHeight="false" hidden="false" ht="12.1" outlineLevel="0" r="984">
      <c r="A984" s="21" t="n">
        <v>45756.437349537</v>
      </c>
      <c r="B984" s="22" t="s">
        <v>696</v>
      </c>
      <c r="C984" s="22" t="s">
        <v>823</v>
      </c>
      <c r="D984" s="22" t="s">
        <v>696</v>
      </c>
      <c r="E984" s="22" t="s">
        <v>696</v>
      </c>
      <c r="F984" s="22" t="s">
        <v>20</v>
      </c>
      <c r="G984" s="23" t="n">
        <v>1</v>
      </c>
      <c r="H984" s="24" t="n">
        <v>1</v>
      </c>
      <c r="I984" s="24" t="n">
        <v>57.55</v>
      </c>
      <c r="J984" s="24" t="n">
        <v>0</v>
      </c>
      <c r="K984" s="24" t="n">
        <v>-0</v>
      </c>
      <c r="L984" s="24" t="n">
        <v>-0</v>
      </c>
      <c r="M984" s="6" t="s">
        <f>=I984+J984+K984+L984</f>
      </c>
      <c r="N984" s="22"/>
      <c r="O984" s="22" t="s">
        <v>674</v>
      </c>
    </row>
    <row collapsed="false" customFormat="false" customHeight="false" hidden="false" ht="12.1" outlineLevel="0" r="985">
      <c r="A985" s="21" t="n">
        <v>45756.644826389</v>
      </c>
      <c r="B985" s="22" t="s">
        <v>673</v>
      </c>
      <c r="C985" s="22" t="s">
        <v>233</v>
      </c>
      <c r="D985" s="22" t="s">
        <v>673</v>
      </c>
      <c r="E985" s="22" t="s">
        <v>673</v>
      </c>
      <c r="F985" s="22" t="s">
        <v>20</v>
      </c>
      <c r="G985" s="23" t="n">
        <v>1</v>
      </c>
      <c r="H985" s="24" t="n">
        <v>1</v>
      </c>
      <c r="I985" s="24" t="n">
        <v>42</v>
      </c>
      <c r="J985" s="24" t="n">
        <v>0</v>
      </c>
      <c r="K985" s="24" t="n">
        <v>-0</v>
      </c>
      <c r="L985" s="24" t="n">
        <v>-0</v>
      </c>
      <c r="M985" s="6" t="s">
        <f>=I985+J985+K985+L985</f>
      </c>
      <c r="N985" s="22"/>
      <c r="O985" s="22" t="s">
        <v>796</v>
      </c>
    </row>
    <row collapsed="false" customFormat="false" customHeight="false" hidden="false" ht="12.1" outlineLevel="0" r="986">
      <c r="A986" s="21" t="n">
        <v>45756.649108796</v>
      </c>
      <c r="B986" s="22" t="s">
        <v>673</v>
      </c>
      <c r="C986" s="22" t="s">
        <v>233</v>
      </c>
      <c r="D986" s="22" t="s">
        <v>673</v>
      </c>
      <c r="E986" s="22" t="s">
        <v>673</v>
      </c>
      <c r="F986" s="22" t="s">
        <v>20</v>
      </c>
      <c r="G986" s="23" t="n">
        <v>1</v>
      </c>
      <c r="H986" s="24" t="n">
        <v>1</v>
      </c>
      <c r="I986" s="24" t="n">
        <v>35.05</v>
      </c>
      <c r="J986" s="24" t="n">
        <v>0</v>
      </c>
      <c r="K986" s="24" t="n">
        <v>-0</v>
      </c>
      <c r="L986" s="24" t="n">
        <v>-0</v>
      </c>
      <c r="M986" s="6" t="s">
        <f>=I986+J986+K986+L986</f>
      </c>
      <c r="N986" s="22"/>
      <c r="O986" s="22" t="s">
        <v>796</v>
      </c>
    </row>
    <row collapsed="false" customFormat="false" customHeight="false" hidden="false" ht="12.1" outlineLevel="0" r="987">
      <c r="A987" s="21" t="n">
        <v>45756.816701389</v>
      </c>
      <c r="B987" s="22" t="s">
        <v>673</v>
      </c>
      <c r="C987" s="22" t="s">
        <v>233</v>
      </c>
      <c r="D987" s="22" t="s">
        <v>673</v>
      </c>
      <c r="E987" s="22" t="s">
        <v>673</v>
      </c>
      <c r="F987" s="22" t="s">
        <v>20</v>
      </c>
      <c r="G987" s="23" t="n">
        <v>1</v>
      </c>
      <c r="H987" s="24" t="n">
        <v>1</v>
      </c>
      <c r="I987" s="24" t="n">
        <v>22</v>
      </c>
      <c r="J987" s="24" t="n">
        <v>0</v>
      </c>
      <c r="K987" s="24" t="n">
        <v>-0</v>
      </c>
      <c r="L987" s="24" t="n">
        <v>-0</v>
      </c>
      <c r="M987" s="6" t="s">
        <f>=I987+J987+K987+L987</f>
      </c>
      <c r="N987" s="22"/>
      <c r="O987" s="22" t="s">
        <v>796</v>
      </c>
    </row>
    <row collapsed="false" customFormat="false" customHeight="false" hidden="false" ht="12.1" outlineLevel="0" r="988">
      <c r="A988" s="21" t="n">
        <v>45758.710752315</v>
      </c>
      <c r="B988" s="22" t="s">
        <v>673</v>
      </c>
      <c r="C988" s="22" t="s">
        <v>233</v>
      </c>
      <c r="D988" s="22" t="s">
        <v>673</v>
      </c>
      <c r="E988" s="22" t="s">
        <v>673</v>
      </c>
      <c r="F988" s="22" t="s">
        <v>20</v>
      </c>
      <c r="G988" s="23" t="n">
        <v>1</v>
      </c>
      <c r="H988" s="24" t="n">
        <v>1</v>
      </c>
      <c r="I988" s="24" t="n">
        <v>5000</v>
      </c>
      <c r="J988" s="24" t="n">
        <v>0</v>
      </c>
      <c r="K988" s="24" t="n">
        <v>-0</v>
      </c>
      <c r="L988" s="24" t="n">
        <v>-0</v>
      </c>
      <c r="M988" s="6" t="s">
        <f>=I988+J988+K988+L988</f>
      </c>
      <c r="N988" s="22"/>
      <c r="O988" s="22" t="s">
        <v>674</v>
      </c>
    </row>
    <row collapsed="false" customFormat="false" customHeight="false" hidden="false" ht="12.1" outlineLevel="0" r="989">
      <c r="A989" s="33" t="n">
        <v>45758.711273148</v>
      </c>
      <c r="B989" s="34" t="s">
        <v>135</v>
      </c>
      <c r="C989" s="34" t="s">
        <v>801</v>
      </c>
      <c r="D989" s="34" t="s">
        <v>407</v>
      </c>
      <c r="E989" s="34" t="s">
        <v>132</v>
      </c>
      <c r="F989" s="34" t="s">
        <v>20</v>
      </c>
      <c r="G989" s="35" t="n">
        <v>-40</v>
      </c>
      <c r="H989" s="36" t="n">
        <v>132.193574</v>
      </c>
      <c r="I989" s="36" t="n">
        <v>5287.74</v>
      </c>
      <c r="J989" s="36" t="n">
        <v>0</v>
      </c>
      <c r="K989" s="36" t="n">
        <v>-0</v>
      </c>
      <c r="L989" s="36" t="n">
        <v>-0</v>
      </c>
      <c r="M989" s="6" t="s">
        <f>=I989+J989+K989+L989</f>
      </c>
      <c r="N989" s="34"/>
      <c r="O989" s="34" t="s">
        <v>796</v>
      </c>
    </row>
    <row collapsed="false" customFormat="false" customHeight="false" hidden="false" ht="12.1" outlineLevel="0" r="990">
      <c r="A990" s="25" t="n">
        <v>45758.711296296</v>
      </c>
      <c r="B990" s="26" t="s">
        <v>684</v>
      </c>
      <c r="C990" s="26" t="s">
        <v>234</v>
      </c>
      <c r="D990" s="26" t="s">
        <v>684</v>
      </c>
      <c r="E990" s="26" t="s">
        <v>684</v>
      </c>
      <c r="F990" s="26" t="s">
        <v>20</v>
      </c>
      <c r="G990" s="27" t="n">
        <v>1</v>
      </c>
      <c r="H990" s="28" t="n">
        <v>-1</v>
      </c>
      <c r="I990" s="28" t="n">
        <v>-5287.74</v>
      </c>
      <c r="J990" s="28" t="n">
        <v>0</v>
      </c>
      <c r="K990" s="28" t="n">
        <v>-0</v>
      </c>
      <c r="L990" s="28" t="n">
        <v>-0</v>
      </c>
      <c r="M990" s="6" t="s">
        <f>=I990+J990+K990+L990</f>
      </c>
      <c r="N990" s="26"/>
      <c r="O990" s="26" t="s">
        <v>796</v>
      </c>
    </row>
    <row collapsed="false" customFormat="false" customHeight="false" hidden="false" ht="12.1" outlineLevel="0" r="991">
      <c r="A991" s="25" t="n">
        <v>45758.711481481</v>
      </c>
      <c r="B991" s="26" t="s">
        <v>684</v>
      </c>
      <c r="C991" s="26" t="s">
        <v>234</v>
      </c>
      <c r="D991" s="26" t="s">
        <v>684</v>
      </c>
      <c r="E991" s="26" t="s">
        <v>684</v>
      </c>
      <c r="F991" s="26" t="s">
        <v>20</v>
      </c>
      <c r="G991" s="27" t="n">
        <v>1</v>
      </c>
      <c r="H991" s="28" t="n">
        <v>-1</v>
      </c>
      <c r="I991" s="28" t="n">
        <v>-110.59</v>
      </c>
      <c r="J991" s="28" t="n">
        <v>0</v>
      </c>
      <c r="K991" s="28" t="n">
        <v>-0</v>
      </c>
      <c r="L991" s="28" t="n">
        <v>-0</v>
      </c>
      <c r="M991" s="6" t="s">
        <f>=I991+J991+K991+L991</f>
      </c>
      <c r="N991" s="26"/>
      <c r="O991" s="26" t="s">
        <v>796</v>
      </c>
    </row>
    <row collapsed="false" customFormat="false" customHeight="false" hidden="false" ht="12.1" outlineLevel="0" r="992">
      <c r="A992" s="21" t="n">
        <v>45758.711793981</v>
      </c>
      <c r="B992" s="22" t="s">
        <v>673</v>
      </c>
      <c r="C992" s="22" t="s">
        <v>233</v>
      </c>
      <c r="D992" s="22" t="s">
        <v>673</v>
      </c>
      <c r="E992" s="22" t="s">
        <v>673</v>
      </c>
      <c r="F992" s="22" t="s">
        <v>20</v>
      </c>
      <c r="G992" s="23" t="n">
        <v>1</v>
      </c>
      <c r="H992" s="24" t="n">
        <v>1</v>
      </c>
      <c r="I992" s="24" t="n">
        <v>5400</v>
      </c>
      <c r="J992" s="24" t="n">
        <v>0</v>
      </c>
      <c r="K992" s="24" t="n">
        <v>-0</v>
      </c>
      <c r="L992" s="24" t="n">
        <v>-0</v>
      </c>
      <c r="M992" s="6" t="s">
        <f>=I992+J992+K992+L992</f>
      </c>
      <c r="N992" s="22"/>
      <c r="O992" s="22" t="s">
        <v>674</v>
      </c>
    </row>
    <row collapsed="false" customFormat="false" customHeight="false" hidden="false" ht="12.1" outlineLevel="0" r="993">
      <c r="A993" s="20" t="n">
        <v>45758.71525463</v>
      </c>
      <c r="B993" s="16" t="s">
        <v>89</v>
      </c>
      <c r="C993" s="16" t="s">
        <v>699</v>
      </c>
      <c r="D993" s="16" t="s">
        <v>336</v>
      </c>
      <c r="E993" s="16" t="s">
        <v>18</v>
      </c>
      <c r="F993" s="16" t="s">
        <v>20</v>
      </c>
      <c r="G993" s="7" t="n">
        <v>10</v>
      </c>
      <c r="H993" s="6" t="n">
        <v>133.26</v>
      </c>
      <c r="I993" s="6" t="n">
        <v>-1332.6</v>
      </c>
      <c r="J993" s="6" t="n">
        <v>-0</v>
      </c>
      <c r="K993" s="6" t="n">
        <v>-4</v>
      </c>
      <c r="L993" s="6" t="n">
        <v>-0</v>
      </c>
      <c r="M993" s="6" t="s">
        <f>=I993+J993+K993+L993</f>
      </c>
      <c r="N993" s="16"/>
      <c r="O993" s="16" t="s">
        <v>674</v>
      </c>
    </row>
    <row collapsed="false" customFormat="false" customHeight="false" hidden="false" ht="12.1" outlineLevel="0" r="994">
      <c r="A994" s="20" t="n">
        <v>45758.716782407</v>
      </c>
      <c r="B994" s="16" t="s">
        <v>118</v>
      </c>
      <c r="C994" s="16" t="s">
        <v>693</v>
      </c>
      <c r="D994" s="16" t="s">
        <v>336</v>
      </c>
      <c r="E994" s="16" t="s">
        <v>18</v>
      </c>
      <c r="F994" s="16" t="s">
        <v>20</v>
      </c>
      <c r="G994" s="7" t="n">
        <v>20</v>
      </c>
      <c r="H994" s="6" t="n">
        <v>48.765</v>
      </c>
      <c r="I994" s="6" t="n">
        <v>-975.3</v>
      </c>
      <c r="J994" s="6" t="n">
        <v>-0</v>
      </c>
      <c r="K994" s="6" t="n">
        <v>-0</v>
      </c>
      <c r="L994" s="6" t="n">
        <v>-0</v>
      </c>
      <c r="M994" s="6" t="s">
        <f>=I994+J994+K994+L994</f>
      </c>
      <c r="N994" s="16"/>
      <c r="O994" s="16" t="s">
        <v>674</v>
      </c>
    </row>
    <row collapsed="false" customFormat="false" customHeight="false" hidden="false" ht="12.1" outlineLevel="0" r="995">
      <c r="A995" s="29" t="n">
        <v>45758.716793981</v>
      </c>
      <c r="B995" s="30" t="s">
        <v>709</v>
      </c>
      <c r="C995" s="30" t="s">
        <v>816</v>
      </c>
      <c r="D995" s="30" t="s">
        <v>709</v>
      </c>
      <c r="E995" s="30" t="s">
        <v>709</v>
      </c>
      <c r="F995" s="30" t="s">
        <v>20</v>
      </c>
      <c r="G995" s="31" t="n">
        <v>1</v>
      </c>
      <c r="H995" s="32" t="n">
        <v>-1</v>
      </c>
      <c r="I995" s="32" t="n">
        <v>-2.93</v>
      </c>
      <c r="J995" s="32" t="n">
        <v>0</v>
      </c>
      <c r="K995" s="32" t="n">
        <v>-0</v>
      </c>
      <c r="L995" s="32" t="n">
        <v>-0</v>
      </c>
      <c r="M995" s="6" t="s">
        <f>=I995+J995+K995+L995</f>
      </c>
      <c r="N995" s="30"/>
      <c r="O995" s="30" t="s">
        <v>674</v>
      </c>
    </row>
    <row collapsed="false" customFormat="false" customHeight="false" hidden="false" ht="12.1" outlineLevel="0" r="996">
      <c r="A996" s="20" t="n">
        <v>45758.717696759</v>
      </c>
      <c r="B996" s="16" t="s">
        <v>67</v>
      </c>
      <c r="C996" s="16" t="s">
        <v>715</v>
      </c>
      <c r="D996" s="16" t="s">
        <v>336</v>
      </c>
      <c r="E996" s="16" t="s">
        <v>18</v>
      </c>
      <c r="F996" s="16" t="s">
        <v>20</v>
      </c>
      <c r="G996" s="7" t="n">
        <v>30</v>
      </c>
      <c r="H996" s="6" t="n">
        <v>32.671667</v>
      </c>
      <c r="I996" s="6" t="n">
        <v>-980.15</v>
      </c>
      <c r="J996" s="6" t="n">
        <v>-0</v>
      </c>
      <c r="K996" s="6" t="n">
        <v>-0</v>
      </c>
      <c r="L996" s="6" t="n">
        <v>-0</v>
      </c>
      <c r="M996" s="6" t="s">
        <f>=I996+J996+K996+L996</f>
      </c>
      <c r="N996" s="16"/>
      <c r="O996" s="16" t="s">
        <v>674</v>
      </c>
    </row>
    <row collapsed="false" customFormat="false" customHeight="false" hidden="false" ht="12.1" outlineLevel="0" r="997">
      <c r="A997" s="29" t="n">
        <v>45758.717708333</v>
      </c>
      <c r="B997" s="30" t="s">
        <v>709</v>
      </c>
      <c r="C997" s="30" t="s">
        <v>720</v>
      </c>
      <c r="D997" s="30" t="s">
        <v>709</v>
      </c>
      <c r="E997" s="30" t="s">
        <v>709</v>
      </c>
      <c r="F997" s="30" t="s">
        <v>20</v>
      </c>
      <c r="G997" s="31" t="n">
        <v>1</v>
      </c>
      <c r="H997" s="32" t="n">
        <v>-1</v>
      </c>
      <c r="I997" s="32" t="n">
        <v>-2.94</v>
      </c>
      <c r="J997" s="32" t="n">
        <v>0</v>
      </c>
      <c r="K997" s="32" t="n">
        <v>-0</v>
      </c>
      <c r="L997" s="32" t="n">
        <v>-0</v>
      </c>
      <c r="M997" s="6" t="s">
        <f>=I997+J997+K997+L997</f>
      </c>
      <c r="N997" s="30"/>
      <c r="O997" s="30" t="s">
        <v>674</v>
      </c>
    </row>
    <row collapsed="false" customFormat="false" customHeight="false" hidden="false" ht="12.1" outlineLevel="0" r="998">
      <c r="A998" s="20" t="n">
        <v>45758.723796296</v>
      </c>
      <c r="B998" s="16" t="s">
        <v>127</v>
      </c>
      <c r="C998" s="16" t="s">
        <v>795</v>
      </c>
      <c r="D998" s="16" t="s">
        <v>336</v>
      </c>
      <c r="E998" s="16" t="s">
        <v>18</v>
      </c>
      <c r="F998" s="16" t="s">
        <v>20</v>
      </c>
      <c r="G998" s="7" t="n">
        <v>6</v>
      </c>
      <c r="H998" s="6" t="n">
        <v>172.833333</v>
      </c>
      <c r="I998" s="6" t="n">
        <v>-1037</v>
      </c>
      <c r="J998" s="6" t="n">
        <v>-0</v>
      </c>
      <c r="K998" s="6" t="n">
        <v>-0</v>
      </c>
      <c r="L998" s="6" t="n">
        <v>-0</v>
      </c>
      <c r="M998" s="6" t="s">
        <f>=I998+J998+K998+L998</f>
      </c>
      <c r="N998" s="16"/>
      <c r="O998" s="16" t="s">
        <v>674</v>
      </c>
    </row>
    <row collapsed="false" customFormat="false" customHeight="false" hidden="false" ht="12.1" outlineLevel="0" r="999">
      <c r="A999" s="29" t="n">
        <v>45758.72380787</v>
      </c>
      <c r="B999" s="30" t="s">
        <v>709</v>
      </c>
      <c r="C999" s="30" t="s">
        <v>815</v>
      </c>
      <c r="D999" s="30" t="s">
        <v>709</v>
      </c>
      <c r="E999" s="30" t="s">
        <v>709</v>
      </c>
      <c r="F999" s="30" t="s">
        <v>20</v>
      </c>
      <c r="G999" s="31" t="n">
        <v>1</v>
      </c>
      <c r="H999" s="32" t="n">
        <v>-1</v>
      </c>
      <c r="I999" s="32" t="n">
        <v>-3.11</v>
      </c>
      <c r="J999" s="32" t="n">
        <v>0</v>
      </c>
      <c r="K999" s="32" t="n">
        <v>-0</v>
      </c>
      <c r="L999" s="32" t="n">
        <v>-0</v>
      </c>
      <c r="M999" s="6" t="s">
        <f>=I999+J999+K999+L999</f>
      </c>
      <c r="N999" s="30"/>
      <c r="O999" s="30" t="s">
        <v>674</v>
      </c>
    </row>
    <row collapsed="false" customFormat="false" customHeight="false" hidden="false" ht="12.1" outlineLevel="0" r="1000">
      <c r="A1000" s="20" t="n">
        <v>45758.724976852</v>
      </c>
      <c r="B1000" s="16" t="s">
        <v>100</v>
      </c>
      <c r="C1000" s="16" t="s">
        <v>740</v>
      </c>
      <c r="D1000" s="16" t="s">
        <v>336</v>
      </c>
      <c r="E1000" s="16" t="s">
        <v>18</v>
      </c>
      <c r="F1000" s="16" t="s">
        <v>20</v>
      </c>
      <c r="G1000" s="7" t="n">
        <v>2000</v>
      </c>
      <c r="H1000" s="6" t="n">
        <v>0.4611</v>
      </c>
      <c r="I1000" s="6" t="n">
        <v>-922.2</v>
      </c>
      <c r="J1000" s="6" t="n">
        <v>-0</v>
      </c>
      <c r="K1000" s="6" t="n">
        <v>-2.77</v>
      </c>
      <c r="L1000" s="6" t="n">
        <v>-0</v>
      </c>
      <c r="M1000" s="6" t="s">
        <f>=I1000+J1000+K1000+L1000</f>
      </c>
      <c r="N1000" s="16"/>
      <c r="O1000" s="16" t="s">
        <v>674</v>
      </c>
    </row>
    <row collapsed="false" customFormat="false" customHeight="false" hidden="false" ht="12.1" outlineLevel="0" r="1001">
      <c r="A1001" s="20" t="n">
        <v>45758.730625</v>
      </c>
      <c r="B1001" s="16" t="s">
        <v>71</v>
      </c>
      <c r="C1001" s="16" t="s">
        <v>849</v>
      </c>
      <c r="D1001" s="16" t="s">
        <v>336</v>
      </c>
      <c r="E1001" s="16" t="s">
        <v>18</v>
      </c>
      <c r="F1001" s="16" t="s">
        <v>20</v>
      </c>
      <c r="G1001" s="7" t="n">
        <v>10</v>
      </c>
      <c r="H1001" s="6" t="n">
        <v>390.46</v>
      </c>
      <c r="I1001" s="6" t="n">
        <v>-3904.6</v>
      </c>
      <c r="J1001" s="6" t="n">
        <v>-0</v>
      </c>
      <c r="K1001" s="6" t="n">
        <v>-0</v>
      </c>
      <c r="L1001" s="6" t="n">
        <v>-0</v>
      </c>
      <c r="M1001" s="6" t="s">
        <f>=I1001+J1001+K1001+L1001</f>
      </c>
      <c r="N1001" s="16"/>
      <c r="O1001" s="16" t="s">
        <v>674</v>
      </c>
    </row>
    <row collapsed="false" customFormat="false" customHeight="false" hidden="false" ht="12.1" outlineLevel="0" r="1002">
      <c r="A1002" s="29" t="n">
        <v>45758.730636574</v>
      </c>
      <c r="B1002" s="30" t="s">
        <v>709</v>
      </c>
      <c r="C1002" s="30" t="s">
        <v>850</v>
      </c>
      <c r="D1002" s="30" t="s">
        <v>709</v>
      </c>
      <c r="E1002" s="30" t="s">
        <v>709</v>
      </c>
      <c r="F1002" s="30" t="s">
        <v>20</v>
      </c>
      <c r="G1002" s="31" t="n">
        <v>1</v>
      </c>
      <c r="H1002" s="32" t="n">
        <v>-1</v>
      </c>
      <c r="I1002" s="32" t="n">
        <v>-11.71</v>
      </c>
      <c r="J1002" s="32" t="n">
        <v>0</v>
      </c>
      <c r="K1002" s="32" t="n">
        <v>-0</v>
      </c>
      <c r="L1002" s="32" t="n">
        <v>-0</v>
      </c>
      <c r="M1002" s="6" t="s">
        <f>=I1002+J1002+K1002+L1002</f>
      </c>
      <c r="N1002" s="30"/>
      <c r="O1002" s="30" t="s">
        <v>674</v>
      </c>
    </row>
    <row collapsed="false" customFormat="false" customHeight="false" hidden="false" ht="12.1" outlineLevel="0" r="1003">
      <c r="A1003" s="20" t="n">
        <v>45758.732627315</v>
      </c>
      <c r="B1003" s="16" t="s">
        <v>98</v>
      </c>
      <c r="C1003" s="16" t="s">
        <v>705</v>
      </c>
      <c r="D1003" s="16" t="s">
        <v>336</v>
      </c>
      <c r="E1003" s="16" t="s">
        <v>18</v>
      </c>
      <c r="F1003" s="16" t="s">
        <v>20</v>
      </c>
      <c r="G1003" s="7" t="n">
        <v>1</v>
      </c>
      <c r="H1003" s="6" t="n">
        <v>1045.7</v>
      </c>
      <c r="I1003" s="6" t="n">
        <v>-1045.7</v>
      </c>
      <c r="J1003" s="6" t="n">
        <v>-0</v>
      </c>
      <c r="K1003" s="6" t="n">
        <v>-0</v>
      </c>
      <c r="L1003" s="6" t="n">
        <v>-0</v>
      </c>
      <c r="M1003" s="6" t="s">
        <f>=I1003+J1003+K1003+L1003</f>
      </c>
      <c r="N1003" s="16"/>
      <c r="O1003" s="16" t="s">
        <v>674</v>
      </c>
    </row>
    <row collapsed="false" customFormat="false" customHeight="false" hidden="false" ht="12.1" outlineLevel="0" r="1004">
      <c r="A1004" s="29" t="n">
        <v>45758.732638889</v>
      </c>
      <c r="B1004" s="30" t="s">
        <v>709</v>
      </c>
      <c r="C1004" s="30" t="s">
        <v>851</v>
      </c>
      <c r="D1004" s="30" t="s">
        <v>709</v>
      </c>
      <c r="E1004" s="30" t="s">
        <v>709</v>
      </c>
      <c r="F1004" s="30" t="s">
        <v>20</v>
      </c>
      <c r="G1004" s="31" t="n">
        <v>1</v>
      </c>
      <c r="H1004" s="32" t="n">
        <v>-1</v>
      </c>
      <c r="I1004" s="32" t="n">
        <v>-3.14</v>
      </c>
      <c r="J1004" s="32" t="n">
        <v>0</v>
      </c>
      <c r="K1004" s="32" t="n">
        <v>-0</v>
      </c>
      <c r="L1004" s="32" t="n">
        <v>-0</v>
      </c>
      <c r="M1004" s="6" t="s">
        <f>=I1004+J1004+K1004+L1004</f>
      </c>
      <c r="N1004" s="30"/>
      <c r="O1004" s="30" t="s">
        <v>674</v>
      </c>
    </row>
    <row collapsed="false" customFormat="false" customHeight="false" hidden="false" ht="12.1" outlineLevel="0" r="1005">
      <c r="A1005" s="20" t="n">
        <v>45758.732974537</v>
      </c>
      <c r="B1005" s="16" t="s">
        <v>95</v>
      </c>
      <c r="C1005" s="16" t="s">
        <v>742</v>
      </c>
      <c r="D1005" s="16" t="s">
        <v>336</v>
      </c>
      <c r="E1005" s="16" t="s">
        <v>18</v>
      </c>
      <c r="F1005" s="16" t="s">
        <v>20</v>
      </c>
      <c r="G1005" s="7" t="n">
        <v>1</v>
      </c>
      <c r="H1005" s="6" t="n">
        <v>419.84</v>
      </c>
      <c r="I1005" s="6" t="n">
        <v>-419.84</v>
      </c>
      <c r="J1005" s="6" t="n">
        <v>-0</v>
      </c>
      <c r="K1005" s="6" t="n">
        <v>-0</v>
      </c>
      <c r="L1005" s="6" t="n">
        <v>-0</v>
      </c>
      <c r="M1005" s="6" t="s">
        <f>=I1005+J1005+K1005+L1005</f>
      </c>
      <c r="N1005" s="16"/>
      <c r="O1005" s="16" t="s">
        <v>674</v>
      </c>
    </row>
    <row collapsed="false" customFormat="false" customHeight="false" hidden="false" ht="12.1" outlineLevel="0" r="1006">
      <c r="A1006" s="29" t="n">
        <v>45758.732986111</v>
      </c>
      <c r="B1006" s="30" t="s">
        <v>709</v>
      </c>
      <c r="C1006" s="30" t="s">
        <v>766</v>
      </c>
      <c r="D1006" s="30" t="s">
        <v>709</v>
      </c>
      <c r="E1006" s="30" t="s">
        <v>709</v>
      </c>
      <c r="F1006" s="30" t="s">
        <v>20</v>
      </c>
      <c r="G1006" s="31" t="n">
        <v>1</v>
      </c>
      <c r="H1006" s="32" t="n">
        <v>-1</v>
      </c>
      <c r="I1006" s="32" t="n">
        <v>-1.26</v>
      </c>
      <c r="J1006" s="32" t="n">
        <v>0</v>
      </c>
      <c r="K1006" s="32" t="n">
        <v>-0</v>
      </c>
      <c r="L1006" s="32" t="n">
        <v>-0</v>
      </c>
      <c r="M1006" s="6" t="s">
        <f>=I1006+J1006+K1006+L1006</f>
      </c>
      <c r="N1006" s="30"/>
      <c r="O1006" s="30" t="s">
        <v>674</v>
      </c>
    </row>
    <row collapsed="false" customFormat="false" customHeight="false" hidden="false" ht="12.1" outlineLevel="0" r="1007">
      <c r="A1007" s="21" t="n">
        <v>45758.811319444</v>
      </c>
      <c r="B1007" s="22" t="s">
        <v>673</v>
      </c>
      <c r="C1007" s="22" t="s">
        <v>233</v>
      </c>
      <c r="D1007" s="22" t="s">
        <v>673</v>
      </c>
      <c r="E1007" s="22" t="s">
        <v>673</v>
      </c>
      <c r="F1007" s="22" t="s">
        <v>20</v>
      </c>
      <c r="G1007" s="23" t="n">
        <v>1</v>
      </c>
      <c r="H1007" s="24" t="n">
        <v>1</v>
      </c>
      <c r="I1007" s="24" t="n">
        <v>11</v>
      </c>
      <c r="J1007" s="24" t="n">
        <v>0</v>
      </c>
      <c r="K1007" s="24" t="n">
        <v>-0</v>
      </c>
      <c r="L1007" s="24" t="n">
        <v>-0</v>
      </c>
      <c r="M1007" s="6" t="s">
        <f>=I1007+J1007+K1007+L1007</f>
      </c>
      <c r="N1007" s="22"/>
      <c r="O1007" s="22" t="s">
        <v>796</v>
      </c>
    </row>
    <row collapsed="false" customFormat="false" customHeight="false" hidden="false" ht="12.1" outlineLevel="0" r="1008">
      <c r="A1008" s="21" t="n">
        <v>45758.821296296</v>
      </c>
      <c r="B1008" s="22" t="s">
        <v>673</v>
      </c>
      <c r="C1008" s="22" t="s">
        <v>233</v>
      </c>
      <c r="D1008" s="22" t="s">
        <v>673</v>
      </c>
      <c r="E1008" s="22" t="s">
        <v>673</v>
      </c>
      <c r="F1008" s="22" t="s">
        <v>20</v>
      </c>
      <c r="G1008" s="23" t="n">
        <v>1</v>
      </c>
      <c r="H1008" s="24" t="n">
        <v>1</v>
      </c>
      <c r="I1008" s="24" t="n">
        <v>35.18</v>
      </c>
      <c r="J1008" s="24" t="n">
        <v>0</v>
      </c>
      <c r="K1008" s="24" t="n">
        <v>-0</v>
      </c>
      <c r="L1008" s="24" t="n">
        <v>-0</v>
      </c>
      <c r="M1008" s="6" t="s">
        <f>=I1008+J1008+K1008+L1008</f>
      </c>
      <c r="N1008" s="22"/>
      <c r="O1008" s="22" t="s">
        <v>796</v>
      </c>
    </row>
    <row collapsed="false" customFormat="false" customHeight="false" hidden="false" ht="12.1" outlineLevel="0" r="1009">
      <c r="A1009" s="21" t="n">
        <v>45759.309664352</v>
      </c>
      <c r="B1009" s="22" t="s">
        <v>673</v>
      </c>
      <c r="C1009" s="22" t="s">
        <v>233</v>
      </c>
      <c r="D1009" s="22" t="s">
        <v>673</v>
      </c>
      <c r="E1009" s="22" t="s">
        <v>673</v>
      </c>
      <c r="F1009" s="22" t="s">
        <v>20</v>
      </c>
      <c r="G1009" s="23" t="n">
        <v>1</v>
      </c>
      <c r="H1009" s="24" t="n">
        <v>1</v>
      </c>
      <c r="I1009" s="24" t="n">
        <v>25</v>
      </c>
      <c r="J1009" s="24" t="n">
        <v>0</v>
      </c>
      <c r="K1009" s="24" t="n">
        <v>-0</v>
      </c>
      <c r="L1009" s="24" t="n">
        <v>-0</v>
      </c>
      <c r="M1009" s="6" t="s">
        <f>=I1009+J1009+K1009+L1009</f>
      </c>
      <c r="N1009" s="22"/>
      <c r="O1009" s="22" t="s">
        <v>796</v>
      </c>
    </row>
    <row collapsed="false" customFormat="false" customHeight="false" hidden="false" ht="12.1" outlineLevel="0" r="1010">
      <c r="A1010" s="21" t="n">
        <v>45760.309664352</v>
      </c>
      <c r="B1010" s="22" t="s">
        <v>673</v>
      </c>
      <c r="C1010" s="22" t="s">
        <v>233</v>
      </c>
      <c r="D1010" s="22" t="s">
        <v>673</v>
      </c>
      <c r="E1010" s="22" t="s">
        <v>673</v>
      </c>
      <c r="F1010" s="22" t="s">
        <v>20</v>
      </c>
      <c r="G1010" s="23" t="n">
        <v>1</v>
      </c>
      <c r="H1010" s="24" t="n">
        <v>1</v>
      </c>
      <c r="I1010" s="24" t="n">
        <v>42</v>
      </c>
      <c r="J1010" s="24" t="n">
        <v>0</v>
      </c>
      <c r="K1010" s="24" t="n">
        <v>-0</v>
      </c>
      <c r="L1010" s="24" t="n">
        <v>-0</v>
      </c>
      <c r="M1010" s="6" t="s">
        <f>=I1010+J1010+K1010+L1010</f>
      </c>
      <c r="N1010" s="22"/>
      <c r="O1010" s="22" t="s">
        <v>796</v>
      </c>
    </row>
    <row collapsed="false" customFormat="false" customHeight="false" hidden="false" ht="12.1" outlineLevel="0" r="1011">
      <c r="A1011" s="21" t="n">
        <v>45760.870127315</v>
      </c>
      <c r="B1011" s="22" t="s">
        <v>673</v>
      </c>
      <c r="C1011" s="22" t="s">
        <v>233</v>
      </c>
      <c r="D1011" s="22" t="s">
        <v>673</v>
      </c>
      <c r="E1011" s="22" t="s">
        <v>673</v>
      </c>
      <c r="F1011" s="22" t="s">
        <v>20</v>
      </c>
      <c r="G1011" s="23" t="n">
        <v>1</v>
      </c>
      <c r="H1011" s="24" t="n">
        <v>1</v>
      </c>
      <c r="I1011" s="24" t="n">
        <v>24.46</v>
      </c>
      <c r="J1011" s="24" t="n">
        <v>0</v>
      </c>
      <c r="K1011" s="24" t="n">
        <v>-0</v>
      </c>
      <c r="L1011" s="24" t="n">
        <v>-0</v>
      </c>
      <c r="M1011" s="6" t="s">
        <f>=I1011+J1011+K1011+L1011</f>
      </c>
      <c r="N1011" s="22"/>
      <c r="O1011" s="22" t="s">
        <v>796</v>
      </c>
    </row>
    <row collapsed="false" customFormat="false" customHeight="false" hidden="false" ht="12.1" outlineLevel="0" r="1012">
      <c r="A1012" s="20" t="n">
        <v>45760.870243056</v>
      </c>
      <c r="B1012" s="16" t="s">
        <v>135</v>
      </c>
      <c r="C1012" s="16" t="s">
        <v>801</v>
      </c>
      <c r="D1012" s="16" t="s">
        <v>336</v>
      </c>
      <c r="E1012" s="16" t="s">
        <v>132</v>
      </c>
      <c r="F1012" s="16" t="s">
        <v>20</v>
      </c>
      <c r="G1012" s="7" t="n">
        <v>1</v>
      </c>
      <c r="H1012" s="6" t="n">
        <v>132.338182</v>
      </c>
      <c r="I1012" s="6" t="n">
        <v>-132.34</v>
      </c>
      <c r="J1012" s="6" t="n">
        <v>-0</v>
      </c>
      <c r="K1012" s="6" t="n">
        <v>-0</v>
      </c>
      <c r="L1012" s="6" t="n">
        <v>-0</v>
      </c>
      <c r="M1012" s="6" t="s">
        <f>=I1012+J1012+K1012+L1012</f>
      </c>
      <c r="N1012" s="16"/>
      <c r="O1012" s="16" t="s">
        <v>796</v>
      </c>
    </row>
    <row collapsed="false" customFormat="false" customHeight="false" hidden="false" ht="12.1" outlineLevel="0" r="1013">
      <c r="A1013" s="21" t="n">
        <v>45760.873599537</v>
      </c>
      <c r="B1013" s="22" t="s">
        <v>673</v>
      </c>
      <c r="C1013" s="22" t="s">
        <v>233</v>
      </c>
      <c r="D1013" s="22" t="s">
        <v>673</v>
      </c>
      <c r="E1013" s="22" t="s">
        <v>673</v>
      </c>
      <c r="F1013" s="22" t="s">
        <v>20</v>
      </c>
      <c r="G1013" s="23" t="n">
        <v>1</v>
      </c>
      <c r="H1013" s="24" t="n">
        <v>1</v>
      </c>
      <c r="I1013" s="24" t="n">
        <v>7.73</v>
      </c>
      <c r="J1013" s="24" t="n">
        <v>0</v>
      </c>
      <c r="K1013" s="24" t="n">
        <v>-0</v>
      </c>
      <c r="L1013" s="24" t="n">
        <v>-0</v>
      </c>
      <c r="M1013" s="6" t="s">
        <f>=I1013+J1013+K1013+L1013</f>
      </c>
      <c r="N1013" s="22"/>
      <c r="O1013" s="22" t="s">
        <v>796</v>
      </c>
    </row>
    <row collapsed="false" customFormat="false" customHeight="false" hidden="false" ht="12.1" outlineLevel="0" r="1014">
      <c r="A1014" s="21" t="n">
        <v>45761.294074074</v>
      </c>
      <c r="B1014" s="22" t="s">
        <v>673</v>
      </c>
      <c r="C1014" s="22" t="s">
        <v>233</v>
      </c>
      <c r="D1014" s="22" t="s">
        <v>673</v>
      </c>
      <c r="E1014" s="22" t="s">
        <v>673</v>
      </c>
      <c r="F1014" s="22" t="s">
        <v>20</v>
      </c>
      <c r="G1014" s="23" t="n">
        <v>1</v>
      </c>
      <c r="H1014" s="24" t="n">
        <v>1</v>
      </c>
      <c r="I1014" s="24" t="n">
        <v>18.21</v>
      </c>
      <c r="J1014" s="24" t="n">
        <v>0</v>
      </c>
      <c r="K1014" s="24" t="n">
        <v>-0</v>
      </c>
      <c r="L1014" s="24" t="n">
        <v>-0</v>
      </c>
      <c r="M1014" s="6" t="s">
        <f>=I1014+J1014+K1014+L1014</f>
      </c>
      <c r="N1014" s="22"/>
      <c r="O1014" s="22" t="s">
        <v>796</v>
      </c>
    </row>
    <row collapsed="false" customFormat="false" customHeight="false" hidden="false" ht="12.1" outlineLevel="0" r="1015">
      <c r="A1015" s="21" t="n">
        <v>45761.294502315</v>
      </c>
      <c r="B1015" s="22" t="s">
        <v>673</v>
      </c>
      <c r="C1015" s="22" t="s">
        <v>233</v>
      </c>
      <c r="D1015" s="22" t="s">
        <v>673</v>
      </c>
      <c r="E1015" s="22" t="s">
        <v>673</v>
      </c>
      <c r="F1015" s="22" t="s">
        <v>20</v>
      </c>
      <c r="G1015" s="23" t="n">
        <v>1</v>
      </c>
      <c r="H1015" s="24" t="n">
        <v>1</v>
      </c>
      <c r="I1015" s="24" t="n">
        <v>12.43</v>
      </c>
      <c r="J1015" s="24" t="n">
        <v>0</v>
      </c>
      <c r="K1015" s="24" t="n">
        <v>-0</v>
      </c>
      <c r="L1015" s="24" t="n">
        <v>-0</v>
      </c>
      <c r="M1015" s="6" t="s">
        <f>=I1015+J1015+K1015+L1015</f>
      </c>
      <c r="N1015" s="22"/>
      <c r="O1015" s="22" t="s">
        <v>796</v>
      </c>
    </row>
    <row collapsed="false" customFormat="false" customHeight="false" hidden="false" ht="12.1" outlineLevel="0" r="1016">
      <c r="A1016" s="21" t="n">
        <v>45761.294837963</v>
      </c>
      <c r="B1016" s="22" t="s">
        <v>673</v>
      </c>
      <c r="C1016" s="22" t="s">
        <v>233</v>
      </c>
      <c r="D1016" s="22" t="s">
        <v>673</v>
      </c>
      <c r="E1016" s="22" t="s">
        <v>673</v>
      </c>
      <c r="F1016" s="22" t="s">
        <v>20</v>
      </c>
      <c r="G1016" s="23" t="n">
        <v>1</v>
      </c>
      <c r="H1016" s="24" t="n">
        <v>1</v>
      </c>
      <c r="I1016" s="24" t="n">
        <v>45</v>
      </c>
      <c r="J1016" s="24" t="n">
        <v>0</v>
      </c>
      <c r="K1016" s="24" t="n">
        <v>-0</v>
      </c>
      <c r="L1016" s="24" t="n">
        <v>-0</v>
      </c>
      <c r="M1016" s="6" t="s">
        <f>=I1016+J1016+K1016+L1016</f>
      </c>
      <c r="N1016" s="22"/>
      <c r="O1016" s="22" t="s">
        <v>796</v>
      </c>
    </row>
    <row collapsed="false" customFormat="false" customHeight="false" hidden="false" ht="12.1" outlineLevel="0" r="1017">
      <c r="A1017" s="21" t="n">
        <v>45761.52068287</v>
      </c>
      <c r="B1017" s="22" t="s">
        <v>673</v>
      </c>
      <c r="C1017" s="22" t="s">
        <v>233</v>
      </c>
      <c r="D1017" s="22" t="s">
        <v>673</v>
      </c>
      <c r="E1017" s="22" t="s">
        <v>673</v>
      </c>
      <c r="F1017" s="22" t="s">
        <v>20</v>
      </c>
      <c r="G1017" s="23" t="n">
        <v>1</v>
      </c>
      <c r="H1017" s="24" t="n">
        <v>1</v>
      </c>
      <c r="I1017" s="24" t="n">
        <v>6</v>
      </c>
      <c r="J1017" s="24" t="n">
        <v>0</v>
      </c>
      <c r="K1017" s="24" t="n">
        <v>-0</v>
      </c>
      <c r="L1017" s="24" t="n">
        <v>-0</v>
      </c>
      <c r="M1017" s="6" t="s">
        <f>=I1017+J1017+K1017+L1017</f>
      </c>
      <c r="N1017" s="22"/>
      <c r="O1017" s="22" t="s">
        <v>796</v>
      </c>
    </row>
    <row collapsed="false" customFormat="false" customHeight="false" hidden="false" ht="12.1" outlineLevel="0" r="1018">
      <c r="A1018" s="21" t="n">
        <v>45762.374409722</v>
      </c>
      <c r="B1018" s="22" t="s">
        <v>673</v>
      </c>
      <c r="C1018" s="22" t="s">
        <v>233</v>
      </c>
      <c r="D1018" s="22" t="s">
        <v>673</v>
      </c>
      <c r="E1018" s="22" t="s">
        <v>673</v>
      </c>
      <c r="F1018" s="22" t="s">
        <v>20</v>
      </c>
      <c r="G1018" s="23" t="n">
        <v>1</v>
      </c>
      <c r="H1018" s="24" t="n">
        <v>1</v>
      </c>
      <c r="I1018" s="24" t="n">
        <v>2</v>
      </c>
      <c r="J1018" s="24" t="n">
        <v>0</v>
      </c>
      <c r="K1018" s="24" t="n">
        <v>-0</v>
      </c>
      <c r="L1018" s="24" t="n">
        <v>-0</v>
      </c>
      <c r="M1018" s="6" t="s">
        <f>=I1018+J1018+K1018+L1018</f>
      </c>
      <c r="N1018" s="22"/>
      <c r="O1018" s="22" t="s">
        <v>796</v>
      </c>
    </row>
    <row collapsed="false" customFormat="false" customHeight="false" hidden="false" ht="12.1" outlineLevel="0" r="1019">
      <c r="A1019" s="21" t="n">
        <v>45762.4853125</v>
      </c>
      <c r="B1019" s="22" t="s">
        <v>696</v>
      </c>
      <c r="C1019" s="22" t="s">
        <v>845</v>
      </c>
      <c r="D1019" s="22" t="s">
        <v>696</v>
      </c>
      <c r="E1019" s="22" t="s">
        <v>696</v>
      </c>
      <c r="F1019" s="22" t="s">
        <v>20</v>
      </c>
      <c r="G1019" s="23" t="n">
        <v>1</v>
      </c>
      <c r="H1019" s="24" t="n">
        <v>1</v>
      </c>
      <c r="I1019" s="24" t="n">
        <v>40.68</v>
      </c>
      <c r="J1019" s="24" t="n">
        <v>0</v>
      </c>
      <c r="K1019" s="24" t="n">
        <v>-0</v>
      </c>
      <c r="L1019" s="24" t="n">
        <v>-0</v>
      </c>
      <c r="M1019" s="6" t="s">
        <f>=I1019+J1019+K1019+L1019</f>
      </c>
      <c r="N1019" s="22"/>
      <c r="O1019" s="22" t="s">
        <v>674</v>
      </c>
    </row>
    <row collapsed="false" customFormat="false" customHeight="false" hidden="false" ht="12.1" outlineLevel="0" r="1020">
      <c r="A1020" s="21" t="n">
        <v>45762.522013889</v>
      </c>
      <c r="B1020" s="22" t="s">
        <v>673</v>
      </c>
      <c r="C1020" s="22" t="s">
        <v>233</v>
      </c>
      <c r="D1020" s="22" t="s">
        <v>673</v>
      </c>
      <c r="E1020" s="22" t="s">
        <v>673</v>
      </c>
      <c r="F1020" s="22" t="s">
        <v>20</v>
      </c>
      <c r="G1020" s="23" t="n">
        <v>1</v>
      </c>
      <c r="H1020" s="24" t="n">
        <v>1</v>
      </c>
      <c r="I1020" s="24" t="n">
        <v>48.4</v>
      </c>
      <c r="J1020" s="24" t="n">
        <v>0</v>
      </c>
      <c r="K1020" s="24" t="n">
        <v>-0</v>
      </c>
      <c r="L1020" s="24" t="n">
        <v>-0</v>
      </c>
      <c r="M1020" s="6" t="s">
        <f>=I1020+J1020+K1020+L1020</f>
      </c>
      <c r="N1020" s="22"/>
      <c r="O1020" s="22" t="s">
        <v>796</v>
      </c>
    </row>
    <row collapsed="false" customFormat="false" customHeight="false" hidden="false" ht="12.1" outlineLevel="0" r="1021">
      <c r="A1021" s="20" t="n">
        <v>45762.522071759</v>
      </c>
      <c r="B1021" s="16" t="s">
        <v>135</v>
      </c>
      <c r="C1021" s="16" t="s">
        <v>801</v>
      </c>
      <c r="D1021" s="16" t="s">
        <v>336</v>
      </c>
      <c r="E1021" s="16" t="s">
        <v>132</v>
      </c>
      <c r="F1021" s="16" t="s">
        <v>20</v>
      </c>
      <c r="G1021" s="7" t="n">
        <v>1</v>
      </c>
      <c r="H1021" s="6" t="n">
        <v>132.479771</v>
      </c>
      <c r="I1021" s="6" t="n">
        <v>-132.48</v>
      </c>
      <c r="J1021" s="6" t="n">
        <v>-0</v>
      </c>
      <c r="K1021" s="6" t="n">
        <v>-0</v>
      </c>
      <c r="L1021" s="6" t="n">
        <v>-0</v>
      </c>
      <c r="M1021" s="6" t="s">
        <f>=I1021+J1021+K1021+L1021</f>
      </c>
      <c r="N1021" s="16"/>
      <c r="O1021" s="16" t="s">
        <v>796</v>
      </c>
    </row>
    <row collapsed="false" customFormat="false" customHeight="false" hidden="false" ht="12.1" outlineLevel="0" r="1022">
      <c r="A1022" s="21" t="n">
        <v>45762.785810185</v>
      </c>
      <c r="B1022" s="22" t="s">
        <v>673</v>
      </c>
      <c r="C1022" s="22" t="s">
        <v>233</v>
      </c>
      <c r="D1022" s="22" t="s">
        <v>673</v>
      </c>
      <c r="E1022" s="22" t="s">
        <v>673</v>
      </c>
      <c r="F1022" s="22" t="s">
        <v>20</v>
      </c>
      <c r="G1022" s="23" t="n">
        <v>1</v>
      </c>
      <c r="H1022" s="24" t="n">
        <v>1</v>
      </c>
      <c r="I1022" s="24" t="n">
        <v>17.1</v>
      </c>
      <c r="J1022" s="24" t="n">
        <v>0</v>
      </c>
      <c r="K1022" s="24" t="n">
        <v>-0</v>
      </c>
      <c r="L1022" s="24" t="n">
        <v>-0</v>
      </c>
      <c r="M1022" s="6" t="s">
        <f>=I1022+J1022+K1022+L1022</f>
      </c>
      <c r="N1022" s="22"/>
      <c r="O1022" s="22" t="s">
        <v>796</v>
      </c>
    </row>
    <row collapsed="false" customFormat="false" customHeight="false" hidden="false" ht="12.1" outlineLevel="0" r="1023">
      <c r="A1023" s="21" t="n">
        <v>45763.399675926</v>
      </c>
      <c r="B1023" s="22" t="s">
        <v>673</v>
      </c>
      <c r="C1023" s="22" t="s">
        <v>233</v>
      </c>
      <c r="D1023" s="22" t="s">
        <v>673</v>
      </c>
      <c r="E1023" s="22" t="s">
        <v>673</v>
      </c>
      <c r="F1023" s="22" t="s">
        <v>20</v>
      </c>
      <c r="G1023" s="23" t="n">
        <v>1</v>
      </c>
      <c r="H1023" s="24" t="n">
        <v>1</v>
      </c>
      <c r="I1023" s="24" t="n">
        <v>2</v>
      </c>
      <c r="J1023" s="24" t="n">
        <v>0</v>
      </c>
      <c r="K1023" s="24" t="n">
        <v>-0</v>
      </c>
      <c r="L1023" s="24" t="n">
        <v>-0</v>
      </c>
      <c r="M1023" s="6" t="s">
        <f>=I1023+J1023+K1023+L1023</f>
      </c>
      <c r="N1023" s="22"/>
      <c r="O1023" s="22" t="s">
        <v>796</v>
      </c>
    </row>
    <row collapsed="false" customFormat="false" customHeight="false" hidden="false" ht="12.1" outlineLevel="0" r="1024">
      <c r="A1024" s="21" t="n">
        <v>45763.504618056</v>
      </c>
      <c r="B1024" s="22" t="s">
        <v>696</v>
      </c>
      <c r="C1024" s="22" t="s">
        <v>846</v>
      </c>
      <c r="D1024" s="22" t="s">
        <v>696</v>
      </c>
      <c r="E1024" s="22" t="s">
        <v>696</v>
      </c>
      <c r="F1024" s="22" t="s">
        <v>20</v>
      </c>
      <c r="G1024" s="23" t="n">
        <v>1</v>
      </c>
      <c r="H1024" s="24" t="n">
        <v>1</v>
      </c>
      <c r="I1024" s="24" t="n">
        <v>35.76</v>
      </c>
      <c r="J1024" s="24" t="n">
        <v>0</v>
      </c>
      <c r="K1024" s="24" t="n">
        <v>-0</v>
      </c>
      <c r="L1024" s="24" t="n">
        <v>-0</v>
      </c>
      <c r="M1024" s="6" t="s">
        <f>=I1024+J1024+K1024+L1024</f>
      </c>
      <c r="N1024" s="22"/>
      <c r="O1024" s="22" t="s">
        <v>674</v>
      </c>
    </row>
    <row collapsed="false" customFormat="false" customHeight="false" hidden="false" ht="12.1" outlineLevel="0" r="1025">
      <c r="A1025" s="21" t="n">
        <v>45763.616400463</v>
      </c>
      <c r="B1025" s="22" t="s">
        <v>673</v>
      </c>
      <c r="C1025" s="22" t="s">
        <v>233</v>
      </c>
      <c r="D1025" s="22" t="s">
        <v>673</v>
      </c>
      <c r="E1025" s="22" t="s">
        <v>673</v>
      </c>
      <c r="F1025" s="22" t="s">
        <v>20</v>
      </c>
      <c r="G1025" s="23" t="n">
        <v>1</v>
      </c>
      <c r="H1025" s="24" t="n">
        <v>1</v>
      </c>
      <c r="I1025" s="24" t="n">
        <v>2</v>
      </c>
      <c r="J1025" s="24" t="n">
        <v>0</v>
      </c>
      <c r="K1025" s="24" t="n">
        <v>-0</v>
      </c>
      <c r="L1025" s="24" t="n">
        <v>-0</v>
      </c>
      <c r="M1025" s="6" t="s">
        <f>=I1025+J1025+K1025+L1025</f>
      </c>
      <c r="N1025" s="22"/>
      <c r="O1025" s="22" t="s">
        <v>796</v>
      </c>
    </row>
    <row collapsed="false" customFormat="false" customHeight="false" hidden="false" ht="12.1" outlineLevel="0" r="1026">
      <c r="A1026" s="21" t="n">
        <v>45764.558865741</v>
      </c>
      <c r="B1026" s="22" t="s">
        <v>673</v>
      </c>
      <c r="C1026" s="22" t="s">
        <v>233</v>
      </c>
      <c r="D1026" s="22" t="s">
        <v>673</v>
      </c>
      <c r="E1026" s="22" t="s">
        <v>673</v>
      </c>
      <c r="F1026" s="22" t="s">
        <v>20</v>
      </c>
      <c r="G1026" s="23" t="n">
        <v>1</v>
      </c>
      <c r="H1026" s="24" t="n">
        <v>1</v>
      </c>
      <c r="I1026" s="24" t="n">
        <v>5</v>
      </c>
      <c r="J1026" s="24" t="n">
        <v>0</v>
      </c>
      <c r="K1026" s="24" t="n">
        <v>-0</v>
      </c>
      <c r="L1026" s="24" t="n">
        <v>-0</v>
      </c>
      <c r="M1026" s="6" t="s">
        <f>=I1026+J1026+K1026+L1026</f>
      </c>
      <c r="N1026" s="22"/>
      <c r="O1026" s="22" t="s">
        <v>796</v>
      </c>
    </row>
    <row collapsed="false" customFormat="false" customHeight="false" hidden="false" ht="12.1" outlineLevel="0" r="1027">
      <c r="A1027" s="21" t="n">
        <v>45765.404247685</v>
      </c>
      <c r="B1027" s="22" t="s">
        <v>673</v>
      </c>
      <c r="C1027" s="22" t="s">
        <v>233</v>
      </c>
      <c r="D1027" s="22" t="s">
        <v>673</v>
      </c>
      <c r="E1027" s="22" t="s">
        <v>673</v>
      </c>
      <c r="F1027" s="22" t="s">
        <v>20</v>
      </c>
      <c r="G1027" s="23" t="n">
        <v>1</v>
      </c>
      <c r="H1027" s="24" t="n">
        <v>1</v>
      </c>
      <c r="I1027" s="24" t="n">
        <v>31</v>
      </c>
      <c r="J1027" s="24" t="n">
        <v>0</v>
      </c>
      <c r="K1027" s="24" t="n">
        <v>-0</v>
      </c>
      <c r="L1027" s="24" t="n">
        <v>-0</v>
      </c>
      <c r="M1027" s="6" t="s">
        <f>=I1027+J1027+K1027+L1027</f>
      </c>
      <c r="N1027" s="22"/>
      <c r="O1027" s="22" t="s">
        <v>796</v>
      </c>
    </row>
    <row collapsed="false" customFormat="false" customHeight="false" hidden="false" ht="12.1" outlineLevel="0" r="1028">
      <c r="A1028" s="21" t="n">
        <v>45765.556828704</v>
      </c>
      <c r="B1028" s="22" t="s">
        <v>673</v>
      </c>
      <c r="C1028" s="22" t="s">
        <v>233</v>
      </c>
      <c r="D1028" s="22" t="s">
        <v>673</v>
      </c>
      <c r="E1028" s="22" t="s">
        <v>673</v>
      </c>
      <c r="F1028" s="22" t="s">
        <v>20</v>
      </c>
      <c r="G1028" s="23" t="n">
        <v>1</v>
      </c>
      <c r="H1028" s="24" t="n">
        <v>1</v>
      </c>
      <c r="I1028" s="24" t="n">
        <v>41</v>
      </c>
      <c r="J1028" s="24" t="n">
        <v>0</v>
      </c>
      <c r="K1028" s="24" t="n">
        <v>-0</v>
      </c>
      <c r="L1028" s="24" t="n">
        <v>-0</v>
      </c>
      <c r="M1028" s="6" t="s">
        <f>=I1028+J1028+K1028+L1028</f>
      </c>
      <c r="N1028" s="22"/>
      <c r="O1028" s="22" t="s">
        <v>796</v>
      </c>
    </row>
    <row collapsed="false" customFormat="false" customHeight="false" hidden="false" ht="12.1" outlineLevel="0" r="1029">
      <c r="A1029" s="21" t="n">
        <v>45766.594421296</v>
      </c>
      <c r="B1029" s="22" t="s">
        <v>673</v>
      </c>
      <c r="C1029" s="22" t="s">
        <v>233</v>
      </c>
      <c r="D1029" s="22" t="s">
        <v>673</v>
      </c>
      <c r="E1029" s="22" t="s">
        <v>673</v>
      </c>
      <c r="F1029" s="22" t="s">
        <v>20</v>
      </c>
      <c r="G1029" s="23" t="n">
        <v>1</v>
      </c>
      <c r="H1029" s="24" t="n">
        <v>1</v>
      </c>
      <c r="I1029" s="24" t="n">
        <v>1</v>
      </c>
      <c r="J1029" s="24" t="n">
        <v>0</v>
      </c>
      <c r="K1029" s="24" t="n">
        <v>-0</v>
      </c>
      <c r="L1029" s="24" t="n">
        <v>-0</v>
      </c>
      <c r="M1029" s="6" t="s">
        <f>=I1029+J1029+K1029+L1029</f>
      </c>
      <c r="N1029" s="22"/>
      <c r="O1029" s="22" t="s">
        <v>796</v>
      </c>
    </row>
    <row collapsed="false" customFormat="false" customHeight="false" hidden="false" ht="12.1" outlineLevel="0" r="1030">
      <c r="A1030" s="21" t="n">
        <v>45766.853969907</v>
      </c>
      <c r="B1030" s="22" t="s">
        <v>673</v>
      </c>
      <c r="C1030" s="22" t="s">
        <v>233</v>
      </c>
      <c r="D1030" s="22" t="s">
        <v>673</v>
      </c>
      <c r="E1030" s="22" t="s">
        <v>673</v>
      </c>
      <c r="F1030" s="22" t="s">
        <v>20</v>
      </c>
      <c r="G1030" s="23" t="n">
        <v>1</v>
      </c>
      <c r="H1030" s="24" t="n">
        <v>1</v>
      </c>
      <c r="I1030" s="24" t="n">
        <v>20</v>
      </c>
      <c r="J1030" s="24" t="n">
        <v>0</v>
      </c>
      <c r="K1030" s="24" t="n">
        <v>-0</v>
      </c>
      <c r="L1030" s="24" t="n">
        <v>-0</v>
      </c>
      <c r="M1030" s="6" t="s">
        <f>=I1030+J1030+K1030+L1030</f>
      </c>
      <c r="N1030" s="22"/>
      <c r="O1030" s="22" t="s">
        <v>796</v>
      </c>
    </row>
    <row collapsed="false" customFormat="false" customHeight="false" hidden="false" ht="12.1" outlineLevel="0" r="1031">
      <c r="A1031" s="21" t="n">
        <v>45767.627592593</v>
      </c>
      <c r="B1031" s="22" t="s">
        <v>673</v>
      </c>
      <c r="C1031" s="22" t="s">
        <v>233</v>
      </c>
      <c r="D1031" s="22" t="s">
        <v>673</v>
      </c>
      <c r="E1031" s="22" t="s">
        <v>673</v>
      </c>
      <c r="F1031" s="22" t="s">
        <v>20</v>
      </c>
      <c r="G1031" s="23" t="n">
        <v>1</v>
      </c>
      <c r="H1031" s="24" t="n">
        <v>1</v>
      </c>
      <c r="I1031" s="24" t="n">
        <v>5</v>
      </c>
      <c r="J1031" s="24" t="n">
        <v>0</v>
      </c>
      <c r="K1031" s="24" t="n">
        <v>-0</v>
      </c>
      <c r="L1031" s="24" t="n">
        <v>-0</v>
      </c>
      <c r="M1031" s="6" t="s">
        <f>=I1031+J1031+K1031+L1031</f>
      </c>
      <c r="N1031" s="22"/>
      <c r="O1031" s="22" t="s">
        <v>796</v>
      </c>
    </row>
    <row collapsed="false" customFormat="false" customHeight="false" hidden="false" ht="12.1" outlineLevel="0" r="1032">
      <c r="A1032" s="20" t="n">
        <v>45767.627696759</v>
      </c>
      <c r="B1032" s="16" t="s">
        <v>135</v>
      </c>
      <c r="C1032" s="16" t="s">
        <v>801</v>
      </c>
      <c r="D1032" s="16" t="s">
        <v>336</v>
      </c>
      <c r="E1032" s="16" t="s">
        <v>132</v>
      </c>
      <c r="F1032" s="16" t="s">
        <v>20</v>
      </c>
      <c r="G1032" s="7" t="n">
        <v>1</v>
      </c>
      <c r="H1032" s="6" t="n">
        <v>132.832382</v>
      </c>
      <c r="I1032" s="6" t="n">
        <v>-132.83</v>
      </c>
      <c r="J1032" s="6" t="n">
        <v>-0</v>
      </c>
      <c r="K1032" s="6" t="n">
        <v>-0</v>
      </c>
      <c r="L1032" s="6" t="n">
        <v>-0</v>
      </c>
      <c r="M1032" s="6" t="s">
        <f>=I1032+J1032+K1032+L1032</f>
      </c>
      <c r="N1032" s="16"/>
      <c r="O1032" s="16" t="s">
        <v>796</v>
      </c>
    </row>
    <row collapsed="false" customFormat="false" customHeight="false" hidden="false" ht="12.1" outlineLevel="0" r="1033">
      <c r="A1033" s="21" t="n">
        <v>45768.60287037</v>
      </c>
      <c r="B1033" s="22" t="s">
        <v>673</v>
      </c>
      <c r="C1033" s="22" t="s">
        <v>233</v>
      </c>
      <c r="D1033" s="22" t="s">
        <v>673</v>
      </c>
      <c r="E1033" s="22" t="s">
        <v>673</v>
      </c>
      <c r="F1033" s="22" t="s">
        <v>20</v>
      </c>
      <c r="G1033" s="23" t="n">
        <v>1</v>
      </c>
      <c r="H1033" s="24" t="n">
        <v>1</v>
      </c>
      <c r="I1033" s="24" t="n">
        <v>12</v>
      </c>
      <c r="J1033" s="24" t="n">
        <v>0</v>
      </c>
      <c r="K1033" s="24" t="n">
        <v>-0</v>
      </c>
      <c r="L1033" s="24" t="n">
        <v>-0</v>
      </c>
      <c r="M1033" s="6" t="s">
        <f>=I1033+J1033+K1033+L1033</f>
      </c>
      <c r="N1033" s="22"/>
      <c r="O1033" s="22" t="s">
        <v>796</v>
      </c>
    </row>
    <row collapsed="false" customFormat="false" customHeight="false" hidden="false" ht="12.1" outlineLevel="0" r="1034">
      <c r="A1034" s="21" t="n">
        <v>45769.516585648</v>
      </c>
      <c r="B1034" s="22" t="s">
        <v>673</v>
      </c>
      <c r="C1034" s="22" t="s">
        <v>233</v>
      </c>
      <c r="D1034" s="22" t="s">
        <v>673</v>
      </c>
      <c r="E1034" s="22" t="s">
        <v>673</v>
      </c>
      <c r="F1034" s="22" t="s">
        <v>20</v>
      </c>
      <c r="G1034" s="23" t="n">
        <v>1</v>
      </c>
      <c r="H1034" s="24" t="n">
        <v>1</v>
      </c>
      <c r="I1034" s="24" t="n">
        <v>5</v>
      </c>
      <c r="J1034" s="24" t="n">
        <v>0</v>
      </c>
      <c r="K1034" s="24" t="n">
        <v>-0</v>
      </c>
      <c r="L1034" s="24" t="n">
        <v>-0</v>
      </c>
      <c r="M1034" s="6" t="s">
        <f>=I1034+J1034+K1034+L1034</f>
      </c>
      <c r="N1034" s="22"/>
      <c r="O1034" s="22" t="s">
        <v>796</v>
      </c>
    </row>
    <row collapsed="false" customFormat="false" customHeight="false" hidden="false" ht="12.1" outlineLevel="0" r="1035">
      <c r="A1035" s="21" t="n">
        <v>45769.718900463</v>
      </c>
      <c r="B1035" s="22" t="s">
        <v>673</v>
      </c>
      <c r="C1035" s="22" t="s">
        <v>233</v>
      </c>
      <c r="D1035" s="22" t="s">
        <v>673</v>
      </c>
      <c r="E1035" s="22" t="s">
        <v>673</v>
      </c>
      <c r="F1035" s="22" t="s">
        <v>20</v>
      </c>
      <c r="G1035" s="23" t="n">
        <v>1</v>
      </c>
      <c r="H1035" s="24" t="n">
        <v>1</v>
      </c>
      <c r="I1035" s="24" t="n">
        <v>1.11</v>
      </c>
      <c r="J1035" s="24" t="n">
        <v>0</v>
      </c>
      <c r="K1035" s="24" t="n">
        <v>-0</v>
      </c>
      <c r="L1035" s="24" t="n">
        <v>-0</v>
      </c>
      <c r="M1035" s="6" t="s">
        <f>=I1035+J1035+K1035+L1035</f>
      </c>
      <c r="N1035" s="22"/>
      <c r="O1035" s="22" t="s">
        <v>796</v>
      </c>
    </row>
    <row collapsed="false" customFormat="false" customHeight="false" hidden="false" ht="12.1" outlineLevel="0" r="1036">
      <c r="A1036" s="21" t="n">
        <v>45769.7215625</v>
      </c>
      <c r="B1036" s="22" t="s">
        <v>673</v>
      </c>
      <c r="C1036" s="22" t="s">
        <v>233</v>
      </c>
      <c r="D1036" s="22" t="s">
        <v>673</v>
      </c>
      <c r="E1036" s="22" t="s">
        <v>673</v>
      </c>
      <c r="F1036" s="22" t="s">
        <v>20</v>
      </c>
      <c r="G1036" s="23" t="n">
        <v>1</v>
      </c>
      <c r="H1036" s="24" t="n">
        <v>1</v>
      </c>
      <c r="I1036" s="24" t="n">
        <v>10.08</v>
      </c>
      <c r="J1036" s="24" t="n">
        <v>0</v>
      </c>
      <c r="K1036" s="24" t="n">
        <v>-0</v>
      </c>
      <c r="L1036" s="24" t="n">
        <v>-0</v>
      </c>
      <c r="M1036" s="6" t="s">
        <f>=I1036+J1036+K1036+L1036</f>
      </c>
      <c r="N1036" s="22"/>
      <c r="O1036" s="22" t="s">
        <v>796</v>
      </c>
    </row>
    <row collapsed="false" customFormat="false" customHeight="false" hidden="false" ht="12.1" outlineLevel="0" r="1037">
      <c r="A1037" s="21" t="n">
        <v>45770.636481481</v>
      </c>
      <c r="B1037" s="22" t="s">
        <v>673</v>
      </c>
      <c r="C1037" s="22" t="s">
        <v>233</v>
      </c>
      <c r="D1037" s="22" t="s">
        <v>673</v>
      </c>
      <c r="E1037" s="22" t="s">
        <v>673</v>
      </c>
      <c r="F1037" s="22" t="s">
        <v>20</v>
      </c>
      <c r="G1037" s="23" t="n">
        <v>1</v>
      </c>
      <c r="H1037" s="24" t="n">
        <v>1</v>
      </c>
      <c r="I1037" s="24" t="n">
        <v>2</v>
      </c>
      <c r="J1037" s="24" t="n">
        <v>0</v>
      </c>
      <c r="K1037" s="24" t="n">
        <v>-0</v>
      </c>
      <c r="L1037" s="24" t="n">
        <v>-0</v>
      </c>
      <c r="M1037" s="6" t="s">
        <f>=I1037+J1037+K1037+L1037</f>
      </c>
      <c r="N1037" s="22"/>
      <c r="O1037" s="22" t="s">
        <v>796</v>
      </c>
    </row>
    <row collapsed="false" customFormat="false" customHeight="false" hidden="false" ht="12.1" outlineLevel="0" r="1038">
      <c r="A1038" s="21" t="n">
        <v>45770.660613426</v>
      </c>
      <c r="B1038" s="22" t="s">
        <v>673</v>
      </c>
      <c r="C1038" s="22" t="s">
        <v>233</v>
      </c>
      <c r="D1038" s="22" t="s">
        <v>673</v>
      </c>
      <c r="E1038" s="22" t="s">
        <v>673</v>
      </c>
      <c r="F1038" s="22" t="s">
        <v>20</v>
      </c>
      <c r="G1038" s="23" t="n">
        <v>1</v>
      </c>
      <c r="H1038" s="24" t="n">
        <v>1</v>
      </c>
      <c r="I1038" s="24" t="n">
        <v>22</v>
      </c>
      <c r="J1038" s="24" t="n">
        <v>0</v>
      </c>
      <c r="K1038" s="24" t="n">
        <v>-0</v>
      </c>
      <c r="L1038" s="24" t="n">
        <v>-0</v>
      </c>
      <c r="M1038" s="6" t="s">
        <f>=I1038+J1038+K1038+L1038</f>
      </c>
      <c r="N1038" s="22"/>
      <c r="O1038" s="22" t="s">
        <v>796</v>
      </c>
    </row>
    <row collapsed="false" customFormat="false" customHeight="false" hidden="false" ht="12.1" outlineLevel="0" r="1039">
      <c r="A1039" s="21" t="n">
        <v>45771.397696759</v>
      </c>
      <c r="B1039" s="22" t="s">
        <v>673</v>
      </c>
      <c r="C1039" s="22" t="s">
        <v>233</v>
      </c>
      <c r="D1039" s="22" t="s">
        <v>673</v>
      </c>
      <c r="E1039" s="22" t="s">
        <v>673</v>
      </c>
      <c r="F1039" s="22" t="s">
        <v>20</v>
      </c>
      <c r="G1039" s="23" t="n">
        <v>1</v>
      </c>
      <c r="H1039" s="24" t="n">
        <v>1</v>
      </c>
      <c r="I1039" s="24" t="n">
        <v>12.43</v>
      </c>
      <c r="J1039" s="24" t="n">
        <v>0</v>
      </c>
      <c r="K1039" s="24" t="n">
        <v>-0</v>
      </c>
      <c r="L1039" s="24" t="n">
        <v>-0</v>
      </c>
      <c r="M1039" s="6" t="s">
        <f>=I1039+J1039+K1039+L1039</f>
      </c>
      <c r="N1039" s="22"/>
      <c r="O1039" s="22" t="s">
        <v>796</v>
      </c>
    </row>
    <row collapsed="false" customFormat="false" customHeight="false" hidden="false" ht="12.1" outlineLevel="0" r="1040">
      <c r="A1040" s="21" t="n">
        <v>45771.608680556</v>
      </c>
      <c r="B1040" s="22" t="s">
        <v>673</v>
      </c>
      <c r="C1040" s="22" t="s">
        <v>233</v>
      </c>
      <c r="D1040" s="22" t="s">
        <v>673</v>
      </c>
      <c r="E1040" s="22" t="s">
        <v>673</v>
      </c>
      <c r="F1040" s="22" t="s">
        <v>20</v>
      </c>
      <c r="G1040" s="23" t="n">
        <v>1</v>
      </c>
      <c r="H1040" s="24" t="n">
        <v>1</v>
      </c>
      <c r="I1040" s="24" t="n">
        <v>13.36</v>
      </c>
      <c r="J1040" s="24" t="n">
        <v>0</v>
      </c>
      <c r="K1040" s="24" t="n">
        <v>-0</v>
      </c>
      <c r="L1040" s="24" t="n">
        <v>-0</v>
      </c>
      <c r="M1040" s="6" t="s">
        <f>=I1040+J1040+K1040+L1040</f>
      </c>
      <c r="N1040" s="22"/>
      <c r="O1040" s="22" t="s">
        <v>796</v>
      </c>
    </row>
    <row collapsed="false" customFormat="false" customHeight="false" hidden="false" ht="12.1" outlineLevel="0" r="1041">
      <c r="A1041" s="21" t="n">
        <v>45772.370474537</v>
      </c>
      <c r="B1041" s="22" t="s">
        <v>673</v>
      </c>
      <c r="C1041" s="22" t="s">
        <v>233</v>
      </c>
      <c r="D1041" s="22" t="s">
        <v>673</v>
      </c>
      <c r="E1041" s="22" t="s">
        <v>673</v>
      </c>
      <c r="F1041" s="22" t="s">
        <v>20</v>
      </c>
      <c r="G1041" s="23" t="n">
        <v>1</v>
      </c>
      <c r="H1041" s="24" t="n">
        <v>1</v>
      </c>
      <c r="I1041" s="24" t="n">
        <v>10</v>
      </c>
      <c r="J1041" s="24" t="n">
        <v>0</v>
      </c>
      <c r="K1041" s="24" t="n">
        <v>-0</v>
      </c>
      <c r="L1041" s="24" t="n">
        <v>-0</v>
      </c>
      <c r="M1041" s="6" t="s">
        <f>=I1041+J1041+K1041+L1041</f>
      </c>
      <c r="N1041" s="22"/>
      <c r="O1041" s="22" t="s">
        <v>796</v>
      </c>
    </row>
    <row collapsed="false" customFormat="false" customHeight="false" hidden="false" ht="12.1" outlineLevel="0" r="1042">
      <c r="A1042" s="21" t="n">
        <v>45772.412233796</v>
      </c>
      <c r="B1042" s="22" t="s">
        <v>673</v>
      </c>
      <c r="C1042" s="22" t="s">
        <v>233</v>
      </c>
      <c r="D1042" s="22" t="s">
        <v>673</v>
      </c>
      <c r="E1042" s="22" t="s">
        <v>673</v>
      </c>
      <c r="F1042" s="22" t="s">
        <v>20</v>
      </c>
      <c r="G1042" s="23" t="n">
        <v>1</v>
      </c>
      <c r="H1042" s="24" t="n">
        <v>1</v>
      </c>
      <c r="I1042" s="24" t="n">
        <v>1</v>
      </c>
      <c r="J1042" s="24" t="n">
        <v>0</v>
      </c>
      <c r="K1042" s="24" t="n">
        <v>-0</v>
      </c>
      <c r="L1042" s="24" t="n">
        <v>-0</v>
      </c>
      <c r="M1042" s="6" t="s">
        <f>=I1042+J1042+K1042+L1042</f>
      </c>
      <c r="N1042" s="22"/>
      <c r="O1042" s="22" t="s">
        <v>796</v>
      </c>
    </row>
    <row collapsed="false" customFormat="false" customHeight="false" hidden="false" ht="12.1" outlineLevel="0" r="1043">
      <c r="A1043" s="21" t="n">
        <v>45773.306493056</v>
      </c>
      <c r="B1043" s="22" t="s">
        <v>673</v>
      </c>
      <c r="C1043" s="22" t="s">
        <v>233</v>
      </c>
      <c r="D1043" s="22" t="s">
        <v>673</v>
      </c>
      <c r="E1043" s="22" t="s">
        <v>673</v>
      </c>
      <c r="F1043" s="22" t="s">
        <v>20</v>
      </c>
      <c r="G1043" s="23" t="n">
        <v>1</v>
      </c>
      <c r="H1043" s="24" t="n">
        <v>1</v>
      </c>
      <c r="I1043" s="24" t="n">
        <v>10</v>
      </c>
      <c r="J1043" s="24" t="n">
        <v>0</v>
      </c>
      <c r="K1043" s="24" t="n">
        <v>-0</v>
      </c>
      <c r="L1043" s="24" t="n">
        <v>-0</v>
      </c>
      <c r="M1043" s="6" t="s">
        <f>=I1043+J1043+K1043+L1043</f>
      </c>
      <c r="N1043" s="22"/>
      <c r="O1043" s="22" t="s">
        <v>796</v>
      </c>
    </row>
    <row collapsed="false" customFormat="false" customHeight="false" hidden="false" ht="12.1" outlineLevel="0" r="1044">
      <c r="A1044" s="21" t="n">
        <v>45773.771898148</v>
      </c>
      <c r="B1044" s="22" t="s">
        <v>673</v>
      </c>
      <c r="C1044" s="22" t="s">
        <v>233</v>
      </c>
      <c r="D1044" s="22" t="s">
        <v>673</v>
      </c>
      <c r="E1044" s="22" t="s">
        <v>673</v>
      </c>
      <c r="F1044" s="22" t="s">
        <v>20</v>
      </c>
      <c r="G1044" s="23" t="n">
        <v>1</v>
      </c>
      <c r="H1044" s="24" t="n">
        <v>1</v>
      </c>
      <c r="I1044" s="24" t="n">
        <v>42</v>
      </c>
      <c r="J1044" s="24" t="n">
        <v>0</v>
      </c>
      <c r="K1044" s="24" t="n">
        <v>-0</v>
      </c>
      <c r="L1044" s="24" t="n">
        <v>-0</v>
      </c>
      <c r="M1044" s="6" t="s">
        <f>=I1044+J1044+K1044+L1044</f>
      </c>
      <c r="N1044" s="22"/>
      <c r="O1044" s="22" t="s">
        <v>796</v>
      </c>
    </row>
    <row collapsed="false" customFormat="false" customHeight="false" hidden="false" ht="12.1" outlineLevel="0" r="1045">
      <c r="A1045" s="20" t="n">
        <v>45773.771956019</v>
      </c>
      <c r="B1045" s="16" t="s">
        <v>135</v>
      </c>
      <c r="C1045" s="16" t="s">
        <v>801</v>
      </c>
      <c r="D1045" s="16" t="s">
        <v>336</v>
      </c>
      <c r="E1045" s="16" t="s">
        <v>132</v>
      </c>
      <c r="F1045" s="16" t="s">
        <v>20</v>
      </c>
      <c r="G1045" s="7" t="n">
        <v>1</v>
      </c>
      <c r="H1045" s="6" t="n">
        <v>133.25978</v>
      </c>
      <c r="I1045" s="6" t="n">
        <v>-133.26</v>
      </c>
      <c r="J1045" s="6" t="n">
        <v>-0</v>
      </c>
      <c r="K1045" s="6" t="n">
        <v>-0</v>
      </c>
      <c r="L1045" s="6" t="n">
        <v>-0</v>
      </c>
      <c r="M1045" s="6" t="s">
        <f>=I1045+J1045+K1045+L1045</f>
      </c>
      <c r="N1045" s="16"/>
      <c r="O1045" s="16" t="s">
        <v>796</v>
      </c>
    </row>
    <row collapsed="false" customFormat="false" customHeight="false" hidden="false" ht="12.1" outlineLevel="0" r="1046">
      <c r="A1046" s="21" t="n">
        <v>45775.479710648</v>
      </c>
      <c r="B1046" s="22" t="s">
        <v>696</v>
      </c>
      <c r="C1046" s="22" t="s">
        <v>838</v>
      </c>
      <c r="D1046" s="22" t="s">
        <v>696</v>
      </c>
      <c r="E1046" s="22" t="s">
        <v>696</v>
      </c>
      <c r="F1046" s="22" t="s">
        <v>20</v>
      </c>
      <c r="G1046" s="23" t="n">
        <v>1</v>
      </c>
      <c r="H1046" s="24" t="n">
        <v>1</v>
      </c>
      <c r="I1046" s="24" t="n">
        <v>52.86</v>
      </c>
      <c r="J1046" s="24" t="n">
        <v>0</v>
      </c>
      <c r="K1046" s="24" t="n">
        <v>-0</v>
      </c>
      <c r="L1046" s="24" t="n">
        <v>-0</v>
      </c>
      <c r="M1046" s="6" t="s">
        <f>=I1046+J1046+K1046+L1046</f>
      </c>
      <c r="N1046" s="22"/>
      <c r="O1046" s="22" t="s">
        <v>674</v>
      </c>
    </row>
    <row collapsed="false" customFormat="false" customHeight="false" hidden="false" ht="12.1" outlineLevel="0" r="1047">
      <c r="A1047" s="21" t="n">
        <v>45775.554606481</v>
      </c>
      <c r="B1047" s="22" t="s">
        <v>673</v>
      </c>
      <c r="C1047" s="22" t="s">
        <v>233</v>
      </c>
      <c r="D1047" s="22" t="s">
        <v>673</v>
      </c>
      <c r="E1047" s="22" t="s">
        <v>673</v>
      </c>
      <c r="F1047" s="22" t="s">
        <v>20</v>
      </c>
      <c r="G1047" s="23" t="n">
        <v>1</v>
      </c>
      <c r="H1047" s="24" t="n">
        <v>1</v>
      </c>
      <c r="I1047" s="24" t="n">
        <v>1</v>
      </c>
      <c r="J1047" s="24" t="n">
        <v>0</v>
      </c>
      <c r="K1047" s="24" t="n">
        <v>-0</v>
      </c>
      <c r="L1047" s="24" t="n">
        <v>-0</v>
      </c>
      <c r="M1047" s="6" t="s">
        <f>=I1047+J1047+K1047+L1047</f>
      </c>
      <c r="N1047" s="22"/>
      <c r="O1047" s="22" t="s">
        <v>796</v>
      </c>
    </row>
    <row collapsed="false" customFormat="false" customHeight="false" hidden="false" ht="12.1" outlineLevel="0" r="1048">
      <c r="A1048" s="21" t="n">
        <v>45775.85587963</v>
      </c>
      <c r="B1048" s="22" t="s">
        <v>673</v>
      </c>
      <c r="C1048" s="22" t="s">
        <v>233</v>
      </c>
      <c r="D1048" s="22" t="s">
        <v>673</v>
      </c>
      <c r="E1048" s="22" t="s">
        <v>673</v>
      </c>
      <c r="F1048" s="22" t="s">
        <v>20</v>
      </c>
      <c r="G1048" s="23" t="n">
        <v>1</v>
      </c>
      <c r="H1048" s="24" t="n">
        <v>1</v>
      </c>
      <c r="I1048" s="24" t="n">
        <v>9.12</v>
      </c>
      <c r="J1048" s="24" t="n">
        <v>0</v>
      </c>
      <c r="K1048" s="24" t="n">
        <v>-0</v>
      </c>
      <c r="L1048" s="24" t="n">
        <v>-0</v>
      </c>
      <c r="M1048" s="6" t="s">
        <f>=I1048+J1048+K1048+L1048</f>
      </c>
      <c r="N1048" s="22"/>
      <c r="O1048" s="22" t="s">
        <v>796</v>
      </c>
    </row>
    <row collapsed="false" customFormat="false" customHeight="false" hidden="false" ht="12.1" outlineLevel="0" r="1049">
      <c r="A1049" s="21" t="n">
        <v>45776.517210648</v>
      </c>
      <c r="B1049" s="22" t="s">
        <v>673</v>
      </c>
      <c r="C1049" s="22" t="s">
        <v>233</v>
      </c>
      <c r="D1049" s="22" t="s">
        <v>673</v>
      </c>
      <c r="E1049" s="22" t="s">
        <v>673</v>
      </c>
      <c r="F1049" s="22" t="s">
        <v>20</v>
      </c>
      <c r="G1049" s="23" t="n">
        <v>1</v>
      </c>
      <c r="H1049" s="24" t="n">
        <v>1</v>
      </c>
      <c r="I1049" s="24" t="n">
        <v>5</v>
      </c>
      <c r="J1049" s="24" t="n">
        <v>0</v>
      </c>
      <c r="K1049" s="24" t="n">
        <v>-0</v>
      </c>
      <c r="L1049" s="24" t="n">
        <v>-0</v>
      </c>
      <c r="M1049" s="6" t="s">
        <f>=I1049+J1049+K1049+L1049</f>
      </c>
      <c r="N1049" s="22"/>
      <c r="O1049" s="22" t="s">
        <v>796</v>
      </c>
    </row>
    <row collapsed="false" customFormat="false" customHeight="false" hidden="false" ht="12.1" outlineLevel="0" r="1050">
      <c r="A1050" s="21" t="n">
        <v>45777.53662037</v>
      </c>
      <c r="B1050" s="22" t="s">
        <v>673</v>
      </c>
      <c r="C1050" s="22" t="s">
        <v>233</v>
      </c>
      <c r="D1050" s="22" t="s">
        <v>673</v>
      </c>
      <c r="E1050" s="22" t="s">
        <v>673</v>
      </c>
      <c r="F1050" s="22" t="s">
        <v>20</v>
      </c>
      <c r="G1050" s="23" t="n">
        <v>1</v>
      </c>
      <c r="H1050" s="24" t="n">
        <v>1</v>
      </c>
      <c r="I1050" s="24" t="n">
        <v>5</v>
      </c>
      <c r="J1050" s="24" t="n">
        <v>0</v>
      </c>
      <c r="K1050" s="24" t="n">
        <v>-0</v>
      </c>
      <c r="L1050" s="24" t="n">
        <v>-0</v>
      </c>
      <c r="M1050" s="6" t="s">
        <f>=I1050+J1050+K1050+L1050</f>
      </c>
      <c r="N1050" s="22"/>
      <c r="O1050" s="22" t="s">
        <v>796</v>
      </c>
    </row>
    <row collapsed="false" customFormat="false" customHeight="false" hidden="false" ht="12.1" outlineLevel="0" r="1051">
      <c r="A1051" s="29" t="n">
        <v>45777.694988426</v>
      </c>
      <c r="B1051" s="30" t="s">
        <v>687</v>
      </c>
      <c r="C1051" s="30" t="s">
        <v>809</v>
      </c>
      <c r="D1051" s="30" t="s">
        <v>687</v>
      </c>
      <c r="E1051" s="30" t="s">
        <v>687</v>
      </c>
      <c r="F1051" s="30" t="s">
        <v>20</v>
      </c>
      <c r="G1051" s="31" t="n">
        <v>1</v>
      </c>
      <c r="H1051" s="32" t="n">
        <v>-10</v>
      </c>
      <c r="I1051" s="32" t="n">
        <v>-10</v>
      </c>
      <c r="J1051" s="32" t="n">
        <v>0</v>
      </c>
      <c r="K1051" s="32" t="n">
        <v>-0</v>
      </c>
      <c r="L1051" s="32" t="n">
        <v>-0</v>
      </c>
      <c r="M1051" s="6" t="s">
        <f>=I1051+J1051+K1051+L1051</f>
      </c>
      <c r="N1051" s="30"/>
      <c r="O1051" s="30" t="s">
        <v>674</v>
      </c>
    </row>
    <row collapsed="false" customFormat="false" customHeight="false" hidden="false" ht="12.1" outlineLevel="0" r="1052">
      <c r="A1052" s="21" t="n">
        <v>45777.694988426</v>
      </c>
      <c r="B1052" s="22" t="s">
        <v>696</v>
      </c>
      <c r="C1052" s="22" t="s">
        <v>808</v>
      </c>
      <c r="D1052" s="22" t="s">
        <v>696</v>
      </c>
      <c r="E1052" s="22" t="s">
        <v>696</v>
      </c>
      <c r="F1052" s="22" t="s">
        <v>20</v>
      </c>
      <c r="G1052" s="23" t="n">
        <v>1</v>
      </c>
      <c r="H1052" s="24" t="n">
        <v>1</v>
      </c>
      <c r="I1052" s="24" t="n">
        <v>80</v>
      </c>
      <c r="J1052" s="24" t="n">
        <v>0</v>
      </c>
      <c r="K1052" s="24" t="n">
        <v>-0</v>
      </c>
      <c r="L1052" s="24" t="n">
        <v>-0</v>
      </c>
      <c r="M1052" s="6" t="s">
        <f>=I1052+J1052+K1052+L1052</f>
      </c>
      <c r="N1052" s="22"/>
      <c r="O1052" s="22" t="s">
        <v>674</v>
      </c>
    </row>
    <row collapsed="false" customFormat="false" customHeight="false" hidden="false" ht="12.1" outlineLevel="0" r="1053">
      <c r="A1053" s="21" t="n">
        <v>45779.400925926</v>
      </c>
      <c r="B1053" s="22" t="s">
        <v>673</v>
      </c>
      <c r="C1053" s="22" t="s">
        <v>233</v>
      </c>
      <c r="D1053" s="22" t="s">
        <v>673</v>
      </c>
      <c r="E1053" s="22" t="s">
        <v>673</v>
      </c>
      <c r="F1053" s="22" t="s">
        <v>20</v>
      </c>
      <c r="G1053" s="23" t="n">
        <v>1</v>
      </c>
      <c r="H1053" s="24" t="n">
        <v>1</v>
      </c>
      <c r="I1053" s="24" t="n">
        <v>14</v>
      </c>
      <c r="J1053" s="24" t="n">
        <v>0</v>
      </c>
      <c r="K1053" s="24" t="n">
        <v>-0</v>
      </c>
      <c r="L1053" s="24" t="n">
        <v>-0</v>
      </c>
      <c r="M1053" s="6" t="s">
        <f>=I1053+J1053+K1053+L1053</f>
      </c>
      <c r="N1053" s="22"/>
      <c r="O1053" s="22" t="s">
        <v>796</v>
      </c>
    </row>
    <row collapsed="false" customFormat="false" customHeight="false" hidden="false" ht="12.1" outlineLevel="0" r="1054">
      <c r="A1054" s="21" t="n">
        <v>45779.470324074</v>
      </c>
      <c r="B1054" s="22" t="s">
        <v>673</v>
      </c>
      <c r="C1054" s="22" t="s">
        <v>233</v>
      </c>
      <c r="D1054" s="22" t="s">
        <v>673</v>
      </c>
      <c r="E1054" s="22" t="s">
        <v>673</v>
      </c>
      <c r="F1054" s="22" t="s">
        <v>20</v>
      </c>
      <c r="G1054" s="23" t="n">
        <v>1</v>
      </c>
      <c r="H1054" s="24" t="n">
        <v>1</v>
      </c>
      <c r="I1054" s="24" t="n">
        <v>41</v>
      </c>
      <c r="J1054" s="24" t="n">
        <v>0</v>
      </c>
      <c r="K1054" s="24" t="n">
        <v>-0</v>
      </c>
      <c r="L1054" s="24" t="n">
        <v>-0</v>
      </c>
      <c r="M1054" s="6" t="s">
        <f>=I1054+J1054+K1054+L1054</f>
      </c>
      <c r="N1054" s="22"/>
      <c r="O1054" s="22" t="s">
        <v>796</v>
      </c>
    </row>
    <row collapsed="false" customFormat="false" customHeight="false" hidden="false" ht="12.1" outlineLevel="0" r="1055">
      <c r="A1055" s="21" t="n">
        <v>45779.82849537</v>
      </c>
      <c r="B1055" s="22" t="s">
        <v>673</v>
      </c>
      <c r="C1055" s="22" t="s">
        <v>233</v>
      </c>
      <c r="D1055" s="22" t="s">
        <v>673</v>
      </c>
      <c r="E1055" s="22" t="s">
        <v>673</v>
      </c>
      <c r="F1055" s="22" t="s">
        <v>20</v>
      </c>
      <c r="G1055" s="23" t="n">
        <v>1</v>
      </c>
      <c r="H1055" s="24" t="n">
        <v>1</v>
      </c>
      <c r="I1055" s="24" t="n">
        <v>10</v>
      </c>
      <c r="J1055" s="24" t="n">
        <v>0</v>
      </c>
      <c r="K1055" s="24" t="n">
        <v>-0</v>
      </c>
      <c r="L1055" s="24" t="n">
        <v>-0</v>
      </c>
      <c r="M1055" s="6" t="s">
        <f>=I1055+J1055+K1055+L1055</f>
      </c>
      <c r="N1055" s="22"/>
      <c r="O1055" s="22" t="s">
        <v>796</v>
      </c>
    </row>
    <row collapsed="false" customFormat="false" customHeight="false" hidden="false" ht="12.1" outlineLevel="0" r="1056">
      <c r="A1056" s="21" t="n">
        <v>45780.867210648</v>
      </c>
      <c r="B1056" s="22" t="s">
        <v>673</v>
      </c>
      <c r="C1056" s="22" t="s">
        <v>233</v>
      </c>
      <c r="D1056" s="22" t="s">
        <v>673</v>
      </c>
      <c r="E1056" s="22" t="s">
        <v>673</v>
      </c>
      <c r="F1056" s="22" t="s">
        <v>20</v>
      </c>
      <c r="G1056" s="23" t="n">
        <v>1</v>
      </c>
      <c r="H1056" s="24" t="n">
        <v>1</v>
      </c>
      <c r="I1056" s="24" t="n">
        <v>5</v>
      </c>
      <c r="J1056" s="24" t="n">
        <v>0</v>
      </c>
      <c r="K1056" s="24" t="n">
        <v>-0</v>
      </c>
      <c r="L1056" s="24" t="n">
        <v>-0</v>
      </c>
      <c r="M1056" s="6" t="s">
        <f>=I1056+J1056+K1056+L1056</f>
      </c>
      <c r="N1056" s="22"/>
      <c r="O1056" s="22" t="s">
        <v>796</v>
      </c>
    </row>
    <row collapsed="false" customFormat="false" customHeight="false" hidden="false" ht="12.1" outlineLevel="0" r="1057">
      <c r="A1057" s="21" t="n">
        <v>45781.586053241</v>
      </c>
      <c r="B1057" s="22" t="s">
        <v>673</v>
      </c>
      <c r="C1057" s="22" t="s">
        <v>233</v>
      </c>
      <c r="D1057" s="22" t="s">
        <v>673</v>
      </c>
      <c r="E1057" s="22" t="s">
        <v>673</v>
      </c>
      <c r="F1057" s="22" t="s">
        <v>20</v>
      </c>
      <c r="G1057" s="23" t="n">
        <v>1</v>
      </c>
      <c r="H1057" s="24" t="n">
        <v>1</v>
      </c>
      <c r="I1057" s="24" t="n">
        <v>6</v>
      </c>
      <c r="J1057" s="24" t="n">
        <v>0</v>
      </c>
      <c r="K1057" s="24" t="n">
        <v>-0</v>
      </c>
      <c r="L1057" s="24" t="n">
        <v>-0</v>
      </c>
      <c r="M1057" s="6" t="s">
        <f>=I1057+J1057+K1057+L1057</f>
      </c>
      <c r="N1057" s="22"/>
      <c r="O1057" s="22" t="s">
        <v>796</v>
      </c>
    </row>
    <row collapsed="false" customFormat="false" customHeight="false" hidden="false" ht="12.1" outlineLevel="0" r="1058">
      <c r="A1058" s="21" t="n">
        <v>45781.952037037</v>
      </c>
      <c r="B1058" s="22" t="s">
        <v>673</v>
      </c>
      <c r="C1058" s="22" t="s">
        <v>233</v>
      </c>
      <c r="D1058" s="22" t="s">
        <v>673</v>
      </c>
      <c r="E1058" s="22" t="s">
        <v>673</v>
      </c>
      <c r="F1058" s="22" t="s">
        <v>20</v>
      </c>
      <c r="G1058" s="23" t="n">
        <v>1</v>
      </c>
      <c r="H1058" s="24" t="n">
        <v>1</v>
      </c>
      <c r="I1058" s="24" t="n">
        <v>547</v>
      </c>
      <c r="J1058" s="24" t="n">
        <v>0</v>
      </c>
      <c r="K1058" s="24" t="n">
        <v>-0</v>
      </c>
      <c r="L1058" s="24" t="n">
        <v>-0</v>
      </c>
      <c r="M1058" s="6" t="s">
        <f>=I1058+J1058+K1058+L1058</f>
      </c>
      <c r="N1058" s="22"/>
      <c r="O1058" s="22" t="s">
        <v>796</v>
      </c>
    </row>
    <row collapsed="false" customFormat="false" customHeight="false" hidden="false" ht="12.1" outlineLevel="0" r="1059">
      <c r="A1059" s="20" t="n">
        <v>45781.952060185</v>
      </c>
      <c r="B1059" s="16" t="s">
        <v>135</v>
      </c>
      <c r="C1059" s="16" t="s">
        <v>801</v>
      </c>
      <c r="D1059" s="16" t="s">
        <v>336</v>
      </c>
      <c r="E1059" s="16" t="s">
        <v>132</v>
      </c>
      <c r="F1059" s="16" t="s">
        <v>20</v>
      </c>
      <c r="G1059" s="7" t="n">
        <v>4</v>
      </c>
      <c r="H1059" s="6" t="n">
        <v>133.833886</v>
      </c>
      <c r="I1059" s="6" t="n">
        <v>-535.34</v>
      </c>
      <c r="J1059" s="6" t="n">
        <v>-0</v>
      </c>
      <c r="K1059" s="6" t="n">
        <v>-0</v>
      </c>
      <c r="L1059" s="6" t="n">
        <v>-0</v>
      </c>
      <c r="M1059" s="6" t="s">
        <f>=I1059+J1059+K1059+L1059</f>
      </c>
      <c r="N1059" s="16"/>
      <c r="O1059" s="16" t="s">
        <v>796</v>
      </c>
    </row>
    <row collapsed="false" customFormat="false" customHeight="false" hidden="false" ht="12.1" outlineLevel="0" r="1060">
      <c r="A1060" s="21" t="n">
        <v>45782.557523148</v>
      </c>
      <c r="B1060" s="22" t="s">
        <v>696</v>
      </c>
      <c r="C1060" s="22" t="s">
        <v>765</v>
      </c>
      <c r="D1060" s="22" t="s">
        <v>696</v>
      </c>
      <c r="E1060" s="22" t="s">
        <v>696</v>
      </c>
      <c r="F1060" s="22" t="s">
        <v>20</v>
      </c>
      <c r="G1060" s="23" t="n">
        <v>1</v>
      </c>
      <c r="H1060" s="24" t="n">
        <v>1</v>
      </c>
      <c r="I1060" s="24" t="n">
        <v>56.3</v>
      </c>
      <c r="J1060" s="24" t="n">
        <v>0</v>
      </c>
      <c r="K1060" s="24" t="n">
        <v>-0</v>
      </c>
      <c r="L1060" s="24" t="n">
        <v>-0</v>
      </c>
      <c r="M1060" s="6" t="s">
        <f>=I1060+J1060+K1060+L1060</f>
      </c>
      <c r="N1060" s="22"/>
      <c r="O1060" s="22" t="s">
        <v>674</v>
      </c>
    </row>
    <row collapsed="false" customFormat="false" customHeight="false" hidden="false" ht="12.1" outlineLevel="0" r="1061">
      <c r="A1061" s="21" t="n">
        <v>45782.617372685</v>
      </c>
      <c r="B1061" s="22" t="s">
        <v>673</v>
      </c>
      <c r="C1061" s="22" t="s">
        <v>233</v>
      </c>
      <c r="D1061" s="22" t="s">
        <v>673</v>
      </c>
      <c r="E1061" s="22" t="s">
        <v>673</v>
      </c>
      <c r="F1061" s="22" t="s">
        <v>20</v>
      </c>
      <c r="G1061" s="23" t="n">
        <v>1</v>
      </c>
      <c r="H1061" s="24" t="n">
        <v>1</v>
      </c>
      <c r="I1061" s="24" t="n">
        <v>1</v>
      </c>
      <c r="J1061" s="24" t="n">
        <v>0</v>
      </c>
      <c r="K1061" s="24" t="n">
        <v>-0</v>
      </c>
      <c r="L1061" s="24" t="n">
        <v>-0</v>
      </c>
      <c r="M1061" s="6" t="s">
        <f>=I1061+J1061+K1061+L1061</f>
      </c>
      <c r="N1061" s="22"/>
      <c r="O1061" s="22" t="s">
        <v>796</v>
      </c>
    </row>
    <row collapsed="false" customFormat="false" customHeight="false" hidden="false" ht="12.1" outlineLevel="0" r="1062">
      <c r="A1062" s="21" t="n">
        <v>45783.42412037</v>
      </c>
      <c r="B1062" s="22" t="s">
        <v>696</v>
      </c>
      <c r="C1062" s="22" t="s">
        <v>839</v>
      </c>
      <c r="D1062" s="22" t="s">
        <v>696</v>
      </c>
      <c r="E1062" s="22" t="s">
        <v>696</v>
      </c>
      <c r="F1062" s="22" t="s">
        <v>20</v>
      </c>
      <c r="G1062" s="23" t="n">
        <v>1</v>
      </c>
      <c r="H1062" s="24" t="n">
        <v>1</v>
      </c>
      <c r="I1062" s="24" t="n">
        <v>10.47</v>
      </c>
      <c r="J1062" s="24" t="n">
        <v>0</v>
      </c>
      <c r="K1062" s="24" t="n">
        <v>-0</v>
      </c>
      <c r="L1062" s="24" t="n">
        <v>-0</v>
      </c>
      <c r="M1062" s="6" t="s">
        <f>=I1062+J1062+K1062+L1062</f>
      </c>
      <c r="N1062" s="22"/>
      <c r="O1062" s="22" t="s">
        <v>674</v>
      </c>
    </row>
    <row collapsed="false" customFormat="false" customHeight="false" hidden="false" ht="12.1" outlineLevel="0" r="1063">
      <c r="A1063" s="21" t="n">
        <v>45783.427384259</v>
      </c>
      <c r="B1063" s="22" t="s">
        <v>731</v>
      </c>
      <c r="C1063" s="22" t="s">
        <v>840</v>
      </c>
      <c r="D1063" s="22" t="s">
        <v>731</v>
      </c>
      <c r="E1063" s="22" t="s">
        <v>731</v>
      </c>
      <c r="F1063" s="22" t="s">
        <v>20</v>
      </c>
      <c r="G1063" s="23" t="n">
        <v>1</v>
      </c>
      <c r="H1063" s="24" t="n">
        <v>1</v>
      </c>
      <c r="I1063" s="24" t="n">
        <v>108.78</v>
      </c>
      <c r="J1063" s="24" t="n">
        <v>0</v>
      </c>
      <c r="K1063" s="24" t="n">
        <v>-0</v>
      </c>
      <c r="L1063" s="24" t="n">
        <v>-0</v>
      </c>
      <c r="M1063" s="6" t="s">
        <f>=I1063+J1063+K1063+L1063</f>
      </c>
      <c r="N1063" s="22"/>
      <c r="O1063" s="22" t="s">
        <v>674</v>
      </c>
    </row>
    <row collapsed="false" customFormat="false" customHeight="false" hidden="false" ht="12.1" outlineLevel="0" r="1064">
      <c r="A1064" s="21" t="n">
        <v>45783.488657407</v>
      </c>
      <c r="B1064" s="22" t="s">
        <v>673</v>
      </c>
      <c r="C1064" s="22" t="s">
        <v>233</v>
      </c>
      <c r="D1064" s="22" t="s">
        <v>673</v>
      </c>
      <c r="E1064" s="22" t="s">
        <v>673</v>
      </c>
      <c r="F1064" s="22" t="s">
        <v>20</v>
      </c>
      <c r="G1064" s="23" t="n">
        <v>1</v>
      </c>
      <c r="H1064" s="24" t="n">
        <v>1</v>
      </c>
      <c r="I1064" s="24" t="n">
        <v>5</v>
      </c>
      <c r="J1064" s="24" t="n">
        <v>0</v>
      </c>
      <c r="K1064" s="24" t="n">
        <v>-0</v>
      </c>
      <c r="L1064" s="24" t="n">
        <v>-0</v>
      </c>
      <c r="M1064" s="6" t="s">
        <f>=I1064+J1064+K1064+L1064</f>
      </c>
      <c r="N1064" s="22"/>
      <c r="O1064" s="22" t="s">
        <v>796</v>
      </c>
    </row>
    <row collapsed="false" customFormat="false" customHeight="false" hidden="false" ht="12.1" outlineLevel="0" r="1065">
      <c r="A1065" s="21" t="n">
        <v>45783.548009259</v>
      </c>
      <c r="B1065" s="22" t="s">
        <v>696</v>
      </c>
      <c r="C1065" s="22" t="s">
        <v>852</v>
      </c>
      <c r="D1065" s="22" t="s">
        <v>696</v>
      </c>
      <c r="E1065" s="22" t="s">
        <v>696</v>
      </c>
      <c r="F1065" s="22" t="s">
        <v>20</v>
      </c>
      <c r="G1065" s="23" t="n">
        <v>1</v>
      </c>
      <c r="H1065" s="24" t="n">
        <v>1</v>
      </c>
      <c r="I1065" s="24" t="n">
        <v>7.73</v>
      </c>
      <c r="J1065" s="24" t="n">
        <v>0</v>
      </c>
      <c r="K1065" s="24" t="n">
        <v>-0</v>
      </c>
      <c r="L1065" s="24" t="n">
        <v>-0</v>
      </c>
      <c r="M1065" s="6" t="s">
        <f>=I1065+J1065+K1065+L1065</f>
      </c>
      <c r="N1065" s="22"/>
      <c r="O1065" s="22" t="s">
        <v>674</v>
      </c>
    </row>
    <row collapsed="false" customFormat="false" customHeight="false" hidden="false" ht="12.1" outlineLevel="0" r="1066">
      <c r="A1066" s="21" t="n">
        <v>45783.548449074</v>
      </c>
      <c r="B1066" s="22" t="s">
        <v>731</v>
      </c>
      <c r="C1066" s="22" t="s">
        <v>853</v>
      </c>
      <c r="D1066" s="22" t="s">
        <v>731</v>
      </c>
      <c r="E1066" s="22" t="s">
        <v>731</v>
      </c>
      <c r="F1066" s="22" t="s">
        <v>20</v>
      </c>
      <c r="G1066" s="23" t="n">
        <v>1</v>
      </c>
      <c r="H1066" s="24" t="n">
        <v>1</v>
      </c>
      <c r="I1066" s="24" t="n">
        <v>30</v>
      </c>
      <c r="J1066" s="24" t="n">
        <v>0</v>
      </c>
      <c r="K1066" s="24" t="n">
        <v>-0</v>
      </c>
      <c r="L1066" s="24" t="n">
        <v>-0</v>
      </c>
      <c r="M1066" s="6" t="s">
        <f>=I1066+J1066+K1066+L1066</f>
      </c>
      <c r="N1066" s="22"/>
      <c r="O1066" s="22" t="s">
        <v>674</v>
      </c>
    </row>
    <row collapsed="false" customFormat="false" customHeight="false" hidden="false" ht="12.1" outlineLevel="0" r="1067">
      <c r="A1067" s="20" t="n">
        <v>45783.631655093</v>
      </c>
      <c r="B1067" s="16" t="s">
        <v>138</v>
      </c>
      <c r="C1067" s="16" t="s">
        <v>824</v>
      </c>
      <c r="D1067" s="16" t="s">
        <v>336</v>
      </c>
      <c r="E1067" s="16" t="s">
        <v>132</v>
      </c>
      <c r="F1067" s="16" t="s">
        <v>20</v>
      </c>
      <c r="G1067" s="7" t="n">
        <v>75</v>
      </c>
      <c r="H1067" s="6" t="n">
        <v>6.12</v>
      </c>
      <c r="I1067" s="6" t="n">
        <v>-459</v>
      </c>
      <c r="J1067" s="6" t="n">
        <v>-0</v>
      </c>
      <c r="K1067" s="6" t="n">
        <v>-0</v>
      </c>
      <c r="L1067" s="6" t="n">
        <v>-0</v>
      </c>
      <c r="M1067" s="6" t="s">
        <f>=I1067+J1067+K1067+L1067</f>
      </c>
      <c r="N1067" s="16"/>
      <c r="O1067" s="16" t="s">
        <v>674</v>
      </c>
    </row>
    <row collapsed="false" customFormat="false" customHeight="false" hidden="false" ht="12.1" outlineLevel="0" r="1068">
      <c r="A1068" s="21" t="n">
        <v>45784.512789352</v>
      </c>
      <c r="B1068" s="22" t="s">
        <v>673</v>
      </c>
      <c r="C1068" s="22" t="s">
        <v>233</v>
      </c>
      <c r="D1068" s="22" t="s">
        <v>673</v>
      </c>
      <c r="E1068" s="22" t="s">
        <v>673</v>
      </c>
      <c r="F1068" s="22" t="s">
        <v>20</v>
      </c>
      <c r="G1068" s="23" t="n">
        <v>1</v>
      </c>
      <c r="H1068" s="24" t="n">
        <v>1</v>
      </c>
      <c r="I1068" s="24" t="n">
        <v>1</v>
      </c>
      <c r="J1068" s="24" t="n">
        <v>0</v>
      </c>
      <c r="K1068" s="24" t="n">
        <v>-0</v>
      </c>
      <c r="L1068" s="24" t="n">
        <v>-0</v>
      </c>
      <c r="M1068" s="6" t="s">
        <f>=I1068+J1068+K1068+L1068</f>
      </c>
      <c r="N1068" s="22"/>
      <c r="O1068" s="22" t="s">
        <v>796</v>
      </c>
    </row>
    <row collapsed="false" customFormat="false" customHeight="false" hidden="false" ht="12.1" outlineLevel="0" r="1069">
      <c r="A1069" s="21" t="n">
        <v>45785.541805556</v>
      </c>
      <c r="B1069" s="22" t="s">
        <v>673</v>
      </c>
      <c r="C1069" s="22" t="s">
        <v>233</v>
      </c>
      <c r="D1069" s="22" t="s">
        <v>673</v>
      </c>
      <c r="E1069" s="22" t="s">
        <v>673</v>
      </c>
      <c r="F1069" s="22" t="s">
        <v>20</v>
      </c>
      <c r="G1069" s="23" t="n">
        <v>1</v>
      </c>
      <c r="H1069" s="24" t="n">
        <v>1</v>
      </c>
      <c r="I1069" s="24" t="n">
        <v>11.48</v>
      </c>
      <c r="J1069" s="24" t="n">
        <v>0</v>
      </c>
      <c r="K1069" s="24" t="n">
        <v>-0</v>
      </c>
      <c r="L1069" s="24" t="n">
        <v>-0</v>
      </c>
      <c r="M1069" s="6" t="s">
        <f>=I1069+J1069+K1069+L1069</f>
      </c>
      <c r="N1069" s="22"/>
      <c r="O1069" s="22" t="s">
        <v>796</v>
      </c>
    </row>
    <row collapsed="false" customFormat="false" customHeight="false" hidden="false" ht="12.1" outlineLevel="0" r="1070">
      <c r="A1070" s="20" t="n">
        <v>45785.541851852</v>
      </c>
      <c r="B1070" s="16" t="s">
        <v>135</v>
      </c>
      <c r="C1070" s="16" t="s">
        <v>801</v>
      </c>
      <c r="D1070" s="16" t="s">
        <v>336</v>
      </c>
      <c r="E1070" s="16" t="s">
        <v>132</v>
      </c>
      <c r="F1070" s="16" t="s">
        <v>20</v>
      </c>
      <c r="G1070" s="7" t="n">
        <v>1</v>
      </c>
      <c r="H1070" s="6" t="n">
        <v>134.125859</v>
      </c>
      <c r="I1070" s="6" t="n">
        <v>-134.13</v>
      </c>
      <c r="J1070" s="6" t="n">
        <v>-0</v>
      </c>
      <c r="K1070" s="6" t="n">
        <v>-0</v>
      </c>
      <c r="L1070" s="6" t="n">
        <v>-0</v>
      </c>
      <c r="M1070" s="6" t="s">
        <f>=I1070+J1070+K1070+L1070</f>
      </c>
      <c r="N1070" s="16"/>
      <c r="O1070" s="16" t="s">
        <v>796</v>
      </c>
    </row>
    <row collapsed="false" customFormat="false" customHeight="false" hidden="false" ht="12.1" outlineLevel="0" r="1071">
      <c r="A1071" s="21" t="n">
        <v>45786.318171296</v>
      </c>
      <c r="B1071" s="22" t="s">
        <v>673</v>
      </c>
      <c r="C1071" s="22" t="s">
        <v>233</v>
      </c>
      <c r="D1071" s="22" t="s">
        <v>673</v>
      </c>
      <c r="E1071" s="22" t="s">
        <v>673</v>
      </c>
      <c r="F1071" s="22" t="s">
        <v>20</v>
      </c>
      <c r="G1071" s="23" t="n">
        <v>1</v>
      </c>
      <c r="H1071" s="24" t="n">
        <v>1</v>
      </c>
      <c r="I1071" s="24" t="n">
        <v>9.05</v>
      </c>
      <c r="J1071" s="24" t="n">
        <v>0</v>
      </c>
      <c r="K1071" s="24" t="n">
        <v>-0</v>
      </c>
      <c r="L1071" s="24" t="n">
        <v>-0</v>
      </c>
      <c r="M1071" s="6" t="s">
        <f>=I1071+J1071+K1071+L1071</f>
      </c>
      <c r="N1071" s="22"/>
      <c r="O1071" s="22" t="s">
        <v>796</v>
      </c>
    </row>
    <row collapsed="false" customFormat="false" customHeight="false" hidden="false" ht="12.1" outlineLevel="0" r="1072">
      <c r="A1072" s="21" t="n">
        <v>45787.555868056</v>
      </c>
      <c r="B1072" s="22" t="s">
        <v>673</v>
      </c>
      <c r="C1072" s="22" t="s">
        <v>233</v>
      </c>
      <c r="D1072" s="22" t="s">
        <v>673</v>
      </c>
      <c r="E1072" s="22" t="s">
        <v>673</v>
      </c>
      <c r="F1072" s="22" t="s">
        <v>20</v>
      </c>
      <c r="G1072" s="23" t="n">
        <v>1</v>
      </c>
      <c r="H1072" s="24" t="n">
        <v>1</v>
      </c>
      <c r="I1072" s="24" t="n">
        <v>10.68</v>
      </c>
      <c r="J1072" s="24" t="n">
        <v>0</v>
      </c>
      <c r="K1072" s="24" t="n">
        <v>-0</v>
      </c>
      <c r="L1072" s="24" t="n">
        <v>-0</v>
      </c>
      <c r="M1072" s="6" t="s">
        <f>=I1072+J1072+K1072+L1072</f>
      </c>
      <c r="N1072" s="22"/>
      <c r="O1072" s="22" t="s">
        <v>796</v>
      </c>
    </row>
    <row collapsed="false" customFormat="false" customHeight="false" hidden="false" ht="12.1" outlineLevel="0" r="1073">
      <c r="A1073" s="21" t="n">
        <v>45787.697048611</v>
      </c>
      <c r="B1073" s="22" t="s">
        <v>673</v>
      </c>
      <c r="C1073" s="22" t="s">
        <v>233</v>
      </c>
      <c r="D1073" s="22" t="s">
        <v>673</v>
      </c>
      <c r="E1073" s="22" t="s">
        <v>673</v>
      </c>
      <c r="F1073" s="22" t="s">
        <v>20</v>
      </c>
      <c r="G1073" s="23" t="n">
        <v>1</v>
      </c>
      <c r="H1073" s="24" t="n">
        <v>1</v>
      </c>
      <c r="I1073" s="24" t="n">
        <v>46.45</v>
      </c>
      <c r="J1073" s="24" t="n">
        <v>0</v>
      </c>
      <c r="K1073" s="24" t="n">
        <v>-0</v>
      </c>
      <c r="L1073" s="24" t="n">
        <v>-0</v>
      </c>
      <c r="M1073" s="6" t="s">
        <f>=I1073+J1073+K1073+L1073</f>
      </c>
      <c r="N1073" s="22"/>
      <c r="O1073" s="22" t="s">
        <v>796</v>
      </c>
    </row>
    <row collapsed="false" customFormat="false" customHeight="false" hidden="false" ht="12.1" outlineLevel="0" r="1074">
      <c r="A1074" s="21" t="n">
        <v>45788.578935185</v>
      </c>
      <c r="B1074" s="22" t="s">
        <v>673</v>
      </c>
      <c r="C1074" s="22" t="s">
        <v>233</v>
      </c>
      <c r="D1074" s="22" t="s">
        <v>673</v>
      </c>
      <c r="E1074" s="22" t="s">
        <v>673</v>
      </c>
      <c r="F1074" s="22" t="s">
        <v>20</v>
      </c>
      <c r="G1074" s="23" t="n">
        <v>1</v>
      </c>
      <c r="H1074" s="24" t="n">
        <v>1</v>
      </c>
      <c r="I1074" s="24" t="n">
        <v>45.02</v>
      </c>
      <c r="J1074" s="24" t="n">
        <v>0</v>
      </c>
      <c r="K1074" s="24" t="n">
        <v>-0</v>
      </c>
      <c r="L1074" s="24" t="n">
        <v>-0</v>
      </c>
      <c r="M1074" s="6" t="s">
        <f>=I1074+J1074+K1074+L1074</f>
      </c>
      <c r="N1074" s="22"/>
      <c r="O1074" s="22" t="s">
        <v>796</v>
      </c>
    </row>
    <row collapsed="false" customFormat="false" customHeight="false" hidden="false" ht="12.1" outlineLevel="0" r="1075">
      <c r="A1075" s="21" t="n">
        <v>45789.514502315</v>
      </c>
      <c r="B1075" s="22" t="s">
        <v>673</v>
      </c>
      <c r="C1075" s="22" t="s">
        <v>233</v>
      </c>
      <c r="D1075" s="22" t="s">
        <v>673</v>
      </c>
      <c r="E1075" s="22" t="s">
        <v>673</v>
      </c>
      <c r="F1075" s="22" t="s">
        <v>20</v>
      </c>
      <c r="G1075" s="23" t="n">
        <v>1</v>
      </c>
      <c r="H1075" s="24" t="n">
        <v>1</v>
      </c>
      <c r="I1075" s="24" t="n">
        <v>1</v>
      </c>
      <c r="J1075" s="24" t="n">
        <v>0</v>
      </c>
      <c r="K1075" s="24" t="n">
        <v>-0</v>
      </c>
      <c r="L1075" s="24" t="n">
        <v>-0</v>
      </c>
      <c r="M1075" s="6" t="s">
        <f>=I1075+J1075+K1075+L1075</f>
      </c>
      <c r="N1075" s="22"/>
      <c r="O1075" s="22" t="s">
        <v>796</v>
      </c>
    </row>
    <row collapsed="false" customFormat="false" customHeight="false" hidden="false" ht="12.1" outlineLevel="0" r="1076">
      <c r="A1076" s="21" t="n">
        <v>45789.764085648</v>
      </c>
      <c r="B1076" s="22" t="s">
        <v>673</v>
      </c>
      <c r="C1076" s="22" t="s">
        <v>233</v>
      </c>
      <c r="D1076" s="22" t="s">
        <v>673</v>
      </c>
      <c r="E1076" s="22" t="s">
        <v>673</v>
      </c>
      <c r="F1076" s="22" t="s">
        <v>20</v>
      </c>
      <c r="G1076" s="23" t="n">
        <v>1</v>
      </c>
      <c r="H1076" s="24" t="n">
        <v>1</v>
      </c>
      <c r="I1076" s="24" t="n">
        <v>15.05</v>
      </c>
      <c r="J1076" s="24" t="n">
        <v>0</v>
      </c>
      <c r="K1076" s="24" t="n">
        <v>-0</v>
      </c>
      <c r="L1076" s="24" t="n">
        <v>-0</v>
      </c>
      <c r="M1076" s="6" t="s">
        <f>=I1076+J1076+K1076+L1076</f>
      </c>
      <c r="N1076" s="22"/>
      <c r="O1076" s="22" t="s">
        <v>796</v>
      </c>
    </row>
    <row collapsed="false" customFormat="false" customHeight="false" hidden="false" ht="12.1" outlineLevel="0" r="1077">
      <c r="A1077" s="21" t="n">
        <v>45790.428819444</v>
      </c>
      <c r="B1077" s="22" t="s">
        <v>673</v>
      </c>
      <c r="C1077" s="22" t="s">
        <v>233</v>
      </c>
      <c r="D1077" s="22" t="s">
        <v>673</v>
      </c>
      <c r="E1077" s="22" t="s">
        <v>673</v>
      </c>
      <c r="F1077" s="22" t="s">
        <v>20</v>
      </c>
      <c r="G1077" s="23" t="n">
        <v>1</v>
      </c>
      <c r="H1077" s="24" t="n">
        <v>1</v>
      </c>
      <c r="I1077" s="24" t="n">
        <v>5000</v>
      </c>
      <c r="J1077" s="24" t="n">
        <v>0</v>
      </c>
      <c r="K1077" s="24" t="n">
        <v>-0</v>
      </c>
      <c r="L1077" s="24" t="n">
        <v>-0</v>
      </c>
      <c r="M1077" s="6" t="s">
        <f>=I1077+J1077+K1077+L1077</f>
      </c>
      <c r="N1077" s="22"/>
      <c r="O1077" s="22" t="s">
        <v>674</v>
      </c>
    </row>
    <row collapsed="false" customFormat="false" customHeight="false" hidden="false" ht="12.1" outlineLevel="0" r="1078">
      <c r="A1078" s="20" t="n">
        <v>45790.430972222</v>
      </c>
      <c r="B1078" s="16" t="s">
        <v>95</v>
      </c>
      <c r="C1078" s="16" t="s">
        <v>742</v>
      </c>
      <c r="D1078" s="16" t="s">
        <v>336</v>
      </c>
      <c r="E1078" s="16" t="s">
        <v>18</v>
      </c>
      <c r="F1078" s="16" t="s">
        <v>20</v>
      </c>
      <c r="G1078" s="7" t="n">
        <v>3</v>
      </c>
      <c r="H1078" s="6" t="n">
        <v>403.05</v>
      </c>
      <c r="I1078" s="6" t="n">
        <v>-1209.15</v>
      </c>
      <c r="J1078" s="6" t="n">
        <v>-0</v>
      </c>
      <c r="K1078" s="6" t="n">
        <v>-3.63</v>
      </c>
      <c r="L1078" s="6" t="n">
        <v>-0</v>
      </c>
      <c r="M1078" s="6" t="s">
        <f>=I1078+J1078+K1078+L1078</f>
      </c>
      <c r="N1078" s="16"/>
      <c r="O1078" s="16" t="s">
        <v>674</v>
      </c>
    </row>
    <row collapsed="false" customFormat="false" customHeight="false" hidden="false" ht="12.1" outlineLevel="0" r="1079">
      <c r="A1079" s="20" t="n">
        <v>45790.4328125</v>
      </c>
      <c r="B1079" s="16" t="s">
        <v>23</v>
      </c>
      <c r="C1079" s="16" t="s">
        <v>854</v>
      </c>
      <c r="D1079" s="16" t="s">
        <v>336</v>
      </c>
      <c r="E1079" s="16" t="s">
        <v>18</v>
      </c>
      <c r="F1079" s="16" t="s">
        <v>20</v>
      </c>
      <c r="G1079" s="7" t="n">
        <v>10</v>
      </c>
      <c r="H1079" s="6" t="n">
        <v>306.9</v>
      </c>
      <c r="I1079" s="6" t="n">
        <v>-3069</v>
      </c>
      <c r="J1079" s="6" t="n">
        <v>-0</v>
      </c>
      <c r="K1079" s="6" t="n">
        <v>-9.21</v>
      </c>
      <c r="L1079" s="6" t="n">
        <v>-0</v>
      </c>
      <c r="M1079" s="6" t="s">
        <f>=I1079+J1079+K1079+L1079</f>
      </c>
      <c r="N1079" s="16"/>
      <c r="O1079" s="16" t="s">
        <v>674</v>
      </c>
    </row>
    <row collapsed="false" customFormat="false" customHeight="false" hidden="false" ht="12.1" outlineLevel="0" r="1080">
      <c r="A1080" s="21" t="n">
        <v>45790.491701389</v>
      </c>
      <c r="B1080" s="22" t="s">
        <v>696</v>
      </c>
      <c r="C1080" s="22" t="s">
        <v>823</v>
      </c>
      <c r="D1080" s="22" t="s">
        <v>696</v>
      </c>
      <c r="E1080" s="22" t="s">
        <v>696</v>
      </c>
      <c r="F1080" s="22" t="s">
        <v>20</v>
      </c>
      <c r="G1080" s="23" t="n">
        <v>1</v>
      </c>
      <c r="H1080" s="24" t="n">
        <v>1</v>
      </c>
      <c r="I1080" s="24" t="n">
        <v>57.55</v>
      </c>
      <c r="J1080" s="24" t="n">
        <v>0</v>
      </c>
      <c r="K1080" s="24" t="n">
        <v>-0</v>
      </c>
      <c r="L1080" s="24" t="n">
        <v>-0</v>
      </c>
      <c r="M1080" s="6" t="s">
        <f>=I1080+J1080+K1080+L1080</f>
      </c>
      <c r="N1080" s="22"/>
      <c r="O1080" s="22" t="s">
        <v>674</v>
      </c>
    </row>
    <row collapsed="false" customFormat="false" customHeight="false" hidden="false" ht="12.1" outlineLevel="0" r="1081">
      <c r="A1081" s="21" t="n">
        <v>45790.563252315</v>
      </c>
      <c r="B1081" s="22" t="s">
        <v>696</v>
      </c>
      <c r="C1081" s="22" t="s">
        <v>855</v>
      </c>
      <c r="D1081" s="22" t="s">
        <v>696</v>
      </c>
      <c r="E1081" s="22" t="s">
        <v>696</v>
      </c>
      <c r="F1081" s="22" t="s">
        <v>20</v>
      </c>
      <c r="G1081" s="23" t="n">
        <v>1</v>
      </c>
      <c r="H1081" s="24" t="n">
        <v>1</v>
      </c>
      <c r="I1081" s="24" t="n">
        <v>297.2</v>
      </c>
      <c r="J1081" s="24" t="n">
        <v>0</v>
      </c>
      <c r="K1081" s="24" t="n">
        <v>-0</v>
      </c>
      <c r="L1081" s="24" t="n">
        <v>-0</v>
      </c>
      <c r="M1081" s="6" t="s">
        <f>=I1081+J1081+K1081+L1081</f>
      </c>
      <c r="N1081" s="22"/>
      <c r="O1081" s="22" t="s">
        <v>674</v>
      </c>
    </row>
    <row collapsed="false" customFormat="false" customHeight="false" hidden="false" ht="12.1" outlineLevel="0" r="1082">
      <c r="A1082" s="29" t="n">
        <v>45790.563252315</v>
      </c>
      <c r="B1082" s="30" t="s">
        <v>687</v>
      </c>
      <c r="C1082" s="30" t="s">
        <v>856</v>
      </c>
      <c r="D1082" s="30" t="s">
        <v>687</v>
      </c>
      <c r="E1082" s="30" t="s">
        <v>687</v>
      </c>
      <c r="F1082" s="30" t="s">
        <v>20</v>
      </c>
      <c r="G1082" s="31" t="n">
        <v>1</v>
      </c>
      <c r="H1082" s="32" t="n">
        <v>-39</v>
      </c>
      <c r="I1082" s="32" t="n">
        <v>-39</v>
      </c>
      <c r="J1082" s="32" t="n">
        <v>0</v>
      </c>
      <c r="K1082" s="32" t="n">
        <v>-0</v>
      </c>
      <c r="L1082" s="32" t="n">
        <v>-0</v>
      </c>
      <c r="M1082" s="6" t="s">
        <f>=I1082+J1082+K1082+L1082</f>
      </c>
      <c r="N1082" s="30"/>
      <c r="O1082" s="30" t="s">
        <v>674</v>
      </c>
    </row>
    <row collapsed="false" customFormat="false" customHeight="false" hidden="false" ht="12.1" outlineLevel="0" r="1083">
      <c r="A1083" s="21" t="n">
        <v>45791.390162037</v>
      </c>
      <c r="B1083" s="22" t="s">
        <v>673</v>
      </c>
      <c r="C1083" s="22" t="s">
        <v>233</v>
      </c>
      <c r="D1083" s="22" t="s">
        <v>673</v>
      </c>
      <c r="E1083" s="22" t="s">
        <v>673</v>
      </c>
      <c r="F1083" s="22" t="s">
        <v>20</v>
      </c>
      <c r="G1083" s="23" t="n">
        <v>1</v>
      </c>
      <c r="H1083" s="24" t="n">
        <v>1</v>
      </c>
      <c r="I1083" s="24" t="n">
        <v>1</v>
      </c>
      <c r="J1083" s="24" t="n">
        <v>0</v>
      </c>
      <c r="K1083" s="24" t="n">
        <v>-0</v>
      </c>
      <c r="L1083" s="24" t="n">
        <v>-0</v>
      </c>
      <c r="M1083" s="6" t="s">
        <f>=I1083+J1083+K1083+L1083</f>
      </c>
      <c r="N1083" s="22"/>
      <c r="O1083" s="22" t="s">
        <v>796</v>
      </c>
    </row>
    <row collapsed="false" customFormat="false" customHeight="false" hidden="false" ht="12.1" outlineLevel="0" r="1084">
      <c r="A1084" s="21" t="n">
        <v>45791.444351852</v>
      </c>
      <c r="B1084" s="22" t="s">
        <v>673</v>
      </c>
      <c r="C1084" s="22" t="s">
        <v>233</v>
      </c>
      <c r="D1084" s="22" t="s">
        <v>673</v>
      </c>
      <c r="E1084" s="22" t="s">
        <v>673</v>
      </c>
      <c r="F1084" s="22" t="s">
        <v>20</v>
      </c>
      <c r="G1084" s="23" t="n">
        <v>1</v>
      </c>
      <c r="H1084" s="24" t="n">
        <v>1</v>
      </c>
      <c r="I1084" s="24" t="n">
        <v>45.7</v>
      </c>
      <c r="J1084" s="24" t="n">
        <v>0</v>
      </c>
      <c r="K1084" s="24" t="n">
        <v>-0</v>
      </c>
      <c r="L1084" s="24" t="n">
        <v>-0</v>
      </c>
      <c r="M1084" s="6" t="s">
        <f>=I1084+J1084+K1084+L1084</f>
      </c>
      <c r="N1084" s="22"/>
      <c r="O1084" s="22" t="s">
        <v>796</v>
      </c>
    </row>
    <row collapsed="false" customFormat="false" customHeight="false" hidden="false" ht="12.1" outlineLevel="0" r="1085">
      <c r="A1085" s="20" t="n">
        <v>45791.444398148</v>
      </c>
      <c r="B1085" s="16" t="s">
        <v>135</v>
      </c>
      <c r="C1085" s="16" t="s">
        <v>801</v>
      </c>
      <c r="D1085" s="16" t="s">
        <v>336</v>
      </c>
      <c r="E1085" s="16" t="s">
        <v>132</v>
      </c>
      <c r="F1085" s="16" t="s">
        <v>20</v>
      </c>
      <c r="G1085" s="7" t="n">
        <v>1</v>
      </c>
      <c r="H1085" s="6" t="n">
        <v>134.560992</v>
      </c>
      <c r="I1085" s="6" t="n">
        <v>-134.56</v>
      </c>
      <c r="J1085" s="6" t="n">
        <v>-0</v>
      </c>
      <c r="K1085" s="6" t="n">
        <v>-0</v>
      </c>
      <c r="L1085" s="6" t="n">
        <v>-0</v>
      </c>
      <c r="M1085" s="6" t="s">
        <f>=I1085+J1085+K1085+L1085</f>
      </c>
      <c r="N1085" s="16"/>
      <c r="O1085" s="16" t="s">
        <v>796</v>
      </c>
    </row>
    <row collapsed="false" customFormat="false" customHeight="false" hidden="false" ht="12.1" outlineLevel="0" r="1086">
      <c r="A1086" s="21" t="n">
        <v>45791.452222222</v>
      </c>
      <c r="B1086" s="22" t="s">
        <v>673</v>
      </c>
      <c r="C1086" s="22" t="s">
        <v>233</v>
      </c>
      <c r="D1086" s="22" t="s">
        <v>673</v>
      </c>
      <c r="E1086" s="22" t="s">
        <v>673</v>
      </c>
      <c r="F1086" s="22" t="s">
        <v>20</v>
      </c>
      <c r="G1086" s="23" t="n">
        <v>1</v>
      </c>
      <c r="H1086" s="24" t="n">
        <v>1</v>
      </c>
      <c r="I1086" s="24" t="n">
        <v>14.83</v>
      </c>
      <c r="J1086" s="24" t="n">
        <v>0</v>
      </c>
      <c r="K1086" s="24" t="n">
        <v>-0</v>
      </c>
      <c r="L1086" s="24" t="n">
        <v>-0</v>
      </c>
      <c r="M1086" s="6" t="s">
        <f>=I1086+J1086+K1086+L1086</f>
      </c>
      <c r="N1086" s="22"/>
      <c r="O1086" s="22" t="s">
        <v>796</v>
      </c>
    </row>
    <row collapsed="false" customFormat="false" customHeight="false" hidden="false" ht="12.1" outlineLevel="0" r="1087">
      <c r="A1087" s="21" t="n">
        <v>45791.455775463</v>
      </c>
      <c r="B1087" s="22" t="s">
        <v>673</v>
      </c>
      <c r="C1087" s="22" t="s">
        <v>233</v>
      </c>
      <c r="D1087" s="22" t="s">
        <v>673</v>
      </c>
      <c r="E1087" s="22" t="s">
        <v>673</v>
      </c>
      <c r="F1087" s="22" t="s">
        <v>20</v>
      </c>
      <c r="G1087" s="23" t="n">
        <v>1</v>
      </c>
      <c r="H1087" s="24" t="n">
        <v>1</v>
      </c>
      <c r="I1087" s="24" t="n">
        <v>45</v>
      </c>
      <c r="J1087" s="24" t="n">
        <v>0</v>
      </c>
      <c r="K1087" s="24" t="n">
        <v>-0</v>
      </c>
      <c r="L1087" s="24" t="n">
        <v>-0</v>
      </c>
      <c r="M1087" s="6" t="s">
        <f>=I1087+J1087+K1087+L1087</f>
      </c>
      <c r="N1087" s="22"/>
      <c r="O1087" s="22" t="s">
        <v>796</v>
      </c>
    </row>
    <row collapsed="false" customFormat="false" customHeight="false" hidden="false" ht="12.1" outlineLevel="0" r="1088">
      <c r="A1088" s="21" t="n">
        <v>45791.465844907</v>
      </c>
      <c r="B1088" s="22" t="s">
        <v>673</v>
      </c>
      <c r="C1088" s="22" t="s">
        <v>233</v>
      </c>
      <c r="D1088" s="22" t="s">
        <v>673</v>
      </c>
      <c r="E1088" s="22" t="s">
        <v>673</v>
      </c>
      <c r="F1088" s="22" t="s">
        <v>20</v>
      </c>
      <c r="G1088" s="23" t="n">
        <v>1</v>
      </c>
      <c r="H1088" s="24" t="n">
        <v>1</v>
      </c>
      <c r="I1088" s="24" t="n">
        <v>26.24</v>
      </c>
      <c r="J1088" s="24" t="n">
        <v>0</v>
      </c>
      <c r="K1088" s="24" t="n">
        <v>-0</v>
      </c>
      <c r="L1088" s="24" t="n">
        <v>-0</v>
      </c>
      <c r="M1088" s="6" t="s">
        <f>=I1088+J1088+K1088+L1088</f>
      </c>
      <c r="N1088" s="22"/>
      <c r="O1088" s="22" t="s">
        <v>796</v>
      </c>
    </row>
    <row collapsed="false" customFormat="false" customHeight="false" hidden="false" ht="12.1" outlineLevel="0" r="1089">
      <c r="A1089" s="21" t="n">
        <v>45791.479479167</v>
      </c>
      <c r="B1089" s="22" t="s">
        <v>696</v>
      </c>
      <c r="C1089" s="22" t="s">
        <v>845</v>
      </c>
      <c r="D1089" s="22" t="s">
        <v>696</v>
      </c>
      <c r="E1089" s="22" t="s">
        <v>696</v>
      </c>
      <c r="F1089" s="22" t="s">
        <v>20</v>
      </c>
      <c r="G1089" s="23" t="n">
        <v>1</v>
      </c>
      <c r="H1089" s="24" t="n">
        <v>1</v>
      </c>
      <c r="I1089" s="24" t="n">
        <v>40.68</v>
      </c>
      <c r="J1089" s="24" t="n">
        <v>0</v>
      </c>
      <c r="K1089" s="24" t="n">
        <v>-0</v>
      </c>
      <c r="L1089" s="24" t="n">
        <v>-0</v>
      </c>
      <c r="M1089" s="6" t="s">
        <f>=I1089+J1089+K1089+L1089</f>
      </c>
      <c r="N1089" s="22"/>
      <c r="O1089" s="22" t="s">
        <v>674</v>
      </c>
    </row>
    <row collapsed="false" customFormat="false" customHeight="false" hidden="false" ht="12.1" outlineLevel="0" r="1090">
      <c r="A1090" s="21" t="n">
        <v>45791.505671296</v>
      </c>
      <c r="B1090" s="22" t="s">
        <v>673</v>
      </c>
      <c r="C1090" s="22" t="s">
        <v>233</v>
      </c>
      <c r="D1090" s="22" t="s">
        <v>673</v>
      </c>
      <c r="E1090" s="22" t="s">
        <v>673</v>
      </c>
      <c r="F1090" s="22" t="s">
        <v>20</v>
      </c>
      <c r="G1090" s="23" t="n">
        <v>1</v>
      </c>
      <c r="H1090" s="24" t="n">
        <v>1</v>
      </c>
      <c r="I1090" s="24" t="n">
        <v>1</v>
      </c>
      <c r="J1090" s="24" t="n">
        <v>0</v>
      </c>
      <c r="K1090" s="24" t="n">
        <v>-0</v>
      </c>
      <c r="L1090" s="24" t="n">
        <v>-0</v>
      </c>
      <c r="M1090" s="6" t="s">
        <f>=I1090+J1090+K1090+L1090</f>
      </c>
      <c r="N1090" s="22"/>
      <c r="O1090" s="22" t="s">
        <v>796</v>
      </c>
    </row>
    <row collapsed="false" customFormat="false" customHeight="false" hidden="false" ht="12.1" outlineLevel="0" r="1091">
      <c r="A1091" s="21" t="n">
        <v>45791.803344907</v>
      </c>
      <c r="B1091" s="22" t="s">
        <v>673</v>
      </c>
      <c r="C1091" s="22" t="s">
        <v>233</v>
      </c>
      <c r="D1091" s="22" t="s">
        <v>673</v>
      </c>
      <c r="E1091" s="22" t="s">
        <v>673</v>
      </c>
      <c r="F1091" s="22" t="s">
        <v>20</v>
      </c>
      <c r="G1091" s="23" t="n">
        <v>1</v>
      </c>
      <c r="H1091" s="24" t="n">
        <v>1</v>
      </c>
      <c r="I1091" s="24" t="n">
        <v>30.06</v>
      </c>
      <c r="J1091" s="24" t="n">
        <v>0</v>
      </c>
      <c r="K1091" s="24" t="n">
        <v>-0</v>
      </c>
      <c r="L1091" s="24" t="n">
        <v>-0</v>
      </c>
      <c r="M1091" s="6" t="s">
        <f>=I1091+J1091+K1091+L1091</f>
      </c>
      <c r="N1091" s="22"/>
      <c r="O1091" s="22" t="s">
        <v>796</v>
      </c>
    </row>
    <row collapsed="false" customFormat="false" customHeight="false" hidden="false" ht="12.1" outlineLevel="0" r="1092">
      <c r="A1092" s="20" t="n">
        <v>45791.8034375</v>
      </c>
      <c r="B1092" s="16" t="s">
        <v>135</v>
      </c>
      <c r="C1092" s="16" t="s">
        <v>801</v>
      </c>
      <c r="D1092" s="16" t="s">
        <v>336</v>
      </c>
      <c r="E1092" s="16" t="s">
        <v>132</v>
      </c>
      <c r="F1092" s="16" t="s">
        <v>20</v>
      </c>
      <c r="G1092" s="7" t="n">
        <v>1</v>
      </c>
      <c r="H1092" s="6" t="n">
        <v>134.560992</v>
      </c>
      <c r="I1092" s="6" t="n">
        <v>-134.56</v>
      </c>
      <c r="J1092" s="6" t="n">
        <v>-0</v>
      </c>
      <c r="K1092" s="6" t="n">
        <v>-0</v>
      </c>
      <c r="L1092" s="6" t="n">
        <v>-0</v>
      </c>
      <c r="M1092" s="6" t="s">
        <f>=I1092+J1092+K1092+L1092</f>
      </c>
      <c r="N1092" s="16"/>
      <c r="O1092" s="16" t="s">
        <v>796</v>
      </c>
    </row>
    <row collapsed="false" customFormat="false" customHeight="false" hidden="false" ht="12.1" outlineLevel="0" r="1093">
      <c r="A1093" s="21" t="n">
        <v>45791.908043981</v>
      </c>
      <c r="B1093" s="22" t="s">
        <v>673</v>
      </c>
      <c r="C1093" s="22" t="s">
        <v>233</v>
      </c>
      <c r="D1093" s="22" t="s">
        <v>673</v>
      </c>
      <c r="E1093" s="22" t="s">
        <v>673</v>
      </c>
      <c r="F1093" s="22" t="s">
        <v>20</v>
      </c>
      <c r="G1093" s="23" t="n">
        <v>1</v>
      </c>
      <c r="H1093" s="24" t="n">
        <v>1</v>
      </c>
      <c r="I1093" s="24" t="n">
        <v>3000</v>
      </c>
      <c r="J1093" s="24" t="n">
        <v>0</v>
      </c>
      <c r="K1093" s="24" t="n">
        <v>-0</v>
      </c>
      <c r="L1093" s="24" t="n">
        <v>-0</v>
      </c>
      <c r="M1093" s="6" t="s">
        <f>=I1093+J1093+K1093+L1093</f>
      </c>
      <c r="N1093" s="22"/>
      <c r="O1093" s="22" t="s">
        <v>674</v>
      </c>
    </row>
    <row collapsed="false" customFormat="false" customHeight="false" hidden="false" ht="12.1" outlineLevel="0" r="1094">
      <c r="A1094" s="21" t="n">
        <v>45792.391157407</v>
      </c>
      <c r="B1094" s="22" t="s">
        <v>673</v>
      </c>
      <c r="C1094" s="22" t="s">
        <v>233</v>
      </c>
      <c r="D1094" s="22" t="s">
        <v>673</v>
      </c>
      <c r="E1094" s="22" t="s">
        <v>673</v>
      </c>
      <c r="F1094" s="22" t="s">
        <v>20</v>
      </c>
      <c r="G1094" s="23" t="n">
        <v>1</v>
      </c>
      <c r="H1094" s="24" t="n">
        <v>1</v>
      </c>
      <c r="I1094" s="24" t="n">
        <v>1</v>
      </c>
      <c r="J1094" s="24" t="n">
        <v>0</v>
      </c>
      <c r="K1094" s="24" t="n">
        <v>-0</v>
      </c>
      <c r="L1094" s="24" t="n">
        <v>-0</v>
      </c>
      <c r="M1094" s="6" t="s">
        <f>=I1094+J1094+K1094+L1094</f>
      </c>
      <c r="N1094" s="22"/>
      <c r="O1094" s="22" t="s">
        <v>796</v>
      </c>
    </row>
    <row collapsed="false" customFormat="false" customHeight="false" hidden="false" ht="12.1" outlineLevel="0" r="1095">
      <c r="A1095" s="21" t="n">
        <v>45792.52375</v>
      </c>
      <c r="B1095" s="22" t="s">
        <v>673</v>
      </c>
      <c r="C1095" s="22" t="s">
        <v>233</v>
      </c>
      <c r="D1095" s="22" t="s">
        <v>673</v>
      </c>
      <c r="E1095" s="22" t="s">
        <v>673</v>
      </c>
      <c r="F1095" s="22" t="s">
        <v>20</v>
      </c>
      <c r="G1095" s="23" t="n">
        <v>1</v>
      </c>
      <c r="H1095" s="24" t="n">
        <v>1</v>
      </c>
      <c r="I1095" s="24" t="n">
        <v>1</v>
      </c>
      <c r="J1095" s="24" t="n">
        <v>0</v>
      </c>
      <c r="K1095" s="24" t="n">
        <v>-0</v>
      </c>
      <c r="L1095" s="24" t="n">
        <v>-0</v>
      </c>
      <c r="M1095" s="6" t="s">
        <f>=I1095+J1095+K1095+L1095</f>
      </c>
      <c r="N1095" s="22"/>
      <c r="O1095" s="22" t="s">
        <v>796</v>
      </c>
    </row>
    <row collapsed="false" customFormat="false" customHeight="false" hidden="false" ht="12.1" outlineLevel="0" r="1096">
      <c r="A1096" s="20" t="n">
        <v>45792.58056713</v>
      </c>
      <c r="B1096" s="16" t="s">
        <v>127</v>
      </c>
      <c r="C1096" s="16" t="s">
        <v>795</v>
      </c>
      <c r="D1096" s="16" t="s">
        <v>336</v>
      </c>
      <c r="E1096" s="16" t="s">
        <v>18</v>
      </c>
      <c r="F1096" s="16" t="s">
        <v>20</v>
      </c>
      <c r="G1096" s="7" t="n">
        <v>1</v>
      </c>
      <c r="H1096" s="6" t="n">
        <v>160.25</v>
      </c>
      <c r="I1096" s="6" t="n">
        <v>-160.25</v>
      </c>
      <c r="J1096" s="6" t="n">
        <v>-0</v>
      </c>
      <c r="K1096" s="6" t="n">
        <v>-0.48</v>
      </c>
      <c r="L1096" s="6" t="n">
        <v>-0</v>
      </c>
      <c r="M1096" s="6" t="s">
        <f>=I1096+J1096+K1096+L1096</f>
      </c>
      <c r="N1096" s="16"/>
      <c r="O1096" s="16" t="s">
        <v>674</v>
      </c>
    </row>
    <row collapsed="false" customFormat="false" customHeight="false" hidden="false" ht="12.1" outlineLevel="0" r="1097">
      <c r="A1097" s="20" t="n">
        <v>45792.581412037</v>
      </c>
      <c r="B1097" s="16" t="s">
        <v>95</v>
      </c>
      <c r="C1097" s="16" t="s">
        <v>742</v>
      </c>
      <c r="D1097" s="16" t="s">
        <v>336</v>
      </c>
      <c r="E1097" s="16" t="s">
        <v>18</v>
      </c>
      <c r="F1097" s="16" t="s">
        <v>20</v>
      </c>
      <c r="G1097" s="7" t="n">
        <v>1</v>
      </c>
      <c r="H1097" s="6" t="n">
        <v>395.15</v>
      </c>
      <c r="I1097" s="6" t="n">
        <v>-395.15</v>
      </c>
      <c r="J1097" s="6" t="n">
        <v>-0</v>
      </c>
      <c r="K1097" s="6" t="n">
        <v>-1.19</v>
      </c>
      <c r="L1097" s="6" t="n">
        <v>-0</v>
      </c>
      <c r="M1097" s="6" t="s">
        <f>=I1097+J1097+K1097+L1097</f>
      </c>
      <c r="N1097" s="16"/>
      <c r="O1097" s="16" t="s">
        <v>674</v>
      </c>
    </row>
    <row collapsed="false" customFormat="false" customHeight="false" hidden="false" ht="12.1" outlineLevel="0" r="1098">
      <c r="A1098" s="20" t="n">
        <v>45792.582326389</v>
      </c>
      <c r="B1098" s="16" t="s">
        <v>95</v>
      </c>
      <c r="C1098" s="16" t="s">
        <v>742</v>
      </c>
      <c r="D1098" s="16" t="s">
        <v>336</v>
      </c>
      <c r="E1098" s="16" t="s">
        <v>18</v>
      </c>
      <c r="F1098" s="16" t="s">
        <v>20</v>
      </c>
      <c r="G1098" s="7" t="n">
        <v>3</v>
      </c>
      <c r="H1098" s="6" t="n">
        <v>395.15</v>
      </c>
      <c r="I1098" s="6" t="n">
        <v>-1185.45</v>
      </c>
      <c r="J1098" s="6" t="n">
        <v>-0</v>
      </c>
      <c r="K1098" s="6" t="n">
        <v>-3.56</v>
      </c>
      <c r="L1098" s="6" t="n">
        <v>-0</v>
      </c>
      <c r="M1098" s="6" t="s">
        <f>=I1098+J1098+K1098+L1098</f>
      </c>
      <c r="N1098" s="16"/>
      <c r="O1098" s="16" t="s">
        <v>674</v>
      </c>
    </row>
    <row collapsed="false" customFormat="false" customHeight="false" hidden="false" ht="12.1" outlineLevel="0" r="1099">
      <c r="A1099" s="20" t="n">
        <v>45792.586319444</v>
      </c>
      <c r="B1099" s="16" t="s">
        <v>56</v>
      </c>
      <c r="C1099" s="16" t="s">
        <v>686</v>
      </c>
      <c r="D1099" s="16" t="s">
        <v>336</v>
      </c>
      <c r="E1099" s="16" t="s">
        <v>18</v>
      </c>
      <c r="F1099" s="16" t="s">
        <v>20</v>
      </c>
      <c r="G1099" s="7" t="n">
        <v>1</v>
      </c>
      <c r="H1099" s="6" t="n">
        <v>441.59</v>
      </c>
      <c r="I1099" s="6" t="n">
        <v>-441.59</v>
      </c>
      <c r="J1099" s="6" t="n">
        <v>-0</v>
      </c>
      <c r="K1099" s="6" t="n">
        <v>-0</v>
      </c>
      <c r="L1099" s="6" t="n">
        <v>-0</v>
      </c>
      <c r="M1099" s="6" t="s">
        <f>=I1099+J1099+K1099+L1099</f>
      </c>
      <c r="N1099" s="16"/>
      <c r="O1099" s="16" t="s">
        <v>674</v>
      </c>
    </row>
    <row collapsed="false" customFormat="false" customHeight="false" hidden="false" ht="12.1" outlineLevel="0" r="1100">
      <c r="A1100" s="29" t="n">
        <v>45792.586331019</v>
      </c>
      <c r="B1100" s="30" t="s">
        <v>709</v>
      </c>
      <c r="C1100" s="30" t="s">
        <v>844</v>
      </c>
      <c r="D1100" s="30" t="s">
        <v>709</v>
      </c>
      <c r="E1100" s="30" t="s">
        <v>709</v>
      </c>
      <c r="F1100" s="30" t="s">
        <v>20</v>
      </c>
      <c r="G1100" s="31" t="n">
        <v>1</v>
      </c>
      <c r="H1100" s="32" t="n">
        <v>-1</v>
      </c>
      <c r="I1100" s="32" t="n">
        <v>-1.32</v>
      </c>
      <c r="J1100" s="32" t="n">
        <v>0</v>
      </c>
      <c r="K1100" s="32" t="n">
        <v>-0</v>
      </c>
      <c r="L1100" s="32" t="n">
        <v>-0</v>
      </c>
      <c r="M1100" s="6" t="s">
        <f>=I1100+J1100+K1100+L1100</f>
      </c>
      <c r="N1100" s="30"/>
      <c r="O1100" s="30" t="s">
        <v>674</v>
      </c>
    </row>
    <row collapsed="false" customFormat="false" customHeight="false" hidden="false" ht="12.1" outlineLevel="0" r="1101">
      <c r="A1101" s="20" t="n">
        <v>45792.58787037</v>
      </c>
      <c r="B1101" s="16" t="s">
        <v>105</v>
      </c>
      <c r="C1101" s="16" t="s">
        <v>764</v>
      </c>
      <c r="D1101" s="16" t="s">
        <v>336</v>
      </c>
      <c r="E1101" s="16" t="s">
        <v>18</v>
      </c>
      <c r="F1101" s="16" t="s">
        <v>20</v>
      </c>
      <c r="G1101" s="7" t="n">
        <v>400</v>
      </c>
      <c r="H1101" s="6" t="n">
        <v>3.5115</v>
      </c>
      <c r="I1101" s="6" t="n">
        <v>-1404.6</v>
      </c>
      <c r="J1101" s="6" t="n">
        <v>-0</v>
      </c>
      <c r="K1101" s="6" t="n">
        <v>-4.21</v>
      </c>
      <c r="L1101" s="6" t="n">
        <v>-0</v>
      </c>
      <c r="M1101" s="6" t="s">
        <f>=I1101+J1101+K1101+L1101</f>
      </c>
      <c r="N1101" s="16"/>
      <c r="O1101" s="16" t="s">
        <v>674</v>
      </c>
    </row>
    <row collapsed="false" customFormat="false" customHeight="false" hidden="false" ht="12.1" outlineLevel="0" r="1102">
      <c r="A1102" s="20" t="n">
        <v>45792.591331019</v>
      </c>
      <c r="B1102" s="16" t="s">
        <v>213</v>
      </c>
      <c r="C1102" s="16" t="s">
        <v>830</v>
      </c>
      <c r="D1102" s="16" t="s">
        <v>336</v>
      </c>
      <c r="E1102" s="16" t="s">
        <v>146</v>
      </c>
      <c r="F1102" s="16" t="s">
        <v>20</v>
      </c>
      <c r="G1102" s="7" t="n">
        <v>1</v>
      </c>
      <c r="H1102" s="6" t="n">
        <v>89.339299815741</v>
      </c>
      <c r="I1102" s="6" t="n">
        <v>-441.22</v>
      </c>
      <c r="J1102" s="6" t="n">
        <v>-1.6199999999999</v>
      </c>
      <c r="K1102" s="6" t="n">
        <v>-1.32</v>
      </c>
      <c r="L1102" s="6" t="n">
        <v>-0</v>
      </c>
      <c r="M1102" s="6" t="s">
        <f>=I1102+J1102+K1102+L1102</f>
      </c>
      <c r="N1102" s="16"/>
      <c r="O1102" s="16" t="s">
        <v>674</v>
      </c>
    </row>
    <row collapsed="false" customFormat="false" customHeight="false" hidden="false" ht="12.1" outlineLevel="0" r="1103">
      <c r="A1103" s="21" t="n">
        <v>45792.766597222</v>
      </c>
      <c r="B1103" s="22" t="s">
        <v>673</v>
      </c>
      <c r="C1103" s="22" t="s">
        <v>233</v>
      </c>
      <c r="D1103" s="22" t="s">
        <v>673</v>
      </c>
      <c r="E1103" s="22" t="s">
        <v>673</v>
      </c>
      <c r="F1103" s="22" t="s">
        <v>20</v>
      </c>
      <c r="G1103" s="23" t="n">
        <v>1</v>
      </c>
      <c r="H1103" s="24" t="n">
        <v>1</v>
      </c>
      <c r="I1103" s="24" t="n">
        <v>35</v>
      </c>
      <c r="J1103" s="24" t="n">
        <v>0</v>
      </c>
      <c r="K1103" s="24" t="n">
        <v>-0</v>
      </c>
      <c r="L1103" s="24" t="n">
        <v>-0</v>
      </c>
      <c r="M1103" s="6" t="s">
        <f>=I1103+J1103+K1103+L1103</f>
      </c>
      <c r="N1103" s="22"/>
      <c r="O1103" s="22" t="s">
        <v>796</v>
      </c>
    </row>
    <row collapsed="false" customFormat="false" customHeight="false" hidden="false" ht="12.1" outlineLevel="0" r="1104">
      <c r="A1104" s="21" t="n">
        <v>45793.387118056</v>
      </c>
      <c r="B1104" s="22" t="s">
        <v>673</v>
      </c>
      <c r="C1104" s="22" t="s">
        <v>233</v>
      </c>
      <c r="D1104" s="22" t="s">
        <v>673</v>
      </c>
      <c r="E1104" s="22" t="s">
        <v>673</v>
      </c>
      <c r="F1104" s="22" t="s">
        <v>20</v>
      </c>
      <c r="G1104" s="23" t="n">
        <v>1</v>
      </c>
      <c r="H1104" s="24" t="n">
        <v>1</v>
      </c>
      <c r="I1104" s="24" t="n">
        <v>1</v>
      </c>
      <c r="J1104" s="24" t="n">
        <v>0</v>
      </c>
      <c r="K1104" s="24" t="n">
        <v>-0</v>
      </c>
      <c r="L1104" s="24" t="n">
        <v>-0</v>
      </c>
      <c r="M1104" s="6" t="s">
        <f>=I1104+J1104+K1104+L1104</f>
      </c>
      <c r="N1104" s="22"/>
      <c r="O1104" s="22" t="s">
        <v>796</v>
      </c>
    </row>
    <row collapsed="false" customFormat="false" customHeight="false" hidden="false" ht="12.1" outlineLevel="0" r="1105">
      <c r="A1105" s="21" t="n">
        <v>45793.481574074</v>
      </c>
      <c r="B1105" s="22" t="s">
        <v>696</v>
      </c>
      <c r="C1105" s="22" t="s">
        <v>846</v>
      </c>
      <c r="D1105" s="22" t="s">
        <v>696</v>
      </c>
      <c r="E1105" s="22" t="s">
        <v>696</v>
      </c>
      <c r="F1105" s="22" t="s">
        <v>20</v>
      </c>
      <c r="G1105" s="23" t="n">
        <v>1</v>
      </c>
      <c r="H1105" s="24" t="n">
        <v>1</v>
      </c>
      <c r="I1105" s="24" t="n">
        <v>35.76</v>
      </c>
      <c r="J1105" s="24" t="n">
        <v>0</v>
      </c>
      <c r="K1105" s="24" t="n">
        <v>-0</v>
      </c>
      <c r="L1105" s="24" t="n">
        <v>-0</v>
      </c>
      <c r="M1105" s="6" t="s">
        <f>=I1105+J1105+K1105+L1105</f>
      </c>
      <c r="N1105" s="22"/>
      <c r="O1105" s="22" t="s">
        <v>674</v>
      </c>
    </row>
    <row collapsed="false" customFormat="false" customHeight="false" hidden="false" ht="12.1" outlineLevel="0" r="1106">
      <c r="A1106" s="21" t="n">
        <v>45793.51962963</v>
      </c>
      <c r="B1106" s="22" t="s">
        <v>673</v>
      </c>
      <c r="C1106" s="22" t="s">
        <v>233</v>
      </c>
      <c r="D1106" s="22" t="s">
        <v>673</v>
      </c>
      <c r="E1106" s="22" t="s">
        <v>673</v>
      </c>
      <c r="F1106" s="22" t="s">
        <v>20</v>
      </c>
      <c r="G1106" s="23" t="n">
        <v>1</v>
      </c>
      <c r="H1106" s="24" t="n">
        <v>1</v>
      </c>
      <c r="I1106" s="24" t="n">
        <v>1</v>
      </c>
      <c r="J1106" s="24" t="n">
        <v>0</v>
      </c>
      <c r="K1106" s="24" t="n">
        <v>-0</v>
      </c>
      <c r="L1106" s="24" t="n">
        <v>-0</v>
      </c>
      <c r="M1106" s="6" t="s">
        <f>=I1106+J1106+K1106+L1106</f>
      </c>
      <c r="N1106" s="22"/>
      <c r="O1106" s="22" t="s">
        <v>796</v>
      </c>
    </row>
    <row collapsed="false" customFormat="false" customHeight="false" hidden="false" ht="12.1" outlineLevel="0" r="1107">
      <c r="A1107" s="21" t="n">
        <v>45793.7653125</v>
      </c>
      <c r="B1107" s="22" t="s">
        <v>673</v>
      </c>
      <c r="C1107" s="22" t="s">
        <v>233</v>
      </c>
      <c r="D1107" s="22" t="s">
        <v>673</v>
      </c>
      <c r="E1107" s="22" t="s">
        <v>673</v>
      </c>
      <c r="F1107" s="22" t="s">
        <v>20</v>
      </c>
      <c r="G1107" s="23" t="n">
        <v>1</v>
      </c>
      <c r="H1107" s="24" t="n">
        <v>1</v>
      </c>
      <c r="I1107" s="24" t="n">
        <v>22.07</v>
      </c>
      <c r="J1107" s="24" t="n">
        <v>0</v>
      </c>
      <c r="K1107" s="24" t="n">
        <v>-0</v>
      </c>
      <c r="L1107" s="24" t="n">
        <v>-0</v>
      </c>
      <c r="M1107" s="6" t="s">
        <f>=I1107+J1107+K1107+L1107</f>
      </c>
      <c r="N1107" s="22"/>
      <c r="O1107" s="22" t="s">
        <v>796</v>
      </c>
    </row>
    <row collapsed="false" customFormat="false" customHeight="false" hidden="false" ht="12.1" outlineLevel="0" r="1108">
      <c r="A1108" s="21" t="n">
        <v>45796.541030093</v>
      </c>
      <c r="B1108" s="22" t="s">
        <v>673</v>
      </c>
      <c r="C1108" s="22" t="s">
        <v>233</v>
      </c>
      <c r="D1108" s="22" t="s">
        <v>673</v>
      </c>
      <c r="E1108" s="22" t="s">
        <v>673</v>
      </c>
      <c r="F1108" s="22" t="s">
        <v>20</v>
      </c>
      <c r="G1108" s="23" t="n">
        <v>1</v>
      </c>
      <c r="H1108" s="24" t="n">
        <v>1</v>
      </c>
      <c r="I1108" s="24" t="n">
        <v>1</v>
      </c>
      <c r="J1108" s="24" t="n">
        <v>0</v>
      </c>
      <c r="K1108" s="24" t="n">
        <v>-0</v>
      </c>
      <c r="L1108" s="24" t="n">
        <v>-0</v>
      </c>
      <c r="M1108" s="6" t="s">
        <f>=I1108+J1108+K1108+L1108</f>
      </c>
      <c r="N1108" s="22"/>
      <c r="O1108" s="22" t="s">
        <v>796</v>
      </c>
    </row>
    <row collapsed="false" customFormat="false" customHeight="false" hidden="false" ht="12.1" outlineLevel="0" r="1109">
      <c r="A1109" s="29" t="n">
        <v>45796.639722222</v>
      </c>
      <c r="B1109" s="30" t="s">
        <v>687</v>
      </c>
      <c r="C1109" s="30" t="s">
        <v>814</v>
      </c>
      <c r="D1109" s="30" t="s">
        <v>687</v>
      </c>
      <c r="E1109" s="30" t="s">
        <v>687</v>
      </c>
      <c r="F1109" s="30" t="s">
        <v>20</v>
      </c>
      <c r="G1109" s="31" t="n">
        <v>1</v>
      </c>
      <c r="H1109" s="32" t="n">
        <v>-30</v>
      </c>
      <c r="I1109" s="32" t="n">
        <v>-30</v>
      </c>
      <c r="J1109" s="32" t="n">
        <v>0</v>
      </c>
      <c r="K1109" s="32" t="n">
        <v>-0</v>
      </c>
      <c r="L1109" s="32" t="n">
        <v>-0</v>
      </c>
      <c r="M1109" s="6" t="s">
        <f>=I1109+J1109+K1109+L1109</f>
      </c>
      <c r="N1109" s="30"/>
      <c r="O1109" s="30" t="s">
        <v>674</v>
      </c>
    </row>
    <row collapsed="false" customFormat="false" customHeight="false" hidden="false" ht="12.1" outlineLevel="0" r="1110">
      <c r="A1110" s="21" t="n">
        <v>45796.639722222</v>
      </c>
      <c r="B1110" s="22" t="s">
        <v>696</v>
      </c>
      <c r="C1110" s="22" t="s">
        <v>813</v>
      </c>
      <c r="D1110" s="22" t="s">
        <v>696</v>
      </c>
      <c r="E1110" s="22" t="s">
        <v>696</v>
      </c>
      <c r="F1110" s="22" t="s">
        <v>20</v>
      </c>
      <c r="G1110" s="23" t="n">
        <v>1</v>
      </c>
      <c r="H1110" s="24" t="n">
        <v>1</v>
      </c>
      <c r="I1110" s="24" t="n">
        <v>233.25</v>
      </c>
      <c r="J1110" s="24" t="n">
        <v>0</v>
      </c>
      <c r="K1110" s="24" t="n">
        <v>-0</v>
      </c>
      <c r="L1110" s="24" t="n">
        <v>-0</v>
      </c>
      <c r="M1110" s="6" t="s">
        <f>=I1110+J1110+K1110+L1110</f>
      </c>
      <c r="N1110" s="22"/>
      <c r="O1110" s="22" t="s">
        <v>674</v>
      </c>
    </row>
    <row collapsed="false" customFormat="false" customHeight="false" hidden="false" ht="12.1" outlineLevel="0" r="1111">
      <c r="A1111" s="21" t="n">
        <v>45796.769537037</v>
      </c>
      <c r="B1111" s="22" t="s">
        <v>673</v>
      </c>
      <c r="C1111" s="22" t="s">
        <v>233</v>
      </c>
      <c r="D1111" s="22" t="s">
        <v>673</v>
      </c>
      <c r="E1111" s="22" t="s">
        <v>673</v>
      </c>
      <c r="F1111" s="22" t="s">
        <v>20</v>
      </c>
      <c r="G1111" s="23" t="n">
        <v>1</v>
      </c>
      <c r="H1111" s="24" t="n">
        <v>1</v>
      </c>
      <c r="I1111" s="24" t="n">
        <v>40</v>
      </c>
      <c r="J1111" s="24" t="n">
        <v>0</v>
      </c>
      <c r="K1111" s="24" t="n">
        <v>-0</v>
      </c>
      <c r="L1111" s="24" t="n">
        <v>-0</v>
      </c>
      <c r="M1111" s="6" t="s">
        <f>=I1111+J1111+K1111+L1111</f>
      </c>
      <c r="N1111" s="22"/>
      <c r="O1111" s="22" t="s">
        <v>796</v>
      </c>
    </row>
    <row collapsed="false" customFormat="false" customHeight="false" hidden="false" ht="12.1" outlineLevel="0" r="1112">
      <c r="A1112" s="21" t="n">
        <v>45797.393761574</v>
      </c>
      <c r="B1112" s="22" t="s">
        <v>673</v>
      </c>
      <c r="C1112" s="22" t="s">
        <v>233</v>
      </c>
      <c r="D1112" s="22" t="s">
        <v>673</v>
      </c>
      <c r="E1112" s="22" t="s">
        <v>673</v>
      </c>
      <c r="F1112" s="22" t="s">
        <v>20</v>
      </c>
      <c r="G1112" s="23" t="n">
        <v>1</v>
      </c>
      <c r="H1112" s="24" t="n">
        <v>1</v>
      </c>
      <c r="I1112" s="24" t="n">
        <v>1</v>
      </c>
      <c r="J1112" s="24" t="n">
        <v>0</v>
      </c>
      <c r="K1112" s="24" t="n">
        <v>-0</v>
      </c>
      <c r="L1112" s="24" t="n">
        <v>-0</v>
      </c>
      <c r="M1112" s="6" t="s">
        <f>=I1112+J1112+K1112+L1112</f>
      </c>
      <c r="N1112" s="22"/>
      <c r="O1112" s="22" t="s">
        <v>796</v>
      </c>
    </row>
    <row collapsed="false" customFormat="false" customHeight="false" hidden="false" ht="12.1" outlineLevel="0" r="1113">
      <c r="A1113" s="21" t="n">
        <v>45797.537858796</v>
      </c>
      <c r="B1113" s="22" t="s">
        <v>673</v>
      </c>
      <c r="C1113" s="22" t="s">
        <v>233</v>
      </c>
      <c r="D1113" s="22" t="s">
        <v>673</v>
      </c>
      <c r="E1113" s="22" t="s">
        <v>673</v>
      </c>
      <c r="F1113" s="22" t="s">
        <v>20</v>
      </c>
      <c r="G1113" s="23" t="n">
        <v>1</v>
      </c>
      <c r="H1113" s="24" t="n">
        <v>1</v>
      </c>
      <c r="I1113" s="24" t="n">
        <v>2</v>
      </c>
      <c r="J1113" s="24" t="n">
        <v>0</v>
      </c>
      <c r="K1113" s="24" t="n">
        <v>-0</v>
      </c>
      <c r="L1113" s="24" t="n">
        <v>-0</v>
      </c>
      <c r="M1113" s="6" t="s">
        <f>=I1113+J1113+K1113+L1113</f>
      </c>
      <c r="N1113" s="22"/>
      <c r="O1113" s="22" t="s">
        <v>796</v>
      </c>
    </row>
    <row collapsed="false" customFormat="false" customHeight="false" hidden="false" ht="12.1" outlineLevel="0" r="1114">
      <c r="A1114" s="21" t="n">
        <v>45797.53900463</v>
      </c>
      <c r="B1114" s="22" t="s">
        <v>696</v>
      </c>
      <c r="C1114" s="22" t="s">
        <v>700</v>
      </c>
      <c r="D1114" s="22" t="s">
        <v>696</v>
      </c>
      <c r="E1114" s="22" t="s">
        <v>696</v>
      </c>
      <c r="F1114" s="22" t="s">
        <v>20</v>
      </c>
      <c r="G1114" s="23" t="n">
        <v>1</v>
      </c>
      <c r="H1114" s="24" t="n">
        <v>1</v>
      </c>
      <c r="I1114" s="24" t="n">
        <v>6.48</v>
      </c>
      <c r="J1114" s="24" t="n">
        <v>0</v>
      </c>
      <c r="K1114" s="24" t="n">
        <v>-0</v>
      </c>
      <c r="L1114" s="24" t="n">
        <v>-0</v>
      </c>
      <c r="M1114" s="6" t="s">
        <f>=I1114+J1114+K1114+L1114</f>
      </c>
      <c r="N1114" s="22"/>
      <c r="O1114" s="22" t="s">
        <v>674</v>
      </c>
    </row>
    <row collapsed="false" customFormat="false" customHeight="false" hidden="false" ht="12.1" outlineLevel="0" r="1115">
      <c r="A1115" s="21" t="n">
        <v>45797.540300926</v>
      </c>
      <c r="B1115" s="22" t="s">
        <v>731</v>
      </c>
      <c r="C1115" s="22" t="s">
        <v>857</v>
      </c>
      <c r="D1115" s="22" t="s">
        <v>731</v>
      </c>
      <c r="E1115" s="22" t="s">
        <v>731</v>
      </c>
      <c r="F1115" s="22" t="s">
        <v>20</v>
      </c>
      <c r="G1115" s="23" t="n">
        <v>1</v>
      </c>
      <c r="H1115" s="24" t="n">
        <v>1</v>
      </c>
      <c r="I1115" s="24" t="n">
        <v>200</v>
      </c>
      <c r="J1115" s="24" t="n">
        <v>0</v>
      </c>
      <c r="K1115" s="24" t="n">
        <v>-0</v>
      </c>
      <c r="L1115" s="24" t="n">
        <v>-0</v>
      </c>
      <c r="M1115" s="6" t="s">
        <f>=I1115+J1115+K1115+L1115</f>
      </c>
      <c r="N1115" s="22"/>
      <c r="O1115" s="22" t="s">
        <v>674</v>
      </c>
    </row>
    <row collapsed="false" customFormat="false" customHeight="false" hidden="false" ht="12.1" outlineLevel="0" r="1116">
      <c r="A1116" s="20" t="n">
        <v>45797.55025463</v>
      </c>
      <c r="B1116" s="16" t="s">
        <v>213</v>
      </c>
      <c r="C1116" s="16" t="s">
        <v>830</v>
      </c>
      <c r="D1116" s="16" t="s">
        <v>336</v>
      </c>
      <c r="E1116" s="16" t="s">
        <v>146</v>
      </c>
      <c r="F1116" s="16" t="s">
        <v>20</v>
      </c>
      <c r="G1116" s="7" t="n">
        <v>1</v>
      </c>
      <c r="H1116" s="6" t="n">
        <v>89.300828153158</v>
      </c>
      <c r="I1116" s="6" t="n">
        <v>-441.03</v>
      </c>
      <c r="J1116" s="6" t="n">
        <v>-2.16</v>
      </c>
      <c r="K1116" s="6" t="n">
        <v>-1.32</v>
      </c>
      <c r="L1116" s="6" t="n">
        <v>-0</v>
      </c>
      <c r="M1116" s="6" t="s">
        <f>=I1116+J1116+K1116+L1116</f>
      </c>
      <c r="N1116" s="16"/>
      <c r="O1116" s="16" t="s">
        <v>674</v>
      </c>
    </row>
    <row collapsed="false" customFormat="false" customHeight="false" hidden="false" ht="12.1" outlineLevel="0" r="1117">
      <c r="A1117" s="21" t="n">
        <v>45798.29724537</v>
      </c>
      <c r="B1117" s="22" t="s">
        <v>673</v>
      </c>
      <c r="C1117" s="22" t="s">
        <v>233</v>
      </c>
      <c r="D1117" s="22" t="s">
        <v>673</v>
      </c>
      <c r="E1117" s="22" t="s">
        <v>673</v>
      </c>
      <c r="F1117" s="22" t="s">
        <v>20</v>
      </c>
      <c r="G1117" s="23" t="n">
        <v>1</v>
      </c>
      <c r="H1117" s="24" t="n">
        <v>1</v>
      </c>
      <c r="I1117" s="24" t="n">
        <v>10</v>
      </c>
      <c r="J1117" s="24" t="n">
        <v>0</v>
      </c>
      <c r="K1117" s="24" t="n">
        <v>-0</v>
      </c>
      <c r="L1117" s="24" t="n">
        <v>-0</v>
      </c>
      <c r="M1117" s="6" t="s">
        <f>=I1117+J1117+K1117+L1117</f>
      </c>
      <c r="N1117" s="22"/>
      <c r="O1117" s="22" t="s">
        <v>796</v>
      </c>
    </row>
    <row collapsed="false" customFormat="false" customHeight="false" hidden="false" ht="12.1" outlineLevel="0" r="1118">
      <c r="A1118" s="20" t="n">
        <v>45798.337384259</v>
      </c>
      <c r="B1118" s="16" t="s">
        <v>135</v>
      </c>
      <c r="C1118" s="16" t="s">
        <v>801</v>
      </c>
      <c r="D1118" s="16" t="s">
        <v>336</v>
      </c>
      <c r="E1118" s="16" t="s">
        <v>132</v>
      </c>
      <c r="F1118" s="16" t="s">
        <v>20</v>
      </c>
      <c r="G1118" s="7" t="n">
        <v>1</v>
      </c>
      <c r="H1118" s="6" t="n">
        <v>135.073204</v>
      </c>
      <c r="I1118" s="6" t="n">
        <v>-135.07</v>
      </c>
      <c r="J1118" s="6" t="n">
        <v>-0</v>
      </c>
      <c r="K1118" s="6" t="n">
        <v>-0</v>
      </c>
      <c r="L1118" s="6" t="n">
        <v>-0</v>
      </c>
      <c r="M1118" s="6" t="s">
        <f>=I1118+J1118+K1118+L1118</f>
      </c>
      <c r="N1118" s="16"/>
      <c r="O1118" s="16" t="s">
        <v>796</v>
      </c>
    </row>
    <row collapsed="false" customFormat="false" customHeight="false" hidden="false" ht="12.1" outlineLevel="0" r="1119">
      <c r="A1119" s="21" t="n">
        <v>45798.409930556</v>
      </c>
      <c r="B1119" s="22" t="s">
        <v>673</v>
      </c>
      <c r="C1119" s="22" t="s">
        <v>233</v>
      </c>
      <c r="D1119" s="22" t="s">
        <v>673</v>
      </c>
      <c r="E1119" s="22" t="s">
        <v>673</v>
      </c>
      <c r="F1119" s="22" t="s">
        <v>20</v>
      </c>
      <c r="G1119" s="23" t="n">
        <v>1</v>
      </c>
      <c r="H1119" s="24" t="n">
        <v>1</v>
      </c>
      <c r="I1119" s="24" t="n">
        <v>1</v>
      </c>
      <c r="J1119" s="24" t="n">
        <v>0</v>
      </c>
      <c r="K1119" s="24" t="n">
        <v>-0</v>
      </c>
      <c r="L1119" s="24" t="n">
        <v>-0</v>
      </c>
      <c r="M1119" s="6" t="s">
        <f>=I1119+J1119+K1119+L1119</f>
      </c>
      <c r="N1119" s="22"/>
      <c r="O1119" s="22" t="s">
        <v>796</v>
      </c>
    </row>
    <row collapsed="false" customFormat="false" customHeight="false" hidden="false" ht="12.1" outlineLevel="0" r="1120">
      <c r="A1120" s="21" t="n">
        <v>45798.519363426</v>
      </c>
      <c r="B1120" s="22" t="s">
        <v>673</v>
      </c>
      <c r="C1120" s="22" t="s">
        <v>233</v>
      </c>
      <c r="D1120" s="22" t="s">
        <v>673</v>
      </c>
      <c r="E1120" s="22" t="s">
        <v>673</v>
      </c>
      <c r="F1120" s="22" t="s">
        <v>20</v>
      </c>
      <c r="G1120" s="23" t="n">
        <v>1</v>
      </c>
      <c r="H1120" s="24" t="n">
        <v>1</v>
      </c>
      <c r="I1120" s="24" t="n">
        <v>1</v>
      </c>
      <c r="J1120" s="24" t="n">
        <v>0</v>
      </c>
      <c r="K1120" s="24" t="n">
        <v>-0</v>
      </c>
      <c r="L1120" s="24" t="n">
        <v>-0</v>
      </c>
      <c r="M1120" s="6" t="s">
        <f>=I1120+J1120+K1120+L1120</f>
      </c>
      <c r="N1120" s="22"/>
      <c r="O1120" s="22" t="s">
        <v>796</v>
      </c>
    </row>
    <row collapsed="false" customFormat="false" customHeight="false" hidden="false" ht="12.1" outlineLevel="0" r="1121">
      <c r="A1121" s="21" t="n">
        <v>45798.874143519</v>
      </c>
      <c r="B1121" s="22" t="s">
        <v>673</v>
      </c>
      <c r="C1121" s="22" t="s">
        <v>233</v>
      </c>
      <c r="D1121" s="22" t="s">
        <v>673</v>
      </c>
      <c r="E1121" s="22" t="s">
        <v>673</v>
      </c>
      <c r="F1121" s="22" t="s">
        <v>20</v>
      </c>
      <c r="G1121" s="23" t="n">
        <v>1</v>
      </c>
      <c r="H1121" s="24" t="n">
        <v>1</v>
      </c>
      <c r="I1121" s="24" t="n">
        <v>20.06</v>
      </c>
      <c r="J1121" s="24" t="n">
        <v>0</v>
      </c>
      <c r="K1121" s="24" t="n">
        <v>-0</v>
      </c>
      <c r="L1121" s="24" t="n">
        <v>-0</v>
      </c>
      <c r="M1121" s="6" t="s">
        <f>=I1121+J1121+K1121+L1121</f>
      </c>
      <c r="N1121" s="22"/>
      <c r="O1121" s="22" t="s">
        <v>796</v>
      </c>
    </row>
    <row collapsed="false" customFormat="false" customHeight="false" hidden="false" ht="12.1" outlineLevel="0" r="1122">
      <c r="A1122" s="21" t="n">
        <v>45799.408472222</v>
      </c>
      <c r="B1122" s="22" t="s">
        <v>673</v>
      </c>
      <c r="C1122" s="22" t="s">
        <v>233</v>
      </c>
      <c r="D1122" s="22" t="s">
        <v>673</v>
      </c>
      <c r="E1122" s="22" t="s">
        <v>673</v>
      </c>
      <c r="F1122" s="22" t="s">
        <v>20</v>
      </c>
      <c r="G1122" s="23" t="n">
        <v>1</v>
      </c>
      <c r="H1122" s="24" t="n">
        <v>1</v>
      </c>
      <c r="I1122" s="24" t="n">
        <v>1</v>
      </c>
      <c r="J1122" s="24" t="n">
        <v>0</v>
      </c>
      <c r="K1122" s="24" t="n">
        <v>-0</v>
      </c>
      <c r="L1122" s="24" t="n">
        <v>-0</v>
      </c>
      <c r="M1122" s="6" t="s">
        <f>=I1122+J1122+K1122+L1122</f>
      </c>
      <c r="N1122" s="22"/>
      <c r="O1122" s="22" t="s">
        <v>796</v>
      </c>
    </row>
    <row collapsed="false" customFormat="false" customHeight="false" hidden="false" ht="12.1" outlineLevel="0" r="1123">
      <c r="A1123" s="21" t="n">
        <v>45799.522037037</v>
      </c>
      <c r="B1123" s="22" t="s">
        <v>673</v>
      </c>
      <c r="C1123" s="22" t="s">
        <v>233</v>
      </c>
      <c r="D1123" s="22" t="s">
        <v>673</v>
      </c>
      <c r="E1123" s="22" t="s">
        <v>673</v>
      </c>
      <c r="F1123" s="22" t="s">
        <v>20</v>
      </c>
      <c r="G1123" s="23" t="n">
        <v>1</v>
      </c>
      <c r="H1123" s="24" t="n">
        <v>1</v>
      </c>
      <c r="I1123" s="24" t="n">
        <v>1</v>
      </c>
      <c r="J1123" s="24" t="n">
        <v>0</v>
      </c>
      <c r="K1123" s="24" t="n">
        <v>-0</v>
      </c>
      <c r="L1123" s="24" t="n">
        <v>-0</v>
      </c>
      <c r="M1123" s="6" t="s">
        <f>=I1123+J1123+K1123+L1123</f>
      </c>
      <c r="N1123" s="22"/>
      <c r="O1123" s="22" t="s">
        <v>796</v>
      </c>
    </row>
    <row collapsed="false" customFormat="false" customHeight="false" hidden="false" ht="12.1" outlineLevel="0" r="1124">
      <c r="A1124" s="21" t="n">
        <v>45799.7653125</v>
      </c>
      <c r="B1124" s="22" t="s">
        <v>673</v>
      </c>
      <c r="C1124" s="22" t="s">
        <v>233</v>
      </c>
      <c r="D1124" s="22" t="s">
        <v>673</v>
      </c>
      <c r="E1124" s="22" t="s">
        <v>673</v>
      </c>
      <c r="F1124" s="22" t="s">
        <v>20</v>
      </c>
      <c r="G1124" s="23" t="n">
        <v>1</v>
      </c>
      <c r="H1124" s="24" t="n">
        <v>1</v>
      </c>
      <c r="I1124" s="24" t="n">
        <v>45.08</v>
      </c>
      <c r="J1124" s="24" t="n">
        <v>0</v>
      </c>
      <c r="K1124" s="24" t="n">
        <v>-0</v>
      </c>
      <c r="L1124" s="24" t="n">
        <v>-0</v>
      </c>
      <c r="M1124" s="6" t="s">
        <f>=I1124+J1124+K1124+L1124</f>
      </c>
      <c r="N1124" s="22"/>
      <c r="O1124" s="22" t="s">
        <v>796</v>
      </c>
    </row>
    <row collapsed="false" customFormat="false" customHeight="false" hidden="false" ht="12.1" outlineLevel="0" r="1125">
      <c r="A1125" s="21" t="n">
        <v>45800.516423611</v>
      </c>
      <c r="B1125" s="22" t="s">
        <v>673</v>
      </c>
      <c r="C1125" s="22" t="s">
        <v>233</v>
      </c>
      <c r="D1125" s="22" t="s">
        <v>673</v>
      </c>
      <c r="E1125" s="22" t="s">
        <v>673</v>
      </c>
      <c r="F1125" s="22" t="s">
        <v>20</v>
      </c>
      <c r="G1125" s="23" t="n">
        <v>1</v>
      </c>
      <c r="H1125" s="24" t="n">
        <v>1</v>
      </c>
      <c r="I1125" s="24" t="n">
        <v>1</v>
      </c>
      <c r="J1125" s="24" t="n">
        <v>0</v>
      </c>
      <c r="K1125" s="24" t="n">
        <v>-0</v>
      </c>
      <c r="L1125" s="24" t="n">
        <v>-0</v>
      </c>
      <c r="M1125" s="6" t="s">
        <f>=I1125+J1125+K1125+L1125</f>
      </c>
      <c r="N1125" s="22"/>
      <c r="O1125" s="22" t="s">
        <v>796</v>
      </c>
    </row>
    <row collapsed="false" customFormat="false" customHeight="false" hidden="false" ht="12.1" outlineLevel="0" r="1126">
      <c r="A1126" s="21" t="n">
        <v>45800.749699074</v>
      </c>
      <c r="B1126" s="22" t="s">
        <v>673</v>
      </c>
      <c r="C1126" s="22" t="s">
        <v>233</v>
      </c>
      <c r="D1126" s="22" t="s">
        <v>673</v>
      </c>
      <c r="E1126" s="22" t="s">
        <v>673</v>
      </c>
      <c r="F1126" s="22" t="s">
        <v>20</v>
      </c>
      <c r="G1126" s="23" t="n">
        <v>1</v>
      </c>
      <c r="H1126" s="24" t="n">
        <v>1</v>
      </c>
      <c r="I1126" s="24" t="n">
        <v>25</v>
      </c>
      <c r="J1126" s="24" t="n">
        <v>0</v>
      </c>
      <c r="K1126" s="24" t="n">
        <v>-0</v>
      </c>
      <c r="L1126" s="24" t="n">
        <v>-0</v>
      </c>
      <c r="M1126" s="6" t="s">
        <f>=I1126+J1126+K1126+L1126</f>
      </c>
      <c r="N1126" s="22"/>
      <c r="O1126" s="22" t="s">
        <v>796</v>
      </c>
    </row>
    <row collapsed="false" customFormat="false" customHeight="false" hidden="false" ht="12.1" outlineLevel="0" r="1127">
      <c r="A1127" s="21" t="n">
        <v>45801.717581019</v>
      </c>
      <c r="B1127" s="22" t="s">
        <v>673</v>
      </c>
      <c r="C1127" s="22" t="s">
        <v>233</v>
      </c>
      <c r="D1127" s="22" t="s">
        <v>673</v>
      </c>
      <c r="E1127" s="22" t="s">
        <v>673</v>
      </c>
      <c r="F1127" s="22" t="s">
        <v>20</v>
      </c>
      <c r="G1127" s="23" t="n">
        <v>1</v>
      </c>
      <c r="H1127" s="24" t="n">
        <v>1</v>
      </c>
      <c r="I1127" s="24" t="n">
        <v>30</v>
      </c>
      <c r="J1127" s="24" t="n">
        <v>0</v>
      </c>
      <c r="K1127" s="24" t="n">
        <v>-0</v>
      </c>
      <c r="L1127" s="24" t="n">
        <v>-0</v>
      </c>
      <c r="M1127" s="6" t="s">
        <f>=I1127+J1127+K1127+L1127</f>
      </c>
      <c r="N1127" s="22"/>
      <c r="O1127" s="22" t="s">
        <v>796</v>
      </c>
    </row>
    <row collapsed="false" customFormat="false" customHeight="false" hidden="false" ht="12.1" outlineLevel="0" r="1128">
      <c r="A1128" s="21" t="n">
        <v>45802.310659722</v>
      </c>
      <c r="B1128" s="22" t="s">
        <v>673</v>
      </c>
      <c r="C1128" s="22" t="s">
        <v>233</v>
      </c>
      <c r="D1128" s="22" t="s">
        <v>673</v>
      </c>
      <c r="E1128" s="22" t="s">
        <v>673</v>
      </c>
      <c r="F1128" s="22" t="s">
        <v>20</v>
      </c>
      <c r="G1128" s="23" t="n">
        <v>1</v>
      </c>
      <c r="H1128" s="24" t="n">
        <v>1</v>
      </c>
      <c r="I1128" s="24" t="n">
        <v>21</v>
      </c>
      <c r="J1128" s="24" t="n">
        <v>0</v>
      </c>
      <c r="K1128" s="24" t="n">
        <v>-0</v>
      </c>
      <c r="L1128" s="24" t="n">
        <v>-0</v>
      </c>
      <c r="M1128" s="6" t="s">
        <f>=I1128+J1128+K1128+L1128</f>
      </c>
      <c r="N1128" s="22"/>
      <c r="O1128" s="22" t="s">
        <v>796</v>
      </c>
    </row>
    <row collapsed="false" customFormat="false" customHeight="false" hidden="false" ht="12.1" outlineLevel="0" r="1129">
      <c r="A1129" s="21" t="n">
        <v>45802.320335648</v>
      </c>
      <c r="B1129" s="22" t="s">
        <v>673</v>
      </c>
      <c r="C1129" s="22" t="s">
        <v>233</v>
      </c>
      <c r="D1129" s="22" t="s">
        <v>673</v>
      </c>
      <c r="E1129" s="22" t="s">
        <v>673</v>
      </c>
      <c r="F1129" s="22" t="s">
        <v>20</v>
      </c>
      <c r="G1129" s="23" t="n">
        <v>1</v>
      </c>
      <c r="H1129" s="24" t="n">
        <v>1</v>
      </c>
      <c r="I1129" s="24" t="n">
        <v>0.06</v>
      </c>
      <c r="J1129" s="24" t="n">
        <v>0</v>
      </c>
      <c r="K1129" s="24" t="n">
        <v>-0</v>
      </c>
      <c r="L1129" s="24" t="n">
        <v>-0</v>
      </c>
      <c r="M1129" s="6" t="s">
        <f>=I1129+J1129+K1129+L1129</f>
      </c>
      <c r="N1129" s="22"/>
      <c r="O1129" s="22" t="s">
        <v>796</v>
      </c>
    </row>
    <row collapsed="false" customFormat="false" customHeight="false" hidden="false" ht="12.1" outlineLevel="0" r="1130">
      <c r="A1130" s="20" t="n">
        <v>45802.337696759</v>
      </c>
      <c r="B1130" s="16" t="s">
        <v>135</v>
      </c>
      <c r="C1130" s="16" t="s">
        <v>801</v>
      </c>
      <c r="D1130" s="16" t="s">
        <v>336</v>
      </c>
      <c r="E1130" s="16" t="s">
        <v>132</v>
      </c>
      <c r="F1130" s="16" t="s">
        <v>20</v>
      </c>
      <c r="G1130" s="7" t="n">
        <v>1</v>
      </c>
      <c r="H1130" s="6" t="n">
        <v>135.364243</v>
      </c>
      <c r="I1130" s="6" t="n">
        <v>-135.36</v>
      </c>
      <c r="J1130" s="6" t="n">
        <v>-0</v>
      </c>
      <c r="K1130" s="6" t="n">
        <v>-0</v>
      </c>
      <c r="L1130" s="6" t="n">
        <v>-0</v>
      </c>
      <c r="M1130" s="6" t="s">
        <f>=I1130+J1130+K1130+L1130</f>
      </c>
      <c r="N1130" s="16"/>
      <c r="O1130" s="16" t="s">
        <v>796</v>
      </c>
    </row>
    <row collapsed="false" customFormat="false" customHeight="false" hidden="false" ht="12.1" outlineLevel="0" r="1131">
      <c r="A1131" s="21" t="n">
        <v>45802.3409375</v>
      </c>
      <c r="B1131" s="22" t="s">
        <v>673</v>
      </c>
      <c r="C1131" s="22" t="s">
        <v>233</v>
      </c>
      <c r="D1131" s="22" t="s">
        <v>673</v>
      </c>
      <c r="E1131" s="22" t="s">
        <v>673</v>
      </c>
      <c r="F1131" s="22" t="s">
        <v>20</v>
      </c>
      <c r="G1131" s="23" t="n">
        <v>1</v>
      </c>
      <c r="H1131" s="24" t="n">
        <v>1</v>
      </c>
      <c r="I1131" s="24" t="n">
        <v>10</v>
      </c>
      <c r="J1131" s="24" t="n">
        <v>0</v>
      </c>
      <c r="K1131" s="24" t="n">
        <v>-0</v>
      </c>
      <c r="L1131" s="24" t="n">
        <v>-0</v>
      </c>
      <c r="M1131" s="6" t="s">
        <f>=I1131+J1131+K1131+L1131</f>
      </c>
      <c r="N1131" s="22"/>
      <c r="O1131" s="22" t="s">
        <v>796</v>
      </c>
    </row>
    <row collapsed="false" customFormat="false" customHeight="false" hidden="false" ht="12.1" outlineLevel="0" r="1132">
      <c r="A1132" s="21" t="n">
        <v>45803.374050926</v>
      </c>
      <c r="B1132" s="22" t="s">
        <v>673</v>
      </c>
      <c r="C1132" s="22" t="s">
        <v>233</v>
      </c>
      <c r="D1132" s="22" t="s">
        <v>673</v>
      </c>
      <c r="E1132" s="22" t="s">
        <v>673</v>
      </c>
      <c r="F1132" s="22" t="s">
        <v>20</v>
      </c>
      <c r="G1132" s="23" t="n">
        <v>1</v>
      </c>
      <c r="H1132" s="24" t="n">
        <v>1</v>
      </c>
      <c r="I1132" s="24" t="n">
        <v>1</v>
      </c>
      <c r="J1132" s="24" t="n">
        <v>0</v>
      </c>
      <c r="K1132" s="24" t="n">
        <v>-0</v>
      </c>
      <c r="L1132" s="24" t="n">
        <v>-0</v>
      </c>
      <c r="M1132" s="6" t="s">
        <f>=I1132+J1132+K1132+L1132</f>
      </c>
      <c r="N1132" s="22"/>
      <c r="O1132" s="22" t="s">
        <v>796</v>
      </c>
    </row>
    <row collapsed="false" customFormat="false" customHeight="false" hidden="false" ht="12.1" outlineLevel="0" r="1133">
      <c r="A1133" s="21" t="n">
        <v>45803.506689815</v>
      </c>
      <c r="B1133" s="22" t="s">
        <v>696</v>
      </c>
      <c r="C1133" s="22" t="s">
        <v>702</v>
      </c>
      <c r="D1133" s="22" t="s">
        <v>696</v>
      </c>
      <c r="E1133" s="22" t="s">
        <v>696</v>
      </c>
      <c r="F1133" s="22" t="s">
        <v>20</v>
      </c>
      <c r="G1133" s="23" t="n">
        <v>1</v>
      </c>
      <c r="H1133" s="24" t="n">
        <v>1</v>
      </c>
      <c r="I1133" s="24" t="n">
        <v>94.98</v>
      </c>
      <c r="J1133" s="24" t="n">
        <v>0</v>
      </c>
      <c r="K1133" s="24" t="n">
        <v>-0</v>
      </c>
      <c r="L1133" s="24" t="n">
        <v>-0</v>
      </c>
      <c r="M1133" s="6" t="s">
        <f>=I1133+J1133+K1133+L1133</f>
      </c>
      <c r="N1133" s="22"/>
      <c r="O1133" s="22" t="s">
        <v>674</v>
      </c>
    </row>
    <row collapsed="false" customFormat="false" customHeight="false" hidden="false" ht="12.1" outlineLevel="0" r="1134">
      <c r="A1134" s="21" t="n">
        <v>45803.518761574</v>
      </c>
      <c r="B1134" s="22" t="s">
        <v>673</v>
      </c>
      <c r="C1134" s="22" t="s">
        <v>233</v>
      </c>
      <c r="D1134" s="22" t="s">
        <v>673</v>
      </c>
      <c r="E1134" s="22" t="s">
        <v>673</v>
      </c>
      <c r="F1134" s="22" t="s">
        <v>20</v>
      </c>
      <c r="G1134" s="23" t="n">
        <v>1</v>
      </c>
      <c r="H1134" s="24" t="n">
        <v>1</v>
      </c>
      <c r="I1134" s="24" t="n">
        <v>1</v>
      </c>
      <c r="J1134" s="24" t="n">
        <v>0</v>
      </c>
      <c r="K1134" s="24" t="n">
        <v>-0</v>
      </c>
      <c r="L1134" s="24" t="n">
        <v>-0</v>
      </c>
      <c r="M1134" s="6" t="s">
        <f>=I1134+J1134+K1134+L1134</f>
      </c>
      <c r="N1134" s="22"/>
      <c r="O1134" s="22" t="s">
        <v>796</v>
      </c>
    </row>
    <row collapsed="false" customFormat="false" customHeight="false" hidden="false" ht="12.1" outlineLevel="0" r="1135">
      <c r="A1135" s="21" t="n">
        <v>45803.691851852</v>
      </c>
      <c r="B1135" s="22" t="s">
        <v>673</v>
      </c>
      <c r="C1135" s="22" t="s">
        <v>233</v>
      </c>
      <c r="D1135" s="22" t="s">
        <v>673</v>
      </c>
      <c r="E1135" s="22" t="s">
        <v>673</v>
      </c>
      <c r="F1135" s="22" t="s">
        <v>20</v>
      </c>
      <c r="G1135" s="23" t="n">
        <v>1</v>
      </c>
      <c r="H1135" s="24" t="n">
        <v>1</v>
      </c>
      <c r="I1135" s="24" t="n">
        <v>4250</v>
      </c>
      <c r="J1135" s="24" t="n">
        <v>0</v>
      </c>
      <c r="K1135" s="24" t="n">
        <v>-0</v>
      </c>
      <c r="L1135" s="24" t="n">
        <v>-0</v>
      </c>
      <c r="M1135" s="6" t="s">
        <f>=I1135+J1135+K1135+L1135</f>
      </c>
      <c r="N1135" s="22"/>
      <c r="O1135" s="22" t="s">
        <v>674</v>
      </c>
    </row>
    <row collapsed="false" customFormat="false" customHeight="false" hidden="false" ht="12.1" outlineLevel="0" r="1136">
      <c r="A1136" s="20" t="n">
        <v>45803.699479167</v>
      </c>
      <c r="B1136" s="16" t="s">
        <v>198</v>
      </c>
      <c r="C1136" s="16" t="s">
        <v>858</v>
      </c>
      <c r="D1136" s="16" t="s">
        <v>336</v>
      </c>
      <c r="E1136" s="16" t="s">
        <v>146</v>
      </c>
      <c r="F1136" s="16" t="s">
        <v>20</v>
      </c>
      <c r="G1136" s="7" t="n">
        <v>6</v>
      </c>
      <c r="H1136" s="6" t="n">
        <v>100</v>
      </c>
      <c r="I1136" s="6" t="n">
        <v>-4035.36</v>
      </c>
      <c r="J1136" s="6" t="n">
        <v>-2.2200000000003</v>
      </c>
      <c r="K1136" s="6" t="n">
        <v>-12.11</v>
      </c>
      <c r="L1136" s="6" t="n">
        <v>-0</v>
      </c>
      <c r="M1136" s="6" t="s">
        <f>=I1136+J1136+K1136+L1136</f>
      </c>
      <c r="N1136" s="16"/>
      <c r="O1136" s="16" t="s">
        <v>674</v>
      </c>
    </row>
    <row collapsed="false" customFormat="false" customHeight="false" hidden="false" ht="12.1" outlineLevel="0" r="1137">
      <c r="A1137" s="21" t="n">
        <v>45803.825428241</v>
      </c>
      <c r="B1137" s="22" t="s">
        <v>673</v>
      </c>
      <c r="C1137" s="22" t="s">
        <v>233</v>
      </c>
      <c r="D1137" s="22" t="s">
        <v>673</v>
      </c>
      <c r="E1137" s="22" t="s">
        <v>673</v>
      </c>
      <c r="F1137" s="22" t="s">
        <v>20</v>
      </c>
      <c r="G1137" s="23" t="n">
        <v>1</v>
      </c>
      <c r="H1137" s="24" t="n">
        <v>1</v>
      </c>
      <c r="I1137" s="24" t="n">
        <v>16</v>
      </c>
      <c r="J1137" s="24" t="n">
        <v>0</v>
      </c>
      <c r="K1137" s="24" t="n">
        <v>-0</v>
      </c>
      <c r="L1137" s="24" t="n">
        <v>-0</v>
      </c>
      <c r="M1137" s="6" t="s">
        <f>=I1137+J1137+K1137+L1137</f>
      </c>
      <c r="N1137" s="22"/>
      <c r="O1137" s="22" t="s">
        <v>796</v>
      </c>
    </row>
    <row collapsed="false" customFormat="false" customHeight="false" hidden="false" ht="12.1" outlineLevel="0" r="1138">
      <c r="A1138" s="21" t="n">
        <v>45804.521944444</v>
      </c>
      <c r="B1138" s="22" t="s">
        <v>673</v>
      </c>
      <c r="C1138" s="22" t="s">
        <v>233</v>
      </c>
      <c r="D1138" s="22" t="s">
        <v>673</v>
      </c>
      <c r="E1138" s="22" t="s">
        <v>673</v>
      </c>
      <c r="F1138" s="22" t="s">
        <v>20</v>
      </c>
      <c r="G1138" s="23" t="n">
        <v>1</v>
      </c>
      <c r="H1138" s="24" t="n">
        <v>1</v>
      </c>
      <c r="I1138" s="24" t="n">
        <v>1</v>
      </c>
      <c r="J1138" s="24" t="n">
        <v>0</v>
      </c>
      <c r="K1138" s="24" t="n">
        <v>-0</v>
      </c>
      <c r="L1138" s="24" t="n">
        <v>-0</v>
      </c>
      <c r="M1138" s="6" t="s">
        <f>=I1138+J1138+K1138+L1138</f>
      </c>
      <c r="N1138" s="22"/>
      <c r="O1138" s="22" t="s">
        <v>796</v>
      </c>
    </row>
    <row collapsed="false" customFormat="false" customHeight="false" hidden="false" ht="12.1" outlineLevel="0" r="1139">
      <c r="A1139" s="21" t="n">
        <v>45804.946597222</v>
      </c>
      <c r="B1139" s="22" t="s">
        <v>673</v>
      </c>
      <c r="C1139" s="22" t="s">
        <v>233</v>
      </c>
      <c r="D1139" s="22" t="s">
        <v>673</v>
      </c>
      <c r="E1139" s="22" t="s">
        <v>673</v>
      </c>
      <c r="F1139" s="22" t="s">
        <v>20</v>
      </c>
      <c r="G1139" s="23" t="n">
        <v>1</v>
      </c>
      <c r="H1139" s="24" t="n">
        <v>1</v>
      </c>
      <c r="I1139" s="24" t="n">
        <v>5000</v>
      </c>
      <c r="J1139" s="24" t="n">
        <v>0</v>
      </c>
      <c r="K1139" s="24" t="n">
        <v>-0</v>
      </c>
      <c r="L1139" s="24" t="n">
        <v>-0</v>
      </c>
      <c r="M1139" s="6" t="s">
        <f>=I1139+J1139+K1139+L1139</f>
      </c>
      <c r="N1139" s="22"/>
      <c r="O1139" s="22" t="s">
        <v>674</v>
      </c>
    </row>
    <row collapsed="false" customFormat="false" customHeight="false" hidden="false" ht="12.1" outlineLevel="0" r="1140">
      <c r="A1140" s="21" t="n">
        <v>45805.318217593</v>
      </c>
      <c r="B1140" s="22" t="s">
        <v>673</v>
      </c>
      <c r="C1140" s="22" t="s">
        <v>233</v>
      </c>
      <c r="D1140" s="22" t="s">
        <v>673</v>
      </c>
      <c r="E1140" s="22" t="s">
        <v>673</v>
      </c>
      <c r="F1140" s="22" t="s">
        <v>20</v>
      </c>
      <c r="G1140" s="23" t="n">
        <v>1</v>
      </c>
      <c r="H1140" s="24" t="n">
        <v>1</v>
      </c>
      <c r="I1140" s="24" t="n">
        <v>25.02</v>
      </c>
      <c r="J1140" s="24" t="n">
        <v>0</v>
      </c>
      <c r="K1140" s="24" t="n">
        <v>-0</v>
      </c>
      <c r="L1140" s="24" t="n">
        <v>-0</v>
      </c>
      <c r="M1140" s="6" t="s">
        <f>=I1140+J1140+K1140+L1140</f>
      </c>
      <c r="N1140" s="22"/>
      <c r="O1140" s="22" t="s">
        <v>796</v>
      </c>
    </row>
    <row collapsed="false" customFormat="false" customHeight="false" hidden="false" ht="12.1" outlineLevel="0" r="1141">
      <c r="A1141" s="20" t="n">
        <v>45805.457546296</v>
      </c>
      <c r="B1141" s="16" t="s">
        <v>160</v>
      </c>
      <c r="C1141" s="16" t="s">
        <v>818</v>
      </c>
      <c r="D1141" s="16" t="s">
        <v>336</v>
      </c>
      <c r="E1141" s="16" t="s">
        <v>146</v>
      </c>
      <c r="F1141" s="16" t="s">
        <v>20</v>
      </c>
      <c r="G1141" s="7" t="n">
        <v>1</v>
      </c>
      <c r="H1141" s="6" t="n">
        <v>52.421</v>
      </c>
      <c r="I1141" s="6" t="n">
        <v>-524.21</v>
      </c>
      <c r="J1141" s="6" t="n">
        <v>-34.23</v>
      </c>
      <c r="K1141" s="6" t="n">
        <v>-1.57</v>
      </c>
      <c r="L1141" s="6" t="n">
        <v>-0</v>
      </c>
      <c r="M1141" s="6" t="s">
        <f>=I1141+J1141+K1141+L1141</f>
      </c>
      <c r="N1141" s="16"/>
      <c r="O1141" s="16" t="s">
        <v>674</v>
      </c>
    </row>
    <row collapsed="false" customFormat="false" customHeight="false" hidden="false" ht="12.1" outlineLevel="0" r="1142">
      <c r="A1142" s="20" t="n">
        <v>45805.458981481</v>
      </c>
      <c r="B1142" s="16" t="s">
        <v>153</v>
      </c>
      <c r="C1142" s="16" t="s">
        <v>817</v>
      </c>
      <c r="D1142" s="16" t="s">
        <v>336</v>
      </c>
      <c r="E1142" s="16" t="s">
        <v>146</v>
      </c>
      <c r="F1142" s="16" t="s">
        <v>20</v>
      </c>
      <c r="G1142" s="7" t="n">
        <v>1</v>
      </c>
      <c r="H1142" s="6" t="n">
        <v>57.887</v>
      </c>
      <c r="I1142" s="6" t="n">
        <v>-578.87</v>
      </c>
      <c r="J1142" s="6" t="n">
        <v>-12.02</v>
      </c>
      <c r="K1142" s="6" t="n">
        <v>-0</v>
      </c>
      <c r="L1142" s="6" t="n">
        <v>-0</v>
      </c>
      <c r="M1142" s="6" t="s">
        <f>=I1142+J1142+K1142+L1142</f>
      </c>
      <c r="N1142" s="16"/>
      <c r="O1142" s="16" t="s">
        <v>674</v>
      </c>
    </row>
    <row collapsed="false" customFormat="false" customHeight="false" hidden="false" ht="12.1" outlineLevel="0" r="1143">
      <c r="A1143" s="20" t="n">
        <v>45805.461388889</v>
      </c>
      <c r="B1143" s="16" t="s">
        <v>89</v>
      </c>
      <c r="C1143" s="16" t="s">
        <v>699</v>
      </c>
      <c r="D1143" s="16" t="s">
        <v>336</v>
      </c>
      <c r="E1143" s="16" t="s">
        <v>18</v>
      </c>
      <c r="F1143" s="16" t="s">
        <v>20</v>
      </c>
      <c r="G1143" s="7" t="n">
        <v>10</v>
      </c>
      <c r="H1143" s="6" t="n">
        <v>117.39</v>
      </c>
      <c r="I1143" s="6" t="n">
        <v>-1173.9</v>
      </c>
      <c r="J1143" s="6" t="n">
        <v>-0</v>
      </c>
      <c r="K1143" s="6" t="n">
        <v>-0</v>
      </c>
      <c r="L1143" s="6" t="n">
        <v>-0</v>
      </c>
      <c r="M1143" s="6" t="s">
        <f>=I1143+J1143+K1143+L1143</f>
      </c>
      <c r="N1143" s="16"/>
      <c r="O1143" s="16" t="s">
        <v>674</v>
      </c>
    </row>
    <row collapsed="false" customFormat="false" customHeight="false" hidden="false" ht="12.1" outlineLevel="0" r="1144">
      <c r="A1144" s="29" t="n">
        <v>45805.461400463</v>
      </c>
      <c r="B1144" s="30" t="s">
        <v>709</v>
      </c>
      <c r="C1144" s="30" t="s">
        <v>719</v>
      </c>
      <c r="D1144" s="30" t="s">
        <v>709</v>
      </c>
      <c r="E1144" s="30" t="s">
        <v>709</v>
      </c>
      <c r="F1144" s="30" t="s">
        <v>20</v>
      </c>
      <c r="G1144" s="31" t="n">
        <v>1</v>
      </c>
      <c r="H1144" s="32" t="n">
        <v>-1</v>
      </c>
      <c r="I1144" s="32" t="n">
        <v>-3.52</v>
      </c>
      <c r="J1144" s="32" t="n">
        <v>0</v>
      </c>
      <c r="K1144" s="32" t="n">
        <v>-0</v>
      </c>
      <c r="L1144" s="32" t="n">
        <v>-0</v>
      </c>
      <c r="M1144" s="6" t="s">
        <f>=I1144+J1144+K1144+L1144</f>
      </c>
      <c r="N1144" s="30"/>
      <c r="O1144" s="30" t="s">
        <v>674</v>
      </c>
    </row>
    <row collapsed="false" customFormat="false" customHeight="false" hidden="false" ht="12.1" outlineLevel="0" r="1145">
      <c r="A1145" s="20" t="n">
        <v>45805.461770833</v>
      </c>
      <c r="B1145" s="16" t="s">
        <v>67</v>
      </c>
      <c r="C1145" s="16" t="s">
        <v>715</v>
      </c>
      <c r="D1145" s="16" t="s">
        <v>336</v>
      </c>
      <c r="E1145" s="16" t="s">
        <v>18</v>
      </c>
      <c r="F1145" s="16" t="s">
        <v>20</v>
      </c>
      <c r="G1145" s="7" t="n">
        <v>10</v>
      </c>
      <c r="H1145" s="6" t="n">
        <v>30.42</v>
      </c>
      <c r="I1145" s="6" t="n">
        <v>-304.2</v>
      </c>
      <c r="J1145" s="6" t="n">
        <v>-0</v>
      </c>
      <c r="K1145" s="6" t="n">
        <v>-0.91</v>
      </c>
      <c r="L1145" s="6" t="n">
        <v>-0</v>
      </c>
      <c r="M1145" s="6" t="s">
        <f>=I1145+J1145+K1145+L1145</f>
      </c>
      <c r="N1145" s="16"/>
      <c r="O1145" s="16" t="s">
        <v>674</v>
      </c>
    </row>
    <row collapsed="false" customFormat="false" customHeight="false" hidden="false" ht="12.1" outlineLevel="0" r="1146">
      <c r="A1146" s="20" t="n">
        <v>45805.46349537</v>
      </c>
      <c r="B1146" s="16" t="s">
        <v>46</v>
      </c>
      <c r="C1146" s="16" t="s">
        <v>859</v>
      </c>
      <c r="D1146" s="16" t="s">
        <v>336</v>
      </c>
      <c r="E1146" s="16" t="s">
        <v>18</v>
      </c>
      <c r="F1146" s="16" t="s">
        <v>20</v>
      </c>
      <c r="G1146" s="7" t="n">
        <v>1</v>
      </c>
      <c r="H1146" s="6" t="n">
        <v>1056.3</v>
      </c>
      <c r="I1146" s="6" t="n">
        <v>-1056.3</v>
      </c>
      <c r="J1146" s="6" t="n">
        <v>-0</v>
      </c>
      <c r="K1146" s="6" t="n">
        <v>-0</v>
      </c>
      <c r="L1146" s="6" t="n">
        <v>-0</v>
      </c>
      <c r="M1146" s="6" t="s">
        <f>=I1146+J1146+K1146+L1146</f>
      </c>
      <c r="N1146" s="16"/>
      <c r="O1146" s="16" t="s">
        <v>674</v>
      </c>
    </row>
    <row collapsed="false" customFormat="false" customHeight="false" hidden="false" ht="12.1" outlineLevel="0" r="1147">
      <c r="A1147" s="29" t="n">
        <v>45805.463506944</v>
      </c>
      <c r="B1147" s="30" t="s">
        <v>709</v>
      </c>
      <c r="C1147" s="30" t="s">
        <v>860</v>
      </c>
      <c r="D1147" s="30" t="s">
        <v>709</v>
      </c>
      <c r="E1147" s="30" t="s">
        <v>709</v>
      </c>
      <c r="F1147" s="30" t="s">
        <v>20</v>
      </c>
      <c r="G1147" s="31" t="n">
        <v>1</v>
      </c>
      <c r="H1147" s="32" t="n">
        <v>-1</v>
      </c>
      <c r="I1147" s="32" t="n">
        <v>-3.17</v>
      </c>
      <c r="J1147" s="32" t="n">
        <v>0</v>
      </c>
      <c r="K1147" s="32" t="n">
        <v>-0</v>
      </c>
      <c r="L1147" s="32" t="n">
        <v>-0</v>
      </c>
      <c r="M1147" s="6" t="s">
        <f>=I1147+J1147+K1147+L1147</f>
      </c>
      <c r="N1147" s="30"/>
      <c r="O1147" s="30" t="s">
        <v>674</v>
      </c>
    </row>
    <row collapsed="false" customFormat="false" customHeight="false" hidden="false" ht="12.1" outlineLevel="0" r="1148">
      <c r="A1148" s="20" t="n">
        <v>45805.464085648</v>
      </c>
      <c r="B1148" s="16" t="s">
        <v>56</v>
      </c>
      <c r="C1148" s="16" t="s">
        <v>686</v>
      </c>
      <c r="D1148" s="16" t="s">
        <v>336</v>
      </c>
      <c r="E1148" s="16" t="s">
        <v>18</v>
      </c>
      <c r="F1148" s="16" t="s">
        <v>20</v>
      </c>
      <c r="G1148" s="7" t="n">
        <v>1</v>
      </c>
      <c r="H1148" s="6" t="n">
        <v>416.79</v>
      </c>
      <c r="I1148" s="6" t="n">
        <v>-416.79</v>
      </c>
      <c r="J1148" s="6" t="n">
        <v>-0</v>
      </c>
      <c r="K1148" s="6" t="n">
        <v>-0</v>
      </c>
      <c r="L1148" s="6" t="n">
        <v>-0</v>
      </c>
      <c r="M1148" s="6" t="s">
        <f>=I1148+J1148+K1148+L1148</f>
      </c>
      <c r="N1148" s="16"/>
      <c r="O1148" s="16" t="s">
        <v>674</v>
      </c>
    </row>
    <row collapsed="false" customFormat="false" customHeight="false" hidden="false" ht="12.1" outlineLevel="0" r="1149">
      <c r="A1149" s="29" t="n">
        <v>45805.464097222</v>
      </c>
      <c r="B1149" s="30" t="s">
        <v>709</v>
      </c>
      <c r="C1149" s="30" t="s">
        <v>844</v>
      </c>
      <c r="D1149" s="30" t="s">
        <v>709</v>
      </c>
      <c r="E1149" s="30" t="s">
        <v>709</v>
      </c>
      <c r="F1149" s="30" t="s">
        <v>20</v>
      </c>
      <c r="G1149" s="31" t="n">
        <v>1</v>
      </c>
      <c r="H1149" s="32" t="n">
        <v>-1</v>
      </c>
      <c r="I1149" s="32" t="n">
        <v>-1.25</v>
      </c>
      <c r="J1149" s="32" t="n">
        <v>0</v>
      </c>
      <c r="K1149" s="32" t="n">
        <v>-0</v>
      </c>
      <c r="L1149" s="32" t="n">
        <v>-0</v>
      </c>
      <c r="M1149" s="6" t="s">
        <f>=I1149+J1149+K1149+L1149</f>
      </c>
      <c r="N1149" s="30"/>
      <c r="O1149" s="30" t="s">
        <v>674</v>
      </c>
    </row>
    <row collapsed="false" customFormat="false" customHeight="false" hidden="false" ht="12.1" outlineLevel="0" r="1150">
      <c r="A1150" s="20" t="n">
        <v>45805.464618056</v>
      </c>
      <c r="B1150" s="16" t="s">
        <v>27</v>
      </c>
      <c r="C1150" s="16" t="s">
        <v>695</v>
      </c>
      <c r="D1150" s="16" t="s">
        <v>336</v>
      </c>
      <c r="E1150" s="16" t="s">
        <v>18</v>
      </c>
      <c r="F1150" s="16" t="s">
        <v>20</v>
      </c>
      <c r="G1150" s="7" t="n">
        <v>10</v>
      </c>
      <c r="H1150" s="6" t="n">
        <v>54.55</v>
      </c>
      <c r="I1150" s="6" t="n">
        <v>-545.5</v>
      </c>
      <c r="J1150" s="6" t="n">
        <v>-0</v>
      </c>
      <c r="K1150" s="6" t="n">
        <v>-1.64</v>
      </c>
      <c r="L1150" s="6" t="n">
        <v>-0</v>
      </c>
      <c r="M1150" s="6" t="s">
        <f>=I1150+J1150+K1150+L1150</f>
      </c>
      <c r="N1150" s="16"/>
      <c r="O1150" s="16" t="s">
        <v>674</v>
      </c>
    </row>
    <row collapsed="false" customFormat="false" customHeight="false" hidden="false" ht="12.1" outlineLevel="0" r="1151">
      <c r="A1151" s="20" t="n">
        <v>45805.467766204</v>
      </c>
      <c r="B1151" s="16" t="s">
        <v>121</v>
      </c>
      <c r="C1151" s="16" t="s">
        <v>745</v>
      </c>
      <c r="D1151" s="16" t="s">
        <v>336</v>
      </c>
      <c r="E1151" s="16" t="s">
        <v>18</v>
      </c>
      <c r="F1151" s="16" t="s">
        <v>20</v>
      </c>
      <c r="G1151" s="7" t="n">
        <v>1</v>
      </c>
      <c r="H1151" s="6" t="n">
        <v>616.4</v>
      </c>
      <c r="I1151" s="6" t="n">
        <v>-616.4</v>
      </c>
      <c r="J1151" s="6" t="n">
        <v>-0</v>
      </c>
      <c r="K1151" s="6" t="n">
        <v>-0</v>
      </c>
      <c r="L1151" s="6" t="n">
        <v>-0</v>
      </c>
      <c r="M1151" s="6" t="s">
        <f>=I1151+J1151+K1151+L1151</f>
      </c>
      <c r="N1151" s="16"/>
      <c r="O1151" s="16" t="s">
        <v>674</v>
      </c>
    </row>
    <row collapsed="false" customFormat="false" customHeight="false" hidden="false" ht="12.1" outlineLevel="0" r="1152">
      <c r="A1152" s="29" t="n">
        <v>45805.467777778</v>
      </c>
      <c r="B1152" s="30" t="s">
        <v>709</v>
      </c>
      <c r="C1152" s="30" t="s">
        <v>762</v>
      </c>
      <c r="D1152" s="30" t="s">
        <v>709</v>
      </c>
      <c r="E1152" s="30" t="s">
        <v>709</v>
      </c>
      <c r="F1152" s="30" t="s">
        <v>20</v>
      </c>
      <c r="G1152" s="31" t="n">
        <v>1</v>
      </c>
      <c r="H1152" s="32" t="n">
        <v>-1</v>
      </c>
      <c r="I1152" s="32" t="n">
        <v>-1.85</v>
      </c>
      <c r="J1152" s="32" t="n">
        <v>0</v>
      </c>
      <c r="K1152" s="32" t="n">
        <v>-0</v>
      </c>
      <c r="L1152" s="32" t="n">
        <v>-0</v>
      </c>
      <c r="M1152" s="6" t="s">
        <f>=I1152+J1152+K1152+L1152</f>
      </c>
      <c r="N1152" s="30"/>
      <c r="O1152" s="30" t="s">
        <v>674</v>
      </c>
    </row>
    <row collapsed="false" customFormat="false" customHeight="false" hidden="false" ht="12.1" outlineLevel="0" r="1153">
      <c r="A1153" s="21" t="n">
        <v>45805.516377315</v>
      </c>
      <c r="B1153" s="22" t="s">
        <v>673</v>
      </c>
      <c r="C1153" s="22" t="s">
        <v>233</v>
      </c>
      <c r="D1153" s="22" t="s">
        <v>673</v>
      </c>
      <c r="E1153" s="22" t="s">
        <v>673</v>
      </c>
      <c r="F1153" s="22" t="s">
        <v>20</v>
      </c>
      <c r="G1153" s="23" t="n">
        <v>1</v>
      </c>
      <c r="H1153" s="24" t="n">
        <v>1</v>
      </c>
      <c r="I1153" s="24" t="n">
        <v>1</v>
      </c>
      <c r="J1153" s="24" t="n">
        <v>0</v>
      </c>
      <c r="K1153" s="24" t="n">
        <v>-0</v>
      </c>
      <c r="L1153" s="24" t="n">
        <v>-0</v>
      </c>
      <c r="M1153" s="6" t="s">
        <f>=I1153+J1153+K1153+L1153</f>
      </c>
      <c r="N1153" s="22"/>
      <c r="O1153" s="22" t="s">
        <v>796</v>
      </c>
    </row>
    <row collapsed="false" customFormat="false" customHeight="false" hidden="false" ht="12.1" outlineLevel="0" r="1154">
      <c r="A1154" s="33" t="n">
        <v>45805.613738426</v>
      </c>
      <c r="B1154" s="34" t="s">
        <v>100</v>
      </c>
      <c r="C1154" s="34" t="s">
        <v>740</v>
      </c>
      <c r="D1154" s="34" t="s">
        <v>407</v>
      </c>
      <c r="E1154" s="34" t="s">
        <v>18</v>
      </c>
      <c r="F1154" s="34" t="s">
        <v>20</v>
      </c>
      <c r="G1154" s="35" t="n">
        <v>-5000</v>
      </c>
      <c r="H1154" s="36" t="n">
        <v>0.4541</v>
      </c>
      <c r="I1154" s="36" t="n">
        <v>2270.5</v>
      </c>
      <c r="J1154" s="36" t="n">
        <v>0</v>
      </c>
      <c r="K1154" s="36" t="n">
        <v>-6.81</v>
      </c>
      <c r="L1154" s="36" t="n">
        <v>-0</v>
      </c>
      <c r="M1154" s="6" t="s">
        <f>=I1154+J1154+K1154+L1154</f>
      </c>
      <c r="N1154" s="34"/>
      <c r="O1154" s="34" t="s">
        <v>674</v>
      </c>
    </row>
    <row collapsed="false" customFormat="false" customHeight="false" hidden="false" ht="12.1" outlineLevel="0" r="1155">
      <c r="A1155" s="20" t="n">
        <v>45805.613877315</v>
      </c>
      <c r="B1155" s="16" t="s">
        <v>92</v>
      </c>
      <c r="C1155" s="16" t="s">
        <v>861</v>
      </c>
      <c r="D1155" s="16" t="s">
        <v>336</v>
      </c>
      <c r="E1155" s="16" t="s">
        <v>18</v>
      </c>
      <c r="F1155" s="16" t="s">
        <v>20</v>
      </c>
      <c r="G1155" s="7" t="n">
        <v>3000</v>
      </c>
      <c r="H1155" s="6" t="n">
        <v>0.6282</v>
      </c>
      <c r="I1155" s="6" t="n">
        <v>-1884.6</v>
      </c>
      <c r="J1155" s="6" t="n">
        <v>-0</v>
      </c>
      <c r="K1155" s="6" t="n">
        <v>-5.65</v>
      </c>
      <c r="L1155" s="6" t="n">
        <v>-0</v>
      </c>
      <c r="M1155" s="6" t="s">
        <f>=I1155+J1155+K1155+L1155</f>
      </c>
      <c r="N1155" s="16"/>
      <c r="O1155" s="16" t="s">
        <v>674</v>
      </c>
    </row>
    <row collapsed="false" customFormat="false" customHeight="false" hidden="false" ht="12.1" outlineLevel="0" r="1156">
      <c r="A1156" s="21" t="n">
        <v>45805.777395833</v>
      </c>
      <c r="B1156" s="22" t="s">
        <v>696</v>
      </c>
      <c r="C1156" s="22" t="s">
        <v>770</v>
      </c>
      <c r="D1156" s="22" t="s">
        <v>696</v>
      </c>
      <c r="E1156" s="22" t="s">
        <v>696</v>
      </c>
      <c r="F1156" s="22" t="s">
        <v>20</v>
      </c>
      <c r="G1156" s="23" t="n">
        <v>1</v>
      </c>
      <c r="H1156" s="24" t="n">
        <v>1</v>
      </c>
      <c r="I1156" s="24" t="n">
        <v>521.07</v>
      </c>
      <c r="J1156" s="24" t="n">
        <v>0</v>
      </c>
      <c r="K1156" s="24" t="n">
        <v>-0</v>
      </c>
      <c r="L1156" s="24" t="n">
        <v>-0</v>
      </c>
      <c r="M1156" s="6" t="s">
        <f>=I1156+J1156+K1156+L1156</f>
      </c>
      <c r="N1156" s="22"/>
      <c r="O1156" s="22" t="s">
        <v>674</v>
      </c>
    </row>
    <row collapsed="false" customFormat="false" customHeight="false" hidden="false" ht="12.1" outlineLevel="0" r="1157">
      <c r="A1157" s="21" t="n">
        <v>45805.795335648</v>
      </c>
      <c r="B1157" s="22" t="s">
        <v>673</v>
      </c>
      <c r="C1157" s="22" t="s">
        <v>233</v>
      </c>
      <c r="D1157" s="22" t="s">
        <v>673</v>
      </c>
      <c r="E1157" s="22" t="s">
        <v>673</v>
      </c>
      <c r="F1157" s="22" t="s">
        <v>20</v>
      </c>
      <c r="G1157" s="23" t="n">
        <v>1</v>
      </c>
      <c r="H1157" s="24" t="n">
        <v>1</v>
      </c>
      <c r="I1157" s="24" t="n">
        <v>11</v>
      </c>
      <c r="J1157" s="24" t="n">
        <v>0</v>
      </c>
      <c r="K1157" s="24" t="n">
        <v>-0</v>
      </c>
      <c r="L1157" s="24" t="n">
        <v>-0</v>
      </c>
      <c r="M1157" s="6" t="s">
        <f>=I1157+J1157+K1157+L1157</f>
      </c>
      <c r="N1157" s="22"/>
      <c r="O1157" s="22" t="s">
        <v>796</v>
      </c>
    </row>
    <row collapsed="false" customFormat="false" customHeight="false" hidden="false" ht="12.1" outlineLevel="0" r="1158">
      <c r="A1158" s="21" t="n">
        <v>45806.378113426</v>
      </c>
      <c r="B1158" s="22" t="s">
        <v>673</v>
      </c>
      <c r="C1158" s="22" t="s">
        <v>233</v>
      </c>
      <c r="D1158" s="22" t="s">
        <v>673</v>
      </c>
      <c r="E1158" s="22" t="s">
        <v>673</v>
      </c>
      <c r="F1158" s="22" t="s">
        <v>20</v>
      </c>
      <c r="G1158" s="23" t="n">
        <v>1</v>
      </c>
      <c r="H1158" s="24" t="n">
        <v>1</v>
      </c>
      <c r="I1158" s="24" t="n">
        <v>1</v>
      </c>
      <c r="J1158" s="24" t="n">
        <v>0</v>
      </c>
      <c r="K1158" s="24" t="n">
        <v>-0</v>
      </c>
      <c r="L1158" s="24" t="n">
        <v>-0</v>
      </c>
      <c r="M1158" s="6" t="s">
        <f>=I1158+J1158+K1158+L1158</f>
      </c>
      <c r="N1158" s="22"/>
      <c r="O1158" s="22" t="s">
        <v>796</v>
      </c>
    </row>
    <row collapsed="false" customFormat="false" customHeight="false" hidden="false" ht="12.1" outlineLevel="0" r="1159">
      <c r="A1159" s="20" t="n">
        <v>45806.43275463</v>
      </c>
      <c r="B1159" s="16" t="s">
        <v>92</v>
      </c>
      <c r="C1159" s="16" t="s">
        <v>861</v>
      </c>
      <c r="D1159" s="16" t="s">
        <v>336</v>
      </c>
      <c r="E1159" s="16" t="s">
        <v>18</v>
      </c>
      <c r="F1159" s="16" t="s">
        <v>20</v>
      </c>
      <c r="G1159" s="7" t="n">
        <v>1000</v>
      </c>
      <c r="H1159" s="6" t="n">
        <v>0.6364</v>
      </c>
      <c r="I1159" s="6" t="n">
        <v>-636.4</v>
      </c>
      <c r="J1159" s="6" t="n">
        <v>-0</v>
      </c>
      <c r="K1159" s="6" t="n">
        <v>-1.91</v>
      </c>
      <c r="L1159" s="6" t="n">
        <v>-0</v>
      </c>
      <c r="M1159" s="6" t="s">
        <f>=I1159+J1159+K1159+L1159</f>
      </c>
      <c r="N1159" s="16"/>
      <c r="O1159" s="16" t="s">
        <v>674</v>
      </c>
    </row>
    <row collapsed="false" customFormat="false" customHeight="false" hidden="false" ht="12.1" outlineLevel="0" r="1160">
      <c r="A1160" s="20" t="n">
        <v>45806.433680556</v>
      </c>
      <c r="B1160" s="16" t="s">
        <v>138</v>
      </c>
      <c r="C1160" s="16" t="s">
        <v>824</v>
      </c>
      <c r="D1160" s="16" t="s">
        <v>336</v>
      </c>
      <c r="E1160" s="16" t="s">
        <v>132</v>
      </c>
      <c r="F1160" s="16" t="s">
        <v>20</v>
      </c>
      <c r="G1160" s="7" t="n">
        <v>48</v>
      </c>
      <c r="H1160" s="6" t="n">
        <v>6.19</v>
      </c>
      <c r="I1160" s="6" t="n">
        <v>-297.12</v>
      </c>
      <c r="J1160" s="6" t="n">
        <v>-0</v>
      </c>
      <c r="K1160" s="6" t="n">
        <v>-0</v>
      </c>
      <c r="L1160" s="6" t="n">
        <v>-0</v>
      </c>
      <c r="M1160" s="6" t="s">
        <f>=I1160+J1160+K1160+L1160</f>
      </c>
      <c r="N1160" s="16"/>
      <c r="O1160" s="16" t="s">
        <v>674</v>
      </c>
    </row>
    <row collapsed="false" customFormat="false" customHeight="false" hidden="false" ht="12.1" outlineLevel="0" r="1161">
      <c r="A1161" s="21" t="n">
        <v>45806.550451389</v>
      </c>
      <c r="B1161" s="22" t="s">
        <v>673</v>
      </c>
      <c r="C1161" s="22" t="s">
        <v>233</v>
      </c>
      <c r="D1161" s="22" t="s">
        <v>673</v>
      </c>
      <c r="E1161" s="22" t="s">
        <v>673</v>
      </c>
      <c r="F1161" s="22" t="s">
        <v>20</v>
      </c>
      <c r="G1161" s="23" t="n">
        <v>1</v>
      </c>
      <c r="H1161" s="24" t="n">
        <v>1</v>
      </c>
      <c r="I1161" s="24" t="n">
        <v>1</v>
      </c>
      <c r="J1161" s="24" t="n">
        <v>0</v>
      </c>
      <c r="K1161" s="24" t="n">
        <v>-0</v>
      </c>
      <c r="L1161" s="24" t="n">
        <v>-0</v>
      </c>
      <c r="M1161" s="6" t="s">
        <f>=I1161+J1161+K1161+L1161</f>
      </c>
      <c r="N1161" s="22"/>
      <c r="O1161" s="22" t="s">
        <v>796</v>
      </c>
    </row>
    <row collapsed="false" customFormat="false" customHeight="false" hidden="false" ht="12.1" outlineLevel="0" r="1162">
      <c r="A1162" s="21" t="n">
        <v>45807.406759259</v>
      </c>
      <c r="B1162" s="22" t="s">
        <v>673</v>
      </c>
      <c r="C1162" s="22" t="s">
        <v>233</v>
      </c>
      <c r="D1162" s="22" t="s">
        <v>673</v>
      </c>
      <c r="E1162" s="22" t="s">
        <v>673</v>
      </c>
      <c r="F1162" s="22" t="s">
        <v>20</v>
      </c>
      <c r="G1162" s="23" t="n">
        <v>1</v>
      </c>
      <c r="H1162" s="24" t="n">
        <v>1</v>
      </c>
      <c r="I1162" s="24" t="n">
        <v>1</v>
      </c>
      <c r="J1162" s="24" t="n">
        <v>0</v>
      </c>
      <c r="K1162" s="24" t="n">
        <v>-0</v>
      </c>
      <c r="L1162" s="24" t="n">
        <v>-0</v>
      </c>
      <c r="M1162" s="6" t="s">
        <f>=I1162+J1162+K1162+L1162</f>
      </c>
      <c r="N1162" s="22"/>
      <c r="O1162" s="22" t="s">
        <v>796</v>
      </c>
    </row>
    <row collapsed="false" customFormat="false" customHeight="false" hidden="false" ht="12.1" outlineLevel="0" r="1163">
      <c r="A1163" s="21" t="n">
        <v>45807.52130787</v>
      </c>
      <c r="B1163" s="22" t="s">
        <v>673</v>
      </c>
      <c r="C1163" s="22" t="s">
        <v>233</v>
      </c>
      <c r="D1163" s="22" t="s">
        <v>673</v>
      </c>
      <c r="E1163" s="22" t="s">
        <v>673</v>
      </c>
      <c r="F1163" s="22" t="s">
        <v>20</v>
      </c>
      <c r="G1163" s="23" t="n">
        <v>1</v>
      </c>
      <c r="H1163" s="24" t="n">
        <v>1</v>
      </c>
      <c r="I1163" s="24" t="n">
        <v>1</v>
      </c>
      <c r="J1163" s="24" t="n">
        <v>0</v>
      </c>
      <c r="K1163" s="24" t="n">
        <v>-0</v>
      </c>
      <c r="L1163" s="24" t="n">
        <v>-0</v>
      </c>
      <c r="M1163" s="6" t="s">
        <f>=I1163+J1163+K1163+L1163</f>
      </c>
      <c r="N1163" s="22"/>
      <c r="O1163" s="22" t="s">
        <v>796</v>
      </c>
    </row>
    <row collapsed="false" customFormat="false" customHeight="false" hidden="false" ht="12.1" outlineLevel="0" r="1164">
      <c r="A1164" s="21" t="n">
        <v>45807.766493056</v>
      </c>
      <c r="B1164" s="22" t="s">
        <v>673</v>
      </c>
      <c r="C1164" s="22" t="s">
        <v>233</v>
      </c>
      <c r="D1164" s="22" t="s">
        <v>673</v>
      </c>
      <c r="E1164" s="22" t="s">
        <v>673</v>
      </c>
      <c r="F1164" s="22" t="s">
        <v>20</v>
      </c>
      <c r="G1164" s="23" t="n">
        <v>1</v>
      </c>
      <c r="H1164" s="24" t="n">
        <v>1</v>
      </c>
      <c r="I1164" s="24" t="n">
        <v>22.04</v>
      </c>
      <c r="J1164" s="24" t="n">
        <v>0</v>
      </c>
      <c r="K1164" s="24" t="n">
        <v>-0</v>
      </c>
      <c r="L1164" s="24" t="n">
        <v>-0</v>
      </c>
      <c r="M1164" s="6" t="s">
        <f>=I1164+J1164+K1164+L1164</f>
      </c>
      <c r="N1164" s="22"/>
      <c r="O1164" s="22" t="s">
        <v>796</v>
      </c>
    </row>
    <row collapsed="false" customFormat="false" customHeight="false" hidden="false" ht="12.1" outlineLevel="0" r="1165">
      <c r="A1165" s="21" t="n">
        <v>45808.315451389</v>
      </c>
      <c r="B1165" s="22" t="s">
        <v>673</v>
      </c>
      <c r="C1165" s="22" t="s">
        <v>233</v>
      </c>
      <c r="D1165" s="22" t="s">
        <v>673</v>
      </c>
      <c r="E1165" s="22" t="s">
        <v>673</v>
      </c>
      <c r="F1165" s="22" t="s">
        <v>20</v>
      </c>
      <c r="G1165" s="23" t="n">
        <v>1</v>
      </c>
      <c r="H1165" s="24" t="n">
        <v>1</v>
      </c>
      <c r="I1165" s="24" t="n">
        <v>8</v>
      </c>
      <c r="J1165" s="24" t="n">
        <v>0</v>
      </c>
      <c r="K1165" s="24" t="n">
        <v>-0</v>
      </c>
      <c r="L1165" s="24" t="n">
        <v>-0</v>
      </c>
      <c r="M1165" s="6" t="s">
        <f>=I1165+J1165+K1165+L1165</f>
      </c>
      <c r="N1165" s="22"/>
      <c r="O1165" s="22" t="s">
        <v>796</v>
      </c>
    </row>
    <row collapsed="false" customFormat="false" customHeight="false" hidden="false" ht="12.1" outlineLevel="0" r="1166">
      <c r="A1166" s="21" t="n">
        <v>45808.334699074</v>
      </c>
      <c r="B1166" s="22" t="s">
        <v>673</v>
      </c>
      <c r="C1166" s="22" t="s">
        <v>233</v>
      </c>
      <c r="D1166" s="22" t="s">
        <v>673</v>
      </c>
      <c r="E1166" s="22" t="s">
        <v>673</v>
      </c>
      <c r="F1166" s="22" t="s">
        <v>20</v>
      </c>
      <c r="G1166" s="23" t="n">
        <v>1</v>
      </c>
      <c r="H1166" s="24" t="n">
        <v>1</v>
      </c>
      <c r="I1166" s="24" t="n">
        <v>30.03</v>
      </c>
      <c r="J1166" s="24" t="n">
        <v>0</v>
      </c>
      <c r="K1166" s="24" t="n">
        <v>-0</v>
      </c>
      <c r="L1166" s="24" t="n">
        <v>-0</v>
      </c>
      <c r="M1166" s="6" t="s">
        <f>=I1166+J1166+K1166+L1166</f>
      </c>
      <c r="N1166" s="22"/>
      <c r="O1166" s="22" t="s">
        <v>796</v>
      </c>
    </row>
    <row collapsed="false" customFormat="false" customHeight="false" hidden="false" ht="12.1" outlineLevel="0" r="1167">
      <c r="A1167" s="20" t="n">
        <v>45808.338645833</v>
      </c>
      <c r="B1167" s="16" t="s">
        <v>135</v>
      </c>
      <c r="C1167" s="16" t="s">
        <v>801</v>
      </c>
      <c r="D1167" s="16" t="s">
        <v>336</v>
      </c>
      <c r="E1167" s="16" t="s">
        <v>132</v>
      </c>
      <c r="F1167" s="16" t="s">
        <v>20</v>
      </c>
      <c r="G1167" s="7" t="n">
        <v>1</v>
      </c>
      <c r="H1167" s="6" t="n">
        <v>135.803326</v>
      </c>
      <c r="I1167" s="6" t="n">
        <v>-135.8</v>
      </c>
      <c r="J1167" s="6" t="n">
        <v>-0</v>
      </c>
      <c r="K1167" s="6" t="n">
        <v>-0</v>
      </c>
      <c r="L1167" s="6" t="n">
        <v>-0</v>
      </c>
      <c r="M1167" s="6" t="s">
        <f>=I1167+J1167+K1167+L1167</f>
      </c>
      <c r="N1167" s="16"/>
      <c r="O1167" s="16" t="s">
        <v>796</v>
      </c>
    </row>
    <row collapsed="false" customFormat="false" customHeight="false" hidden="false" ht="12.1" outlineLevel="0" r="1168">
      <c r="A1168" s="21" t="n">
        <v>45809.573287037</v>
      </c>
      <c r="B1168" s="22" t="s">
        <v>673</v>
      </c>
      <c r="C1168" s="22" t="s">
        <v>233</v>
      </c>
      <c r="D1168" s="22" t="s">
        <v>673</v>
      </c>
      <c r="E1168" s="22" t="s">
        <v>673</v>
      </c>
      <c r="F1168" s="22" t="s">
        <v>20</v>
      </c>
      <c r="G1168" s="23" t="n">
        <v>1</v>
      </c>
      <c r="H1168" s="24" t="n">
        <v>1</v>
      </c>
      <c r="I1168" s="24" t="n">
        <v>0.05</v>
      </c>
      <c r="J1168" s="24" t="n">
        <v>0</v>
      </c>
      <c r="K1168" s="24" t="n">
        <v>-0</v>
      </c>
      <c r="L1168" s="24" t="n">
        <v>-0</v>
      </c>
      <c r="M1168" s="6" t="s">
        <f>=I1168+J1168+K1168+L1168</f>
      </c>
      <c r="N1168" s="22"/>
      <c r="O1168" s="22" t="s">
        <v>796</v>
      </c>
    </row>
    <row collapsed="false" customFormat="false" customHeight="false" hidden="false" ht="12.1" outlineLevel="0" r="1169">
      <c r="A1169" s="21" t="n">
        <v>45810.447835648</v>
      </c>
      <c r="B1169" s="22" t="s">
        <v>696</v>
      </c>
      <c r="C1169" s="22" t="s">
        <v>843</v>
      </c>
      <c r="D1169" s="22" t="s">
        <v>696</v>
      </c>
      <c r="E1169" s="22" t="s">
        <v>696</v>
      </c>
      <c r="F1169" s="22" t="s">
        <v>20</v>
      </c>
      <c r="G1169" s="23" t="n">
        <v>1</v>
      </c>
      <c r="H1169" s="24" t="n">
        <v>1</v>
      </c>
      <c r="I1169" s="24" t="n">
        <v>79.78</v>
      </c>
      <c r="J1169" s="24" t="n">
        <v>0</v>
      </c>
      <c r="K1169" s="24" t="n">
        <v>-0</v>
      </c>
      <c r="L1169" s="24" t="n">
        <v>-0</v>
      </c>
      <c r="M1169" s="6" t="s">
        <f>=I1169+J1169+K1169+L1169</f>
      </c>
      <c r="N1169" s="22"/>
      <c r="O1169" s="22" t="s">
        <v>674</v>
      </c>
    </row>
    <row collapsed="false" customFormat="false" customHeight="false" hidden="false" ht="12.1" outlineLevel="0" r="1170">
      <c r="A1170" s="21" t="n">
        <v>45810.496701389</v>
      </c>
      <c r="B1170" s="22" t="s">
        <v>696</v>
      </c>
      <c r="C1170" s="22" t="s">
        <v>765</v>
      </c>
      <c r="D1170" s="22" t="s">
        <v>696</v>
      </c>
      <c r="E1170" s="22" t="s">
        <v>696</v>
      </c>
      <c r="F1170" s="22" t="s">
        <v>20</v>
      </c>
      <c r="G1170" s="23" t="n">
        <v>1</v>
      </c>
      <c r="H1170" s="24" t="n">
        <v>1</v>
      </c>
      <c r="I1170" s="24" t="n">
        <v>56.3</v>
      </c>
      <c r="J1170" s="24" t="n">
        <v>0</v>
      </c>
      <c r="K1170" s="24" t="n">
        <v>-0</v>
      </c>
      <c r="L1170" s="24" t="n">
        <v>-0</v>
      </c>
      <c r="M1170" s="6" t="s">
        <f>=I1170+J1170+K1170+L1170</f>
      </c>
      <c r="N1170" s="22"/>
      <c r="O1170" s="22" t="s">
        <v>674</v>
      </c>
    </row>
    <row collapsed="false" customFormat="false" customHeight="false" hidden="false" ht="12.1" outlineLevel="0" r="1171">
      <c r="A1171" s="21" t="n">
        <v>45811.545486111</v>
      </c>
      <c r="B1171" s="22" t="s">
        <v>696</v>
      </c>
      <c r="C1171" s="22" t="s">
        <v>839</v>
      </c>
      <c r="D1171" s="22" t="s">
        <v>696</v>
      </c>
      <c r="E1171" s="22" t="s">
        <v>696</v>
      </c>
      <c r="F1171" s="22" t="s">
        <v>20</v>
      </c>
      <c r="G1171" s="23" t="n">
        <v>1</v>
      </c>
      <c r="H1171" s="24" t="n">
        <v>1</v>
      </c>
      <c r="I1171" s="24" t="n">
        <v>16.8</v>
      </c>
      <c r="J1171" s="24" t="n">
        <v>0</v>
      </c>
      <c r="K1171" s="24" t="n">
        <v>-0</v>
      </c>
      <c r="L1171" s="24" t="n">
        <v>-0</v>
      </c>
      <c r="M1171" s="6" t="s">
        <f>=I1171+J1171+K1171+L1171</f>
      </c>
      <c r="N1171" s="22"/>
      <c r="O1171" s="22" t="s">
        <v>674</v>
      </c>
    </row>
    <row collapsed="false" customFormat="false" customHeight="false" hidden="false" ht="12.1" outlineLevel="0" r="1172">
      <c r="A1172" s="21" t="n">
        <v>45811.547893519</v>
      </c>
      <c r="B1172" s="22" t="s">
        <v>731</v>
      </c>
      <c r="C1172" s="22" t="s">
        <v>840</v>
      </c>
      <c r="D1172" s="22" t="s">
        <v>731</v>
      </c>
      <c r="E1172" s="22" t="s">
        <v>731</v>
      </c>
      <c r="F1172" s="22" t="s">
        <v>20</v>
      </c>
      <c r="G1172" s="23" t="n">
        <v>1</v>
      </c>
      <c r="H1172" s="24" t="n">
        <v>1</v>
      </c>
      <c r="I1172" s="24" t="n">
        <v>174.8</v>
      </c>
      <c r="J1172" s="24" t="n">
        <v>0</v>
      </c>
      <c r="K1172" s="24" t="n">
        <v>-0</v>
      </c>
      <c r="L1172" s="24" t="n">
        <v>-0</v>
      </c>
      <c r="M1172" s="6" t="s">
        <f>=I1172+J1172+K1172+L1172</f>
      </c>
      <c r="N1172" s="22"/>
      <c r="O1172" s="22" t="s">
        <v>674</v>
      </c>
    </row>
    <row collapsed="false" customFormat="false" customHeight="false" hidden="false" ht="12.1" outlineLevel="0" r="1173">
      <c r="A1173" s="21" t="n">
        <v>45811.668275463</v>
      </c>
      <c r="B1173" s="22" t="s">
        <v>673</v>
      </c>
      <c r="C1173" s="22" t="s">
        <v>233</v>
      </c>
      <c r="D1173" s="22" t="s">
        <v>673</v>
      </c>
      <c r="E1173" s="22" t="s">
        <v>673</v>
      </c>
      <c r="F1173" s="22" t="s">
        <v>20</v>
      </c>
      <c r="G1173" s="23" t="n">
        <v>1</v>
      </c>
      <c r="H1173" s="24" t="n">
        <v>1</v>
      </c>
      <c r="I1173" s="24" t="n">
        <v>31</v>
      </c>
      <c r="J1173" s="24" t="n">
        <v>0</v>
      </c>
      <c r="K1173" s="24" t="n">
        <v>-0</v>
      </c>
      <c r="L1173" s="24" t="n">
        <v>-0</v>
      </c>
      <c r="M1173" s="6" t="s">
        <f>=I1173+J1173+K1173+L1173</f>
      </c>
      <c r="N1173" s="22"/>
      <c r="O1173" s="22" t="s">
        <v>796</v>
      </c>
    </row>
    <row collapsed="false" customFormat="false" customHeight="false" hidden="false" ht="12.1" outlineLevel="0" r="1174">
      <c r="A1174" s="21" t="n">
        <v>45812.777731481</v>
      </c>
      <c r="B1174" s="22" t="s">
        <v>696</v>
      </c>
      <c r="C1174" s="22" t="s">
        <v>822</v>
      </c>
      <c r="D1174" s="22" t="s">
        <v>696</v>
      </c>
      <c r="E1174" s="22" t="s">
        <v>696</v>
      </c>
      <c r="F1174" s="22" t="s">
        <v>20</v>
      </c>
      <c r="G1174" s="23" t="n">
        <v>1</v>
      </c>
      <c r="H1174" s="24" t="n">
        <v>1</v>
      </c>
      <c r="I1174" s="24" t="n">
        <v>460.2</v>
      </c>
      <c r="J1174" s="24" t="n">
        <v>0</v>
      </c>
      <c r="K1174" s="24" t="n">
        <v>-0</v>
      </c>
      <c r="L1174" s="24" t="n">
        <v>-0</v>
      </c>
      <c r="M1174" s="6" t="s">
        <f>=I1174+J1174+K1174+L1174</f>
      </c>
      <c r="N1174" s="22"/>
      <c r="O1174" s="22" t="s">
        <v>674</v>
      </c>
    </row>
    <row collapsed="false" customFormat="false" customHeight="false" hidden="false" ht="12.1" outlineLevel="0" r="1175">
      <c r="A1175" s="21" t="n">
        <v>45812.959224537</v>
      </c>
      <c r="B1175" s="22" t="s">
        <v>673</v>
      </c>
      <c r="C1175" s="22" t="s">
        <v>233</v>
      </c>
      <c r="D1175" s="22" t="s">
        <v>673</v>
      </c>
      <c r="E1175" s="22" t="s">
        <v>673</v>
      </c>
      <c r="F1175" s="22" t="s">
        <v>20</v>
      </c>
      <c r="G1175" s="23" t="n">
        <v>1</v>
      </c>
      <c r="H1175" s="24" t="n">
        <v>1</v>
      </c>
      <c r="I1175" s="24" t="n">
        <v>394</v>
      </c>
      <c r="J1175" s="24" t="n">
        <v>0</v>
      </c>
      <c r="K1175" s="24" t="n">
        <v>-0</v>
      </c>
      <c r="L1175" s="24" t="n">
        <v>-0</v>
      </c>
      <c r="M1175" s="6" t="s">
        <f>=I1175+J1175+K1175+L1175</f>
      </c>
      <c r="N1175" s="22"/>
      <c r="O1175" s="22" t="s">
        <v>796</v>
      </c>
    </row>
    <row collapsed="false" customFormat="false" customHeight="false" hidden="false" ht="12.1" outlineLevel="0" r="1176">
      <c r="A1176" s="20" t="n">
        <v>45812.959293981</v>
      </c>
      <c r="B1176" s="16" t="s">
        <v>135</v>
      </c>
      <c r="C1176" s="16" t="s">
        <v>801</v>
      </c>
      <c r="D1176" s="16" t="s">
        <v>336</v>
      </c>
      <c r="E1176" s="16" t="s">
        <v>132</v>
      </c>
      <c r="F1176" s="16" t="s">
        <v>20</v>
      </c>
      <c r="G1176" s="7" t="n">
        <v>3</v>
      </c>
      <c r="H1176" s="6" t="n">
        <v>136.102019</v>
      </c>
      <c r="I1176" s="6" t="n">
        <v>-408.31</v>
      </c>
      <c r="J1176" s="6" t="n">
        <v>-0</v>
      </c>
      <c r="K1176" s="6" t="n">
        <v>-0</v>
      </c>
      <c r="L1176" s="6" t="n">
        <v>-0</v>
      </c>
      <c r="M1176" s="6" t="s">
        <f>=I1176+J1176+K1176+L1176</f>
      </c>
      <c r="N1176" s="16"/>
      <c r="O1176" s="16" t="s">
        <v>796</v>
      </c>
    </row>
    <row collapsed="false" customFormat="false" customHeight="false" hidden="false" ht="12.1" outlineLevel="0" r="1177">
      <c r="A1177" s="21" t="n">
        <v>45813.406643519</v>
      </c>
      <c r="B1177" s="22" t="s">
        <v>673</v>
      </c>
      <c r="C1177" s="22" t="s">
        <v>233</v>
      </c>
      <c r="D1177" s="22" t="s">
        <v>673</v>
      </c>
      <c r="E1177" s="22" t="s">
        <v>673</v>
      </c>
      <c r="F1177" s="22" t="s">
        <v>20</v>
      </c>
      <c r="G1177" s="23" t="n">
        <v>1</v>
      </c>
      <c r="H1177" s="24" t="n">
        <v>1</v>
      </c>
      <c r="I1177" s="24" t="n">
        <v>2.5</v>
      </c>
      <c r="J1177" s="24" t="n">
        <v>0</v>
      </c>
      <c r="K1177" s="24" t="n">
        <v>-0</v>
      </c>
      <c r="L1177" s="24" t="n">
        <v>-0</v>
      </c>
      <c r="M1177" s="6" t="s">
        <f>=I1177+J1177+K1177+L1177</f>
      </c>
      <c r="N1177" s="22"/>
      <c r="O1177" s="22" t="s">
        <v>796</v>
      </c>
    </row>
    <row collapsed="false" customFormat="false" customHeight="false" hidden="false" ht="12.1" outlineLevel="0" r="1178">
      <c r="A1178" s="21" t="n">
        <v>45814.456851852</v>
      </c>
      <c r="B1178" s="22" t="s">
        <v>696</v>
      </c>
      <c r="C1178" s="22" t="s">
        <v>852</v>
      </c>
      <c r="D1178" s="22" t="s">
        <v>696</v>
      </c>
      <c r="E1178" s="22" t="s">
        <v>696</v>
      </c>
      <c r="F1178" s="22" t="s">
        <v>20</v>
      </c>
      <c r="G1178" s="23" t="n">
        <v>1</v>
      </c>
      <c r="H1178" s="24" t="n">
        <v>1</v>
      </c>
      <c r="I1178" s="24" t="n">
        <v>7.33</v>
      </c>
      <c r="J1178" s="24" t="n">
        <v>0</v>
      </c>
      <c r="K1178" s="24" t="n">
        <v>-0</v>
      </c>
      <c r="L1178" s="24" t="n">
        <v>-0</v>
      </c>
      <c r="M1178" s="6" t="s">
        <f>=I1178+J1178+K1178+L1178</f>
      </c>
      <c r="N1178" s="22"/>
      <c r="O1178" s="22" t="s">
        <v>674</v>
      </c>
    </row>
    <row collapsed="false" customFormat="false" customHeight="false" hidden="false" ht="12.1" outlineLevel="0" r="1179">
      <c r="A1179" s="21" t="n">
        <v>45814.463252315</v>
      </c>
      <c r="B1179" s="22" t="s">
        <v>731</v>
      </c>
      <c r="C1179" s="22" t="s">
        <v>853</v>
      </c>
      <c r="D1179" s="22" t="s">
        <v>731</v>
      </c>
      <c r="E1179" s="22" t="s">
        <v>731</v>
      </c>
      <c r="F1179" s="22" t="s">
        <v>20</v>
      </c>
      <c r="G1179" s="23" t="n">
        <v>1</v>
      </c>
      <c r="H1179" s="24" t="n">
        <v>1</v>
      </c>
      <c r="I1179" s="24" t="n">
        <v>30</v>
      </c>
      <c r="J1179" s="24" t="n">
        <v>0</v>
      </c>
      <c r="K1179" s="24" t="n">
        <v>-0</v>
      </c>
      <c r="L1179" s="24" t="n">
        <v>-0</v>
      </c>
      <c r="M1179" s="6" t="s">
        <f>=I1179+J1179+K1179+L1179</f>
      </c>
      <c r="N1179" s="22"/>
      <c r="O1179" s="22" t="s">
        <v>674</v>
      </c>
    </row>
    <row collapsed="false" customFormat="false" customHeight="false" hidden="false" ht="12.1" outlineLevel="0" r="1180">
      <c r="A1180" s="21" t="n">
        <v>45814.49943287</v>
      </c>
      <c r="B1180" s="22" t="s">
        <v>696</v>
      </c>
      <c r="C1180" s="22" t="s">
        <v>862</v>
      </c>
      <c r="D1180" s="22" t="s">
        <v>696</v>
      </c>
      <c r="E1180" s="22" t="s">
        <v>696</v>
      </c>
      <c r="F1180" s="22" t="s">
        <v>20</v>
      </c>
      <c r="G1180" s="23" t="n">
        <v>1</v>
      </c>
      <c r="H1180" s="24" t="n">
        <v>1</v>
      </c>
      <c r="I1180" s="24" t="n">
        <v>370</v>
      </c>
      <c r="J1180" s="24" t="n">
        <v>0</v>
      </c>
      <c r="K1180" s="24" t="n">
        <v>-0</v>
      </c>
      <c r="L1180" s="24" t="n">
        <v>-0</v>
      </c>
      <c r="M1180" s="6" t="s">
        <f>=I1180+J1180+K1180+L1180</f>
      </c>
      <c r="N1180" s="22"/>
      <c r="O1180" s="22" t="s">
        <v>674</v>
      </c>
    </row>
    <row collapsed="false" customFormat="false" customHeight="false" hidden="false" ht="12.1" outlineLevel="0" r="1181">
      <c r="A1181" s="29" t="n">
        <v>45814.49943287</v>
      </c>
      <c r="B1181" s="30" t="s">
        <v>687</v>
      </c>
      <c r="C1181" s="30" t="s">
        <v>863</v>
      </c>
      <c r="D1181" s="30" t="s">
        <v>687</v>
      </c>
      <c r="E1181" s="30" t="s">
        <v>687</v>
      </c>
      <c r="F1181" s="30" t="s">
        <v>20</v>
      </c>
      <c r="G1181" s="31" t="n">
        <v>1</v>
      </c>
      <c r="H1181" s="32" t="n">
        <v>-48</v>
      </c>
      <c r="I1181" s="32" t="n">
        <v>-48</v>
      </c>
      <c r="J1181" s="32" t="n">
        <v>0</v>
      </c>
      <c r="K1181" s="32" t="n">
        <v>-0</v>
      </c>
      <c r="L1181" s="32" t="n">
        <v>-0</v>
      </c>
      <c r="M1181" s="6" t="s">
        <f>=I1181+J1181+K1181+L1181</f>
      </c>
      <c r="N1181" s="30"/>
      <c r="O1181" s="30" t="s">
        <v>674</v>
      </c>
    </row>
    <row collapsed="false" customFormat="false" customHeight="false" hidden="false" ht="12.1" outlineLevel="0" r="1182">
      <c r="A1182" s="21" t="n">
        <v>45818.472349537</v>
      </c>
      <c r="B1182" s="22" t="s">
        <v>696</v>
      </c>
      <c r="C1182" s="22" t="s">
        <v>823</v>
      </c>
      <c r="D1182" s="22" t="s">
        <v>696</v>
      </c>
      <c r="E1182" s="22" t="s">
        <v>696</v>
      </c>
      <c r="F1182" s="22" t="s">
        <v>20</v>
      </c>
      <c r="G1182" s="23" t="n">
        <v>1</v>
      </c>
      <c r="H1182" s="24" t="n">
        <v>1</v>
      </c>
      <c r="I1182" s="24" t="n">
        <v>55.5</v>
      </c>
      <c r="J1182" s="24" t="n">
        <v>0</v>
      </c>
      <c r="K1182" s="24" t="n">
        <v>-0</v>
      </c>
      <c r="L1182" s="24" t="n">
        <v>-0</v>
      </c>
      <c r="M1182" s="6" t="s">
        <f>=I1182+J1182+K1182+L1182</f>
      </c>
      <c r="N1182" s="22"/>
      <c r="O1182" s="22" t="s">
        <v>674</v>
      </c>
    </row>
    <row collapsed="false" customFormat="false" customHeight="false" hidden="false" ht="12.1" outlineLevel="0" r="1183">
      <c r="A1183" s="21" t="n">
        <v>45822.610868056</v>
      </c>
      <c r="B1183" s="22" t="s">
        <v>673</v>
      </c>
      <c r="C1183" s="22" t="s">
        <v>233</v>
      </c>
      <c r="D1183" s="22" t="s">
        <v>673</v>
      </c>
      <c r="E1183" s="22" t="s">
        <v>673</v>
      </c>
      <c r="F1183" s="22" t="s">
        <v>20</v>
      </c>
      <c r="G1183" s="23" t="n">
        <v>1</v>
      </c>
      <c r="H1183" s="24" t="n">
        <v>1</v>
      </c>
      <c r="I1183" s="24" t="n">
        <v>3</v>
      </c>
      <c r="J1183" s="24" t="n">
        <v>0</v>
      </c>
      <c r="K1183" s="24" t="n">
        <v>-0</v>
      </c>
      <c r="L1183" s="24" t="n">
        <v>-0</v>
      </c>
      <c r="M1183" s="6" t="s">
        <f>=I1183+J1183+K1183+L1183</f>
      </c>
      <c r="N1183" s="22"/>
      <c r="O1183" s="22" t="s">
        <v>796</v>
      </c>
    </row>
    <row collapsed="false" customFormat="false" customHeight="false" hidden="false" ht="12.1" outlineLevel="0" r="1184">
      <c r="A1184" s="21" t="n">
        <v>45822.632071759</v>
      </c>
      <c r="B1184" s="22" t="s">
        <v>673</v>
      </c>
      <c r="C1184" s="22" t="s">
        <v>233</v>
      </c>
      <c r="D1184" s="22" t="s">
        <v>673</v>
      </c>
      <c r="E1184" s="22" t="s">
        <v>673</v>
      </c>
      <c r="F1184" s="22" t="s">
        <v>20</v>
      </c>
      <c r="G1184" s="23" t="n">
        <v>1</v>
      </c>
      <c r="H1184" s="24" t="n">
        <v>1</v>
      </c>
      <c r="I1184" s="24" t="n">
        <v>1.18</v>
      </c>
      <c r="J1184" s="24" t="n">
        <v>0</v>
      </c>
      <c r="K1184" s="24" t="n">
        <v>-0</v>
      </c>
      <c r="L1184" s="24" t="n">
        <v>-0</v>
      </c>
      <c r="M1184" s="6" t="s">
        <f>=I1184+J1184+K1184+L1184</f>
      </c>
      <c r="N1184" s="22"/>
      <c r="O1184" s="22" t="s">
        <v>796</v>
      </c>
    </row>
    <row collapsed="false" customFormat="false" customHeight="false" hidden="false" ht="12.1" outlineLevel="0" r="1185">
      <c r="A1185" s="21" t="n">
        <v>45824.032141204</v>
      </c>
      <c r="B1185" s="22" t="s">
        <v>673</v>
      </c>
      <c r="C1185" s="22" t="s">
        <v>233</v>
      </c>
      <c r="D1185" s="22" t="s">
        <v>673</v>
      </c>
      <c r="E1185" s="22" t="s">
        <v>673</v>
      </c>
      <c r="F1185" s="22" t="s">
        <v>20</v>
      </c>
      <c r="G1185" s="23" t="n">
        <v>1</v>
      </c>
      <c r="H1185" s="24" t="n">
        <v>1</v>
      </c>
      <c r="I1185" s="24" t="n">
        <v>5000</v>
      </c>
      <c r="J1185" s="24" t="n">
        <v>0</v>
      </c>
      <c r="K1185" s="24" t="n">
        <v>-0</v>
      </c>
      <c r="L1185" s="24" t="n">
        <v>-0</v>
      </c>
      <c r="M1185" s="6" t="s">
        <f>=I1185+J1185+K1185+L1185</f>
      </c>
      <c r="N1185" s="22"/>
      <c r="O1185" s="22" t="s">
        <v>674</v>
      </c>
    </row>
    <row collapsed="false" customFormat="false" customHeight="false" hidden="false" ht="12.1" outlineLevel="0" r="1186">
      <c r="A1186" s="21" t="n">
        <v>45824.336574074</v>
      </c>
      <c r="B1186" s="22" t="s">
        <v>673</v>
      </c>
      <c r="C1186" s="22" t="s">
        <v>233</v>
      </c>
      <c r="D1186" s="22" t="s">
        <v>673</v>
      </c>
      <c r="E1186" s="22" t="s">
        <v>673</v>
      </c>
      <c r="F1186" s="22" t="s">
        <v>20</v>
      </c>
      <c r="G1186" s="23" t="n">
        <v>1</v>
      </c>
      <c r="H1186" s="24" t="n">
        <v>1</v>
      </c>
      <c r="I1186" s="24" t="n">
        <v>0.01</v>
      </c>
      <c r="J1186" s="24" t="n">
        <v>0</v>
      </c>
      <c r="K1186" s="24" t="n">
        <v>-0</v>
      </c>
      <c r="L1186" s="24" t="n">
        <v>-0</v>
      </c>
      <c r="M1186" s="6" t="s">
        <f>=I1186+J1186+K1186+L1186</f>
      </c>
      <c r="N1186" s="22"/>
      <c r="O1186" s="22" t="s">
        <v>796</v>
      </c>
    </row>
    <row collapsed="false" customFormat="false" customHeight="false" hidden="false" ht="12.1" outlineLevel="0" r="1187">
      <c r="A1187" s="21" t="n">
        <v>45824.340405093</v>
      </c>
      <c r="B1187" s="22" t="s">
        <v>673</v>
      </c>
      <c r="C1187" s="22" t="s">
        <v>233</v>
      </c>
      <c r="D1187" s="22" t="s">
        <v>673</v>
      </c>
      <c r="E1187" s="22" t="s">
        <v>673</v>
      </c>
      <c r="F1187" s="22" t="s">
        <v>20</v>
      </c>
      <c r="G1187" s="23" t="n">
        <v>1</v>
      </c>
      <c r="H1187" s="24" t="n">
        <v>1</v>
      </c>
      <c r="I1187" s="24" t="n">
        <v>26.24</v>
      </c>
      <c r="J1187" s="24" t="n">
        <v>0</v>
      </c>
      <c r="K1187" s="24" t="n">
        <v>-0</v>
      </c>
      <c r="L1187" s="24" t="n">
        <v>-0</v>
      </c>
      <c r="M1187" s="6" t="s">
        <f>=I1187+J1187+K1187+L1187</f>
      </c>
      <c r="N1187" s="22"/>
      <c r="O1187" s="22" t="s">
        <v>796</v>
      </c>
    </row>
    <row collapsed="false" customFormat="false" customHeight="false" hidden="false" ht="12.1" outlineLevel="0" r="1188">
      <c r="A1188" s="21" t="n">
        <v>45824.341666667</v>
      </c>
      <c r="B1188" s="22" t="s">
        <v>673</v>
      </c>
      <c r="C1188" s="22" t="s">
        <v>233</v>
      </c>
      <c r="D1188" s="22" t="s">
        <v>673</v>
      </c>
      <c r="E1188" s="22" t="s">
        <v>673</v>
      </c>
      <c r="F1188" s="22" t="s">
        <v>20</v>
      </c>
      <c r="G1188" s="23" t="n">
        <v>1</v>
      </c>
      <c r="H1188" s="24" t="n">
        <v>1</v>
      </c>
      <c r="I1188" s="24" t="n">
        <v>2.58</v>
      </c>
      <c r="J1188" s="24" t="n">
        <v>0</v>
      </c>
      <c r="K1188" s="24" t="n">
        <v>-0</v>
      </c>
      <c r="L1188" s="24" t="n">
        <v>-0</v>
      </c>
      <c r="M1188" s="6" t="s">
        <f>=I1188+J1188+K1188+L1188</f>
      </c>
      <c r="N1188" s="22"/>
      <c r="O1188" s="22" t="s">
        <v>796</v>
      </c>
    </row>
    <row collapsed="false" customFormat="false" customHeight="false" hidden="false" ht="12.1" outlineLevel="0" r="1189">
      <c r="A1189" s="21" t="n">
        <v>45824.344328704</v>
      </c>
      <c r="B1189" s="22" t="s">
        <v>673</v>
      </c>
      <c r="C1189" s="22" t="s">
        <v>233</v>
      </c>
      <c r="D1189" s="22" t="s">
        <v>673</v>
      </c>
      <c r="E1189" s="22" t="s">
        <v>673</v>
      </c>
      <c r="F1189" s="22" t="s">
        <v>20</v>
      </c>
      <c r="G1189" s="23" t="n">
        <v>1</v>
      </c>
      <c r="H1189" s="24" t="n">
        <v>1</v>
      </c>
      <c r="I1189" s="24" t="n">
        <v>30.98</v>
      </c>
      <c r="J1189" s="24" t="n">
        <v>0</v>
      </c>
      <c r="K1189" s="24" t="n">
        <v>-0</v>
      </c>
      <c r="L1189" s="24" t="n">
        <v>-0</v>
      </c>
      <c r="M1189" s="6" t="s">
        <f>=I1189+J1189+K1189+L1189</f>
      </c>
      <c r="N1189" s="22"/>
      <c r="O1189" s="22" t="s">
        <v>796</v>
      </c>
    </row>
    <row collapsed="false" customFormat="false" customHeight="false" hidden="false" ht="12.1" outlineLevel="0" r="1190">
      <c r="A1190" s="21" t="n">
        <v>45824.345613426</v>
      </c>
      <c r="B1190" s="22" t="s">
        <v>673</v>
      </c>
      <c r="C1190" s="22" t="s">
        <v>233</v>
      </c>
      <c r="D1190" s="22" t="s">
        <v>673</v>
      </c>
      <c r="E1190" s="22" t="s">
        <v>673</v>
      </c>
      <c r="F1190" s="22" t="s">
        <v>20</v>
      </c>
      <c r="G1190" s="23" t="n">
        <v>1</v>
      </c>
      <c r="H1190" s="24" t="n">
        <v>1</v>
      </c>
      <c r="I1190" s="24" t="n">
        <v>45</v>
      </c>
      <c r="J1190" s="24" t="n">
        <v>0</v>
      </c>
      <c r="K1190" s="24" t="n">
        <v>-0</v>
      </c>
      <c r="L1190" s="24" t="n">
        <v>-0</v>
      </c>
      <c r="M1190" s="6" t="s">
        <f>=I1190+J1190+K1190+L1190</f>
      </c>
      <c r="N1190" s="22"/>
      <c r="O1190" s="22" t="s">
        <v>796</v>
      </c>
    </row>
    <row collapsed="false" customFormat="false" customHeight="false" hidden="false" ht="12.1" outlineLevel="0" r="1191">
      <c r="A1191" s="20" t="n">
        <v>45824.34568287</v>
      </c>
      <c r="B1191" s="16" t="s">
        <v>135</v>
      </c>
      <c r="C1191" s="16" t="s">
        <v>801</v>
      </c>
      <c r="D1191" s="16" t="s">
        <v>336</v>
      </c>
      <c r="E1191" s="16" t="s">
        <v>132</v>
      </c>
      <c r="F1191" s="16" t="s">
        <v>20</v>
      </c>
      <c r="G1191" s="7" t="n">
        <v>1</v>
      </c>
      <c r="H1191" s="6" t="n">
        <v>136.942759</v>
      </c>
      <c r="I1191" s="6" t="n">
        <v>-136.94</v>
      </c>
      <c r="J1191" s="6" t="n">
        <v>-0</v>
      </c>
      <c r="K1191" s="6" t="n">
        <v>-0</v>
      </c>
      <c r="L1191" s="6" t="n">
        <v>-0</v>
      </c>
      <c r="M1191" s="6" t="s">
        <f>=I1191+J1191+K1191+L1191</f>
      </c>
      <c r="N1191" s="16"/>
      <c r="O1191" s="16" t="s">
        <v>796</v>
      </c>
    </row>
    <row collapsed="false" customFormat="false" customHeight="false" hidden="false" ht="12.1" outlineLevel="0" r="1192">
      <c r="A1192" s="21" t="n">
        <v>45824.38650463</v>
      </c>
      <c r="B1192" s="22" t="s">
        <v>673</v>
      </c>
      <c r="C1192" s="22" t="s">
        <v>233</v>
      </c>
      <c r="D1192" s="22" t="s">
        <v>673</v>
      </c>
      <c r="E1192" s="22" t="s">
        <v>673</v>
      </c>
      <c r="F1192" s="22" t="s">
        <v>20</v>
      </c>
      <c r="G1192" s="23" t="n">
        <v>1</v>
      </c>
      <c r="H1192" s="24" t="n">
        <v>1</v>
      </c>
      <c r="I1192" s="24" t="n">
        <v>1</v>
      </c>
      <c r="J1192" s="24" t="n">
        <v>0</v>
      </c>
      <c r="K1192" s="24" t="n">
        <v>-0</v>
      </c>
      <c r="L1192" s="24" t="n">
        <v>-0</v>
      </c>
      <c r="M1192" s="6" t="s">
        <f>=I1192+J1192+K1192+L1192</f>
      </c>
      <c r="N1192" s="22"/>
      <c r="O1192" s="22" t="s">
        <v>796</v>
      </c>
    </row>
    <row collapsed="false" customFormat="false" customHeight="false" hidden="false" ht="12.1" outlineLevel="0" r="1193">
      <c r="A1193" s="20" t="n">
        <v>45824.681493056</v>
      </c>
      <c r="B1193" s="16" t="s">
        <v>23</v>
      </c>
      <c r="C1193" s="16" t="s">
        <v>854</v>
      </c>
      <c r="D1193" s="16" t="s">
        <v>336</v>
      </c>
      <c r="E1193" s="16" t="s">
        <v>18</v>
      </c>
      <c r="F1193" s="16" t="s">
        <v>20</v>
      </c>
      <c r="G1193" s="7" t="n">
        <v>10</v>
      </c>
      <c r="H1193" s="6" t="n">
        <v>247.8</v>
      </c>
      <c r="I1193" s="6" t="n">
        <v>-2478</v>
      </c>
      <c r="J1193" s="6" t="n">
        <v>-0</v>
      </c>
      <c r="K1193" s="6" t="n">
        <v>-7.43</v>
      </c>
      <c r="L1193" s="6" t="n">
        <v>-0</v>
      </c>
      <c r="M1193" s="6" t="s">
        <f>=I1193+J1193+K1193+L1193</f>
      </c>
      <c r="N1193" s="16"/>
      <c r="O1193" s="16" t="s">
        <v>674</v>
      </c>
    </row>
    <row collapsed="false" customFormat="false" customHeight="false" hidden="false" ht="12.1" outlineLevel="0" r="1194">
      <c r="A1194" s="20" t="n">
        <v>45824.682627315</v>
      </c>
      <c r="B1194" s="16" t="s">
        <v>71</v>
      </c>
      <c r="C1194" s="16" t="s">
        <v>849</v>
      </c>
      <c r="D1194" s="16" t="s">
        <v>336</v>
      </c>
      <c r="E1194" s="16" t="s">
        <v>18</v>
      </c>
      <c r="F1194" s="16" t="s">
        <v>20</v>
      </c>
      <c r="G1194" s="7" t="n">
        <v>10</v>
      </c>
      <c r="H1194" s="6" t="n">
        <v>353.59</v>
      </c>
      <c r="I1194" s="6" t="n">
        <v>-3535.9</v>
      </c>
      <c r="J1194" s="6" t="n">
        <v>-0</v>
      </c>
      <c r="K1194" s="6" t="n">
        <v>-0</v>
      </c>
      <c r="L1194" s="6" t="n">
        <v>-0</v>
      </c>
      <c r="M1194" s="6" t="s">
        <f>=I1194+J1194+K1194+L1194</f>
      </c>
      <c r="N1194" s="16"/>
      <c r="O1194" s="16" t="s">
        <v>674</v>
      </c>
    </row>
    <row collapsed="false" customFormat="false" customHeight="false" hidden="false" ht="12.1" outlineLevel="0" r="1195">
      <c r="A1195" s="29" t="n">
        <v>45824.682638889</v>
      </c>
      <c r="B1195" s="30" t="s">
        <v>709</v>
      </c>
      <c r="C1195" s="30" t="s">
        <v>850</v>
      </c>
      <c r="D1195" s="30" t="s">
        <v>709</v>
      </c>
      <c r="E1195" s="30" t="s">
        <v>709</v>
      </c>
      <c r="F1195" s="30" t="s">
        <v>20</v>
      </c>
      <c r="G1195" s="31" t="n">
        <v>1</v>
      </c>
      <c r="H1195" s="32" t="n">
        <v>-1</v>
      </c>
      <c r="I1195" s="32" t="n">
        <v>-10.61</v>
      </c>
      <c r="J1195" s="32" t="n">
        <v>0</v>
      </c>
      <c r="K1195" s="32" t="n">
        <v>-0</v>
      </c>
      <c r="L1195" s="32" t="n">
        <v>-0</v>
      </c>
      <c r="M1195" s="6" t="s">
        <f>=I1195+J1195+K1195+L1195</f>
      </c>
      <c r="N1195" s="30"/>
      <c r="O1195" s="30" t="s">
        <v>674</v>
      </c>
    </row>
    <row collapsed="false" customFormat="false" customHeight="false" hidden="false" ht="12.1" outlineLevel="0" r="1196">
      <c r="A1196" s="21" t="n">
        <v>45825.438506944</v>
      </c>
      <c r="B1196" s="22" t="s">
        <v>673</v>
      </c>
      <c r="C1196" s="22" t="s">
        <v>233</v>
      </c>
      <c r="D1196" s="22" t="s">
        <v>673</v>
      </c>
      <c r="E1196" s="22" t="s">
        <v>673</v>
      </c>
      <c r="F1196" s="22" t="s">
        <v>20</v>
      </c>
      <c r="G1196" s="23" t="n">
        <v>1</v>
      </c>
      <c r="H1196" s="24" t="n">
        <v>1</v>
      </c>
      <c r="I1196" s="24" t="n">
        <v>1.24</v>
      </c>
      <c r="J1196" s="24" t="n">
        <v>0</v>
      </c>
      <c r="K1196" s="24" t="n">
        <v>-0</v>
      </c>
      <c r="L1196" s="24" t="n">
        <v>-0</v>
      </c>
      <c r="M1196" s="6" t="s">
        <f>=I1196+J1196+K1196+L1196</f>
      </c>
      <c r="N1196" s="22"/>
      <c r="O1196" s="22" t="s">
        <v>796</v>
      </c>
    </row>
    <row collapsed="false" customFormat="false" customHeight="false" hidden="false" ht="12.1" outlineLevel="0" r="1197">
      <c r="A1197" s="21" t="n">
        <v>45825.550046296</v>
      </c>
      <c r="B1197" s="22" t="s">
        <v>696</v>
      </c>
      <c r="C1197" s="22" t="s">
        <v>845</v>
      </c>
      <c r="D1197" s="22" t="s">
        <v>696</v>
      </c>
      <c r="E1197" s="22" t="s">
        <v>696</v>
      </c>
      <c r="F1197" s="22" t="s">
        <v>20</v>
      </c>
      <c r="G1197" s="23" t="n">
        <v>1</v>
      </c>
      <c r="H1197" s="24" t="n">
        <v>1</v>
      </c>
      <c r="I1197" s="24" t="n">
        <v>40.68</v>
      </c>
      <c r="J1197" s="24" t="n">
        <v>0</v>
      </c>
      <c r="K1197" s="24" t="n">
        <v>-0</v>
      </c>
      <c r="L1197" s="24" t="n">
        <v>-0</v>
      </c>
      <c r="M1197" s="6" t="s">
        <f>=I1197+J1197+K1197+L1197</f>
      </c>
      <c r="N1197" s="22"/>
      <c r="O1197" s="22" t="s">
        <v>674</v>
      </c>
    </row>
    <row collapsed="false" customFormat="false" customHeight="false" hidden="false" ht="12.1" outlineLevel="0" r="1198">
      <c r="A1198" s="21" t="n">
        <v>45825.59556713</v>
      </c>
      <c r="B1198" s="22" t="s">
        <v>696</v>
      </c>
      <c r="C1198" s="22" t="s">
        <v>846</v>
      </c>
      <c r="D1198" s="22" t="s">
        <v>696</v>
      </c>
      <c r="E1198" s="22" t="s">
        <v>696</v>
      </c>
      <c r="F1198" s="22" t="s">
        <v>20</v>
      </c>
      <c r="G1198" s="23" t="n">
        <v>1</v>
      </c>
      <c r="H1198" s="24" t="n">
        <v>1</v>
      </c>
      <c r="I1198" s="24" t="n">
        <v>35.76</v>
      </c>
      <c r="J1198" s="24" t="n">
        <v>0</v>
      </c>
      <c r="K1198" s="24" t="n">
        <v>-0</v>
      </c>
      <c r="L1198" s="24" t="n">
        <v>-0</v>
      </c>
      <c r="M1198" s="6" t="s">
        <f>=I1198+J1198+K1198+L1198</f>
      </c>
      <c r="N1198" s="22"/>
      <c r="O1198" s="22" t="s">
        <v>674</v>
      </c>
    </row>
    <row collapsed="false" customFormat="false" customHeight="false" hidden="false" ht="12.1" outlineLevel="0" r="1199">
      <c r="A1199" s="21" t="n">
        <v>45825.64275463</v>
      </c>
      <c r="B1199" s="22" t="s">
        <v>673</v>
      </c>
      <c r="C1199" s="22" t="s">
        <v>233</v>
      </c>
      <c r="D1199" s="22" t="s">
        <v>673</v>
      </c>
      <c r="E1199" s="22" t="s">
        <v>673</v>
      </c>
      <c r="F1199" s="22" t="s">
        <v>20</v>
      </c>
      <c r="G1199" s="23" t="n">
        <v>1</v>
      </c>
      <c r="H1199" s="24" t="n">
        <v>1</v>
      </c>
      <c r="I1199" s="24" t="n">
        <v>20</v>
      </c>
      <c r="J1199" s="24" t="n">
        <v>0</v>
      </c>
      <c r="K1199" s="24" t="n">
        <v>-0</v>
      </c>
      <c r="L1199" s="24" t="n">
        <v>-0</v>
      </c>
      <c r="M1199" s="6" t="s">
        <f>=I1199+J1199+K1199+L1199</f>
      </c>
      <c r="N1199" s="22"/>
      <c r="O1199" s="22" t="s">
        <v>796</v>
      </c>
    </row>
    <row collapsed="false" customFormat="false" customHeight="false" hidden="false" ht="12.1" outlineLevel="0" r="1200">
      <c r="A1200" s="21" t="n">
        <v>45826.413981481</v>
      </c>
      <c r="B1200" s="22" t="s">
        <v>696</v>
      </c>
      <c r="C1200" s="22" t="s">
        <v>759</v>
      </c>
      <c r="D1200" s="22" t="s">
        <v>696</v>
      </c>
      <c r="E1200" s="22" t="s">
        <v>696</v>
      </c>
      <c r="F1200" s="22" t="s">
        <v>20</v>
      </c>
      <c r="G1200" s="23" t="n">
        <v>1</v>
      </c>
      <c r="H1200" s="24" t="n">
        <v>1</v>
      </c>
      <c r="I1200" s="24" t="n">
        <v>45.6</v>
      </c>
      <c r="J1200" s="24" t="n">
        <v>0</v>
      </c>
      <c r="K1200" s="24" t="n">
        <v>-0</v>
      </c>
      <c r="L1200" s="24" t="n">
        <v>-0</v>
      </c>
      <c r="M1200" s="6" t="s">
        <f>=I1200+J1200+K1200+L1200</f>
      </c>
      <c r="N1200" s="22"/>
      <c r="O1200" s="22" t="s">
        <v>674</v>
      </c>
    </row>
    <row collapsed="false" customFormat="false" customHeight="false" hidden="false" ht="12.1" outlineLevel="0" r="1201">
      <c r="A1201" s="21" t="n">
        <v>45826.414606481</v>
      </c>
      <c r="B1201" s="22" t="s">
        <v>731</v>
      </c>
      <c r="C1201" s="22" t="s">
        <v>806</v>
      </c>
      <c r="D1201" s="22" t="s">
        <v>731</v>
      </c>
      <c r="E1201" s="22" t="s">
        <v>731</v>
      </c>
      <c r="F1201" s="22" t="s">
        <v>20</v>
      </c>
      <c r="G1201" s="23" t="n">
        <v>1</v>
      </c>
      <c r="H1201" s="24" t="n">
        <v>1</v>
      </c>
      <c r="I1201" s="24" t="n">
        <v>330</v>
      </c>
      <c r="J1201" s="24" t="n">
        <v>0</v>
      </c>
      <c r="K1201" s="24" t="n">
        <v>-0</v>
      </c>
      <c r="L1201" s="24" t="n">
        <v>-0</v>
      </c>
      <c r="M1201" s="6" t="s">
        <f>=I1201+J1201+K1201+L1201</f>
      </c>
      <c r="N1201" s="22"/>
      <c r="O1201" s="22" t="s">
        <v>674</v>
      </c>
    </row>
    <row collapsed="false" customFormat="false" customHeight="false" hidden="false" ht="12.1" outlineLevel="0" r="1202">
      <c r="A1202" s="29" t="n">
        <v>45826.601990741</v>
      </c>
      <c r="B1202" s="30" t="s">
        <v>687</v>
      </c>
      <c r="C1202" s="30" t="s">
        <v>864</v>
      </c>
      <c r="D1202" s="30" t="s">
        <v>687</v>
      </c>
      <c r="E1202" s="30" t="s">
        <v>687</v>
      </c>
      <c r="F1202" s="30" t="s">
        <v>20</v>
      </c>
      <c r="G1202" s="31" t="n">
        <v>1</v>
      </c>
      <c r="H1202" s="32" t="n">
        <v>-71</v>
      </c>
      <c r="I1202" s="32" t="n">
        <v>-71</v>
      </c>
      <c r="J1202" s="32" t="n">
        <v>0</v>
      </c>
      <c r="K1202" s="32" t="n">
        <v>-0</v>
      </c>
      <c r="L1202" s="32" t="n">
        <v>-0</v>
      </c>
      <c r="M1202" s="6" t="s">
        <f>=I1202+J1202+K1202+L1202</f>
      </c>
      <c r="N1202" s="30"/>
      <c r="O1202" s="30" t="s">
        <v>674</v>
      </c>
    </row>
    <row collapsed="false" customFormat="false" customHeight="false" hidden="false" ht="12.1" outlineLevel="0" r="1203">
      <c r="A1203" s="21" t="n">
        <v>45826.601990741</v>
      </c>
      <c r="B1203" s="22" t="s">
        <v>696</v>
      </c>
      <c r="C1203" s="22" t="s">
        <v>865</v>
      </c>
      <c r="D1203" s="22" t="s">
        <v>696</v>
      </c>
      <c r="E1203" s="22" t="s">
        <v>696</v>
      </c>
      <c r="F1203" s="22" t="s">
        <v>20</v>
      </c>
      <c r="G1203" s="23" t="n">
        <v>1</v>
      </c>
      <c r="H1203" s="24" t="n">
        <v>1</v>
      </c>
      <c r="I1203" s="24" t="n">
        <v>541</v>
      </c>
      <c r="J1203" s="24" t="n">
        <v>0</v>
      </c>
      <c r="K1203" s="24" t="n">
        <v>-0</v>
      </c>
      <c r="L1203" s="24" t="n">
        <v>-0</v>
      </c>
      <c r="M1203" s="6" t="s">
        <f>=I1203+J1203+K1203+L1203</f>
      </c>
      <c r="N1203" s="22"/>
      <c r="O1203" s="22" t="s">
        <v>674</v>
      </c>
    </row>
    <row collapsed="false" customFormat="false" customHeight="false" hidden="false" ht="12.1" outlineLevel="0" r="1204">
      <c r="A1204" s="21" t="n">
        <v>45826.661666667</v>
      </c>
      <c r="B1204" s="22" t="s">
        <v>673</v>
      </c>
      <c r="C1204" s="22" t="s">
        <v>233</v>
      </c>
      <c r="D1204" s="22" t="s">
        <v>673</v>
      </c>
      <c r="E1204" s="22" t="s">
        <v>673</v>
      </c>
      <c r="F1204" s="22" t="s">
        <v>20</v>
      </c>
      <c r="G1204" s="23" t="n">
        <v>1</v>
      </c>
      <c r="H1204" s="24" t="n">
        <v>1</v>
      </c>
      <c r="I1204" s="24" t="n">
        <v>35.19</v>
      </c>
      <c r="J1204" s="24" t="n">
        <v>0</v>
      </c>
      <c r="K1204" s="24" t="n">
        <v>-0</v>
      </c>
      <c r="L1204" s="24" t="n">
        <v>-0</v>
      </c>
      <c r="M1204" s="6" t="s">
        <f>=I1204+J1204+K1204+L1204</f>
      </c>
      <c r="N1204" s="22"/>
      <c r="O1204" s="22" t="s">
        <v>796</v>
      </c>
    </row>
    <row collapsed="false" customFormat="false" customHeight="false" hidden="false" ht="12.1" outlineLevel="0" r="1205">
      <c r="A1205" s="20" t="n">
        <v>45826.819143519</v>
      </c>
      <c r="B1205" s="16" t="s">
        <v>135</v>
      </c>
      <c r="C1205" s="16" t="s">
        <v>801</v>
      </c>
      <c r="D1205" s="16" t="s">
        <v>336</v>
      </c>
      <c r="E1205" s="16" t="s">
        <v>132</v>
      </c>
      <c r="F1205" s="16" t="s">
        <v>20</v>
      </c>
      <c r="G1205" s="7" t="n">
        <v>7</v>
      </c>
      <c r="H1205" s="6" t="n">
        <v>137.09</v>
      </c>
      <c r="I1205" s="6" t="n">
        <v>-959.63</v>
      </c>
      <c r="J1205" s="6" t="n">
        <v>-0</v>
      </c>
      <c r="K1205" s="6" t="n">
        <v>-0</v>
      </c>
      <c r="L1205" s="6" t="n">
        <v>-0</v>
      </c>
      <c r="M1205" s="6" t="s">
        <f>=I1205+J1205+K1205+L1205</f>
      </c>
      <c r="N1205" s="16"/>
      <c r="O1205" s="16" t="s">
        <v>674</v>
      </c>
    </row>
    <row collapsed="false" customFormat="false" customHeight="false" hidden="false" ht="12.1" outlineLevel="0" r="1206">
      <c r="A1206" s="21" t="n">
        <v>45827.459502315</v>
      </c>
      <c r="B1206" s="22" t="s">
        <v>673</v>
      </c>
      <c r="C1206" s="22" t="s">
        <v>233</v>
      </c>
      <c r="D1206" s="22" t="s">
        <v>673</v>
      </c>
      <c r="E1206" s="22" t="s">
        <v>673</v>
      </c>
      <c r="F1206" s="22" t="s">
        <v>20</v>
      </c>
      <c r="G1206" s="23" t="n">
        <v>1</v>
      </c>
      <c r="H1206" s="24" t="n">
        <v>1</v>
      </c>
      <c r="I1206" s="24" t="n">
        <v>179.17</v>
      </c>
      <c r="J1206" s="24" t="n">
        <v>0</v>
      </c>
      <c r="K1206" s="24" t="n">
        <v>-0</v>
      </c>
      <c r="L1206" s="24" t="n">
        <v>-0</v>
      </c>
      <c r="M1206" s="6" t="s">
        <f>=I1206+J1206+K1206+L1206</f>
      </c>
      <c r="N1206" s="22"/>
      <c r="O1206" s="22" t="s">
        <v>674</v>
      </c>
    </row>
    <row collapsed="false" customFormat="false" customHeight="false" hidden="false" ht="12.1" outlineLevel="0" r="1207">
      <c r="A1207" s="20" t="n">
        <v>45827.459525463</v>
      </c>
      <c r="B1207" s="16" t="s">
        <v>576</v>
      </c>
      <c r="C1207" s="16" t="s">
        <v>866</v>
      </c>
      <c r="D1207" s="16" t="s">
        <v>336</v>
      </c>
      <c r="E1207" s="16" t="s">
        <v>132</v>
      </c>
      <c r="F1207" s="16" t="s">
        <v>20</v>
      </c>
      <c r="G1207" s="7" t="n">
        <v>20</v>
      </c>
      <c r="H1207" s="6" t="n">
        <v>8.84</v>
      </c>
      <c r="I1207" s="6" t="n">
        <v>-176.8</v>
      </c>
      <c r="J1207" s="6" t="n">
        <v>-0</v>
      </c>
      <c r="K1207" s="6" t="n">
        <v>-0</v>
      </c>
      <c r="L1207" s="6" t="n">
        <v>-0</v>
      </c>
      <c r="M1207" s="6" t="s">
        <f>=I1207+J1207+K1207+L1207</f>
      </c>
      <c r="N1207" s="16"/>
      <c r="O1207" s="16" t="s">
        <v>674</v>
      </c>
    </row>
    <row collapsed="false" customFormat="false" customHeight="false" hidden="false" ht="12.1" outlineLevel="0" r="1208">
      <c r="A1208" s="33" t="n">
        <v>45827.463564815</v>
      </c>
      <c r="B1208" s="34" t="s">
        <v>576</v>
      </c>
      <c r="C1208" s="34" t="s">
        <v>866</v>
      </c>
      <c r="D1208" s="34" t="s">
        <v>407</v>
      </c>
      <c r="E1208" s="34" t="s">
        <v>132</v>
      </c>
      <c r="F1208" s="34" t="s">
        <v>20</v>
      </c>
      <c r="G1208" s="35" t="n">
        <v>-20</v>
      </c>
      <c r="H1208" s="36" t="n">
        <v>8.82</v>
      </c>
      <c r="I1208" s="36" t="n">
        <v>176.4</v>
      </c>
      <c r="J1208" s="36" t="n">
        <v>0</v>
      </c>
      <c r="K1208" s="36" t="n">
        <v>-0</v>
      </c>
      <c r="L1208" s="36" t="n">
        <v>-0</v>
      </c>
      <c r="M1208" s="6" t="s">
        <f>=I1208+J1208+K1208+L1208</f>
      </c>
      <c r="N1208" s="34"/>
      <c r="O1208" s="34" t="s">
        <v>674</v>
      </c>
    </row>
    <row collapsed="false" customFormat="false" customHeight="false" hidden="false" ht="12.1" outlineLevel="0" r="1209">
      <c r="A1209" s="20" t="n">
        <v>45827.463969907</v>
      </c>
      <c r="B1209" s="16" t="s">
        <v>135</v>
      </c>
      <c r="C1209" s="16" t="s">
        <v>801</v>
      </c>
      <c r="D1209" s="16" t="s">
        <v>336</v>
      </c>
      <c r="E1209" s="16" t="s">
        <v>132</v>
      </c>
      <c r="F1209" s="16" t="s">
        <v>20</v>
      </c>
      <c r="G1209" s="7" t="n">
        <v>2</v>
      </c>
      <c r="H1209" s="6" t="n">
        <v>137.16</v>
      </c>
      <c r="I1209" s="6" t="n">
        <v>-274.32</v>
      </c>
      <c r="J1209" s="6" t="n">
        <v>-0</v>
      </c>
      <c r="K1209" s="6" t="n">
        <v>-0</v>
      </c>
      <c r="L1209" s="6" t="n">
        <v>-0</v>
      </c>
      <c r="M1209" s="6" t="s">
        <f>=I1209+J1209+K1209+L1209</f>
      </c>
      <c r="N1209" s="16"/>
      <c r="O1209" s="16" t="s">
        <v>674</v>
      </c>
    </row>
    <row collapsed="false" customFormat="false" customHeight="false" hidden="false" ht="12.1" outlineLevel="0" r="1210">
      <c r="A1210" s="29" t="n">
        <v>45827.645266204</v>
      </c>
      <c r="B1210" s="30" t="s">
        <v>687</v>
      </c>
      <c r="C1210" s="30" t="s">
        <v>735</v>
      </c>
      <c r="D1210" s="30" t="s">
        <v>687</v>
      </c>
      <c r="E1210" s="30" t="s">
        <v>687</v>
      </c>
      <c r="F1210" s="30" t="s">
        <v>20</v>
      </c>
      <c r="G1210" s="31" t="n">
        <v>1</v>
      </c>
      <c r="H1210" s="32" t="n">
        <v>-56</v>
      </c>
      <c r="I1210" s="32" t="n">
        <v>-56</v>
      </c>
      <c r="J1210" s="32" t="n">
        <v>0</v>
      </c>
      <c r="K1210" s="32" t="n">
        <v>-0</v>
      </c>
      <c r="L1210" s="32" t="n">
        <v>-0</v>
      </c>
      <c r="M1210" s="6" t="s">
        <f>=I1210+J1210+K1210+L1210</f>
      </c>
      <c r="N1210" s="30"/>
      <c r="O1210" s="30" t="s">
        <v>674</v>
      </c>
    </row>
    <row collapsed="false" customFormat="false" customHeight="false" hidden="false" ht="12.1" outlineLevel="0" r="1211">
      <c r="A1211" s="21" t="n">
        <v>45827.645266204</v>
      </c>
      <c r="B1211" s="22" t="s">
        <v>696</v>
      </c>
      <c r="C1211" s="22" t="s">
        <v>734</v>
      </c>
      <c r="D1211" s="22" t="s">
        <v>696</v>
      </c>
      <c r="E1211" s="22" t="s">
        <v>696</v>
      </c>
      <c r="F1211" s="22" t="s">
        <v>20</v>
      </c>
      <c r="G1211" s="23" t="n">
        <v>1</v>
      </c>
      <c r="H1211" s="24" t="n">
        <v>1</v>
      </c>
      <c r="I1211" s="24" t="n">
        <v>431.1</v>
      </c>
      <c r="J1211" s="24" t="n">
        <v>0</v>
      </c>
      <c r="K1211" s="24" t="n">
        <v>-0</v>
      </c>
      <c r="L1211" s="24" t="n">
        <v>-0</v>
      </c>
      <c r="M1211" s="6" t="s">
        <f>=I1211+J1211+K1211+L1211</f>
      </c>
      <c r="N1211" s="22"/>
      <c r="O1211" s="22" t="s">
        <v>674</v>
      </c>
    </row>
    <row collapsed="false" customFormat="false" customHeight="false" hidden="false" ht="12.1" outlineLevel="0" r="1212">
      <c r="A1212" s="21" t="n">
        <v>45828.561585648</v>
      </c>
      <c r="B1212" s="22" t="s">
        <v>673</v>
      </c>
      <c r="C1212" s="22" t="s">
        <v>233</v>
      </c>
      <c r="D1212" s="22" t="s">
        <v>673</v>
      </c>
      <c r="E1212" s="22" t="s">
        <v>673</v>
      </c>
      <c r="F1212" s="22" t="s">
        <v>20</v>
      </c>
      <c r="G1212" s="23" t="n">
        <v>1</v>
      </c>
      <c r="H1212" s="24" t="n">
        <v>1</v>
      </c>
      <c r="I1212" s="24" t="n">
        <v>45.4</v>
      </c>
      <c r="J1212" s="24" t="n">
        <v>0</v>
      </c>
      <c r="K1212" s="24" t="n">
        <v>-0</v>
      </c>
      <c r="L1212" s="24" t="n">
        <v>-0</v>
      </c>
      <c r="M1212" s="6" t="s">
        <f>=I1212+J1212+K1212+L1212</f>
      </c>
      <c r="N1212" s="22"/>
      <c r="O1212" s="22" t="s">
        <v>796</v>
      </c>
    </row>
    <row collapsed="false" customFormat="false" customHeight="false" hidden="false" ht="12.1" outlineLevel="0" r="1213">
      <c r="A1213" s="20" t="n">
        <v>45828.758148148</v>
      </c>
      <c r="B1213" s="16" t="s">
        <v>135</v>
      </c>
      <c r="C1213" s="16" t="s">
        <v>801</v>
      </c>
      <c r="D1213" s="16" t="s">
        <v>336</v>
      </c>
      <c r="E1213" s="16" t="s">
        <v>132</v>
      </c>
      <c r="F1213" s="16" t="s">
        <v>20</v>
      </c>
      <c r="G1213" s="7" t="n">
        <v>3</v>
      </c>
      <c r="H1213" s="6" t="n">
        <v>137.24</v>
      </c>
      <c r="I1213" s="6" t="n">
        <v>-411.72</v>
      </c>
      <c r="J1213" s="6" t="n">
        <v>-0</v>
      </c>
      <c r="K1213" s="6" t="n">
        <v>-0</v>
      </c>
      <c r="L1213" s="6" t="n">
        <v>-0</v>
      </c>
      <c r="M1213" s="6" t="s">
        <f>=I1213+J1213+K1213+L1213</f>
      </c>
      <c r="N1213" s="16"/>
      <c r="O1213" s="16" t="s">
        <v>674</v>
      </c>
    </row>
    <row collapsed="false" customFormat="false" customHeight="false" hidden="false" ht="12.1" outlineLevel="0" r="1214">
      <c r="A1214" s="21" t="n">
        <v>45831.480520833</v>
      </c>
      <c r="B1214" s="22" t="s">
        <v>673</v>
      </c>
      <c r="C1214" s="22" t="s">
        <v>233</v>
      </c>
      <c r="D1214" s="22" t="s">
        <v>673</v>
      </c>
      <c r="E1214" s="22" t="s">
        <v>673</v>
      </c>
      <c r="F1214" s="22" t="s">
        <v>20</v>
      </c>
      <c r="G1214" s="23" t="n">
        <v>1</v>
      </c>
      <c r="H1214" s="24" t="n">
        <v>1</v>
      </c>
      <c r="I1214" s="24" t="n">
        <v>14</v>
      </c>
      <c r="J1214" s="24" t="n">
        <v>0</v>
      </c>
      <c r="K1214" s="24" t="n">
        <v>-0</v>
      </c>
      <c r="L1214" s="24" t="n">
        <v>-0</v>
      </c>
      <c r="M1214" s="6" t="s">
        <f>=I1214+J1214+K1214+L1214</f>
      </c>
      <c r="N1214" s="22"/>
      <c r="O1214" s="22" t="s">
        <v>796</v>
      </c>
    </row>
    <row collapsed="false" customFormat="false" customHeight="false" hidden="false" ht="12.1" outlineLevel="0" r="1215">
      <c r="A1215" s="21" t="n">
        <v>45831.64087963</v>
      </c>
      <c r="B1215" s="22" t="s">
        <v>673</v>
      </c>
      <c r="C1215" s="22" t="s">
        <v>233</v>
      </c>
      <c r="D1215" s="22" t="s">
        <v>673</v>
      </c>
      <c r="E1215" s="22" t="s">
        <v>673</v>
      </c>
      <c r="F1215" s="22" t="s">
        <v>20</v>
      </c>
      <c r="G1215" s="23" t="n">
        <v>1</v>
      </c>
      <c r="H1215" s="24" t="n">
        <v>1</v>
      </c>
      <c r="I1215" s="24" t="n">
        <v>35.43</v>
      </c>
      <c r="J1215" s="24" t="n">
        <v>0</v>
      </c>
      <c r="K1215" s="24" t="n">
        <v>-0</v>
      </c>
      <c r="L1215" s="24" t="n">
        <v>-0</v>
      </c>
      <c r="M1215" s="6" t="s">
        <f>=I1215+J1215+K1215+L1215</f>
      </c>
      <c r="N1215" s="22"/>
      <c r="O1215" s="22" t="s">
        <v>796</v>
      </c>
    </row>
    <row collapsed="false" customFormat="false" customHeight="false" hidden="false" ht="12.1" outlineLevel="0" r="1216">
      <c r="A1216" s="20" t="n">
        <v>45831.640949074</v>
      </c>
      <c r="B1216" s="16" t="s">
        <v>135</v>
      </c>
      <c r="C1216" s="16" t="s">
        <v>801</v>
      </c>
      <c r="D1216" s="16" t="s">
        <v>336</v>
      </c>
      <c r="E1216" s="16" t="s">
        <v>132</v>
      </c>
      <c r="F1216" s="16" t="s">
        <v>20</v>
      </c>
      <c r="G1216" s="7" t="n">
        <v>1</v>
      </c>
      <c r="H1216" s="6" t="n">
        <v>137.432687</v>
      </c>
      <c r="I1216" s="6" t="n">
        <v>-137.43</v>
      </c>
      <c r="J1216" s="6" t="n">
        <v>-0</v>
      </c>
      <c r="K1216" s="6" t="n">
        <v>-0</v>
      </c>
      <c r="L1216" s="6" t="n">
        <v>-0</v>
      </c>
      <c r="M1216" s="6" t="s">
        <f>=I1216+J1216+K1216+L1216</f>
      </c>
      <c r="N1216" s="16"/>
      <c r="O1216" s="16" t="s">
        <v>796</v>
      </c>
    </row>
    <row collapsed="false" customFormat="false" customHeight="false" hidden="false" ht="12.1" outlineLevel="0" r="1217">
      <c r="A1217" s="21" t="n">
        <v>45832.516261574</v>
      </c>
      <c r="B1217" s="22" t="s">
        <v>673</v>
      </c>
      <c r="C1217" s="22" t="s">
        <v>233</v>
      </c>
      <c r="D1217" s="22" t="s">
        <v>673</v>
      </c>
      <c r="E1217" s="22" t="s">
        <v>673</v>
      </c>
      <c r="F1217" s="22" t="s">
        <v>20</v>
      </c>
      <c r="G1217" s="23" t="n">
        <v>1</v>
      </c>
      <c r="H1217" s="24" t="n">
        <v>1</v>
      </c>
      <c r="I1217" s="24" t="n">
        <v>1</v>
      </c>
      <c r="J1217" s="24" t="n">
        <v>0</v>
      </c>
      <c r="K1217" s="24" t="n">
        <v>-0</v>
      </c>
      <c r="L1217" s="24" t="n">
        <v>-0</v>
      </c>
      <c r="M1217" s="6" t="s">
        <f>=I1217+J1217+K1217+L1217</f>
      </c>
      <c r="N1217" s="22"/>
      <c r="O1217" s="22" t="s">
        <v>796</v>
      </c>
    </row>
    <row collapsed="false" customFormat="false" customHeight="false" hidden="false" ht="12.1" outlineLevel="0" r="1218">
      <c r="A1218" s="21" t="n">
        <v>45832.82130787</v>
      </c>
      <c r="B1218" s="22" t="s">
        <v>673</v>
      </c>
      <c r="C1218" s="22" t="s">
        <v>233</v>
      </c>
      <c r="D1218" s="22" t="s">
        <v>673</v>
      </c>
      <c r="E1218" s="22" t="s">
        <v>673</v>
      </c>
      <c r="F1218" s="22" t="s">
        <v>20</v>
      </c>
      <c r="G1218" s="23" t="n">
        <v>1</v>
      </c>
      <c r="H1218" s="24" t="n">
        <v>1</v>
      </c>
      <c r="I1218" s="24" t="n">
        <v>14.09</v>
      </c>
      <c r="J1218" s="24" t="n">
        <v>0</v>
      </c>
      <c r="K1218" s="24" t="n">
        <v>-0</v>
      </c>
      <c r="L1218" s="24" t="n">
        <v>-0</v>
      </c>
      <c r="M1218" s="6" t="s">
        <f>=I1218+J1218+K1218+L1218</f>
      </c>
      <c r="N1218" s="22"/>
      <c r="O1218" s="22" t="s">
        <v>796</v>
      </c>
    </row>
    <row collapsed="false" customFormat="false" customHeight="false" hidden="false" ht="12.1" outlineLevel="0" r="1219">
      <c r="A1219" s="21" t="n">
        <v>45833.32380787</v>
      </c>
      <c r="B1219" s="22" t="s">
        <v>673</v>
      </c>
      <c r="C1219" s="22" t="s">
        <v>233</v>
      </c>
      <c r="D1219" s="22" t="s">
        <v>673</v>
      </c>
      <c r="E1219" s="22" t="s">
        <v>673</v>
      </c>
      <c r="F1219" s="22" t="s">
        <v>20</v>
      </c>
      <c r="G1219" s="23" t="n">
        <v>1</v>
      </c>
      <c r="H1219" s="24" t="n">
        <v>1</v>
      </c>
      <c r="I1219" s="24" t="n">
        <v>10</v>
      </c>
      <c r="J1219" s="24" t="n">
        <v>0</v>
      </c>
      <c r="K1219" s="24" t="n">
        <v>-0</v>
      </c>
      <c r="L1219" s="24" t="n">
        <v>-0</v>
      </c>
      <c r="M1219" s="6" t="s">
        <f>=I1219+J1219+K1219+L1219</f>
      </c>
      <c r="N1219" s="22"/>
      <c r="O1219" s="22" t="s">
        <v>796</v>
      </c>
    </row>
    <row collapsed="false" customFormat="false" customHeight="false" hidden="false" ht="12.1" outlineLevel="0" r="1220">
      <c r="A1220" s="21" t="n">
        <v>45833.364398148</v>
      </c>
      <c r="B1220" s="22" t="s">
        <v>673</v>
      </c>
      <c r="C1220" s="22" t="s">
        <v>233</v>
      </c>
      <c r="D1220" s="22" t="s">
        <v>673</v>
      </c>
      <c r="E1220" s="22" t="s">
        <v>673</v>
      </c>
      <c r="F1220" s="22" t="s">
        <v>20</v>
      </c>
      <c r="G1220" s="23" t="n">
        <v>1</v>
      </c>
      <c r="H1220" s="24" t="n">
        <v>1</v>
      </c>
      <c r="I1220" s="24" t="n">
        <v>20.2</v>
      </c>
      <c r="J1220" s="24" t="n">
        <v>0</v>
      </c>
      <c r="K1220" s="24" t="n">
        <v>-0</v>
      </c>
      <c r="L1220" s="24" t="n">
        <v>-0</v>
      </c>
      <c r="M1220" s="6" t="s">
        <f>=I1220+J1220+K1220+L1220</f>
      </c>
      <c r="N1220" s="22"/>
      <c r="O1220" s="22" t="s">
        <v>796</v>
      </c>
    </row>
    <row collapsed="false" customFormat="false" customHeight="false" hidden="false" ht="12.1" outlineLevel="0" r="1221">
      <c r="A1221" s="21" t="n">
        <v>45833.371076389</v>
      </c>
      <c r="B1221" s="22" t="s">
        <v>673</v>
      </c>
      <c r="C1221" s="22" t="s">
        <v>233</v>
      </c>
      <c r="D1221" s="22" t="s">
        <v>673</v>
      </c>
      <c r="E1221" s="22" t="s">
        <v>673</v>
      </c>
      <c r="F1221" s="22" t="s">
        <v>20</v>
      </c>
      <c r="G1221" s="23" t="n">
        <v>1</v>
      </c>
      <c r="H1221" s="24" t="n">
        <v>1</v>
      </c>
      <c r="I1221" s="24" t="n">
        <v>21</v>
      </c>
      <c r="J1221" s="24" t="n">
        <v>0</v>
      </c>
      <c r="K1221" s="24" t="n">
        <v>-0</v>
      </c>
      <c r="L1221" s="24" t="n">
        <v>-0</v>
      </c>
      <c r="M1221" s="6" t="s">
        <f>=I1221+J1221+K1221+L1221</f>
      </c>
      <c r="N1221" s="22"/>
      <c r="O1221" s="22" t="s">
        <v>796</v>
      </c>
    </row>
    <row collapsed="false" customFormat="false" customHeight="false" hidden="false" ht="12.1" outlineLevel="0" r="1222">
      <c r="A1222" s="29" t="n">
        <v>45834.504733796</v>
      </c>
      <c r="B1222" s="30" t="s">
        <v>687</v>
      </c>
      <c r="C1222" s="30" t="s">
        <v>774</v>
      </c>
      <c r="D1222" s="30" t="s">
        <v>687</v>
      </c>
      <c r="E1222" s="30" t="s">
        <v>687</v>
      </c>
      <c r="F1222" s="30" t="s">
        <v>20</v>
      </c>
      <c r="G1222" s="31" t="n">
        <v>1</v>
      </c>
      <c r="H1222" s="32" t="n">
        <v>-55</v>
      </c>
      <c r="I1222" s="32" t="n">
        <v>-55</v>
      </c>
      <c r="J1222" s="32" t="n">
        <v>0</v>
      </c>
      <c r="K1222" s="32" t="n">
        <v>-0</v>
      </c>
      <c r="L1222" s="32" t="n">
        <v>-0</v>
      </c>
      <c r="M1222" s="6" t="s">
        <f>=I1222+J1222+K1222+L1222</f>
      </c>
      <c r="N1222" s="30"/>
      <c r="O1222" s="30" t="s">
        <v>674</v>
      </c>
    </row>
    <row collapsed="false" customFormat="false" customHeight="false" hidden="false" ht="12.1" outlineLevel="0" r="1223">
      <c r="A1223" s="21" t="n">
        <v>45834.504733796</v>
      </c>
      <c r="B1223" s="22" t="s">
        <v>696</v>
      </c>
      <c r="C1223" s="22" t="s">
        <v>773</v>
      </c>
      <c r="D1223" s="22" t="s">
        <v>696</v>
      </c>
      <c r="E1223" s="22" t="s">
        <v>696</v>
      </c>
      <c r="F1223" s="22" t="s">
        <v>20</v>
      </c>
      <c r="G1223" s="23" t="n">
        <v>1</v>
      </c>
      <c r="H1223" s="24" t="n">
        <v>1</v>
      </c>
      <c r="I1223" s="24" t="n">
        <v>424.51</v>
      </c>
      <c r="J1223" s="24" t="n">
        <v>0</v>
      </c>
      <c r="K1223" s="24" t="n">
        <v>-0</v>
      </c>
      <c r="L1223" s="24" t="n">
        <v>-0</v>
      </c>
      <c r="M1223" s="6" t="s">
        <f>=I1223+J1223+K1223+L1223</f>
      </c>
      <c r="N1223" s="22"/>
      <c r="O1223" s="22" t="s">
        <v>674</v>
      </c>
    </row>
    <row collapsed="false" customFormat="false" customHeight="false" hidden="false" ht="12.1" outlineLevel="0" r="1224">
      <c r="A1224" s="20" t="n">
        <v>45834.507615741</v>
      </c>
      <c r="B1224" s="16" t="s">
        <v>135</v>
      </c>
      <c r="C1224" s="16" t="s">
        <v>801</v>
      </c>
      <c r="D1224" s="16" t="s">
        <v>336</v>
      </c>
      <c r="E1224" s="16" t="s">
        <v>132</v>
      </c>
      <c r="F1224" s="16" t="s">
        <v>20</v>
      </c>
      <c r="G1224" s="7" t="n">
        <v>2</v>
      </c>
      <c r="H1224" s="6" t="n">
        <v>137.65</v>
      </c>
      <c r="I1224" s="6" t="n">
        <v>-275.3</v>
      </c>
      <c r="J1224" s="6" t="n">
        <v>-0</v>
      </c>
      <c r="K1224" s="6" t="n">
        <v>-0</v>
      </c>
      <c r="L1224" s="6" t="n">
        <v>-0</v>
      </c>
      <c r="M1224" s="6" t="s">
        <f>=I1224+J1224+K1224+L1224</f>
      </c>
      <c r="N1224" s="16"/>
      <c r="O1224" s="16" t="s">
        <v>674</v>
      </c>
    </row>
    <row collapsed="false" customFormat="false" customHeight="false" hidden="false" ht="12.1" outlineLevel="0" r="1225">
      <c r="A1225" s="21" t="n">
        <v>45834.540659722</v>
      </c>
      <c r="B1225" s="22" t="s">
        <v>696</v>
      </c>
      <c r="C1225" s="22" t="s">
        <v>707</v>
      </c>
      <c r="D1225" s="22" t="s">
        <v>696</v>
      </c>
      <c r="E1225" s="22" t="s">
        <v>696</v>
      </c>
      <c r="F1225" s="22" t="s">
        <v>20</v>
      </c>
      <c r="G1225" s="23" t="n">
        <v>1</v>
      </c>
      <c r="H1225" s="24" t="n">
        <v>1</v>
      </c>
      <c r="I1225" s="24" t="n">
        <v>39.9</v>
      </c>
      <c r="J1225" s="24" t="n">
        <v>0</v>
      </c>
      <c r="K1225" s="24" t="n">
        <v>-0</v>
      </c>
      <c r="L1225" s="24" t="n">
        <v>-0</v>
      </c>
      <c r="M1225" s="6" t="s">
        <f>=I1225+J1225+K1225+L1225</f>
      </c>
      <c r="N1225" s="22"/>
      <c r="O1225" s="22" t="s">
        <v>674</v>
      </c>
    </row>
    <row collapsed="false" customFormat="false" customHeight="false" hidden="false" ht="12.1" outlineLevel="0" r="1226">
      <c r="A1226" s="21" t="n">
        <v>45834.547476852</v>
      </c>
      <c r="B1226" s="22" t="s">
        <v>731</v>
      </c>
      <c r="C1226" s="22" t="s">
        <v>867</v>
      </c>
      <c r="D1226" s="22" t="s">
        <v>731</v>
      </c>
      <c r="E1226" s="22" t="s">
        <v>731</v>
      </c>
      <c r="F1226" s="22" t="s">
        <v>20</v>
      </c>
      <c r="G1226" s="23" t="n">
        <v>1</v>
      </c>
      <c r="H1226" s="24" t="n">
        <v>1</v>
      </c>
      <c r="I1226" s="24" t="n">
        <v>2000</v>
      </c>
      <c r="J1226" s="24" t="n">
        <v>0</v>
      </c>
      <c r="K1226" s="24" t="n">
        <v>-0</v>
      </c>
      <c r="L1226" s="24" t="n">
        <v>-0</v>
      </c>
      <c r="M1226" s="6" t="s">
        <f>=I1226+J1226+K1226+L1226</f>
      </c>
      <c r="N1226" s="22"/>
      <c r="O1226" s="22" t="s">
        <v>674</v>
      </c>
    </row>
    <row collapsed="false" customFormat="false" customHeight="false" hidden="false" ht="12.1" outlineLevel="0" r="1227">
      <c r="A1227" s="20" t="n">
        <v>45834.725092593</v>
      </c>
      <c r="B1227" s="16" t="s">
        <v>207</v>
      </c>
      <c r="C1227" s="16" t="s">
        <v>868</v>
      </c>
      <c r="D1227" s="16" t="s">
        <v>336</v>
      </c>
      <c r="E1227" s="16" t="s">
        <v>146</v>
      </c>
      <c r="F1227" s="16" t="s">
        <v>20</v>
      </c>
      <c r="G1227" s="7" t="n">
        <v>3</v>
      </c>
      <c r="H1227" s="6" t="n">
        <v>92.379801124064</v>
      </c>
      <c r="I1227" s="6" t="n">
        <v>-1994.60000001</v>
      </c>
      <c r="J1227" s="6" t="n">
        <v>-19.16999999</v>
      </c>
      <c r="K1227" s="6" t="n">
        <v>-5.98</v>
      </c>
      <c r="L1227" s="6" t="n">
        <v>-0</v>
      </c>
      <c r="M1227" s="6" t="s">
        <f>=I1227+J1227+K1227+L1227</f>
      </c>
      <c r="N1227" s="16"/>
      <c r="O1227" s="16" t="s">
        <v>674</v>
      </c>
    </row>
    <row collapsed="false" customFormat="false" customHeight="false" hidden="false" ht="12.1" outlineLevel="0" r="1228">
      <c r="A1228" s="21" t="n">
        <v>45834.7753125</v>
      </c>
      <c r="B1228" s="22" t="s">
        <v>673</v>
      </c>
      <c r="C1228" s="22" t="s">
        <v>233</v>
      </c>
      <c r="D1228" s="22" t="s">
        <v>673</v>
      </c>
      <c r="E1228" s="22" t="s">
        <v>673</v>
      </c>
      <c r="F1228" s="22" t="s">
        <v>20</v>
      </c>
      <c r="G1228" s="23" t="n">
        <v>1</v>
      </c>
      <c r="H1228" s="24" t="n">
        <v>1</v>
      </c>
      <c r="I1228" s="24" t="n">
        <v>36.11</v>
      </c>
      <c r="J1228" s="24" t="n">
        <v>0</v>
      </c>
      <c r="K1228" s="24" t="n">
        <v>-0</v>
      </c>
      <c r="L1228" s="24" t="n">
        <v>-0</v>
      </c>
      <c r="M1228" s="6" t="s">
        <f>=I1228+J1228+K1228+L1228</f>
      </c>
      <c r="N1228" s="22"/>
      <c r="O1228" s="22" t="s">
        <v>796</v>
      </c>
    </row>
    <row collapsed="false" customFormat="false" customHeight="false" hidden="false" ht="12.1" outlineLevel="0" r="1229">
      <c r="A1229" s="21" t="n">
        <v>45835.404537037</v>
      </c>
      <c r="B1229" s="22" t="s">
        <v>673</v>
      </c>
      <c r="C1229" s="22" t="s">
        <v>233</v>
      </c>
      <c r="D1229" s="22" t="s">
        <v>673</v>
      </c>
      <c r="E1229" s="22" t="s">
        <v>673</v>
      </c>
      <c r="F1229" s="22" t="s">
        <v>20</v>
      </c>
      <c r="G1229" s="23" t="n">
        <v>1</v>
      </c>
      <c r="H1229" s="24" t="n">
        <v>1</v>
      </c>
      <c r="I1229" s="24" t="n">
        <v>47.18</v>
      </c>
      <c r="J1229" s="24" t="n">
        <v>0</v>
      </c>
      <c r="K1229" s="24" t="n">
        <v>-0</v>
      </c>
      <c r="L1229" s="24" t="n">
        <v>-0</v>
      </c>
      <c r="M1229" s="6" t="s">
        <f>=I1229+J1229+K1229+L1229</f>
      </c>
      <c r="N1229" s="22"/>
      <c r="O1229" s="22" t="s">
        <v>796</v>
      </c>
    </row>
    <row collapsed="false" customFormat="false" customHeight="false" hidden="false" ht="12.1" outlineLevel="0" r="1230">
      <c r="A1230" s="20" t="n">
        <v>45835.404583333</v>
      </c>
      <c r="B1230" s="16" t="s">
        <v>135</v>
      </c>
      <c r="C1230" s="16" t="s">
        <v>801</v>
      </c>
      <c r="D1230" s="16" t="s">
        <v>336</v>
      </c>
      <c r="E1230" s="16" t="s">
        <v>132</v>
      </c>
      <c r="F1230" s="16" t="s">
        <v>20</v>
      </c>
      <c r="G1230" s="7" t="n">
        <v>1</v>
      </c>
      <c r="H1230" s="6" t="n">
        <v>137.71235</v>
      </c>
      <c r="I1230" s="6" t="n">
        <v>-137.71</v>
      </c>
      <c r="J1230" s="6" t="n">
        <v>-0</v>
      </c>
      <c r="K1230" s="6" t="n">
        <v>-0</v>
      </c>
      <c r="L1230" s="6" t="n">
        <v>-0</v>
      </c>
      <c r="M1230" s="6" t="s">
        <f>=I1230+J1230+K1230+L1230</f>
      </c>
      <c r="N1230" s="16"/>
      <c r="O1230" s="16" t="s">
        <v>796</v>
      </c>
    </row>
    <row collapsed="false" customFormat="false" customHeight="false" hidden="false" ht="12.1" outlineLevel="0" r="1231">
      <c r="A1231" s="21" t="n">
        <v>45835.437534722</v>
      </c>
      <c r="B1231" s="22" t="s">
        <v>696</v>
      </c>
      <c r="C1231" s="22" t="s">
        <v>869</v>
      </c>
      <c r="D1231" s="22" t="s">
        <v>696</v>
      </c>
      <c r="E1231" s="22" t="s">
        <v>696</v>
      </c>
      <c r="F1231" s="22" t="s">
        <v>20</v>
      </c>
      <c r="G1231" s="23" t="n">
        <v>1</v>
      </c>
      <c r="H1231" s="24" t="n">
        <v>1</v>
      </c>
      <c r="I1231" s="24" t="n">
        <v>68.52</v>
      </c>
      <c r="J1231" s="24" t="n">
        <v>0</v>
      </c>
      <c r="K1231" s="24" t="n">
        <v>-0</v>
      </c>
      <c r="L1231" s="24" t="n">
        <v>-0</v>
      </c>
      <c r="M1231" s="6" t="s">
        <f>=I1231+J1231+K1231+L1231</f>
      </c>
      <c r="N1231" s="22"/>
      <c r="O1231" s="22" t="s">
        <v>674</v>
      </c>
    </row>
    <row collapsed="false" customFormat="false" customHeight="false" hidden="false" ht="12.1" outlineLevel="0" r="1232">
      <c r="A1232" s="21" t="n">
        <v>45835.438541667</v>
      </c>
      <c r="B1232" s="22" t="s">
        <v>731</v>
      </c>
      <c r="C1232" s="22" t="s">
        <v>870</v>
      </c>
      <c r="D1232" s="22" t="s">
        <v>731</v>
      </c>
      <c r="E1232" s="22" t="s">
        <v>731</v>
      </c>
      <c r="F1232" s="22" t="s">
        <v>20</v>
      </c>
      <c r="G1232" s="23" t="n">
        <v>1</v>
      </c>
      <c r="H1232" s="24" t="n">
        <v>1</v>
      </c>
      <c r="I1232" s="24" t="n">
        <v>222.96</v>
      </c>
      <c r="J1232" s="24" t="n">
        <v>0</v>
      </c>
      <c r="K1232" s="24" t="n">
        <v>-0</v>
      </c>
      <c r="L1232" s="24" t="n">
        <v>-0</v>
      </c>
      <c r="M1232" s="6" t="s">
        <f>=I1232+J1232+K1232+L1232</f>
      </c>
      <c r="N1232" s="22"/>
      <c r="O1232" s="22" t="s">
        <v>674</v>
      </c>
    </row>
    <row collapsed="false" customFormat="false" customHeight="false" hidden="false" ht="12.1" outlineLevel="0" r="1233">
      <c r="A1233" s="20" t="n">
        <v>45835.44375</v>
      </c>
      <c r="B1233" s="16" t="s">
        <v>135</v>
      </c>
      <c r="C1233" s="16" t="s">
        <v>801</v>
      </c>
      <c r="D1233" s="16" t="s">
        <v>336</v>
      </c>
      <c r="E1233" s="16" t="s">
        <v>132</v>
      </c>
      <c r="F1233" s="16" t="s">
        <v>20</v>
      </c>
      <c r="G1233" s="7" t="n">
        <v>2</v>
      </c>
      <c r="H1233" s="6" t="n">
        <v>137.75</v>
      </c>
      <c r="I1233" s="6" t="n">
        <v>-275.5</v>
      </c>
      <c r="J1233" s="6" t="n">
        <v>-0</v>
      </c>
      <c r="K1233" s="6" t="n">
        <v>-0</v>
      </c>
      <c r="L1233" s="6" t="n">
        <v>-0</v>
      </c>
      <c r="M1233" s="6" t="s">
        <f>=I1233+J1233+K1233+L1233</f>
      </c>
      <c r="N1233" s="16"/>
      <c r="O1233" s="16" t="s">
        <v>674</v>
      </c>
    </row>
    <row collapsed="false" customFormat="false" customHeight="false" hidden="false" ht="12.1" outlineLevel="0" r="1234">
      <c r="A1234" s="21" t="n">
        <v>45836.618032407</v>
      </c>
      <c r="B1234" s="22" t="s">
        <v>673</v>
      </c>
      <c r="C1234" s="22" t="s">
        <v>233</v>
      </c>
      <c r="D1234" s="22" t="s">
        <v>673</v>
      </c>
      <c r="E1234" s="22" t="s">
        <v>673</v>
      </c>
      <c r="F1234" s="22" t="s">
        <v>20</v>
      </c>
      <c r="G1234" s="23" t="n">
        <v>1</v>
      </c>
      <c r="H1234" s="24" t="n">
        <v>1</v>
      </c>
      <c r="I1234" s="24" t="n">
        <v>27</v>
      </c>
      <c r="J1234" s="24" t="n">
        <v>0</v>
      </c>
      <c r="K1234" s="24" t="n">
        <v>-0</v>
      </c>
      <c r="L1234" s="24" t="n">
        <v>-0</v>
      </c>
      <c r="M1234" s="6" t="s">
        <f>=I1234+J1234+K1234+L1234</f>
      </c>
      <c r="N1234" s="22"/>
      <c r="O1234" s="22" t="s">
        <v>796</v>
      </c>
    </row>
    <row collapsed="false" customFormat="false" customHeight="false" hidden="false" ht="12.1" outlineLevel="0" r="1235">
      <c r="A1235" s="21" t="n">
        <v>45836.621354167</v>
      </c>
      <c r="B1235" s="22" t="s">
        <v>673</v>
      </c>
      <c r="C1235" s="22" t="s">
        <v>233</v>
      </c>
      <c r="D1235" s="22" t="s">
        <v>673</v>
      </c>
      <c r="E1235" s="22" t="s">
        <v>673</v>
      </c>
      <c r="F1235" s="22" t="s">
        <v>20</v>
      </c>
      <c r="G1235" s="23" t="n">
        <v>1</v>
      </c>
      <c r="H1235" s="24" t="n">
        <v>1</v>
      </c>
      <c r="I1235" s="24" t="n">
        <v>1</v>
      </c>
      <c r="J1235" s="24" t="n">
        <v>0</v>
      </c>
      <c r="K1235" s="24" t="n">
        <v>-0</v>
      </c>
      <c r="L1235" s="24" t="n">
        <v>-0</v>
      </c>
      <c r="M1235" s="6" t="s">
        <f>=I1235+J1235+K1235+L1235</f>
      </c>
      <c r="N1235" s="22"/>
      <c r="O1235" s="22" t="s">
        <v>796</v>
      </c>
    </row>
    <row collapsed="false" customFormat="false" customHeight="false" hidden="false" ht="12.1" outlineLevel="0" r="1236">
      <c r="A1236" s="21" t="n">
        <v>45836.737407407</v>
      </c>
      <c r="B1236" s="22" t="s">
        <v>673</v>
      </c>
      <c r="C1236" s="22" t="s">
        <v>233</v>
      </c>
      <c r="D1236" s="22" t="s">
        <v>673</v>
      </c>
      <c r="E1236" s="22" t="s">
        <v>673</v>
      </c>
      <c r="F1236" s="22" t="s">
        <v>20</v>
      </c>
      <c r="G1236" s="23" t="n">
        <v>1</v>
      </c>
      <c r="H1236" s="24" t="n">
        <v>1</v>
      </c>
      <c r="I1236" s="24" t="n">
        <v>18.17</v>
      </c>
      <c r="J1236" s="24" t="n">
        <v>0</v>
      </c>
      <c r="K1236" s="24" t="n">
        <v>-0</v>
      </c>
      <c r="L1236" s="24" t="n">
        <v>-0</v>
      </c>
      <c r="M1236" s="6" t="s">
        <f>=I1236+J1236+K1236+L1236</f>
      </c>
      <c r="N1236" s="22"/>
      <c r="O1236" s="22" t="s">
        <v>796</v>
      </c>
    </row>
    <row collapsed="false" customFormat="false" customHeight="false" hidden="false" ht="12.1" outlineLevel="0" r="1237">
      <c r="A1237" s="33" t="n">
        <v>45838.610787037</v>
      </c>
      <c r="B1237" s="34" t="s">
        <v>135</v>
      </c>
      <c r="C1237" s="34" t="s">
        <v>801</v>
      </c>
      <c r="D1237" s="34" t="s">
        <v>407</v>
      </c>
      <c r="E1237" s="34" t="s">
        <v>132</v>
      </c>
      <c r="F1237" s="34" t="s">
        <v>20</v>
      </c>
      <c r="G1237" s="35" t="n">
        <v>-8</v>
      </c>
      <c r="H1237" s="36" t="n">
        <v>137.92</v>
      </c>
      <c r="I1237" s="36" t="n">
        <v>1103.36</v>
      </c>
      <c r="J1237" s="36" t="n">
        <v>0</v>
      </c>
      <c r="K1237" s="36" t="n">
        <v>-0</v>
      </c>
      <c r="L1237" s="36" t="n">
        <v>-0</v>
      </c>
      <c r="M1237" s="6" t="s">
        <f>=I1237+J1237+K1237+L1237</f>
      </c>
      <c r="N1237" s="34"/>
      <c r="O1237" s="34" t="s">
        <v>674</v>
      </c>
    </row>
    <row collapsed="false" customFormat="false" customHeight="false" hidden="false" ht="12.1" outlineLevel="0" r="1238">
      <c r="A1238" s="20" t="n">
        <v>45838.610983796</v>
      </c>
      <c r="B1238" s="16" t="s">
        <v>92</v>
      </c>
      <c r="C1238" s="16" t="s">
        <v>861</v>
      </c>
      <c r="D1238" s="16" t="s">
        <v>336</v>
      </c>
      <c r="E1238" s="16" t="s">
        <v>18</v>
      </c>
      <c r="F1238" s="16" t="s">
        <v>20</v>
      </c>
      <c r="G1238" s="7" t="n">
        <v>2000</v>
      </c>
      <c r="H1238" s="6" t="n">
        <v>0.599</v>
      </c>
      <c r="I1238" s="6" t="n">
        <v>-1198</v>
      </c>
      <c r="J1238" s="6" t="n">
        <v>-0</v>
      </c>
      <c r="K1238" s="6" t="n">
        <v>-3.59</v>
      </c>
      <c r="L1238" s="6" t="n">
        <v>-0</v>
      </c>
      <c r="M1238" s="6" t="s">
        <f>=I1238+J1238+K1238+L1238</f>
      </c>
      <c r="N1238" s="16"/>
      <c r="O1238" s="16" t="s">
        <v>674</v>
      </c>
    </row>
    <row collapsed="false" customFormat="false" customHeight="false" hidden="false" ht="12.1" outlineLevel="0" r="1239">
      <c r="A1239" s="21" t="n">
        <v>45838.618460648</v>
      </c>
      <c r="B1239" s="22" t="s">
        <v>673</v>
      </c>
      <c r="C1239" s="22" t="s">
        <v>279</v>
      </c>
      <c r="D1239" s="22" t="s">
        <v>673</v>
      </c>
      <c r="E1239" s="22" t="s">
        <v>673</v>
      </c>
      <c r="F1239" s="22" t="s">
        <v>20</v>
      </c>
      <c r="G1239" s="23" t="n">
        <v>1</v>
      </c>
      <c r="H1239" s="24" t="n">
        <v>1</v>
      </c>
      <c r="I1239" s="24" t="n">
        <v>2758.53</v>
      </c>
      <c r="J1239" s="24" t="n">
        <v>0</v>
      </c>
      <c r="K1239" s="24" t="n">
        <v>-0</v>
      </c>
      <c r="L1239" s="24" t="n">
        <v>-0</v>
      </c>
      <c r="M1239" s="6" t="s">
        <f>=I1239+J1239+K1239+L1239</f>
      </c>
      <c r="N1239" s="22"/>
      <c r="O1239" s="22" t="s">
        <v>674</v>
      </c>
    </row>
    <row collapsed="false" customFormat="false" customHeight="false" hidden="false" ht="12.1" outlineLevel="0" r="1240">
      <c r="A1240" s="25" t="n">
        <v>45838.618460648</v>
      </c>
      <c r="B1240" s="26" t="s">
        <v>684</v>
      </c>
      <c r="C1240" s="26" t="s">
        <v>280</v>
      </c>
      <c r="D1240" s="26" t="s">
        <v>684</v>
      </c>
      <c r="E1240" s="26" t="s">
        <v>684</v>
      </c>
      <c r="F1240" s="26" t="s">
        <v>20</v>
      </c>
      <c r="G1240" s="27" t="n">
        <v>1</v>
      </c>
      <c r="H1240" s="28" t="n">
        <v>-1</v>
      </c>
      <c r="I1240" s="28" t="n">
        <v>-2758.53</v>
      </c>
      <c r="J1240" s="28" t="n">
        <v>0</v>
      </c>
      <c r="K1240" s="28" t="n">
        <v>-0</v>
      </c>
      <c r="L1240" s="28" t="n">
        <v>-0</v>
      </c>
      <c r="M1240" s="6" t="s">
        <f>=I1240+J1240+K1240+L1240</f>
      </c>
      <c r="N1240" s="26"/>
      <c r="O1240" s="26" t="s">
        <v>796</v>
      </c>
    </row>
    <row collapsed="false" customFormat="false" customHeight="false" hidden="false" ht="12.1" outlineLevel="0" r="1241">
      <c r="A1241" s="33" t="n">
        <v>45838.618460648</v>
      </c>
      <c r="B1241" s="34" t="s">
        <v>135</v>
      </c>
      <c r="C1241" s="34" t="s">
        <v>801</v>
      </c>
      <c r="D1241" s="34" t="s">
        <v>407</v>
      </c>
      <c r="E1241" s="34" t="s">
        <v>132</v>
      </c>
      <c r="F1241" s="34" t="s">
        <v>20</v>
      </c>
      <c r="G1241" s="35" t="n">
        <v>-20</v>
      </c>
      <c r="H1241" s="36" t="n">
        <v>137.926698</v>
      </c>
      <c r="I1241" s="36" t="n">
        <v>2758.53</v>
      </c>
      <c r="J1241" s="36" t="n">
        <v>0</v>
      </c>
      <c r="K1241" s="36" t="n">
        <v>-0</v>
      </c>
      <c r="L1241" s="36" t="n">
        <v>-0</v>
      </c>
      <c r="M1241" s="6" t="s">
        <f>=I1241+J1241+K1241+L1241</f>
      </c>
      <c r="N1241" s="34"/>
      <c r="O1241" s="34" t="s">
        <v>796</v>
      </c>
    </row>
    <row collapsed="false" customFormat="false" customHeight="false" hidden="false" ht="12.1" outlineLevel="0" r="1242">
      <c r="A1242" s="21" t="n">
        <v>45838.61869213</v>
      </c>
      <c r="B1242" s="22" t="s">
        <v>673</v>
      </c>
      <c r="C1242" s="22" t="s">
        <v>279</v>
      </c>
      <c r="D1242" s="22" t="s">
        <v>673</v>
      </c>
      <c r="E1242" s="22" t="s">
        <v>673</v>
      </c>
      <c r="F1242" s="22" t="s">
        <v>20</v>
      </c>
      <c r="G1242" s="23" t="n">
        <v>1</v>
      </c>
      <c r="H1242" s="24" t="n">
        <v>1</v>
      </c>
      <c r="I1242" s="24" t="n">
        <v>74.95</v>
      </c>
      <c r="J1242" s="24" t="n">
        <v>0</v>
      </c>
      <c r="K1242" s="24" t="n">
        <v>-0</v>
      </c>
      <c r="L1242" s="24" t="n">
        <v>-0</v>
      </c>
      <c r="M1242" s="6" t="s">
        <f>=I1242+J1242+K1242+L1242</f>
      </c>
      <c r="N1242" s="22"/>
      <c r="O1242" s="22" t="s">
        <v>674</v>
      </c>
    </row>
    <row collapsed="false" customFormat="false" customHeight="false" hidden="false" ht="12.1" outlineLevel="0" r="1243">
      <c r="A1243" s="25" t="n">
        <v>45838.61869213</v>
      </c>
      <c r="B1243" s="26" t="s">
        <v>684</v>
      </c>
      <c r="C1243" s="26" t="s">
        <v>280</v>
      </c>
      <c r="D1243" s="26" t="s">
        <v>684</v>
      </c>
      <c r="E1243" s="26" t="s">
        <v>684</v>
      </c>
      <c r="F1243" s="26" t="s">
        <v>20</v>
      </c>
      <c r="G1243" s="27" t="n">
        <v>1</v>
      </c>
      <c r="H1243" s="28" t="n">
        <v>-1</v>
      </c>
      <c r="I1243" s="28" t="n">
        <v>-74.95</v>
      </c>
      <c r="J1243" s="28" t="n">
        <v>0</v>
      </c>
      <c r="K1243" s="28" t="n">
        <v>-0</v>
      </c>
      <c r="L1243" s="28" t="n">
        <v>-0</v>
      </c>
      <c r="M1243" s="6" t="s">
        <f>=I1243+J1243+K1243+L1243</f>
      </c>
      <c r="N1243" s="26"/>
      <c r="O1243" s="26" t="s">
        <v>796</v>
      </c>
    </row>
    <row collapsed="false" customFormat="false" customHeight="false" hidden="false" ht="12.1" outlineLevel="0" r="1244">
      <c r="A1244" s="20" t="n">
        <v>45838.61943287</v>
      </c>
      <c r="B1244" s="16" t="s">
        <v>135</v>
      </c>
      <c r="C1244" s="16" t="s">
        <v>801</v>
      </c>
      <c r="D1244" s="16" t="s">
        <v>336</v>
      </c>
      <c r="E1244" s="16" t="s">
        <v>132</v>
      </c>
      <c r="F1244" s="16" t="s">
        <v>20</v>
      </c>
      <c r="G1244" s="7" t="n">
        <v>20</v>
      </c>
      <c r="H1244" s="6" t="n">
        <v>137.93</v>
      </c>
      <c r="I1244" s="6" t="n">
        <v>-2758.6</v>
      </c>
      <c r="J1244" s="6" t="n">
        <v>-0</v>
      </c>
      <c r="K1244" s="6" t="n">
        <v>-0</v>
      </c>
      <c r="L1244" s="6" t="n">
        <v>-0</v>
      </c>
      <c r="M1244" s="6" t="s">
        <f>=I1244+J1244+K1244+L1244</f>
      </c>
      <c r="N1244" s="16"/>
      <c r="O1244" s="16" t="s">
        <v>674</v>
      </c>
    </row>
    <row collapsed="false" customFormat="false" customHeight="false" hidden="false" ht="12.1" outlineLevel="0" r="1245">
      <c r="A1245" s="21" t="n">
        <v>45838.687418981</v>
      </c>
      <c r="B1245" s="22" t="s">
        <v>673</v>
      </c>
      <c r="C1245" s="22" t="s">
        <v>233</v>
      </c>
      <c r="D1245" s="22" t="s">
        <v>673</v>
      </c>
      <c r="E1245" s="22" t="s">
        <v>673</v>
      </c>
      <c r="F1245" s="22" t="s">
        <v>20</v>
      </c>
      <c r="G1245" s="23" t="n">
        <v>1</v>
      </c>
      <c r="H1245" s="24" t="n">
        <v>1</v>
      </c>
      <c r="I1245" s="24" t="n">
        <v>1</v>
      </c>
      <c r="J1245" s="24" t="n">
        <v>0</v>
      </c>
      <c r="K1245" s="24" t="n">
        <v>-0</v>
      </c>
      <c r="L1245" s="24" t="n">
        <v>-0</v>
      </c>
      <c r="M1245" s="6" t="s">
        <f>=I1245+J1245+K1245+L1245</f>
      </c>
      <c r="N1245" s="22"/>
      <c r="O1245" s="22" t="s">
        <v>796</v>
      </c>
    </row>
    <row collapsed="false" customFormat="false" customHeight="false" hidden="false" ht="12.1" outlineLevel="0" r="1246">
      <c r="A1246" s="21" t="n">
        <v>45839.491689815</v>
      </c>
      <c r="B1246" s="22" t="s">
        <v>696</v>
      </c>
      <c r="C1246" s="22" t="s">
        <v>765</v>
      </c>
      <c r="D1246" s="22" t="s">
        <v>696</v>
      </c>
      <c r="E1246" s="22" t="s">
        <v>696</v>
      </c>
      <c r="F1246" s="22" t="s">
        <v>20</v>
      </c>
      <c r="G1246" s="23" t="n">
        <v>1</v>
      </c>
      <c r="H1246" s="24" t="n">
        <v>1</v>
      </c>
      <c r="I1246" s="24" t="n">
        <v>56.3</v>
      </c>
      <c r="J1246" s="24" t="n">
        <v>0</v>
      </c>
      <c r="K1246" s="24" t="n">
        <v>-0</v>
      </c>
      <c r="L1246" s="24" t="n">
        <v>-0</v>
      </c>
      <c r="M1246" s="6" t="s">
        <f>=I1246+J1246+K1246+L1246</f>
      </c>
      <c r="N1246" s="22"/>
      <c r="O1246" s="22" t="s">
        <v>674</v>
      </c>
    </row>
    <row collapsed="false" customFormat="false" customHeight="false" hidden="false" ht="12.1" outlineLevel="0" r="1247">
      <c r="A1247" s="20" t="n">
        <v>45839.552511574</v>
      </c>
      <c r="B1247" s="16" t="s">
        <v>135</v>
      </c>
      <c r="C1247" s="16" t="s">
        <v>801</v>
      </c>
      <c r="D1247" s="16" t="s">
        <v>336</v>
      </c>
      <c r="E1247" s="16" t="s">
        <v>132</v>
      </c>
      <c r="F1247" s="16" t="s">
        <v>20</v>
      </c>
      <c r="G1247" s="7" t="n">
        <v>1</v>
      </c>
      <c r="H1247" s="6" t="n">
        <v>138</v>
      </c>
      <c r="I1247" s="6" t="n">
        <v>-138</v>
      </c>
      <c r="J1247" s="6" t="n">
        <v>-0</v>
      </c>
      <c r="K1247" s="6" t="n">
        <v>-0</v>
      </c>
      <c r="L1247" s="6" t="n">
        <v>-0</v>
      </c>
      <c r="M1247" s="6" t="s">
        <f>=I1247+J1247+K1247+L1247</f>
      </c>
      <c r="N1247" s="16"/>
      <c r="O1247" s="16" t="s">
        <v>674</v>
      </c>
    </row>
    <row collapsed="false" customFormat="false" customHeight="false" hidden="false" ht="12.1" outlineLevel="0" r="1248">
      <c r="A1248" s="21" t="n">
        <v>45839.838101852</v>
      </c>
      <c r="B1248" s="22" t="s">
        <v>673</v>
      </c>
      <c r="C1248" s="22" t="s">
        <v>233</v>
      </c>
      <c r="D1248" s="22" t="s">
        <v>673</v>
      </c>
      <c r="E1248" s="22" t="s">
        <v>673</v>
      </c>
      <c r="F1248" s="22" t="s">
        <v>20</v>
      </c>
      <c r="G1248" s="23" t="n">
        <v>1</v>
      </c>
      <c r="H1248" s="24" t="n">
        <v>1</v>
      </c>
      <c r="I1248" s="24" t="n">
        <v>41.1</v>
      </c>
      <c r="J1248" s="24" t="n">
        <v>0</v>
      </c>
      <c r="K1248" s="24" t="n">
        <v>-0</v>
      </c>
      <c r="L1248" s="24" t="n">
        <v>-0</v>
      </c>
      <c r="M1248" s="6" t="s">
        <f>=I1248+J1248+K1248+L1248</f>
      </c>
      <c r="N1248" s="22"/>
      <c r="O1248" s="22" t="s">
        <v>796</v>
      </c>
    </row>
    <row collapsed="false" customFormat="false" customHeight="false" hidden="false" ht="12.1" outlineLevel="0" r="1249">
      <c r="A1249" s="21" t="n">
        <v>45840.420081019</v>
      </c>
      <c r="B1249" s="22" t="s">
        <v>696</v>
      </c>
      <c r="C1249" s="22" t="s">
        <v>839</v>
      </c>
      <c r="D1249" s="22" t="s">
        <v>696</v>
      </c>
      <c r="E1249" s="22" t="s">
        <v>696</v>
      </c>
      <c r="F1249" s="22" t="s">
        <v>20</v>
      </c>
      <c r="G1249" s="23" t="n">
        <v>1</v>
      </c>
      <c r="H1249" s="24" t="n">
        <v>1</v>
      </c>
      <c r="I1249" s="24" t="n">
        <v>15.1</v>
      </c>
      <c r="J1249" s="24" t="n">
        <v>0</v>
      </c>
      <c r="K1249" s="24" t="n">
        <v>-0</v>
      </c>
      <c r="L1249" s="24" t="n">
        <v>-0</v>
      </c>
      <c r="M1249" s="6" t="s">
        <f>=I1249+J1249+K1249+L1249</f>
      </c>
      <c r="N1249" s="22"/>
      <c r="O1249" s="22" t="s">
        <v>674</v>
      </c>
    </row>
    <row collapsed="false" customFormat="false" customHeight="false" hidden="false" ht="12.1" outlineLevel="0" r="1250">
      <c r="A1250" s="21" t="n">
        <v>45840.422199074</v>
      </c>
      <c r="B1250" s="22" t="s">
        <v>731</v>
      </c>
      <c r="C1250" s="22" t="s">
        <v>840</v>
      </c>
      <c r="D1250" s="22" t="s">
        <v>731</v>
      </c>
      <c r="E1250" s="22" t="s">
        <v>731</v>
      </c>
      <c r="F1250" s="22" t="s">
        <v>20</v>
      </c>
      <c r="G1250" s="23" t="n">
        <v>1</v>
      </c>
      <c r="H1250" s="24" t="n">
        <v>1</v>
      </c>
      <c r="I1250" s="24" t="n">
        <v>162.25</v>
      </c>
      <c r="J1250" s="24" t="n">
        <v>0</v>
      </c>
      <c r="K1250" s="24" t="n">
        <v>-0</v>
      </c>
      <c r="L1250" s="24" t="n">
        <v>-0</v>
      </c>
      <c r="M1250" s="6" t="s">
        <f>=I1250+J1250+K1250+L1250</f>
      </c>
      <c r="N1250" s="22"/>
      <c r="O1250" s="22" t="s">
        <v>674</v>
      </c>
    </row>
    <row collapsed="false" customFormat="false" customHeight="false" hidden="false" ht="12.1" outlineLevel="0" r="1251">
      <c r="A1251" s="20" t="n">
        <v>45840.587280093</v>
      </c>
      <c r="B1251" s="16" t="s">
        <v>135</v>
      </c>
      <c r="C1251" s="16" t="s">
        <v>801</v>
      </c>
      <c r="D1251" s="16" t="s">
        <v>336</v>
      </c>
      <c r="E1251" s="16" t="s">
        <v>132</v>
      </c>
      <c r="F1251" s="16" t="s">
        <v>20</v>
      </c>
      <c r="G1251" s="7" t="n">
        <v>1</v>
      </c>
      <c r="H1251" s="6" t="n">
        <v>138.07</v>
      </c>
      <c r="I1251" s="6" t="n">
        <v>-138.07</v>
      </c>
      <c r="J1251" s="6" t="n">
        <v>-0</v>
      </c>
      <c r="K1251" s="6" t="n">
        <v>-0</v>
      </c>
      <c r="L1251" s="6" t="n">
        <v>-0</v>
      </c>
      <c r="M1251" s="6" t="s">
        <f>=I1251+J1251+K1251+L1251</f>
      </c>
      <c r="N1251" s="16"/>
      <c r="O1251" s="16" t="s">
        <v>674</v>
      </c>
    </row>
    <row collapsed="false" customFormat="false" customHeight="false" hidden="false" ht="12.1" outlineLevel="0" r="1252">
      <c r="A1252" s="21" t="n">
        <v>45841.363240741</v>
      </c>
      <c r="B1252" s="22" t="s">
        <v>673</v>
      </c>
      <c r="C1252" s="22" t="s">
        <v>233</v>
      </c>
      <c r="D1252" s="22" t="s">
        <v>673</v>
      </c>
      <c r="E1252" s="22" t="s">
        <v>673</v>
      </c>
      <c r="F1252" s="22" t="s">
        <v>20</v>
      </c>
      <c r="G1252" s="23" t="n">
        <v>1</v>
      </c>
      <c r="H1252" s="24" t="n">
        <v>1</v>
      </c>
      <c r="I1252" s="24" t="n">
        <v>2.97</v>
      </c>
      <c r="J1252" s="24" t="n">
        <v>0</v>
      </c>
      <c r="K1252" s="24" t="n">
        <v>-0</v>
      </c>
      <c r="L1252" s="24" t="n">
        <v>-0</v>
      </c>
      <c r="M1252" s="6" t="s">
        <f>=I1252+J1252+K1252+L1252</f>
      </c>
      <c r="N1252" s="22"/>
      <c r="O1252" s="22" t="s">
        <v>796</v>
      </c>
    </row>
    <row collapsed="false" customFormat="false" customHeight="false" hidden="false" ht="12.1" outlineLevel="0" r="1253">
      <c r="A1253" s="21" t="n">
        <v>45841.870104167</v>
      </c>
      <c r="B1253" s="22" t="s">
        <v>673</v>
      </c>
      <c r="C1253" s="22" t="s">
        <v>233</v>
      </c>
      <c r="D1253" s="22" t="s">
        <v>673</v>
      </c>
      <c r="E1253" s="22" t="s">
        <v>673</v>
      </c>
      <c r="F1253" s="22" t="s">
        <v>20</v>
      </c>
      <c r="G1253" s="23" t="n">
        <v>1</v>
      </c>
      <c r="H1253" s="24" t="n">
        <v>1</v>
      </c>
      <c r="I1253" s="24" t="n">
        <v>10.01</v>
      </c>
      <c r="J1253" s="24" t="n">
        <v>0</v>
      </c>
      <c r="K1253" s="24" t="n">
        <v>-0</v>
      </c>
      <c r="L1253" s="24" t="n">
        <v>-0</v>
      </c>
      <c r="M1253" s="6" t="s">
        <f>=I1253+J1253+K1253+L1253</f>
      </c>
      <c r="N1253" s="22"/>
      <c r="O1253" s="22" t="s">
        <v>796</v>
      </c>
    </row>
    <row collapsed="false" customFormat="false" customHeight="false" hidden="false" ht="12.1" outlineLevel="0" r="1254">
      <c r="A1254" s="21" t="n">
        <v>45842.321168981</v>
      </c>
      <c r="B1254" s="22" t="s">
        <v>673</v>
      </c>
      <c r="C1254" s="22" t="s">
        <v>233</v>
      </c>
      <c r="D1254" s="22" t="s">
        <v>673</v>
      </c>
      <c r="E1254" s="22" t="s">
        <v>673</v>
      </c>
      <c r="F1254" s="22" t="s">
        <v>20</v>
      </c>
      <c r="G1254" s="23" t="n">
        <v>1</v>
      </c>
      <c r="H1254" s="24" t="n">
        <v>1</v>
      </c>
      <c r="I1254" s="24" t="n">
        <v>20.6</v>
      </c>
      <c r="J1254" s="24" t="n">
        <v>0</v>
      </c>
      <c r="K1254" s="24" t="n">
        <v>-0</v>
      </c>
      <c r="L1254" s="24" t="n">
        <v>-0</v>
      </c>
      <c r="M1254" s="6" t="s">
        <f>=I1254+J1254+K1254+L1254</f>
      </c>
      <c r="N1254" s="22"/>
      <c r="O1254" s="22" t="s">
        <v>796</v>
      </c>
    </row>
    <row collapsed="false" customFormat="false" customHeight="false" hidden="false" ht="12.1" outlineLevel="0" r="1255">
      <c r="A1255" s="21" t="n">
        <v>45842.464282407</v>
      </c>
      <c r="B1255" s="22" t="s">
        <v>731</v>
      </c>
      <c r="C1255" s="22" t="s">
        <v>871</v>
      </c>
      <c r="D1255" s="22" t="s">
        <v>731</v>
      </c>
      <c r="E1255" s="22" t="s">
        <v>731</v>
      </c>
      <c r="F1255" s="22" t="s">
        <v>20</v>
      </c>
      <c r="G1255" s="23" t="n">
        <v>1</v>
      </c>
      <c r="H1255" s="24" t="n">
        <v>1</v>
      </c>
      <c r="I1255" s="24" t="n">
        <v>108.96</v>
      </c>
      <c r="J1255" s="24" t="n">
        <v>0</v>
      </c>
      <c r="K1255" s="24" t="n">
        <v>-0</v>
      </c>
      <c r="L1255" s="24" t="n">
        <v>-0</v>
      </c>
      <c r="M1255" s="6" t="s">
        <f>=I1255+J1255+K1255+L1255</f>
      </c>
      <c r="N1255" s="22"/>
      <c r="O1255" s="22" t="s">
        <v>674</v>
      </c>
    </row>
    <row collapsed="false" customFormat="false" customHeight="false" hidden="false" ht="12.1" outlineLevel="0" r="1256">
      <c r="A1256" s="21" t="n">
        <v>45842.465578704</v>
      </c>
      <c r="B1256" s="22" t="s">
        <v>696</v>
      </c>
      <c r="C1256" s="22" t="s">
        <v>872</v>
      </c>
      <c r="D1256" s="22" t="s">
        <v>696</v>
      </c>
      <c r="E1256" s="22" t="s">
        <v>696</v>
      </c>
      <c r="F1256" s="22" t="s">
        <v>20</v>
      </c>
      <c r="G1256" s="23" t="n">
        <v>1</v>
      </c>
      <c r="H1256" s="24" t="n">
        <v>1</v>
      </c>
      <c r="I1256" s="24" t="n">
        <v>23.97</v>
      </c>
      <c r="J1256" s="24" t="n">
        <v>0</v>
      </c>
      <c r="K1256" s="24" t="n">
        <v>-0</v>
      </c>
      <c r="L1256" s="24" t="n">
        <v>-0</v>
      </c>
      <c r="M1256" s="6" t="s">
        <f>=I1256+J1256+K1256+L1256</f>
      </c>
      <c r="N1256" s="22"/>
      <c r="O1256" s="22" t="s">
        <v>674</v>
      </c>
    </row>
    <row collapsed="false" customFormat="false" customHeight="false" hidden="false" ht="12.1" outlineLevel="0" r="1257">
      <c r="A1257" s="20" t="n">
        <v>45842.566064815</v>
      </c>
      <c r="B1257" s="16" t="s">
        <v>135</v>
      </c>
      <c r="C1257" s="16" t="s">
        <v>801</v>
      </c>
      <c r="D1257" s="16" t="s">
        <v>336</v>
      </c>
      <c r="E1257" s="16" t="s">
        <v>132</v>
      </c>
      <c r="F1257" s="16" t="s">
        <v>20</v>
      </c>
      <c r="G1257" s="7" t="n">
        <v>1</v>
      </c>
      <c r="H1257" s="6" t="n">
        <v>138.24</v>
      </c>
      <c r="I1257" s="6" t="n">
        <v>-138.24</v>
      </c>
      <c r="J1257" s="6" t="n">
        <v>-0</v>
      </c>
      <c r="K1257" s="6" t="n">
        <v>-0</v>
      </c>
      <c r="L1257" s="6" t="n">
        <v>-0</v>
      </c>
      <c r="M1257" s="6" t="s">
        <f>=I1257+J1257+K1257+L1257</f>
      </c>
      <c r="N1257" s="16"/>
      <c r="O1257" s="16" t="s">
        <v>674</v>
      </c>
    </row>
    <row collapsed="false" customFormat="false" customHeight="false" hidden="false" ht="12.1" outlineLevel="0" r="1258">
      <c r="A1258" s="21" t="n">
        <v>45842.778587963</v>
      </c>
      <c r="B1258" s="22" t="s">
        <v>673</v>
      </c>
      <c r="C1258" s="22" t="s">
        <v>233</v>
      </c>
      <c r="D1258" s="22" t="s">
        <v>673</v>
      </c>
      <c r="E1258" s="22" t="s">
        <v>673</v>
      </c>
      <c r="F1258" s="22" t="s">
        <v>20</v>
      </c>
      <c r="G1258" s="23" t="n">
        <v>1</v>
      </c>
      <c r="H1258" s="24" t="n">
        <v>1</v>
      </c>
      <c r="I1258" s="24" t="n">
        <v>30</v>
      </c>
      <c r="J1258" s="24" t="n">
        <v>0</v>
      </c>
      <c r="K1258" s="24" t="n">
        <v>-0</v>
      </c>
      <c r="L1258" s="24" t="n">
        <v>-0</v>
      </c>
      <c r="M1258" s="6" t="s">
        <f>=I1258+J1258+K1258+L1258</f>
      </c>
      <c r="N1258" s="22"/>
      <c r="O1258" s="22" t="s">
        <v>796</v>
      </c>
    </row>
    <row collapsed="false" customFormat="false" customHeight="false" hidden="false" ht="12.1" outlineLevel="0" r="1259">
      <c r="A1259" s="21" t="n">
        <v>45842.948865741</v>
      </c>
      <c r="B1259" s="22" t="s">
        <v>673</v>
      </c>
      <c r="C1259" s="22" t="s">
        <v>233</v>
      </c>
      <c r="D1259" s="22" t="s">
        <v>673</v>
      </c>
      <c r="E1259" s="22" t="s">
        <v>673</v>
      </c>
      <c r="F1259" s="22" t="s">
        <v>20</v>
      </c>
      <c r="G1259" s="23" t="n">
        <v>1</v>
      </c>
      <c r="H1259" s="24" t="n">
        <v>1</v>
      </c>
      <c r="I1259" s="24" t="n">
        <v>448.24</v>
      </c>
      <c r="J1259" s="24" t="n">
        <v>0</v>
      </c>
      <c r="K1259" s="24" t="n">
        <v>-0</v>
      </c>
      <c r="L1259" s="24" t="n">
        <v>-0</v>
      </c>
      <c r="M1259" s="6" t="s">
        <f>=I1259+J1259+K1259+L1259</f>
      </c>
      <c r="N1259" s="22"/>
      <c r="O1259" s="22" t="s">
        <v>796</v>
      </c>
    </row>
    <row collapsed="false" customFormat="false" customHeight="false" hidden="false" ht="12.1" outlineLevel="0" r="1260">
      <c r="A1260" s="20" t="n">
        <v>45842.948900463</v>
      </c>
      <c r="B1260" s="16" t="s">
        <v>135</v>
      </c>
      <c r="C1260" s="16" t="s">
        <v>801</v>
      </c>
      <c r="D1260" s="16" t="s">
        <v>336</v>
      </c>
      <c r="E1260" s="16" t="s">
        <v>132</v>
      </c>
      <c r="F1260" s="16" t="s">
        <v>20</v>
      </c>
      <c r="G1260" s="7" t="n">
        <v>4</v>
      </c>
      <c r="H1260" s="6" t="n">
        <v>138.20822</v>
      </c>
      <c r="I1260" s="6" t="n">
        <v>-552.83</v>
      </c>
      <c r="J1260" s="6" t="n">
        <v>-0</v>
      </c>
      <c r="K1260" s="6" t="n">
        <v>-0</v>
      </c>
      <c r="L1260" s="6" t="n">
        <v>-0</v>
      </c>
      <c r="M1260" s="6" t="s">
        <f>=I1260+J1260+K1260+L1260</f>
      </c>
      <c r="N1260" s="16"/>
      <c r="O1260" s="16" t="s">
        <v>796</v>
      </c>
    </row>
    <row collapsed="false" customFormat="false" customHeight="false" hidden="false" ht="12.1" outlineLevel="0" r="1261">
      <c r="A1261" s="21" t="n">
        <v>45844.555405093</v>
      </c>
      <c r="B1261" s="22" t="s">
        <v>673</v>
      </c>
      <c r="C1261" s="22" t="s">
        <v>233</v>
      </c>
      <c r="D1261" s="22" t="s">
        <v>673</v>
      </c>
      <c r="E1261" s="22" t="s">
        <v>673</v>
      </c>
      <c r="F1261" s="22" t="s">
        <v>20</v>
      </c>
      <c r="G1261" s="23" t="n">
        <v>1</v>
      </c>
      <c r="H1261" s="24" t="n">
        <v>1</v>
      </c>
      <c r="I1261" s="24" t="n">
        <v>26</v>
      </c>
      <c r="J1261" s="24" t="n">
        <v>0</v>
      </c>
      <c r="K1261" s="24" t="n">
        <v>-0</v>
      </c>
      <c r="L1261" s="24" t="n">
        <v>-0</v>
      </c>
      <c r="M1261" s="6" t="s">
        <f>=I1261+J1261+K1261+L1261</f>
      </c>
      <c r="N1261" s="22"/>
      <c r="O1261" s="22" t="s">
        <v>796</v>
      </c>
    </row>
    <row collapsed="false" customFormat="false" customHeight="false" hidden="false" ht="12.1" outlineLevel="0" r="1262">
      <c r="A1262" s="21" t="n">
        <v>45846.39775463</v>
      </c>
      <c r="B1262" s="22" t="s">
        <v>731</v>
      </c>
      <c r="C1262" s="22" t="s">
        <v>873</v>
      </c>
      <c r="D1262" s="22" t="s">
        <v>731</v>
      </c>
      <c r="E1262" s="22" t="s">
        <v>731</v>
      </c>
      <c r="F1262" s="22" t="s">
        <v>20</v>
      </c>
      <c r="G1262" s="23" t="n">
        <v>1</v>
      </c>
      <c r="H1262" s="24" t="n">
        <v>1</v>
      </c>
      <c r="I1262" s="24" t="n">
        <v>825</v>
      </c>
      <c r="J1262" s="24" t="n">
        <v>0</v>
      </c>
      <c r="K1262" s="24" t="n">
        <v>-0</v>
      </c>
      <c r="L1262" s="24" t="n">
        <v>-0</v>
      </c>
      <c r="M1262" s="6" t="s">
        <f>=I1262+J1262+K1262+L1262</f>
      </c>
      <c r="N1262" s="22"/>
      <c r="O1262" s="22" t="s">
        <v>674</v>
      </c>
    </row>
    <row collapsed="false" customFormat="false" customHeight="false" hidden="false" ht="12.1" outlineLevel="0" r="1263">
      <c r="A1263" s="21" t="n">
        <v>45846.398206019</v>
      </c>
      <c r="B1263" s="22" t="s">
        <v>696</v>
      </c>
      <c r="C1263" s="22" t="s">
        <v>823</v>
      </c>
      <c r="D1263" s="22" t="s">
        <v>696</v>
      </c>
      <c r="E1263" s="22" t="s">
        <v>696</v>
      </c>
      <c r="F1263" s="22" t="s">
        <v>20</v>
      </c>
      <c r="G1263" s="23" t="n">
        <v>1</v>
      </c>
      <c r="H1263" s="24" t="n">
        <v>1</v>
      </c>
      <c r="I1263" s="24" t="n">
        <v>55.5</v>
      </c>
      <c r="J1263" s="24" t="n">
        <v>0</v>
      </c>
      <c r="K1263" s="24" t="n">
        <v>-0</v>
      </c>
      <c r="L1263" s="24" t="n">
        <v>-0</v>
      </c>
      <c r="M1263" s="6" t="s">
        <f>=I1263+J1263+K1263+L1263</f>
      </c>
      <c r="N1263" s="22"/>
      <c r="O1263" s="22" t="s">
        <v>674</v>
      </c>
    </row>
    <row collapsed="false" customFormat="false" customHeight="false" hidden="false" ht="12.1" outlineLevel="0" r="1264">
      <c r="A1264" s="33" t="n">
        <v>45846.41994213</v>
      </c>
      <c r="B1264" s="34" t="s">
        <v>135</v>
      </c>
      <c r="C1264" s="34" t="s">
        <v>801</v>
      </c>
      <c r="D1264" s="34" t="s">
        <v>407</v>
      </c>
      <c r="E1264" s="34" t="s">
        <v>132</v>
      </c>
      <c r="F1264" s="34" t="s">
        <v>20</v>
      </c>
      <c r="G1264" s="35" t="n">
        <v>-9</v>
      </c>
      <c r="H1264" s="36" t="n">
        <v>138.49</v>
      </c>
      <c r="I1264" s="36" t="n">
        <v>1246.41</v>
      </c>
      <c r="J1264" s="36" t="n">
        <v>0</v>
      </c>
      <c r="K1264" s="36" t="n">
        <v>-0</v>
      </c>
      <c r="L1264" s="36" t="n">
        <v>-0</v>
      </c>
      <c r="M1264" s="6" t="s">
        <f>=I1264+J1264+K1264+L1264</f>
      </c>
      <c r="N1264" s="34"/>
      <c r="O1264" s="34" t="s">
        <v>674</v>
      </c>
    </row>
    <row collapsed="false" customFormat="false" customHeight="false" hidden="false" ht="12.1" outlineLevel="0" r="1265">
      <c r="A1265" s="20" t="n">
        <v>45846.420266204</v>
      </c>
      <c r="B1265" s="16" t="s">
        <v>35</v>
      </c>
      <c r="C1265" s="16" t="s">
        <v>754</v>
      </c>
      <c r="D1265" s="16" t="s">
        <v>336</v>
      </c>
      <c r="E1265" s="16" t="s">
        <v>18</v>
      </c>
      <c r="F1265" s="16" t="s">
        <v>20</v>
      </c>
      <c r="G1265" s="7" t="n">
        <v>10</v>
      </c>
      <c r="H1265" s="6" t="n">
        <v>214.5</v>
      </c>
      <c r="I1265" s="6" t="n">
        <v>-2145</v>
      </c>
      <c r="J1265" s="6" t="n">
        <v>-0</v>
      </c>
      <c r="K1265" s="6" t="n">
        <v>-6.44</v>
      </c>
      <c r="L1265" s="6" t="n">
        <v>-0</v>
      </c>
      <c r="M1265" s="6" t="s">
        <f>=I1265+J1265+K1265+L1265</f>
      </c>
      <c r="N1265" s="16"/>
      <c r="O1265" s="16" t="s">
        <v>674</v>
      </c>
    </row>
    <row collapsed="false" customFormat="false" customHeight="false" hidden="false" ht="12.1" outlineLevel="0" r="1266">
      <c r="A1266" s="21" t="n">
        <v>45846.444826389</v>
      </c>
      <c r="B1266" s="22" t="s">
        <v>731</v>
      </c>
      <c r="C1266" s="22" t="s">
        <v>853</v>
      </c>
      <c r="D1266" s="22" t="s">
        <v>731</v>
      </c>
      <c r="E1266" s="22" t="s">
        <v>731</v>
      </c>
      <c r="F1266" s="22" t="s">
        <v>20</v>
      </c>
      <c r="G1266" s="23" t="n">
        <v>1</v>
      </c>
      <c r="H1266" s="24" t="n">
        <v>1</v>
      </c>
      <c r="I1266" s="24" t="n">
        <v>30</v>
      </c>
      <c r="J1266" s="24" t="n">
        <v>0</v>
      </c>
      <c r="K1266" s="24" t="n">
        <v>-0</v>
      </c>
      <c r="L1266" s="24" t="n">
        <v>-0</v>
      </c>
      <c r="M1266" s="6" t="s">
        <f>=I1266+J1266+K1266+L1266</f>
      </c>
      <c r="N1266" s="22"/>
      <c r="O1266" s="22" t="s">
        <v>674</v>
      </c>
    </row>
    <row collapsed="false" customFormat="false" customHeight="false" hidden="false" ht="12.1" outlineLevel="0" r="1267">
      <c r="A1267" s="21" t="n">
        <v>45846.444918981</v>
      </c>
      <c r="B1267" s="22" t="s">
        <v>696</v>
      </c>
      <c r="C1267" s="22" t="s">
        <v>852</v>
      </c>
      <c r="D1267" s="22" t="s">
        <v>696</v>
      </c>
      <c r="E1267" s="22" t="s">
        <v>696</v>
      </c>
      <c r="F1267" s="22" t="s">
        <v>20</v>
      </c>
      <c r="G1267" s="23" t="n">
        <v>1</v>
      </c>
      <c r="H1267" s="24" t="n">
        <v>1</v>
      </c>
      <c r="I1267" s="24" t="n">
        <v>6.93</v>
      </c>
      <c r="J1267" s="24" t="n">
        <v>0</v>
      </c>
      <c r="K1267" s="24" t="n">
        <v>-0</v>
      </c>
      <c r="L1267" s="24" t="n">
        <v>-0</v>
      </c>
      <c r="M1267" s="6" t="s">
        <f>=I1267+J1267+K1267+L1267</f>
      </c>
      <c r="N1267" s="22"/>
      <c r="O1267" s="22" t="s">
        <v>674</v>
      </c>
    </row>
    <row collapsed="false" customFormat="false" customHeight="false" hidden="false" ht="12.1" outlineLevel="0" r="1268">
      <c r="A1268" s="21" t="n">
        <v>45846.529375</v>
      </c>
      <c r="B1268" s="22" t="s">
        <v>696</v>
      </c>
      <c r="C1268" s="22" t="s">
        <v>874</v>
      </c>
      <c r="D1268" s="22" t="s">
        <v>696</v>
      </c>
      <c r="E1268" s="22" t="s">
        <v>696</v>
      </c>
      <c r="F1268" s="22" t="s">
        <v>20</v>
      </c>
      <c r="G1268" s="23" t="n">
        <v>1</v>
      </c>
      <c r="H1268" s="24" t="n">
        <v>1</v>
      </c>
      <c r="I1268" s="24" t="n">
        <v>270.55</v>
      </c>
      <c r="J1268" s="24" t="n">
        <v>0</v>
      </c>
      <c r="K1268" s="24" t="n">
        <v>-0</v>
      </c>
      <c r="L1268" s="24" t="n">
        <v>-0</v>
      </c>
      <c r="M1268" s="6" t="s">
        <f>=I1268+J1268+K1268+L1268</f>
      </c>
      <c r="N1268" s="22"/>
      <c r="O1268" s="22" t="s">
        <v>674</v>
      </c>
    </row>
    <row collapsed="false" customFormat="false" customHeight="false" hidden="false" ht="12.1" outlineLevel="0" r="1269">
      <c r="A1269" s="29" t="n">
        <v>45846.529375</v>
      </c>
      <c r="B1269" s="30" t="s">
        <v>687</v>
      </c>
      <c r="C1269" s="30" t="s">
        <v>875</v>
      </c>
      <c r="D1269" s="30" t="s">
        <v>687</v>
      </c>
      <c r="E1269" s="30" t="s">
        <v>687</v>
      </c>
      <c r="F1269" s="30" t="s">
        <v>20</v>
      </c>
      <c r="G1269" s="31" t="n">
        <v>1</v>
      </c>
      <c r="H1269" s="32" t="n">
        <v>-35</v>
      </c>
      <c r="I1269" s="32" t="n">
        <v>-35</v>
      </c>
      <c r="J1269" s="32" t="n">
        <v>0</v>
      </c>
      <c r="K1269" s="32" t="n">
        <v>-0</v>
      </c>
      <c r="L1269" s="32" t="n">
        <v>-0</v>
      </c>
      <c r="M1269" s="6" t="s">
        <f>=I1269+J1269+K1269+L1269</f>
      </c>
      <c r="N1269" s="30"/>
      <c r="O1269" s="30" t="s">
        <v>674</v>
      </c>
    </row>
    <row collapsed="false" customFormat="false" customHeight="false" hidden="false" ht="12.1" outlineLevel="0" r="1270">
      <c r="A1270" s="20" t="n">
        <v>45846.534756944</v>
      </c>
      <c r="B1270" s="16" t="s">
        <v>135</v>
      </c>
      <c r="C1270" s="16" t="s">
        <v>801</v>
      </c>
      <c r="D1270" s="16" t="s">
        <v>336</v>
      </c>
      <c r="E1270" s="16" t="s">
        <v>132</v>
      </c>
      <c r="F1270" s="16" t="s">
        <v>20</v>
      </c>
      <c r="G1270" s="7" t="n">
        <v>2</v>
      </c>
      <c r="H1270" s="6" t="n">
        <v>138.5</v>
      </c>
      <c r="I1270" s="6" t="n">
        <v>-277</v>
      </c>
      <c r="J1270" s="6" t="n">
        <v>-0</v>
      </c>
      <c r="K1270" s="6" t="n">
        <v>-0</v>
      </c>
      <c r="L1270" s="6" t="n">
        <v>-0</v>
      </c>
      <c r="M1270" s="6" t="s">
        <f>=I1270+J1270+K1270+L1270</f>
      </c>
      <c r="N1270" s="16"/>
      <c r="O1270" s="16" t="s">
        <v>674</v>
      </c>
    </row>
    <row collapsed="false" customFormat="false" customHeight="false" hidden="false" ht="12.1" outlineLevel="0" r="1271">
      <c r="A1271" s="21" t="n">
        <v>45846.797291667</v>
      </c>
      <c r="B1271" s="22" t="s">
        <v>673</v>
      </c>
      <c r="C1271" s="22" t="s">
        <v>233</v>
      </c>
      <c r="D1271" s="22" t="s">
        <v>673</v>
      </c>
      <c r="E1271" s="22" t="s">
        <v>673</v>
      </c>
      <c r="F1271" s="22" t="s">
        <v>20</v>
      </c>
      <c r="G1271" s="23" t="n">
        <v>1</v>
      </c>
      <c r="H1271" s="24" t="n">
        <v>1</v>
      </c>
      <c r="I1271" s="24" t="n">
        <v>18.13</v>
      </c>
      <c r="J1271" s="24" t="n">
        <v>0</v>
      </c>
      <c r="K1271" s="24" t="n">
        <v>-0</v>
      </c>
      <c r="L1271" s="24" t="n">
        <v>-0</v>
      </c>
      <c r="M1271" s="6" t="s">
        <f>=I1271+J1271+K1271+L1271</f>
      </c>
      <c r="N1271" s="22"/>
      <c r="O1271" s="22" t="s">
        <v>796</v>
      </c>
    </row>
    <row collapsed="false" customFormat="false" customHeight="false" hidden="false" ht="12.1" outlineLevel="0" r="1272">
      <c r="A1272" s="21" t="n">
        <v>45847.421041667</v>
      </c>
      <c r="B1272" s="22" t="s">
        <v>673</v>
      </c>
      <c r="C1272" s="22" t="s">
        <v>233</v>
      </c>
      <c r="D1272" s="22" t="s">
        <v>673</v>
      </c>
      <c r="E1272" s="22" t="s">
        <v>673</v>
      </c>
      <c r="F1272" s="22" t="s">
        <v>20</v>
      </c>
      <c r="G1272" s="23" t="n">
        <v>1</v>
      </c>
      <c r="H1272" s="24" t="n">
        <v>1</v>
      </c>
      <c r="I1272" s="24" t="n">
        <v>21</v>
      </c>
      <c r="J1272" s="24" t="n">
        <v>0</v>
      </c>
      <c r="K1272" s="24" t="n">
        <v>-0</v>
      </c>
      <c r="L1272" s="24" t="n">
        <v>-0</v>
      </c>
      <c r="M1272" s="6" t="s">
        <f>=I1272+J1272+K1272+L1272</f>
      </c>
      <c r="N1272" s="22"/>
      <c r="O1272" s="22" t="s">
        <v>796</v>
      </c>
    </row>
    <row collapsed="false" customFormat="false" customHeight="false" hidden="false" ht="12.1" outlineLevel="0" r="1273">
      <c r="A1273" s="29" t="n">
        <v>45848.501597222</v>
      </c>
      <c r="B1273" s="30" t="s">
        <v>687</v>
      </c>
      <c r="C1273" s="30" t="s">
        <v>782</v>
      </c>
      <c r="D1273" s="30" t="s">
        <v>687</v>
      </c>
      <c r="E1273" s="30" t="s">
        <v>687</v>
      </c>
      <c r="F1273" s="30" t="s">
        <v>20</v>
      </c>
      <c r="G1273" s="31" t="n">
        <v>1</v>
      </c>
      <c r="H1273" s="32" t="n">
        <v>-9</v>
      </c>
      <c r="I1273" s="32" t="n">
        <v>-9</v>
      </c>
      <c r="J1273" s="32" t="n">
        <v>0</v>
      </c>
      <c r="K1273" s="32" t="n">
        <v>-0</v>
      </c>
      <c r="L1273" s="32" t="n">
        <v>-0</v>
      </c>
      <c r="M1273" s="6" t="s">
        <f>=I1273+J1273+K1273+L1273</f>
      </c>
      <c r="N1273" s="30"/>
      <c r="O1273" s="30" t="s">
        <v>674</v>
      </c>
    </row>
    <row collapsed="false" customFormat="false" customHeight="false" hidden="false" ht="12.1" outlineLevel="0" r="1274">
      <c r="A1274" s="21" t="n">
        <v>45848.501597222</v>
      </c>
      <c r="B1274" s="22" t="s">
        <v>696</v>
      </c>
      <c r="C1274" s="22" t="s">
        <v>781</v>
      </c>
      <c r="D1274" s="22" t="s">
        <v>696</v>
      </c>
      <c r="E1274" s="22" t="s">
        <v>696</v>
      </c>
      <c r="F1274" s="22" t="s">
        <v>20</v>
      </c>
      <c r="G1274" s="23" t="n">
        <v>1</v>
      </c>
      <c r="H1274" s="24" t="n">
        <v>1</v>
      </c>
      <c r="I1274" s="24" t="n">
        <v>70</v>
      </c>
      <c r="J1274" s="24" t="n">
        <v>0</v>
      </c>
      <c r="K1274" s="24" t="n">
        <v>-0</v>
      </c>
      <c r="L1274" s="24" t="n">
        <v>-0</v>
      </c>
      <c r="M1274" s="6" t="s">
        <f>=I1274+J1274+K1274+L1274</f>
      </c>
      <c r="N1274" s="22"/>
      <c r="O1274" s="22" t="s">
        <v>674</v>
      </c>
    </row>
    <row collapsed="false" customFormat="false" customHeight="false" hidden="false" ht="12.1" outlineLevel="0" r="1275">
      <c r="A1275" s="33" t="n">
        <v>45848.58224537</v>
      </c>
      <c r="B1275" s="34" t="s">
        <v>135</v>
      </c>
      <c r="C1275" s="34" t="s">
        <v>801</v>
      </c>
      <c r="D1275" s="34" t="s">
        <v>407</v>
      </c>
      <c r="E1275" s="34" t="s">
        <v>132</v>
      </c>
      <c r="F1275" s="34" t="s">
        <v>20</v>
      </c>
      <c r="G1275" s="35" t="n">
        <v>-21</v>
      </c>
      <c r="H1275" s="36" t="n">
        <v>138.62</v>
      </c>
      <c r="I1275" s="36" t="n">
        <v>2911.02</v>
      </c>
      <c r="J1275" s="36" t="n">
        <v>0</v>
      </c>
      <c r="K1275" s="36" t="n">
        <v>-0</v>
      </c>
      <c r="L1275" s="36" t="n">
        <v>-0</v>
      </c>
      <c r="M1275" s="6" t="s">
        <f>=I1275+J1275+K1275+L1275</f>
      </c>
      <c r="N1275" s="34"/>
      <c r="O1275" s="34" t="s">
        <v>674</v>
      </c>
    </row>
    <row collapsed="false" customFormat="false" customHeight="false" hidden="false" ht="12.1" outlineLevel="0" r="1276">
      <c r="A1276" s="20" t="n">
        <v>45848.582465278</v>
      </c>
      <c r="B1276" s="16" t="s">
        <v>49</v>
      </c>
      <c r="C1276" s="16" t="s">
        <v>831</v>
      </c>
      <c r="D1276" s="16" t="s">
        <v>336</v>
      </c>
      <c r="E1276" s="16" t="s">
        <v>18</v>
      </c>
      <c r="F1276" s="16" t="s">
        <v>20</v>
      </c>
      <c r="G1276" s="7" t="n">
        <v>1</v>
      </c>
      <c r="H1276" s="6" t="n">
        <v>2895.5</v>
      </c>
      <c r="I1276" s="6" t="n">
        <v>-2895.5</v>
      </c>
      <c r="J1276" s="6" t="n">
        <v>-0</v>
      </c>
      <c r="K1276" s="6" t="n">
        <v>-8.69</v>
      </c>
      <c r="L1276" s="6" t="n">
        <v>-0</v>
      </c>
      <c r="M1276" s="6" t="s">
        <f>=I1276+J1276+K1276+L1276</f>
      </c>
      <c r="N1276" s="16"/>
      <c r="O1276" s="16" t="s">
        <v>674</v>
      </c>
    </row>
    <row collapsed="false" customFormat="false" customHeight="false" hidden="false" ht="12.1" outlineLevel="0" r="1277">
      <c r="A1277" s="21" t="n">
        <v>45848.767384259</v>
      </c>
      <c r="B1277" s="22" t="s">
        <v>673</v>
      </c>
      <c r="C1277" s="22" t="s">
        <v>233</v>
      </c>
      <c r="D1277" s="22" t="s">
        <v>673</v>
      </c>
      <c r="E1277" s="22" t="s">
        <v>673</v>
      </c>
      <c r="F1277" s="22" t="s">
        <v>20</v>
      </c>
      <c r="G1277" s="23" t="n">
        <v>1</v>
      </c>
      <c r="H1277" s="24" t="n">
        <v>1</v>
      </c>
      <c r="I1277" s="24" t="n">
        <v>17.29</v>
      </c>
      <c r="J1277" s="24" t="n">
        <v>0</v>
      </c>
      <c r="K1277" s="24" t="n">
        <v>-0</v>
      </c>
      <c r="L1277" s="24" t="n">
        <v>-0</v>
      </c>
      <c r="M1277" s="6" t="s">
        <f>=I1277+J1277+K1277+L1277</f>
      </c>
      <c r="N1277" s="22"/>
      <c r="O1277" s="22" t="s">
        <v>796</v>
      </c>
    </row>
    <row collapsed="false" customFormat="false" customHeight="false" hidden="false" ht="12.1" outlineLevel="0" r="1278">
      <c r="A1278" s="21" t="n">
        <v>45848.80787037</v>
      </c>
      <c r="B1278" s="22" t="s">
        <v>673</v>
      </c>
      <c r="C1278" s="22" t="s">
        <v>233</v>
      </c>
      <c r="D1278" s="22" t="s">
        <v>673</v>
      </c>
      <c r="E1278" s="22" t="s">
        <v>673</v>
      </c>
      <c r="F1278" s="22" t="s">
        <v>20</v>
      </c>
      <c r="G1278" s="23" t="n">
        <v>1</v>
      </c>
      <c r="H1278" s="24" t="n">
        <v>1</v>
      </c>
      <c r="I1278" s="24" t="n">
        <v>4</v>
      </c>
      <c r="J1278" s="24" t="n">
        <v>0</v>
      </c>
      <c r="K1278" s="24" t="n">
        <v>-0</v>
      </c>
      <c r="L1278" s="24" t="n">
        <v>-0</v>
      </c>
      <c r="M1278" s="6" t="s">
        <f>=I1278+J1278+K1278+L1278</f>
      </c>
      <c r="N1278" s="22"/>
      <c r="O1278" s="22" t="s">
        <v>796</v>
      </c>
    </row>
    <row collapsed="false" customFormat="false" customHeight="false" hidden="false" ht="12.1" outlineLevel="0" r="1279">
      <c r="A1279" s="21" t="n">
        <v>45848.824699074</v>
      </c>
      <c r="B1279" s="22" t="s">
        <v>673</v>
      </c>
      <c r="C1279" s="22" t="s">
        <v>233</v>
      </c>
      <c r="D1279" s="22" t="s">
        <v>673</v>
      </c>
      <c r="E1279" s="22" t="s">
        <v>673</v>
      </c>
      <c r="F1279" s="22" t="s">
        <v>20</v>
      </c>
      <c r="G1279" s="23" t="n">
        <v>1</v>
      </c>
      <c r="H1279" s="24" t="n">
        <v>1</v>
      </c>
      <c r="I1279" s="24" t="n">
        <v>46.04</v>
      </c>
      <c r="J1279" s="24" t="n">
        <v>0</v>
      </c>
      <c r="K1279" s="24" t="n">
        <v>-0</v>
      </c>
      <c r="L1279" s="24" t="n">
        <v>-0</v>
      </c>
      <c r="M1279" s="6" t="s">
        <f>=I1279+J1279+K1279+L1279</f>
      </c>
      <c r="N1279" s="22"/>
      <c r="O1279" s="22" t="s">
        <v>796</v>
      </c>
    </row>
    <row collapsed="false" customFormat="false" customHeight="false" hidden="false" ht="12.1" outlineLevel="0" r="1280">
      <c r="A1280" s="21" t="n">
        <v>45850.402407407</v>
      </c>
      <c r="B1280" s="22" t="s">
        <v>673</v>
      </c>
      <c r="C1280" s="22" t="s">
        <v>233</v>
      </c>
      <c r="D1280" s="22" t="s">
        <v>673</v>
      </c>
      <c r="E1280" s="22" t="s">
        <v>673</v>
      </c>
      <c r="F1280" s="22" t="s">
        <v>20</v>
      </c>
      <c r="G1280" s="23" t="n">
        <v>1</v>
      </c>
      <c r="H1280" s="24" t="n">
        <v>1</v>
      </c>
      <c r="I1280" s="24" t="n">
        <v>26.56</v>
      </c>
      <c r="J1280" s="24" t="n">
        <v>0</v>
      </c>
      <c r="K1280" s="24" t="n">
        <v>-0</v>
      </c>
      <c r="L1280" s="24" t="n">
        <v>-0</v>
      </c>
      <c r="M1280" s="6" t="s">
        <f>=I1280+J1280+K1280+L1280</f>
      </c>
      <c r="N1280" s="22"/>
      <c r="O1280" s="22" t="s">
        <v>796</v>
      </c>
    </row>
    <row collapsed="false" customFormat="false" customHeight="false" hidden="false" ht="12.1" outlineLevel="0" r="1281">
      <c r="A1281" s="20" t="n">
        <v>45850.402465278</v>
      </c>
      <c r="B1281" s="16" t="s">
        <v>135</v>
      </c>
      <c r="C1281" s="16" t="s">
        <v>801</v>
      </c>
      <c r="D1281" s="16" t="s">
        <v>336</v>
      </c>
      <c r="E1281" s="16" t="s">
        <v>132</v>
      </c>
      <c r="F1281" s="16" t="s">
        <v>20</v>
      </c>
      <c r="G1281" s="7" t="n">
        <v>1</v>
      </c>
      <c r="H1281" s="6" t="n">
        <v>138.762684</v>
      </c>
      <c r="I1281" s="6" t="n">
        <v>-138.76</v>
      </c>
      <c r="J1281" s="6" t="n">
        <v>-0</v>
      </c>
      <c r="K1281" s="6" t="n">
        <v>-0</v>
      </c>
      <c r="L1281" s="6" t="n">
        <v>-0</v>
      </c>
      <c r="M1281" s="6" t="s">
        <f>=I1281+J1281+K1281+L1281</f>
      </c>
      <c r="N1281" s="16"/>
      <c r="O1281" s="16" t="s">
        <v>796</v>
      </c>
    </row>
    <row collapsed="false" customFormat="false" customHeight="false" hidden="false" ht="12.1" outlineLevel="0" r="1282">
      <c r="A1282" s="21" t="n">
        <v>45850.404814815</v>
      </c>
      <c r="B1282" s="22" t="s">
        <v>673</v>
      </c>
      <c r="C1282" s="22" t="s">
        <v>233</v>
      </c>
      <c r="D1282" s="22" t="s">
        <v>673</v>
      </c>
      <c r="E1282" s="22" t="s">
        <v>673</v>
      </c>
      <c r="F1282" s="22" t="s">
        <v>20</v>
      </c>
      <c r="G1282" s="23" t="n">
        <v>1</v>
      </c>
      <c r="H1282" s="24" t="n">
        <v>1</v>
      </c>
      <c r="I1282" s="24" t="n">
        <v>45</v>
      </c>
      <c r="J1282" s="24" t="n">
        <v>0</v>
      </c>
      <c r="K1282" s="24" t="n">
        <v>-0</v>
      </c>
      <c r="L1282" s="24" t="n">
        <v>-0</v>
      </c>
      <c r="M1282" s="6" t="s">
        <f>=I1282+J1282+K1282+L1282</f>
      </c>
      <c r="N1282" s="22"/>
      <c r="O1282" s="22" t="s">
        <v>796</v>
      </c>
    </row>
    <row collapsed="false" customFormat="false" customHeight="false" hidden="false" ht="12.1" outlineLevel="0" r="1283">
      <c r="A1283" s="21" t="n">
        <v>45850.408645833</v>
      </c>
      <c r="B1283" s="22" t="s">
        <v>673</v>
      </c>
      <c r="C1283" s="22" t="s">
        <v>233</v>
      </c>
      <c r="D1283" s="22" t="s">
        <v>673</v>
      </c>
      <c r="E1283" s="22" t="s">
        <v>673</v>
      </c>
      <c r="F1283" s="22" t="s">
        <v>20</v>
      </c>
      <c r="G1283" s="23" t="n">
        <v>1</v>
      </c>
      <c r="H1283" s="24" t="n">
        <v>1</v>
      </c>
      <c r="I1283" s="24" t="n">
        <v>31.31</v>
      </c>
      <c r="J1283" s="24" t="n">
        <v>0</v>
      </c>
      <c r="K1283" s="24" t="n">
        <v>-0</v>
      </c>
      <c r="L1283" s="24" t="n">
        <v>-0</v>
      </c>
      <c r="M1283" s="6" t="s">
        <f>=I1283+J1283+K1283+L1283</f>
      </c>
      <c r="N1283" s="22"/>
      <c r="O1283" s="22" t="s">
        <v>796</v>
      </c>
    </row>
    <row collapsed="false" customFormat="false" customHeight="false" hidden="false" ht="12.1" outlineLevel="0" r="1284">
      <c r="A1284" s="21" t="n">
        <v>45850.410138889</v>
      </c>
      <c r="B1284" s="22" t="s">
        <v>673</v>
      </c>
      <c r="C1284" s="22" t="s">
        <v>233</v>
      </c>
      <c r="D1284" s="22" t="s">
        <v>673</v>
      </c>
      <c r="E1284" s="22" t="s">
        <v>673</v>
      </c>
      <c r="F1284" s="22" t="s">
        <v>20</v>
      </c>
      <c r="G1284" s="23" t="n">
        <v>1</v>
      </c>
      <c r="H1284" s="24" t="n">
        <v>1</v>
      </c>
      <c r="I1284" s="24" t="n">
        <v>29.06</v>
      </c>
      <c r="J1284" s="24" t="n">
        <v>0</v>
      </c>
      <c r="K1284" s="24" t="n">
        <v>-0</v>
      </c>
      <c r="L1284" s="24" t="n">
        <v>-0</v>
      </c>
      <c r="M1284" s="6" t="s">
        <f>=I1284+J1284+K1284+L1284</f>
      </c>
      <c r="N1284" s="22"/>
      <c r="O1284" s="22" t="s">
        <v>796</v>
      </c>
    </row>
    <row collapsed="false" customFormat="false" customHeight="false" hidden="false" ht="12.1" outlineLevel="0" r="1285">
      <c r="A1285" s="21" t="n">
        <v>45852.374976852</v>
      </c>
      <c r="B1285" s="22" t="s">
        <v>673</v>
      </c>
      <c r="C1285" s="22" t="s">
        <v>233</v>
      </c>
      <c r="D1285" s="22" t="s">
        <v>673</v>
      </c>
      <c r="E1285" s="22" t="s">
        <v>673</v>
      </c>
      <c r="F1285" s="22" t="s">
        <v>20</v>
      </c>
      <c r="G1285" s="23" t="n">
        <v>1</v>
      </c>
      <c r="H1285" s="24" t="n">
        <v>1</v>
      </c>
      <c r="I1285" s="24" t="n">
        <v>3275</v>
      </c>
      <c r="J1285" s="24" t="n">
        <v>0</v>
      </c>
      <c r="K1285" s="24" t="n">
        <v>-0</v>
      </c>
      <c r="L1285" s="24" t="n">
        <v>-0</v>
      </c>
      <c r="M1285" s="6" t="s">
        <f>=I1285+J1285+K1285+L1285</f>
      </c>
      <c r="N1285" s="22"/>
      <c r="O1285" s="22" t="s">
        <v>674</v>
      </c>
    </row>
    <row collapsed="false" customFormat="false" customHeight="false" hidden="false" ht="12.1" outlineLevel="0" r="1286">
      <c r="A1286" s="20" t="n">
        <v>45852.475185185</v>
      </c>
      <c r="B1286" s="16" t="s">
        <v>135</v>
      </c>
      <c r="C1286" s="16" t="s">
        <v>801</v>
      </c>
      <c r="D1286" s="16" t="s">
        <v>336</v>
      </c>
      <c r="E1286" s="16" t="s">
        <v>132</v>
      </c>
      <c r="F1286" s="16" t="s">
        <v>20</v>
      </c>
      <c r="G1286" s="7" t="n">
        <v>24</v>
      </c>
      <c r="H1286" s="6" t="n">
        <v>138.9</v>
      </c>
      <c r="I1286" s="6" t="n">
        <v>-3333.6</v>
      </c>
      <c r="J1286" s="6" t="n">
        <v>-0</v>
      </c>
      <c r="K1286" s="6" t="n">
        <v>-0</v>
      </c>
      <c r="L1286" s="6" t="n">
        <v>-0</v>
      </c>
      <c r="M1286" s="6" t="s">
        <f>=I1286+J1286+K1286+L1286</f>
      </c>
      <c r="N1286" s="16"/>
      <c r="O1286" s="16" t="s">
        <v>674</v>
      </c>
    </row>
    <row collapsed="false" customFormat="false" customHeight="false" hidden="false" ht="12.1" outlineLevel="0" r="1287">
      <c r="A1287" s="21" t="n">
        <v>45852.500717593</v>
      </c>
      <c r="B1287" s="22" t="s">
        <v>673</v>
      </c>
      <c r="C1287" s="22" t="s">
        <v>233</v>
      </c>
      <c r="D1287" s="22" t="s">
        <v>673</v>
      </c>
      <c r="E1287" s="22" t="s">
        <v>673</v>
      </c>
      <c r="F1287" s="22" t="s">
        <v>20</v>
      </c>
      <c r="G1287" s="23" t="n">
        <v>1</v>
      </c>
      <c r="H1287" s="24" t="n">
        <v>1</v>
      </c>
      <c r="I1287" s="24" t="n">
        <v>45</v>
      </c>
      <c r="J1287" s="24" t="n">
        <v>0</v>
      </c>
      <c r="K1287" s="24" t="n">
        <v>-0</v>
      </c>
      <c r="L1287" s="24" t="n">
        <v>-0</v>
      </c>
      <c r="M1287" s="6" t="s">
        <f>=I1287+J1287+K1287+L1287</f>
      </c>
      <c r="N1287" s="22"/>
      <c r="O1287" s="22" t="s">
        <v>796</v>
      </c>
    </row>
    <row collapsed="false" customFormat="false" customHeight="false" hidden="false" ht="12.1" outlineLevel="0" r="1288">
      <c r="A1288" s="20" t="n">
        <v>45852.500787037</v>
      </c>
      <c r="B1288" s="16" t="s">
        <v>135</v>
      </c>
      <c r="C1288" s="16" t="s">
        <v>801</v>
      </c>
      <c r="D1288" s="16" t="s">
        <v>336</v>
      </c>
      <c r="E1288" s="16" t="s">
        <v>132</v>
      </c>
      <c r="F1288" s="16" t="s">
        <v>20</v>
      </c>
      <c r="G1288" s="7" t="n">
        <v>1</v>
      </c>
      <c r="H1288" s="6" t="n">
        <v>138.898642</v>
      </c>
      <c r="I1288" s="6" t="n">
        <v>-138.9</v>
      </c>
      <c r="J1288" s="6" t="n">
        <v>-0</v>
      </c>
      <c r="K1288" s="6" t="n">
        <v>-0</v>
      </c>
      <c r="L1288" s="6" t="n">
        <v>-0</v>
      </c>
      <c r="M1288" s="6" t="s">
        <f>=I1288+J1288+K1288+L1288</f>
      </c>
      <c r="N1288" s="16"/>
      <c r="O1288" s="16" t="s">
        <v>796</v>
      </c>
    </row>
    <row collapsed="false" customFormat="false" customHeight="false" hidden="false" ht="12.1" outlineLevel="0" r="1289">
      <c r="A1289" s="20" t="n">
        <v>45852.635196759</v>
      </c>
      <c r="B1289" s="16" t="s">
        <v>138</v>
      </c>
      <c r="C1289" s="16" t="s">
        <v>824</v>
      </c>
      <c r="D1289" s="16" t="s">
        <v>336</v>
      </c>
      <c r="E1289" s="16" t="s">
        <v>132</v>
      </c>
      <c r="F1289" s="16" t="s">
        <v>20</v>
      </c>
      <c r="G1289" s="7" t="n">
        <v>6</v>
      </c>
      <c r="H1289" s="6" t="n">
        <v>5.99</v>
      </c>
      <c r="I1289" s="6" t="n">
        <v>-35.94</v>
      </c>
      <c r="J1289" s="6" t="n">
        <v>-0</v>
      </c>
      <c r="K1289" s="6" t="n">
        <v>-0</v>
      </c>
      <c r="L1289" s="6" t="n">
        <v>-0</v>
      </c>
      <c r="M1289" s="6" t="s">
        <f>=I1289+J1289+K1289+L1289</f>
      </c>
      <c r="N1289" s="16"/>
      <c r="O1289" s="16" t="s">
        <v>674</v>
      </c>
    </row>
    <row collapsed="false" customFormat="false" customHeight="false" hidden="false" ht="12.1" outlineLevel="0" r="1290">
      <c r="A1290" s="21" t="n">
        <v>45853.437789352</v>
      </c>
      <c r="B1290" s="22" t="s">
        <v>696</v>
      </c>
      <c r="C1290" s="22" t="s">
        <v>846</v>
      </c>
      <c r="D1290" s="22" t="s">
        <v>696</v>
      </c>
      <c r="E1290" s="22" t="s">
        <v>696</v>
      </c>
      <c r="F1290" s="22" t="s">
        <v>20</v>
      </c>
      <c r="G1290" s="23" t="n">
        <v>1</v>
      </c>
      <c r="H1290" s="24" t="n">
        <v>1</v>
      </c>
      <c r="I1290" s="24" t="n">
        <v>35.76</v>
      </c>
      <c r="J1290" s="24" t="n">
        <v>0</v>
      </c>
      <c r="K1290" s="24" t="n">
        <v>-0</v>
      </c>
      <c r="L1290" s="24" t="n">
        <v>-0</v>
      </c>
      <c r="M1290" s="6" t="s">
        <f>=I1290+J1290+K1290+L1290</f>
      </c>
      <c r="N1290" s="22"/>
      <c r="O1290" s="22" t="s">
        <v>674</v>
      </c>
    </row>
    <row collapsed="false" customFormat="false" customHeight="false" hidden="false" ht="12.1" outlineLevel="0" r="1291">
      <c r="A1291" s="21" t="n">
        <v>45853.513402778</v>
      </c>
      <c r="B1291" s="22" t="s">
        <v>696</v>
      </c>
      <c r="C1291" s="22" t="s">
        <v>845</v>
      </c>
      <c r="D1291" s="22" t="s">
        <v>696</v>
      </c>
      <c r="E1291" s="22" t="s">
        <v>696</v>
      </c>
      <c r="F1291" s="22" t="s">
        <v>20</v>
      </c>
      <c r="G1291" s="23" t="n">
        <v>1</v>
      </c>
      <c r="H1291" s="24" t="n">
        <v>1</v>
      </c>
      <c r="I1291" s="24" t="n">
        <v>40.68</v>
      </c>
      <c r="J1291" s="24" t="n">
        <v>0</v>
      </c>
      <c r="K1291" s="24" t="n">
        <v>-0</v>
      </c>
      <c r="L1291" s="24" t="n">
        <v>-0</v>
      </c>
      <c r="M1291" s="6" t="s">
        <f>=I1291+J1291+K1291+L1291</f>
      </c>
      <c r="N1291" s="22"/>
      <c r="O1291" s="22" t="s">
        <v>674</v>
      </c>
    </row>
    <row collapsed="false" customFormat="false" customHeight="false" hidden="false" ht="12.1" outlineLevel="0" r="1292">
      <c r="A1292" s="21" t="n">
        <v>45853.556805556</v>
      </c>
      <c r="B1292" s="22" t="s">
        <v>673</v>
      </c>
      <c r="C1292" s="22" t="s">
        <v>233</v>
      </c>
      <c r="D1292" s="22" t="s">
        <v>673</v>
      </c>
      <c r="E1292" s="22" t="s">
        <v>673</v>
      </c>
      <c r="F1292" s="22" t="s">
        <v>20</v>
      </c>
      <c r="G1292" s="23" t="n">
        <v>1</v>
      </c>
      <c r="H1292" s="24" t="n">
        <v>1</v>
      </c>
      <c r="I1292" s="24" t="n">
        <v>10</v>
      </c>
      <c r="J1292" s="24" t="n">
        <v>0</v>
      </c>
      <c r="K1292" s="24" t="n">
        <v>-0</v>
      </c>
      <c r="L1292" s="24" t="n">
        <v>-0</v>
      </c>
      <c r="M1292" s="6" t="s">
        <f>=I1292+J1292+K1292+L1292</f>
      </c>
      <c r="N1292" s="22"/>
      <c r="O1292" s="22" t="s">
        <v>796</v>
      </c>
    </row>
    <row collapsed="false" customFormat="false" customHeight="false" hidden="false" ht="12.1" outlineLevel="0" r="1293">
      <c r="A1293" s="21" t="n">
        <v>45853.589351852</v>
      </c>
      <c r="B1293" s="22" t="s">
        <v>696</v>
      </c>
      <c r="C1293" s="22" t="s">
        <v>785</v>
      </c>
      <c r="D1293" s="22" t="s">
        <v>696</v>
      </c>
      <c r="E1293" s="22" t="s">
        <v>696</v>
      </c>
      <c r="F1293" s="22" t="s">
        <v>20</v>
      </c>
      <c r="G1293" s="23" t="n">
        <v>1</v>
      </c>
      <c r="H1293" s="24" t="n">
        <v>1</v>
      </c>
      <c r="I1293" s="24" t="n">
        <v>53.51</v>
      </c>
      <c r="J1293" s="24" t="n">
        <v>0</v>
      </c>
      <c r="K1293" s="24" t="n">
        <v>-0</v>
      </c>
      <c r="L1293" s="24" t="n">
        <v>-0</v>
      </c>
      <c r="M1293" s="6" t="s">
        <f>=I1293+J1293+K1293+L1293</f>
      </c>
      <c r="N1293" s="22"/>
      <c r="O1293" s="22" t="s">
        <v>674</v>
      </c>
    </row>
    <row collapsed="false" customFormat="false" customHeight="false" hidden="false" ht="12.1" outlineLevel="0" r="1294">
      <c r="A1294" s="29" t="n">
        <v>45853.589351852</v>
      </c>
      <c r="B1294" s="30" t="s">
        <v>687</v>
      </c>
      <c r="C1294" s="30" t="s">
        <v>786</v>
      </c>
      <c r="D1294" s="30" t="s">
        <v>687</v>
      </c>
      <c r="E1294" s="30" t="s">
        <v>687</v>
      </c>
      <c r="F1294" s="30" t="s">
        <v>20</v>
      </c>
      <c r="G1294" s="31" t="n">
        <v>1</v>
      </c>
      <c r="H1294" s="32" t="n">
        <v>-7</v>
      </c>
      <c r="I1294" s="32" t="n">
        <v>-7</v>
      </c>
      <c r="J1294" s="32" t="n">
        <v>0</v>
      </c>
      <c r="K1294" s="32" t="n">
        <v>-0</v>
      </c>
      <c r="L1294" s="32" t="n">
        <v>-0</v>
      </c>
      <c r="M1294" s="6" t="s">
        <f>=I1294+J1294+K1294+L1294</f>
      </c>
      <c r="N1294" s="30"/>
      <c r="O1294" s="30" t="s">
        <v>674</v>
      </c>
    </row>
    <row collapsed="false" customFormat="false" customHeight="false" hidden="false" ht="12.1" outlineLevel="0" r="1295">
      <c r="A1295" s="29" t="n">
        <v>45853.632847222</v>
      </c>
      <c r="B1295" s="30" t="s">
        <v>687</v>
      </c>
      <c r="C1295" s="30" t="s">
        <v>876</v>
      </c>
      <c r="D1295" s="30" t="s">
        <v>687</v>
      </c>
      <c r="E1295" s="30" t="s">
        <v>687</v>
      </c>
      <c r="F1295" s="30" t="s">
        <v>20</v>
      </c>
      <c r="G1295" s="31" t="n">
        <v>1</v>
      </c>
      <c r="H1295" s="32" t="n">
        <v>-84</v>
      </c>
      <c r="I1295" s="32" t="n">
        <v>-84</v>
      </c>
      <c r="J1295" s="32" t="n">
        <v>0</v>
      </c>
      <c r="K1295" s="32" t="n">
        <v>-0</v>
      </c>
      <c r="L1295" s="32" t="n">
        <v>-0</v>
      </c>
      <c r="M1295" s="6" t="s">
        <f>=I1295+J1295+K1295+L1295</f>
      </c>
      <c r="N1295" s="30"/>
      <c r="O1295" s="30" t="s">
        <v>674</v>
      </c>
    </row>
    <row collapsed="false" customFormat="false" customHeight="false" hidden="false" ht="12.1" outlineLevel="0" r="1296">
      <c r="A1296" s="21" t="n">
        <v>45853.632847222</v>
      </c>
      <c r="B1296" s="22" t="s">
        <v>696</v>
      </c>
      <c r="C1296" s="22" t="s">
        <v>877</v>
      </c>
      <c r="D1296" s="22" t="s">
        <v>696</v>
      </c>
      <c r="E1296" s="22" t="s">
        <v>696</v>
      </c>
      <c r="F1296" s="22" t="s">
        <v>20</v>
      </c>
      <c r="G1296" s="23" t="n">
        <v>1</v>
      </c>
      <c r="H1296" s="24" t="n">
        <v>1</v>
      </c>
      <c r="I1296" s="24" t="n">
        <v>648</v>
      </c>
      <c r="J1296" s="24" t="n">
        <v>0</v>
      </c>
      <c r="K1296" s="24" t="n">
        <v>-0</v>
      </c>
      <c r="L1296" s="24" t="n">
        <v>-0</v>
      </c>
      <c r="M1296" s="6" t="s">
        <f>=I1296+J1296+K1296+L1296</f>
      </c>
      <c r="N1296" s="22"/>
      <c r="O1296" s="22" t="s">
        <v>674</v>
      </c>
    </row>
    <row collapsed="false" customFormat="false" customHeight="false" hidden="false" ht="12.1" outlineLevel="0" r="1297">
      <c r="A1297" s="20" t="n">
        <v>45853.64568287</v>
      </c>
      <c r="B1297" s="16" t="s">
        <v>135</v>
      </c>
      <c r="C1297" s="16" t="s">
        <v>801</v>
      </c>
      <c r="D1297" s="16" t="s">
        <v>336</v>
      </c>
      <c r="E1297" s="16" t="s">
        <v>132</v>
      </c>
      <c r="F1297" s="16" t="s">
        <v>20</v>
      </c>
      <c r="G1297" s="7" t="n">
        <v>4</v>
      </c>
      <c r="H1297" s="6" t="n">
        <v>138.97</v>
      </c>
      <c r="I1297" s="6" t="n">
        <v>-555.88</v>
      </c>
      <c r="J1297" s="6" t="n">
        <v>-0</v>
      </c>
      <c r="K1297" s="6" t="n">
        <v>-0</v>
      </c>
      <c r="L1297" s="6" t="n">
        <v>-0</v>
      </c>
      <c r="M1297" s="6" t="s">
        <f>=I1297+J1297+K1297+L1297</f>
      </c>
      <c r="N1297" s="16"/>
      <c r="O1297" s="16" t="s">
        <v>674</v>
      </c>
    </row>
    <row collapsed="false" customFormat="false" customHeight="false" hidden="false" ht="12.1" outlineLevel="0" r="1298">
      <c r="A1298" s="21" t="n">
        <v>45853.835497685</v>
      </c>
      <c r="B1298" s="22" t="s">
        <v>673</v>
      </c>
      <c r="C1298" s="22" t="s">
        <v>233</v>
      </c>
      <c r="D1298" s="22" t="s">
        <v>673</v>
      </c>
      <c r="E1298" s="22" t="s">
        <v>673</v>
      </c>
      <c r="F1298" s="22" t="s">
        <v>20</v>
      </c>
      <c r="G1298" s="23" t="n">
        <v>1</v>
      </c>
      <c r="H1298" s="24" t="n">
        <v>1</v>
      </c>
      <c r="I1298" s="24" t="n">
        <v>16.01</v>
      </c>
      <c r="J1298" s="24" t="n">
        <v>0</v>
      </c>
      <c r="K1298" s="24" t="n">
        <v>-0</v>
      </c>
      <c r="L1298" s="24" t="n">
        <v>-0</v>
      </c>
      <c r="M1298" s="6" t="s">
        <f>=I1298+J1298+K1298+L1298</f>
      </c>
      <c r="N1298" s="22"/>
      <c r="O1298" s="22" t="s">
        <v>796</v>
      </c>
    </row>
    <row collapsed="false" customFormat="false" customHeight="false" hidden="false" ht="12.1" outlineLevel="0" r="1299">
      <c r="A1299" s="21" t="n">
        <v>45854.321331019</v>
      </c>
      <c r="B1299" s="22" t="s">
        <v>673</v>
      </c>
      <c r="C1299" s="22" t="s">
        <v>233</v>
      </c>
      <c r="D1299" s="22" t="s">
        <v>673</v>
      </c>
      <c r="E1299" s="22" t="s">
        <v>673</v>
      </c>
      <c r="F1299" s="22" t="s">
        <v>20</v>
      </c>
      <c r="G1299" s="23" t="n">
        <v>1</v>
      </c>
      <c r="H1299" s="24" t="n">
        <v>1</v>
      </c>
      <c r="I1299" s="24" t="n">
        <v>45.12</v>
      </c>
      <c r="J1299" s="24" t="n">
        <v>0</v>
      </c>
      <c r="K1299" s="24" t="n">
        <v>-0</v>
      </c>
      <c r="L1299" s="24" t="n">
        <v>-0</v>
      </c>
      <c r="M1299" s="6" t="s">
        <f>=I1299+J1299+K1299+L1299</f>
      </c>
      <c r="N1299" s="22"/>
      <c r="O1299" s="22" t="s">
        <v>796</v>
      </c>
    </row>
    <row collapsed="false" customFormat="false" customHeight="false" hidden="false" ht="12.1" outlineLevel="0" r="1300">
      <c r="A1300" s="33" t="n">
        <v>45854.565972222</v>
      </c>
      <c r="B1300" s="34" t="s">
        <v>135</v>
      </c>
      <c r="C1300" s="34" t="s">
        <v>801</v>
      </c>
      <c r="D1300" s="34" t="s">
        <v>407</v>
      </c>
      <c r="E1300" s="34" t="s">
        <v>132</v>
      </c>
      <c r="F1300" s="34" t="s">
        <v>20</v>
      </c>
      <c r="G1300" s="35" t="n">
        <v>-16</v>
      </c>
      <c r="H1300" s="36" t="n">
        <v>139.03</v>
      </c>
      <c r="I1300" s="36" t="n">
        <v>2224.48</v>
      </c>
      <c r="J1300" s="36" t="n">
        <v>0</v>
      </c>
      <c r="K1300" s="36" t="n">
        <v>-0</v>
      </c>
      <c r="L1300" s="36" t="n">
        <v>-0</v>
      </c>
      <c r="M1300" s="6" t="s">
        <f>=I1300+J1300+K1300+L1300</f>
      </c>
      <c r="N1300" s="34"/>
      <c r="O1300" s="34" t="s">
        <v>674</v>
      </c>
    </row>
    <row collapsed="false" customFormat="false" customHeight="false" hidden="false" ht="12.1" outlineLevel="0" r="1301">
      <c r="A1301" s="20" t="n">
        <v>45854.566157407</v>
      </c>
      <c r="B1301" s="16" t="s">
        <v>17</v>
      </c>
      <c r="C1301" s="16" t="s">
        <v>685</v>
      </c>
      <c r="D1301" s="16" t="s">
        <v>336</v>
      </c>
      <c r="E1301" s="16" t="s">
        <v>18</v>
      </c>
      <c r="F1301" s="16" t="s">
        <v>20</v>
      </c>
      <c r="G1301" s="7" t="n">
        <v>10</v>
      </c>
      <c r="H1301" s="6" t="n">
        <v>203.45</v>
      </c>
      <c r="I1301" s="6" t="n">
        <v>-2034.5</v>
      </c>
      <c r="J1301" s="6" t="n">
        <v>-0</v>
      </c>
      <c r="K1301" s="6" t="n">
        <v>-6.1</v>
      </c>
      <c r="L1301" s="6" t="n">
        <v>-0</v>
      </c>
      <c r="M1301" s="6" t="s">
        <f>=I1301+J1301+K1301+L1301</f>
      </c>
      <c r="N1301" s="16"/>
      <c r="O1301" s="16" t="s">
        <v>674</v>
      </c>
    </row>
    <row collapsed="false" customFormat="false" customHeight="false" hidden="false" ht="12.1" outlineLevel="0" r="1302">
      <c r="A1302" s="33" t="n">
        <v>45854.568622685</v>
      </c>
      <c r="B1302" s="34" t="s">
        <v>135</v>
      </c>
      <c r="C1302" s="34" t="s">
        <v>801</v>
      </c>
      <c r="D1302" s="34" t="s">
        <v>407</v>
      </c>
      <c r="E1302" s="34" t="s">
        <v>132</v>
      </c>
      <c r="F1302" s="34" t="s">
        <v>20</v>
      </c>
      <c r="G1302" s="35" t="n">
        <v>-10</v>
      </c>
      <c r="H1302" s="36" t="n">
        <v>139.03</v>
      </c>
      <c r="I1302" s="36" t="n">
        <v>1390.3</v>
      </c>
      <c r="J1302" s="36" t="n">
        <v>0</v>
      </c>
      <c r="K1302" s="36" t="n">
        <v>-0</v>
      </c>
      <c r="L1302" s="36" t="n">
        <v>-0</v>
      </c>
      <c r="M1302" s="6" t="s">
        <f>=I1302+J1302+K1302+L1302</f>
      </c>
      <c r="N1302" s="34"/>
      <c r="O1302" s="34" t="s">
        <v>674</v>
      </c>
    </row>
    <row collapsed="false" customFormat="false" customHeight="false" hidden="false" ht="12.1" outlineLevel="0" r="1303">
      <c r="A1303" s="20" t="n">
        <v>45854.568865741</v>
      </c>
      <c r="B1303" s="16" t="s">
        <v>89</v>
      </c>
      <c r="C1303" s="16" t="s">
        <v>699</v>
      </c>
      <c r="D1303" s="16" t="s">
        <v>336</v>
      </c>
      <c r="E1303" s="16" t="s">
        <v>18</v>
      </c>
      <c r="F1303" s="16" t="s">
        <v>20</v>
      </c>
      <c r="G1303" s="7" t="n">
        <v>10</v>
      </c>
      <c r="H1303" s="6" t="n">
        <v>111.51</v>
      </c>
      <c r="I1303" s="6" t="n">
        <v>-1115.1</v>
      </c>
      <c r="J1303" s="6" t="n">
        <v>-0</v>
      </c>
      <c r="K1303" s="6" t="n">
        <v>-0</v>
      </c>
      <c r="L1303" s="6" t="n">
        <v>-0</v>
      </c>
      <c r="M1303" s="6" t="s">
        <f>=I1303+J1303+K1303+L1303</f>
      </c>
      <c r="N1303" s="16"/>
      <c r="O1303" s="16" t="s">
        <v>674</v>
      </c>
    </row>
    <row collapsed="false" customFormat="false" customHeight="false" hidden="false" ht="12.1" outlineLevel="0" r="1304">
      <c r="A1304" s="29" t="n">
        <v>45854.568877315</v>
      </c>
      <c r="B1304" s="30" t="s">
        <v>709</v>
      </c>
      <c r="C1304" s="30" t="s">
        <v>719</v>
      </c>
      <c r="D1304" s="30" t="s">
        <v>709</v>
      </c>
      <c r="E1304" s="30" t="s">
        <v>709</v>
      </c>
      <c r="F1304" s="30" t="s">
        <v>20</v>
      </c>
      <c r="G1304" s="31" t="n">
        <v>1</v>
      </c>
      <c r="H1304" s="32" t="n">
        <v>-1</v>
      </c>
      <c r="I1304" s="32" t="n">
        <v>-3.35</v>
      </c>
      <c r="J1304" s="32" t="n">
        <v>0</v>
      </c>
      <c r="K1304" s="32" t="n">
        <v>-0</v>
      </c>
      <c r="L1304" s="32" t="n">
        <v>-0</v>
      </c>
      <c r="M1304" s="6" t="s">
        <f>=I1304+J1304+K1304+L1304</f>
      </c>
      <c r="N1304" s="30"/>
      <c r="O1304" s="30" t="s">
        <v>674</v>
      </c>
    </row>
    <row collapsed="false" customFormat="false" customHeight="false" hidden="false" ht="12.1" outlineLevel="0" r="1305">
      <c r="A1305" s="20" t="n">
        <v>45854.569351852</v>
      </c>
      <c r="B1305" s="16" t="s">
        <v>135</v>
      </c>
      <c r="C1305" s="16" t="s">
        <v>801</v>
      </c>
      <c r="D1305" s="16" t="s">
        <v>336</v>
      </c>
      <c r="E1305" s="16" t="s">
        <v>132</v>
      </c>
      <c r="F1305" s="16" t="s">
        <v>20</v>
      </c>
      <c r="G1305" s="7" t="n">
        <v>4</v>
      </c>
      <c r="H1305" s="6" t="n">
        <v>139.04</v>
      </c>
      <c r="I1305" s="6" t="n">
        <v>-556.16</v>
      </c>
      <c r="J1305" s="6" t="n">
        <v>-0</v>
      </c>
      <c r="K1305" s="6" t="n">
        <v>-0</v>
      </c>
      <c r="L1305" s="6" t="n">
        <v>-0</v>
      </c>
      <c r="M1305" s="6" t="s">
        <f>=I1305+J1305+K1305+L1305</f>
      </c>
      <c r="N1305" s="16"/>
      <c r="O1305" s="16" t="s">
        <v>674</v>
      </c>
    </row>
    <row collapsed="false" customFormat="false" customHeight="false" hidden="false" ht="12.1" outlineLevel="0" r="1306">
      <c r="A1306" s="21" t="n">
        <v>45854.591724537</v>
      </c>
      <c r="B1306" s="22" t="s">
        <v>673</v>
      </c>
      <c r="C1306" s="22" t="s">
        <v>233</v>
      </c>
      <c r="D1306" s="22" t="s">
        <v>673</v>
      </c>
      <c r="E1306" s="22" t="s">
        <v>673</v>
      </c>
      <c r="F1306" s="22" t="s">
        <v>20</v>
      </c>
      <c r="G1306" s="23" t="n">
        <v>1</v>
      </c>
      <c r="H1306" s="24" t="n">
        <v>1</v>
      </c>
      <c r="I1306" s="24" t="n">
        <v>10</v>
      </c>
      <c r="J1306" s="24" t="n">
        <v>0</v>
      </c>
      <c r="K1306" s="24" t="n">
        <v>-0</v>
      </c>
      <c r="L1306" s="24" t="n">
        <v>-0</v>
      </c>
      <c r="M1306" s="6" t="s">
        <f>=I1306+J1306+K1306+L1306</f>
      </c>
      <c r="N1306" s="22"/>
      <c r="O1306" s="22" t="s">
        <v>796</v>
      </c>
    </row>
    <row collapsed="false" customFormat="false" customHeight="false" hidden="false" ht="12.1" outlineLevel="0" r="1307">
      <c r="A1307" s="21" t="n">
        <v>45855.326469907</v>
      </c>
      <c r="B1307" s="22" t="s">
        <v>673</v>
      </c>
      <c r="C1307" s="22" t="s">
        <v>233</v>
      </c>
      <c r="D1307" s="22" t="s">
        <v>673</v>
      </c>
      <c r="E1307" s="22" t="s">
        <v>673</v>
      </c>
      <c r="F1307" s="22" t="s">
        <v>20</v>
      </c>
      <c r="G1307" s="23" t="n">
        <v>1</v>
      </c>
      <c r="H1307" s="24" t="n">
        <v>1</v>
      </c>
      <c r="I1307" s="24" t="n">
        <v>2.12</v>
      </c>
      <c r="J1307" s="24" t="n">
        <v>0</v>
      </c>
      <c r="K1307" s="24" t="n">
        <v>-0</v>
      </c>
      <c r="L1307" s="24" t="n">
        <v>-0</v>
      </c>
      <c r="M1307" s="6" t="s">
        <f>=I1307+J1307+K1307+L1307</f>
      </c>
      <c r="N1307" s="22"/>
      <c r="O1307" s="22" t="s">
        <v>796</v>
      </c>
    </row>
    <row collapsed="false" customFormat="false" customHeight="false" hidden="false" ht="12.1" outlineLevel="0" r="1308">
      <c r="A1308" s="21" t="n">
        <v>45856.297638889</v>
      </c>
      <c r="B1308" s="22" t="s">
        <v>673</v>
      </c>
      <c r="C1308" s="22" t="s">
        <v>233</v>
      </c>
      <c r="D1308" s="22" t="s">
        <v>673</v>
      </c>
      <c r="E1308" s="22" t="s">
        <v>673</v>
      </c>
      <c r="F1308" s="22" t="s">
        <v>20</v>
      </c>
      <c r="G1308" s="23" t="n">
        <v>1</v>
      </c>
      <c r="H1308" s="24" t="n">
        <v>1</v>
      </c>
      <c r="I1308" s="24" t="n">
        <v>30.04</v>
      </c>
      <c r="J1308" s="24" t="n">
        <v>0</v>
      </c>
      <c r="K1308" s="24" t="n">
        <v>-0</v>
      </c>
      <c r="L1308" s="24" t="n">
        <v>-0</v>
      </c>
      <c r="M1308" s="6" t="s">
        <f>=I1308+J1308+K1308+L1308</f>
      </c>
      <c r="N1308" s="22"/>
      <c r="O1308" s="22" t="s">
        <v>796</v>
      </c>
    </row>
    <row collapsed="false" customFormat="false" customHeight="false" hidden="false" ht="12.1" outlineLevel="0" r="1309">
      <c r="A1309" s="21" t="n">
        <v>45856.298958333</v>
      </c>
      <c r="B1309" s="22" t="s">
        <v>673</v>
      </c>
      <c r="C1309" s="22" t="s">
        <v>233</v>
      </c>
      <c r="D1309" s="22" t="s">
        <v>673</v>
      </c>
      <c r="E1309" s="22" t="s">
        <v>673</v>
      </c>
      <c r="F1309" s="22" t="s">
        <v>20</v>
      </c>
      <c r="G1309" s="23" t="n">
        <v>1</v>
      </c>
      <c r="H1309" s="24" t="n">
        <v>1</v>
      </c>
      <c r="I1309" s="24" t="n">
        <v>15.02</v>
      </c>
      <c r="J1309" s="24" t="n">
        <v>0</v>
      </c>
      <c r="K1309" s="24" t="n">
        <v>-0</v>
      </c>
      <c r="L1309" s="24" t="n">
        <v>-0</v>
      </c>
      <c r="M1309" s="6" t="s">
        <f>=I1309+J1309+K1309+L1309</f>
      </c>
      <c r="N1309" s="22"/>
      <c r="O1309" s="22" t="s">
        <v>796</v>
      </c>
    </row>
    <row collapsed="false" customFormat="false" customHeight="false" hidden="false" ht="12.1" outlineLevel="0" r="1310">
      <c r="A1310" s="20" t="n">
        <v>45856.338865741</v>
      </c>
      <c r="B1310" s="16" t="s">
        <v>135</v>
      </c>
      <c r="C1310" s="16" t="s">
        <v>801</v>
      </c>
      <c r="D1310" s="16" t="s">
        <v>336</v>
      </c>
      <c r="E1310" s="16" t="s">
        <v>132</v>
      </c>
      <c r="F1310" s="16" t="s">
        <v>20</v>
      </c>
      <c r="G1310" s="7" t="n">
        <v>1</v>
      </c>
      <c r="H1310" s="6" t="n">
        <v>139.170499</v>
      </c>
      <c r="I1310" s="6" t="n">
        <v>-139.17</v>
      </c>
      <c r="J1310" s="6" t="n">
        <v>-0</v>
      </c>
      <c r="K1310" s="6" t="n">
        <v>-0</v>
      </c>
      <c r="L1310" s="6" t="n">
        <v>-0</v>
      </c>
      <c r="M1310" s="6" t="s">
        <f>=I1310+J1310+K1310+L1310</f>
      </c>
      <c r="N1310" s="16"/>
      <c r="O1310" s="16" t="s">
        <v>796</v>
      </c>
    </row>
    <row collapsed="false" customFormat="false" customHeight="false" hidden="false" ht="12.1" outlineLevel="0" r="1311">
      <c r="A1311" s="33" t="n">
        <v>45856.443842593</v>
      </c>
      <c r="B1311" s="34" t="s">
        <v>135</v>
      </c>
      <c r="C1311" s="34" t="s">
        <v>801</v>
      </c>
      <c r="D1311" s="34" t="s">
        <v>407</v>
      </c>
      <c r="E1311" s="34" t="s">
        <v>132</v>
      </c>
      <c r="F1311" s="34" t="s">
        <v>20</v>
      </c>
      <c r="G1311" s="35" t="n">
        <v>-9</v>
      </c>
      <c r="H1311" s="36" t="n">
        <v>139.21</v>
      </c>
      <c r="I1311" s="36" t="n">
        <v>1252.89</v>
      </c>
      <c r="J1311" s="36" t="n">
        <v>0</v>
      </c>
      <c r="K1311" s="36" t="n">
        <v>-0</v>
      </c>
      <c r="L1311" s="36" t="n">
        <v>-0</v>
      </c>
      <c r="M1311" s="6" t="s">
        <f>=I1311+J1311+K1311+L1311</f>
      </c>
      <c r="N1311" s="34"/>
      <c r="O1311" s="34" t="s">
        <v>674</v>
      </c>
    </row>
    <row collapsed="false" customFormat="false" customHeight="false" hidden="false" ht="12.1" outlineLevel="0" r="1312">
      <c r="A1312" s="20" t="n">
        <v>45856.444097222</v>
      </c>
      <c r="B1312" s="16" t="s">
        <v>124</v>
      </c>
      <c r="C1312" s="16" t="s">
        <v>744</v>
      </c>
      <c r="D1312" s="16" t="s">
        <v>336</v>
      </c>
      <c r="E1312" s="16" t="s">
        <v>18</v>
      </c>
      <c r="F1312" s="16" t="s">
        <v>20</v>
      </c>
      <c r="G1312" s="7" t="n">
        <v>20</v>
      </c>
      <c r="H1312" s="6" t="n">
        <v>57.96</v>
      </c>
      <c r="I1312" s="6" t="n">
        <v>-1159.2</v>
      </c>
      <c r="J1312" s="6" t="n">
        <v>-0</v>
      </c>
      <c r="K1312" s="6" t="n">
        <v>-3.48</v>
      </c>
      <c r="L1312" s="6" t="n">
        <v>-0</v>
      </c>
      <c r="M1312" s="6" t="s">
        <f>=I1312+J1312+K1312+L1312</f>
      </c>
      <c r="N1312" s="16"/>
      <c r="O1312" s="16" t="s">
        <v>674</v>
      </c>
    </row>
    <row collapsed="false" customFormat="false" customHeight="false" hidden="false" ht="12.1" outlineLevel="0" r="1313">
      <c r="A1313" s="21" t="n">
        <v>45856.567291667</v>
      </c>
      <c r="B1313" s="22" t="s">
        <v>696</v>
      </c>
      <c r="C1313" s="22" t="s">
        <v>783</v>
      </c>
      <c r="D1313" s="22" t="s">
        <v>696</v>
      </c>
      <c r="E1313" s="22" t="s">
        <v>696</v>
      </c>
      <c r="F1313" s="22" t="s">
        <v>20</v>
      </c>
      <c r="G1313" s="23" t="n">
        <v>1</v>
      </c>
      <c r="H1313" s="24" t="n">
        <v>1</v>
      </c>
      <c r="I1313" s="24" t="n">
        <v>259.52</v>
      </c>
      <c r="J1313" s="24" t="n">
        <v>0</v>
      </c>
      <c r="K1313" s="24" t="n">
        <v>-0</v>
      </c>
      <c r="L1313" s="24" t="n">
        <v>-0</v>
      </c>
      <c r="M1313" s="6" t="s">
        <f>=I1313+J1313+K1313+L1313</f>
      </c>
      <c r="N1313" s="22"/>
      <c r="O1313" s="22" t="s">
        <v>674</v>
      </c>
    </row>
    <row collapsed="false" customFormat="false" customHeight="false" hidden="false" ht="12.1" outlineLevel="0" r="1314">
      <c r="A1314" s="29" t="n">
        <v>45856.567291667</v>
      </c>
      <c r="B1314" s="30" t="s">
        <v>687</v>
      </c>
      <c r="C1314" s="30" t="s">
        <v>784</v>
      </c>
      <c r="D1314" s="30" t="s">
        <v>687</v>
      </c>
      <c r="E1314" s="30" t="s">
        <v>687</v>
      </c>
      <c r="F1314" s="30" t="s">
        <v>20</v>
      </c>
      <c r="G1314" s="31" t="n">
        <v>1</v>
      </c>
      <c r="H1314" s="32" t="n">
        <v>-34</v>
      </c>
      <c r="I1314" s="32" t="n">
        <v>-34</v>
      </c>
      <c r="J1314" s="32" t="n">
        <v>0</v>
      </c>
      <c r="K1314" s="32" t="n">
        <v>-0</v>
      </c>
      <c r="L1314" s="32" t="n">
        <v>-0</v>
      </c>
      <c r="M1314" s="6" t="s">
        <f>=I1314+J1314+K1314+L1314</f>
      </c>
      <c r="N1314" s="30"/>
      <c r="O1314" s="30" t="s">
        <v>674</v>
      </c>
    </row>
    <row collapsed="false" customFormat="false" customHeight="false" hidden="false" ht="12.1" outlineLevel="0" r="1315">
      <c r="A1315" s="21" t="n">
        <v>45856.590300926</v>
      </c>
      <c r="B1315" s="22" t="s">
        <v>673</v>
      </c>
      <c r="C1315" s="22" t="s">
        <v>233</v>
      </c>
      <c r="D1315" s="22" t="s">
        <v>673</v>
      </c>
      <c r="E1315" s="22" t="s">
        <v>673</v>
      </c>
      <c r="F1315" s="22" t="s">
        <v>20</v>
      </c>
      <c r="G1315" s="23" t="n">
        <v>1</v>
      </c>
      <c r="H1315" s="24" t="n">
        <v>1</v>
      </c>
      <c r="I1315" s="24" t="n">
        <v>10</v>
      </c>
      <c r="J1315" s="24" t="n">
        <v>0</v>
      </c>
      <c r="K1315" s="24" t="n">
        <v>-0</v>
      </c>
      <c r="L1315" s="24" t="n">
        <v>-0</v>
      </c>
      <c r="M1315" s="6" t="s">
        <f>=I1315+J1315+K1315+L1315</f>
      </c>
      <c r="N1315" s="22"/>
      <c r="O1315" s="22" t="s">
        <v>796</v>
      </c>
    </row>
    <row collapsed="false" customFormat="false" customHeight="false" hidden="false" ht="12.1" outlineLevel="0" r="1316">
      <c r="A1316" s="20" t="n">
        <v>45856.647881944</v>
      </c>
      <c r="B1316" s="16" t="s">
        <v>135</v>
      </c>
      <c r="C1316" s="16" t="s">
        <v>801</v>
      </c>
      <c r="D1316" s="16" t="s">
        <v>336</v>
      </c>
      <c r="E1316" s="16" t="s">
        <v>132</v>
      </c>
      <c r="F1316" s="16" t="s">
        <v>20</v>
      </c>
      <c r="G1316" s="7" t="n">
        <v>2</v>
      </c>
      <c r="H1316" s="6" t="n">
        <v>139.25</v>
      </c>
      <c r="I1316" s="6" t="n">
        <v>-278.5</v>
      </c>
      <c r="J1316" s="6" t="n">
        <v>-0</v>
      </c>
      <c r="K1316" s="6" t="n">
        <v>-0</v>
      </c>
      <c r="L1316" s="6" t="n">
        <v>-0</v>
      </c>
      <c r="M1316" s="6" t="s">
        <f>=I1316+J1316+K1316+L1316</f>
      </c>
      <c r="N1316" s="16"/>
      <c r="O1316" s="16" t="s">
        <v>674</v>
      </c>
    </row>
    <row collapsed="false" customFormat="false" customHeight="false" hidden="false" ht="12.1" outlineLevel="0" r="1317">
      <c r="A1317" s="21" t="n">
        <v>45857.318530093</v>
      </c>
      <c r="B1317" s="22" t="s">
        <v>673</v>
      </c>
      <c r="C1317" s="22" t="s">
        <v>233</v>
      </c>
      <c r="D1317" s="22" t="s">
        <v>673</v>
      </c>
      <c r="E1317" s="22" t="s">
        <v>673</v>
      </c>
      <c r="F1317" s="22" t="s">
        <v>20</v>
      </c>
      <c r="G1317" s="23" t="n">
        <v>1</v>
      </c>
      <c r="H1317" s="24" t="n">
        <v>1</v>
      </c>
      <c r="I1317" s="24" t="n">
        <v>42.32</v>
      </c>
      <c r="J1317" s="24" t="n">
        <v>0</v>
      </c>
      <c r="K1317" s="24" t="n">
        <v>-0</v>
      </c>
      <c r="L1317" s="24" t="n">
        <v>-0</v>
      </c>
      <c r="M1317" s="6" t="s">
        <f>=I1317+J1317+K1317+L1317</f>
      </c>
      <c r="N1317" s="22"/>
      <c r="O1317" s="22" t="s">
        <v>796</v>
      </c>
    </row>
    <row collapsed="false" customFormat="false" customHeight="false" hidden="false" ht="12.1" outlineLevel="0" r="1318">
      <c r="A1318" s="21" t="n">
        <v>45857.675173611</v>
      </c>
      <c r="B1318" s="22" t="s">
        <v>673</v>
      </c>
      <c r="C1318" s="22" t="s">
        <v>233</v>
      </c>
      <c r="D1318" s="22" t="s">
        <v>673</v>
      </c>
      <c r="E1318" s="22" t="s">
        <v>673</v>
      </c>
      <c r="F1318" s="22" t="s">
        <v>20</v>
      </c>
      <c r="G1318" s="23" t="n">
        <v>1</v>
      </c>
      <c r="H1318" s="24" t="n">
        <v>1</v>
      </c>
      <c r="I1318" s="24" t="n">
        <v>11.03</v>
      </c>
      <c r="J1318" s="24" t="n">
        <v>0</v>
      </c>
      <c r="K1318" s="24" t="n">
        <v>-0</v>
      </c>
      <c r="L1318" s="24" t="n">
        <v>-0</v>
      </c>
      <c r="M1318" s="6" t="s">
        <f>=I1318+J1318+K1318+L1318</f>
      </c>
      <c r="N1318" s="22"/>
      <c r="O1318" s="22" t="s">
        <v>796</v>
      </c>
    </row>
    <row collapsed="false" customFormat="false" customHeight="false" hidden="false" ht="12.1" outlineLevel="0" r="1319">
      <c r="A1319" s="21" t="n">
        <v>45857.845925926</v>
      </c>
      <c r="B1319" s="22" t="s">
        <v>673</v>
      </c>
      <c r="C1319" s="22" t="s">
        <v>233</v>
      </c>
      <c r="D1319" s="22" t="s">
        <v>673</v>
      </c>
      <c r="E1319" s="22" t="s">
        <v>673</v>
      </c>
      <c r="F1319" s="22" t="s">
        <v>20</v>
      </c>
      <c r="G1319" s="23" t="n">
        <v>1</v>
      </c>
      <c r="H1319" s="24" t="n">
        <v>1</v>
      </c>
      <c r="I1319" s="24" t="n">
        <v>18.02</v>
      </c>
      <c r="J1319" s="24" t="n">
        <v>0</v>
      </c>
      <c r="K1319" s="24" t="n">
        <v>-0</v>
      </c>
      <c r="L1319" s="24" t="n">
        <v>-0</v>
      </c>
      <c r="M1319" s="6" t="s">
        <f>=I1319+J1319+K1319+L1319</f>
      </c>
      <c r="N1319" s="22"/>
      <c r="O1319" s="22" t="s">
        <v>796</v>
      </c>
    </row>
    <row collapsed="false" customFormat="false" customHeight="false" hidden="false" ht="12.1" outlineLevel="0" r="1320">
      <c r="A1320" s="21" t="n">
        <v>45857.856574074</v>
      </c>
      <c r="B1320" s="22" t="s">
        <v>673</v>
      </c>
      <c r="C1320" s="22" t="s">
        <v>233</v>
      </c>
      <c r="D1320" s="22" t="s">
        <v>673</v>
      </c>
      <c r="E1320" s="22" t="s">
        <v>673</v>
      </c>
      <c r="F1320" s="22" t="s">
        <v>20</v>
      </c>
      <c r="G1320" s="23" t="n">
        <v>1</v>
      </c>
      <c r="H1320" s="24" t="n">
        <v>1</v>
      </c>
      <c r="I1320" s="24" t="n">
        <v>43.01</v>
      </c>
      <c r="J1320" s="24" t="n">
        <v>0</v>
      </c>
      <c r="K1320" s="24" t="n">
        <v>-0</v>
      </c>
      <c r="L1320" s="24" t="n">
        <v>-0</v>
      </c>
      <c r="M1320" s="6" t="s">
        <f>=I1320+J1320+K1320+L1320</f>
      </c>
      <c r="N1320" s="22"/>
      <c r="O1320" s="22" t="s">
        <v>796</v>
      </c>
    </row>
    <row collapsed="false" customFormat="false" customHeight="false" hidden="false" ht="12.1" outlineLevel="0" r="1321">
      <c r="A1321" s="20" t="n">
        <v>45857.856655093</v>
      </c>
      <c r="B1321" s="16" t="s">
        <v>135</v>
      </c>
      <c r="C1321" s="16" t="s">
        <v>801</v>
      </c>
      <c r="D1321" s="16" t="s">
        <v>336</v>
      </c>
      <c r="E1321" s="16" t="s">
        <v>132</v>
      </c>
      <c r="F1321" s="16" t="s">
        <v>20</v>
      </c>
      <c r="G1321" s="7" t="n">
        <v>1</v>
      </c>
      <c r="H1321" s="6" t="n">
        <v>139.238692</v>
      </c>
      <c r="I1321" s="6" t="n">
        <v>-139.24</v>
      </c>
      <c r="J1321" s="6" t="n">
        <v>-0</v>
      </c>
      <c r="K1321" s="6" t="n">
        <v>-0</v>
      </c>
      <c r="L1321" s="6" t="n">
        <v>-0</v>
      </c>
      <c r="M1321" s="6" t="s">
        <f>=I1321+J1321+K1321+L1321</f>
      </c>
      <c r="N1321" s="16"/>
      <c r="O1321" s="16" t="s">
        <v>796</v>
      </c>
    </row>
    <row collapsed="false" customFormat="false" customHeight="false" hidden="false" ht="12.1" outlineLevel="0" r="1322">
      <c r="A1322" s="21" t="n">
        <v>45859.316805556</v>
      </c>
      <c r="B1322" s="22" t="s">
        <v>673</v>
      </c>
      <c r="C1322" s="22" t="s">
        <v>233</v>
      </c>
      <c r="D1322" s="22" t="s">
        <v>673</v>
      </c>
      <c r="E1322" s="22" t="s">
        <v>673</v>
      </c>
      <c r="F1322" s="22" t="s">
        <v>20</v>
      </c>
      <c r="G1322" s="23" t="n">
        <v>1</v>
      </c>
      <c r="H1322" s="24" t="n">
        <v>1</v>
      </c>
      <c r="I1322" s="24" t="n">
        <v>30.22</v>
      </c>
      <c r="J1322" s="24" t="n">
        <v>0</v>
      </c>
      <c r="K1322" s="24" t="n">
        <v>-0</v>
      </c>
      <c r="L1322" s="24" t="n">
        <v>-0</v>
      </c>
      <c r="M1322" s="6" t="s">
        <f>=I1322+J1322+K1322+L1322</f>
      </c>
      <c r="N1322" s="22"/>
      <c r="O1322" s="22" t="s">
        <v>796</v>
      </c>
    </row>
    <row collapsed="false" customFormat="false" customHeight="false" hidden="false" ht="12.1" outlineLevel="0" r="1323">
      <c r="A1323" s="21" t="n">
        <v>45860.667060185</v>
      </c>
      <c r="B1323" s="22" t="s">
        <v>696</v>
      </c>
      <c r="C1323" s="22" t="s">
        <v>794</v>
      </c>
      <c r="D1323" s="22" t="s">
        <v>696</v>
      </c>
      <c r="E1323" s="22" t="s">
        <v>696</v>
      </c>
      <c r="F1323" s="22" t="s">
        <v>20</v>
      </c>
      <c r="G1323" s="23" t="n">
        <v>1</v>
      </c>
      <c r="H1323" s="24" t="n">
        <v>1</v>
      </c>
      <c r="I1323" s="24" t="n">
        <v>1400</v>
      </c>
      <c r="J1323" s="24" t="n">
        <v>0</v>
      </c>
      <c r="K1323" s="24" t="n">
        <v>-0</v>
      </c>
      <c r="L1323" s="24" t="n">
        <v>-0</v>
      </c>
      <c r="M1323" s="6" t="s">
        <f>=I1323+J1323+K1323+L1323</f>
      </c>
      <c r="N1323" s="22"/>
      <c r="O1323" s="22" t="s">
        <v>674</v>
      </c>
    </row>
    <row collapsed="false" customFormat="false" customHeight="false" hidden="false" ht="12.1" outlineLevel="0" r="1324">
      <c r="A1324" s="29" t="n">
        <v>45860.667060185</v>
      </c>
      <c r="B1324" s="30" t="s">
        <v>687</v>
      </c>
      <c r="C1324" s="30" t="s">
        <v>793</v>
      </c>
      <c r="D1324" s="30" t="s">
        <v>687</v>
      </c>
      <c r="E1324" s="30" t="s">
        <v>687</v>
      </c>
      <c r="F1324" s="30" t="s">
        <v>20</v>
      </c>
      <c r="G1324" s="31" t="n">
        <v>1</v>
      </c>
      <c r="H1324" s="32" t="n">
        <v>-168</v>
      </c>
      <c r="I1324" s="32" t="n">
        <v>-168</v>
      </c>
      <c r="J1324" s="32" t="n">
        <v>0</v>
      </c>
      <c r="K1324" s="32" t="n">
        <v>-0</v>
      </c>
      <c r="L1324" s="32" t="n">
        <v>-0</v>
      </c>
      <c r="M1324" s="6" t="s">
        <f>=I1324+J1324+K1324+L1324</f>
      </c>
      <c r="N1324" s="30"/>
      <c r="O1324" s="30" t="s">
        <v>674</v>
      </c>
    </row>
    <row collapsed="false" customFormat="false" customHeight="false" hidden="false" ht="12.1" outlineLevel="0" r="1325">
      <c r="A1325" s="20" t="n">
        <v>45860.739583333</v>
      </c>
      <c r="B1325" s="16" t="s">
        <v>135</v>
      </c>
      <c r="C1325" s="16" t="s">
        <v>801</v>
      </c>
      <c r="D1325" s="16" t="s">
        <v>336</v>
      </c>
      <c r="E1325" s="16" t="s">
        <v>132</v>
      </c>
      <c r="F1325" s="16" t="s">
        <v>20</v>
      </c>
      <c r="G1325" s="7" t="n">
        <v>9</v>
      </c>
      <c r="H1325" s="6" t="n">
        <v>139.45</v>
      </c>
      <c r="I1325" s="6" t="n">
        <v>-1255.05</v>
      </c>
      <c r="J1325" s="6" t="n">
        <v>-0</v>
      </c>
      <c r="K1325" s="6" t="n">
        <v>-0</v>
      </c>
      <c r="L1325" s="6" t="n">
        <v>-0</v>
      </c>
      <c r="M1325" s="6" t="s">
        <f>=I1325+J1325+K1325+L1325</f>
      </c>
      <c r="N1325" s="16"/>
      <c r="O1325" s="16" t="s">
        <v>674</v>
      </c>
    </row>
    <row collapsed="false" customFormat="false" customHeight="false" hidden="false" ht="12.1" outlineLevel="0" r="1326">
      <c r="A1326" s="21" t="n">
        <v>45860.768958333</v>
      </c>
      <c r="B1326" s="22" t="s">
        <v>673</v>
      </c>
      <c r="C1326" s="22" t="s">
        <v>233</v>
      </c>
      <c r="D1326" s="22" t="s">
        <v>673</v>
      </c>
      <c r="E1326" s="22" t="s">
        <v>673</v>
      </c>
      <c r="F1326" s="22" t="s">
        <v>20</v>
      </c>
      <c r="G1326" s="23" t="n">
        <v>1</v>
      </c>
      <c r="H1326" s="24" t="n">
        <v>1</v>
      </c>
      <c r="I1326" s="24" t="n">
        <v>45.03</v>
      </c>
      <c r="J1326" s="24" t="n">
        <v>0</v>
      </c>
      <c r="K1326" s="24" t="n">
        <v>-0</v>
      </c>
      <c r="L1326" s="24" t="n">
        <v>-0</v>
      </c>
      <c r="M1326" s="6" t="s">
        <f>=I1326+J1326+K1326+L1326</f>
      </c>
      <c r="N1326" s="22"/>
      <c r="O1326" s="22" t="s">
        <v>796</v>
      </c>
    </row>
    <row collapsed="false" customFormat="false" customHeight="false" hidden="false" ht="12.1" outlineLevel="0" r="1327">
      <c r="A1327" s="21" t="n">
        <v>45861.826701389</v>
      </c>
      <c r="B1327" s="22" t="s">
        <v>673</v>
      </c>
      <c r="C1327" s="22" t="s">
        <v>233</v>
      </c>
      <c r="D1327" s="22" t="s">
        <v>673</v>
      </c>
      <c r="E1327" s="22" t="s">
        <v>673</v>
      </c>
      <c r="F1327" s="22" t="s">
        <v>20</v>
      </c>
      <c r="G1327" s="23" t="n">
        <v>1</v>
      </c>
      <c r="H1327" s="24" t="n">
        <v>1</v>
      </c>
      <c r="I1327" s="24" t="n">
        <v>1</v>
      </c>
      <c r="J1327" s="24" t="n">
        <v>0</v>
      </c>
      <c r="K1327" s="24" t="n">
        <v>-0</v>
      </c>
      <c r="L1327" s="24" t="n">
        <v>-0</v>
      </c>
      <c r="M1327" s="6" t="s">
        <f>=I1327+J1327+K1327+L1327</f>
      </c>
      <c r="N1327" s="22"/>
      <c r="O1327" s="22" t="s">
        <v>796</v>
      </c>
    </row>
    <row collapsed="false" customFormat="false" customHeight="false" hidden="false" ht="12.1" outlineLevel="0" r="1328">
      <c r="A1328" s="21" t="n">
        <v>45862.508287037</v>
      </c>
      <c r="B1328" s="22" t="s">
        <v>696</v>
      </c>
      <c r="C1328" s="22" t="s">
        <v>835</v>
      </c>
      <c r="D1328" s="22" t="s">
        <v>696</v>
      </c>
      <c r="E1328" s="22" t="s">
        <v>696</v>
      </c>
      <c r="F1328" s="22" t="s">
        <v>20</v>
      </c>
      <c r="G1328" s="23" t="n">
        <v>1</v>
      </c>
      <c r="H1328" s="24" t="n">
        <v>1</v>
      </c>
      <c r="I1328" s="24" t="n">
        <v>43.38</v>
      </c>
      <c r="J1328" s="24" t="n">
        <v>0</v>
      </c>
      <c r="K1328" s="24" t="n">
        <v>-0</v>
      </c>
      <c r="L1328" s="24" t="n">
        <v>-0</v>
      </c>
      <c r="M1328" s="6" t="s">
        <f>=I1328+J1328+K1328+L1328</f>
      </c>
      <c r="N1328" s="22"/>
      <c r="O1328" s="22" t="s">
        <v>674</v>
      </c>
    </row>
    <row collapsed="false" customFormat="false" customHeight="false" hidden="false" ht="12.1" outlineLevel="0" r="1329">
      <c r="A1329" s="21" t="n">
        <v>45863.408043981</v>
      </c>
      <c r="B1329" s="22" t="s">
        <v>673</v>
      </c>
      <c r="C1329" s="22" t="s">
        <v>233</v>
      </c>
      <c r="D1329" s="22" t="s">
        <v>673</v>
      </c>
      <c r="E1329" s="22" t="s">
        <v>673</v>
      </c>
      <c r="F1329" s="22" t="s">
        <v>20</v>
      </c>
      <c r="G1329" s="23" t="n">
        <v>1</v>
      </c>
      <c r="H1329" s="24" t="n">
        <v>1</v>
      </c>
      <c r="I1329" s="24" t="n">
        <v>10.01</v>
      </c>
      <c r="J1329" s="24" t="n">
        <v>0</v>
      </c>
      <c r="K1329" s="24" t="n">
        <v>-0</v>
      </c>
      <c r="L1329" s="24" t="n">
        <v>-0</v>
      </c>
      <c r="M1329" s="6" t="s">
        <f>=I1329+J1329+K1329+L1329</f>
      </c>
      <c r="N1329" s="22"/>
      <c r="O1329" s="22" t="s">
        <v>796</v>
      </c>
    </row>
    <row collapsed="false" customFormat="false" customHeight="false" hidden="false" ht="12.1" outlineLevel="0" r="1330">
      <c r="A1330" s="21" t="n">
        <v>45863.649236111</v>
      </c>
      <c r="B1330" s="22" t="s">
        <v>696</v>
      </c>
      <c r="C1330" s="22" t="s">
        <v>779</v>
      </c>
      <c r="D1330" s="22" t="s">
        <v>696</v>
      </c>
      <c r="E1330" s="22" t="s">
        <v>696</v>
      </c>
      <c r="F1330" s="22" t="s">
        <v>20</v>
      </c>
      <c r="G1330" s="23" t="n">
        <v>1</v>
      </c>
      <c r="H1330" s="24" t="n">
        <v>1</v>
      </c>
      <c r="I1330" s="24" t="n">
        <v>783.3</v>
      </c>
      <c r="J1330" s="24" t="n">
        <v>0</v>
      </c>
      <c r="K1330" s="24" t="n">
        <v>-0</v>
      </c>
      <c r="L1330" s="24" t="n">
        <v>-0</v>
      </c>
      <c r="M1330" s="6" t="s">
        <f>=I1330+J1330+K1330+L1330</f>
      </c>
      <c r="N1330" s="22"/>
      <c r="O1330" s="22" t="s">
        <v>674</v>
      </c>
    </row>
    <row collapsed="false" customFormat="false" customHeight="false" hidden="false" ht="12.1" outlineLevel="0" r="1331">
      <c r="A1331" s="29" t="n">
        <v>45863.649236111</v>
      </c>
      <c r="B1331" s="30" t="s">
        <v>687</v>
      </c>
      <c r="C1331" s="30" t="s">
        <v>780</v>
      </c>
      <c r="D1331" s="30" t="s">
        <v>687</v>
      </c>
      <c r="E1331" s="30" t="s">
        <v>687</v>
      </c>
      <c r="F1331" s="30" t="s">
        <v>20</v>
      </c>
      <c r="G1331" s="31" t="n">
        <v>1</v>
      </c>
      <c r="H1331" s="32" t="n">
        <v>-102</v>
      </c>
      <c r="I1331" s="32" t="n">
        <v>-102</v>
      </c>
      <c r="J1331" s="32" t="n">
        <v>0</v>
      </c>
      <c r="K1331" s="32" t="n">
        <v>-0</v>
      </c>
      <c r="L1331" s="32" t="n">
        <v>-0</v>
      </c>
      <c r="M1331" s="6" t="s">
        <f>=I1331+J1331+K1331+L1331</f>
      </c>
      <c r="N1331" s="30"/>
      <c r="O1331" s="30" t="s">
        <v>674</v>
      </c>
    </row>
    <row collapsed="false" customFormat="false" customHeight="false" hidden="false" ht="12.1" outlineLevel="0" r="1332">
      <c r="A1332" s="20" t="n">
        <v>45863.732476852</v>
      </c>
      <c r="B1332" s="16" t="s">
        <v>135</v>
      </c>
      <c r="C1332" s="16" t="s">
        <v>801</v>
      </c>
      <c r="D1332" s="16" t="s">
        <v>336</v>
      </c>
      <c r="E1332" s="16" t="s">
        <v>132</v>
      </c>
      <c r="F1332" s="16" t="s">
        <v>20</v>
      </c>
      <c r="G1332" s="7" t="n">
        <v>5</v>
      </c>
      <c r="H1332" s="6" t="n">
        <v>139.73</v>
      </c>
      <c r="I1332" s="6" t="n">
        <v>-698.65</v>
      </c>
      <c r="J1332" s="6" t="n">
        <v>-0</v>
      </c>
      <c r="K1332" s="6" t="n">
        <v>-0</v>
      </c>
      <c r="L1332" s="6" t="n">
        <v>-0</v>
      </c>
      <c r="M1332" s="6" t="s">
        <f>=I1332+J1332+K1332+L1332</f>
      </c>
      <c r="N1332" s="16"/>
      <c r="O1332" s="16" t="s">
        <v>674</v>
      </c>
    </row>
    <row collapsed="false" customFormat="false" customHeight="false" hidden="false" ht="12.1" outlineLevel="0" r="1333">
      <c r="A1333" s="21" t="n">
        <v>45864.466550926</v>
      </c>
      <c r="B1333" s="22" t="s">
        <v>673</v>
      </c>
      <c r="C1333" s="22" t="s">
        <v>233</v>
      </c>
      <c r="D1333" s="22" t="s">
        <v>673</v>
      </c>
      <c r="E1333" s="22" t="s">
        <v>673</v>
      </c>
      <c r="F1333" s="22" t="s">
        <v>20</v>
      </c>
      <c r="G1333" s="23" t="n">
        <v>1</v>
      </c>
      <c r="H1333" s="24" t="n">
        <v>1</v>
      </c>
      <c r="I1333" s="24" t="n">
        <v>15.16</v>
      </c>
      <c r="J1333" s="24" t="n">
        <v>0</v>
      </c>
      <c r="K1333" s="24" t="n">
        <v>-0</v>
      </c>
      <c r="L1333" s="24" t="n">
        <v>-0</v>
      </c>
      <c r="M1333" s="6" t="s">
        <f>=I1333+J1333+K1333+L1333</f>
      </c>
      <c r="N1333" s="22"/>
      <c r="O1333" s="22" t="s">
        <v>796</v>
      </c>
    </row>
    <row collapsed="false" customFormat="false" customHeight="false" hidden="false" ht="12.1" outlineLevel="0" r="1334">
      <c r="A1334" s="21" t="n">
        <v>45865.560358796</v>
      </c>
      <c r="B1334" s="22" t="s">
        <v>673</v>
      </c>
      <c r="C1334" s="22" t="s">
        <v>233</v>
      </c>
      <c r="D1334" s="22" t="s">
        <v>673</v>
      </c>
      <c r="E1334" s="22" t="s">
        <v>673</v>
      </c>
      <c r="F1334" s="22" t="s">
        <v>20</v>
      </c>
      <c r="G1334" s="23" t="n">
        <v>1</v>
      </c>
      <c r="H1334" s="24" t="n">
        <v>1</v>
      </c>
      <c r="I1334" s="24" t="n">
        <v>6.14</v>
      </c>
      <c r="J1334" s="24" t="n">
        <v>0</v>
      </c>
      <c r="K1334" s="24" t="n">
        <v>-0</v>
      </c>
      <c r="L1334" s="24" t="n">
        <v>-0</v>
      </c>
      <c r="M1334" s="6" t="s">
        <f>=I1334+J1334+K1334+L1334</f>
      </c>
      <c r="N1334" s="22"/>
      <c r="O1334" s="22" t="s">
        <v>796</v>
      </c>
    </row>
    <row collapsed="false" customFormat="false" customHeight="false" hidden="false" ht="12.1" outlineLevel="0" r="1335">
      <c r="A1335" s="21" t="n">
        <v>45866.392465278</v>
      </c>
      <c r="B1335" s="22" t="s">
        <v>673</v>
      </c>
      <c r="C1335" s="22" t="s">
        <v>233</v>
      </c>
      <c r="D1335" s="22" t="s">
        <v>673</v>
      </c>
      <c r="E1335" s="22" t="s">
        <v>673</v>
      </c>
      <c r="F1335" s="22" t="s">
        <v>20</v>
      </c>
      <c r="G1335" s="23" t="n">
        <v>1</v>
      </c>
      <c r="H1335" s="24" t="n">
        <v>1</v>
      </c>
      <c r="I1335" s="24" t="n">
        <v>20.02</v>
      </c>
      <c r="J1335" s="24" t="n">
        <v>0</v>
      </c>
      <c r="K1335" s="24" t="n">
        <v>-0</v>
      </c>
      <c r="L1335" s="24" t="n">
        <v>-0</v>
      </c>
      <c r="M1335" s="6" t="s">
        <f>=I1335+J1335+K1335+L1335</f>
      </c>
      <c r="N1335" s="22"/>
      <c r="O1335" s="22" t="s">
        <v>796</v>
      </c>
    </row>
    <row collapsed="false" customFormat="false" customHeight="false" hidden="false" ht="12.1" outlineLevel="0" r="1336">
      <c r="A1336" s="21" t="n">
        <v>45866.476770833</v>
      </c>
      <c r="B1336" s="22" t="s">
        <v>696</v>
      </c>
      <c r="C1336" s="22" t="s">
        <v>838</v>
      </c>
      <c r="D1336" s="22" t="s">
        <v>696</v>
      </c>
      <c r="E1336" s="22" t="s">
        <v>696</v>
      </c>
      <c r="F1336" s="22" t="s">
        <v>20</v>
      </c>
      <c r="G1336" s="23" t="n">
        <v>1</v>
      </c>
      <c r="H1336" s="24" t="n">
        <v>1</v>
      </c>
      <c r="I1336" s="24" t="n">
        <v>52.86</v>
      </c>
      <c r="J1336" s="24" t="n">
        <v>0</v>
      </c>
      <c r="K1336" s="24" t="n">
        <v>-0</v>
      </c>
      <c r="L1336" s="24" t="n">
        <v>-0</v>
      </c>
      <c r="M1336" s="6" t="s">
        <f>=I1336+J1336+K1336+L1336</f>
      </c>
      <c r="N1336" s="22"/>
      <c r="O1336" s="22" t="s">
        <v>674</v>
      </c>
    </row>
    <row collapsed="false" customFormat="false" customHeight="false" hidden="false" ht="12.1" outlineLevel="0" r="1337">
      <c r="A1337" s="21" t="n">
        <v>45866.825231481</v>
      </c>
      <c r="B1337" s="22" t="s">
        <v>673</v>
      </c>
      <c r="C1337" s="22" t="s">
        <v>233</v>
      </c>
      <c r="D1337" s="22" t="s">
        <v>673</v>
      </c>
      <c r="E1337" s="22" t="s">
        <v>673</v>
      </c>
      <c r="F1337" s="22" t="s">
        <v>20</v>
      </c>
      <c r="G1337" s="23" t="n">
        <v>1</v>
      </c>
      <c r="H1337" s="24" t="n">
        <v>1</v>
      </c>
      <c r="I1337" s="24" t="n">
        <v>10.06</v>
      </c>
      <c r="J1337" s="24" t="n">
        <v>0</v>
      </c>
      <c r="K1337" s="24" t="n">
        <v>-0</v>
      </c>
      <c r="L1337" s="24" t="n">
        <v>-0</v>
      </c>
      <c r="M1337" s="6" t="s">
        <f>=I1337+J1337+K1337+L1337</f>
      </c>
      <c r="N1337" s="22"/>
      <c r="O1337" s="22" t="s">
        <v>796</v>
      </c>
    </row>
    <row collapsed="false" customFormat="false" customHeight="false" hidden="false" ht="12.1" outlineLevel="0" r="1338">
      <c r="A1338" s="20" t="n">
        <v>45866.825289352</v>
      </c>
      <c r="B1338" s="16" t="s">
        <v>135</v>
      </c>
      <c r="C1338" s="16" t="s">
        <v>801</v>
      </c>
      <c r="D1338" s="16" t="s">
        <v>336</v>
      </c>
      <c r="E1338" s="16" t="s">
        <v>132</v>
      </c>
      <c r="F1338" s="16" t="s">
        <v>20</v>
      </c>
      <c r="G1338" s="7" t="n">
        <v>1</v>
      </c>
      <c r="H1338" s="6" t="n">
        <v>139.847219</v>
      </c>
      <c r="I1338" s="6" t="n">
        <v>-139.85</v>
      </c>
      <c r="J1338" s="6" t="n">
        <v>-0</v>
      </c>
      <c r="K1338" s="6" t="n">
        <v>-0</v>
      </c>
      <c r="L1338" s="6" t="n">
        <v>-0</v>
      </c>
      <c r="M1338" s="6" t="s">
        <f>=I1338+J1338+K1338+L1338</f>
      </c>
      <c r="N1338" s="16"/>
      <c r="O1338" s="16" t="s">
        <v>796</v>
      </c>
    </row>
    <row collapsed="false" customFormat="false" customHeight="false" hidden="false" ht="12.1" outlineLevel="0" r="1339">
      <c r="A1339" s="21" t="n">
        <v>45867.527800926</v>
      </c>
      <c r="B1339" s="22" t="s">
        <v>731</v>
      </c>
      <c r="C1339" s="22" t="s">
        <v>870</v>
      </c>
      <c r="D1339" s="22" t="s">
        <v>731</v>
      </c>
      <c r="E1339" s="22" t="s">
        <v>731</v>
      </c>
      <c r="F1339" s="22" t="s">
        <v>20</v>
      </c>
      <c r="G1339" s="23" t="n">
        <v>1</v>
      </c>
      <c r="H1339" s="24" t="n">
        <v>1</v>
      </c>
      <c r="I1339" s="24" t="n">
        <v>224.22</v>
      </c>
      <c r="J1339" s="24" t="n">
        <v>0</v>
      </c>
      <c r="K1339" s="24" t="n">
        <v>-0</v>
      </c>
      <c r="L1339" s="24" t="n">
        <v>-0</v>
      </c>
      <c r="M1339" s="6" t="s">
        <f>=I1339+J1339+K1339+L1339</f>
      </c>
      <c r="N1339" s="22"/>
      <c r="O1339" s="22" t="s">
        <v>674</v>
      </c>
    </row>
    <row collapsed="false" customFormat="false" customHeight="false" hidden="false" ht="12.1" outlineLevel="0" r="1340">
      <c r="A1340" s="21" t="n">
        <v>45867.529398148</v>
      </c>
      <c r="B1340" s="22" t="s">
        <v>696</v>
      </c>
      <c r="C1340" s="22" t="s">
        <v>869</v>
      </c>
      <c r="D1340" s="22" t="s">
        <v>696</v>
      </c>
      <c r="E1340" s="22" t="s">
        <v>696</v>
      </c>
      <c r="F1340" s="22" t="s">
        <v>20</v>
      </c>
      <c r="G1340" s="23" t="n">
        <v>1</v>
      </c>
      <c r="H1340" s="24" t="n">
        <v>1</v>
      </c>
      <c r="I1340" s="24" t="n">
        <v>62.64</v>
      </c>
      <c r="J1340" s="24" t="n">
        <v>0</v>
      </c>
      <c r="K1340" s="24" t="n">
        <v>-0</v>
      </c>
      <c r="L1340" s="24" t="n">
        <v>-0</v>
      </c>
      <c r="M1340" s="6" t="s">
        <f>=I1340+J1340+K1340+L1340</f>
      </c>
      <c r="N1340" s="22"/>
      <c r="O1340" s="22" t="s">
        <v>674</v>
      </c>
    </row>
    <row collapsed="false" customFormat="false" customHeight="false" hidden="false" ht="12.1" outlineLevel="0" r="1341">
      <c r="A1341" s="20" t="n">
        <v>45867.590590278</v>
      </c>
      <c r="B1341" s="16" t="s">
        <v>135</v>
      </c>
      <c r="C1341" s="16" t="s">
        <v>801</v>
      </c>
      <c r="D1341" s="16" t="s">
        <v>336</v>
      </c>
      <c r="E1341" s="16" t="s">
        <v>132</v>
      </c>
      <c r="F1341" s="16" t="s">
        <v>20</v>
      </c>
      <c r="G1341" s="7" t="n">
        <v>2</v>
      </c>
      <c r="H1341" s="6" t="n">
        <v>139.92</v>
      </c>
      <c r="I1341" s="6" t="n">
        <v>-279.84</v>
      </c>
      <c r="J1341" s="6" t="n">
        <v>-0</v>
      </c>
      <c r="K1341" s="6" t="n">
        <v>-0</v>
      </c>
      <c r="L1341" s="6" t="n">
        <v>-0</v>
      </c>
      <c r="M1341" s="6" t="s">
        <f>=I1341+J1341+K1341+L1341</f>
      </c>
      <c r="N1341" s="16"/>
      <c r="O1341" s="16" t="s">
        <v>674</v>
      </c>
    </row>
    <row collapsed="false" customFormat="false" customHeight="false" hidden="false" ht="12.1" outlineLevel="0" r="1342">
      <c r="A1342" s="21" t="n">
        <v>45867.821469907</v>
      </c>
      <c r="B1342" s="22" t="s">
        <v>673</v>
      </c>
      <c r="C1342" s="22" t="s">
        <v>233</v>
      </c>
      <c r="D1342" s="22" t="s">
        <v>673</v>
      </c>
      <c r="E1342" s="22" t="s">
        <v>673</v>
      </c>
      <c r="F1342" s="22" t="s">
        <v>20</v>
      </c>
      <c r="G1342" s="23" t="n">
        <v>1</v>
      </c>
      <c r="H1342" s="24" t="n">
        <v>1</v>
      </c>
      <c r="I1342" s="24" t="n">
        <v>10</v>
      </c>
      <c r="J1342" s="24" t="n">
        <v>0</v>
      </c>
      <c r="K1342" s="24" t="n">
        <v>-0</v>
      </c>
      <c r="L1342" s="24" t="n">
        <v>-0</v>
      </c>
      <c r="M1342" s="6" t="s">
        <f>=I1342+J1342+K1342+L1342</f>
      </c>
      <c r="N1342" s="22"/>
      <c r="O1342" s="22" t="s">
        <v>796</v>
      </c>
    </row>
    <row collapsed="false" customFormat="false" customHeight="false" hidden="false" ht="12.1" outlineLevel="0" r="1343">
      <c r="A1343" s="21" t="n">
        <v>45868.464895833</v>
      </c>
      <c r="B1343" s="22" t="s">
        <v>696</v>
      </c>
      <c r="C1343" s="22" t="s">
        <v>765</v>
      </c>
      <c r="D1343" s="22" t="s">
        <v>696</v>
      </c>
      <c r="E1343" s="22" t="s">
        <v>696</v>
      </c>
      <c r="F1343" s="22" t="s">
        <v>20</v>
      </c>
      <c r="G1343" s="23" t="n">
        <v>1</v>
      </c>
      <c r="H1343" s="24" t="n">
        <v>1</v>
      </c>
      <c r="I1343" s="24" t="n">
        <v>56.3</v>
      </c>
      <c r="J1343" s="24" t="n">
        <v>0</v>
      </c>
      <c r="K1343" s="24" t="n">
        <v>-0</v>
      </c>
      <c r="L1343" s="24" t="n">
        <v>-0</v>
      </c>
      <c r="M1343" s="6" t="s">
        <f>=I1343+J1343+K1343+L1343</f>
      </c>
      <c r="N1343" s="22"/>
      <c r="O1343" s="22" t="s">
        <v>674</v>
      </c>
    </row>
    <row collapsed="false" customFormat="false" customHeight="false" hidden="false" ht="12.1" outlineLevel="0" r="1344">
      <c r="A1344" s="20" t="n">
        <v>45868.506226852</v>
      </c>
      <c r="B1344" s="16" t="s">
        <v>135</v>
      </c>
      <c r="C1344" s="16" t="s">
        <v>801</v>
      </c>
      <c r="D1344" s="16" t="s">
        <v>336</v>
      </c>
      <c r="E1344" s="16" t="s">
        <v>132</v>
      </c>
      <c r="F1344" s="16" t="s">
        <v>20</v>
      </c>
      <c r="G1344" s="7" t="n">
        <v>1</v>
      </c>
      <c r="H1344" s="6" t="n">
        <v>139.98</v>
      </c>
      <c r="I1344" s="6" t="n">
        <v>-139.98</v>
      </c>
      <c r="J1344" s="6" t="n">
        <v>-0</v>
      </c>
      <c r="K1344" s="6" t="n">
        <v>-0</v>
      </c>
      <c r="L1344" s="6" t="n">
        <v>-0</v>
      </c>
      <c r="M1344" s="6" t="s">
        <f>=I1344+J1344+K1344+L1344</f>
      </c>
      <c r="N1344" s="16"/>
      <c r="O1344" s="16" t="s">
        <v>674</v>
      </c>
    </row>
    <row collapsed="false" customFormat="false" customHeight="false" hidden="false" ht="12.1" outlineLevel="0" r="1345">
      <c r="A1345" s="21" t="n">
        <v>45868.563587963</v>
      </c>
      <c r="B1345" s="22" t="s">
        <v>673</v>
      </c>
      <c r="C1345" s="22" t="s">
        <v>233</v>
      </c>
      <c r="D1345" s="22" t="s">
        <v>673</v>
      </c>
      <c r="E1345" s="22" t="s">
        <v>673</v>
      </c>
      <c r="F1345" s="22" t="s">
        <v>20</v>
      </c>
      <c r="G1345" s="23" t="n">
        <v>1</v>
      </c>
      <c r="H1345" s="24" t="n">
        <v>1</v>
      </c>
      <c r="I1345" s="24" t="n">
        <v>20</v>
      </c>
      <c r="J1345" s="24" t="n">
        <v>0</v>
      </c>
      <c r="K1345" s="24" t="n">
        <v>-0</v>
      </c>
      <c r="L1345" s="24" t="n">
        <v>-0</v>
      </c>
      <c r="M1345" s="6" t="s">
        <f>=I1345+J1345+K1345+L1345</f>
      </c>
      <c r="N1345" s="22"/>
      <c r="O1345" s="22" t="s">
        <v>796</v>
      </c>
    </row>
    <row collapsed="false" customFormat="false" customHeight="false" hidden="false" ht="12.1" outlineLevel="0" r="1346">
      <c r="A1346" s="21" t="n">
        <v>45868.750925926</v>
      </c>
      <c r="B1346" s="22" t="s">
        <v>673</v>
      </c>
      <c r="C1346" s="22" t="s">
        <v>233</v>
      </c>
      <c r="D1346" s="22" t="s">
        <v>673</v>
      </c>
      <c r="E1346" s="22" t="s">
        <v>673</v>
      </c>
      <c r="F1346" s="22" t="s">
        <v>20</v>
      </c>
      <c r="G1346" s="23" t="n">
        <v>1</v>
      </c>
      <c r="H1346" s="24" t="n">
        <v>1</v>
      </c>
      <c r="I1346" s="24" t="n">
        <v>44.43</v>
      </c>
      <c r="J1346" s="24" t="n">
        <v>0</v>
      </c>
      <c r="K1346" s="24" t="n">
        <v>-0</v>
      </c>
      <c r="L1346" s="24" t="n">
        <v>-0</v>
      </c>
      <c r="M1346" s="6" t="s">
        <f>=I1346+J1346+K1346+L1346</f>
      </c>
      <c r="N1346" s="22"/>
      <c r="O1346" s="22" t="s">
        <v>796</v>
      </c>
    </row>
    <row collapsed="false" customFormat="false" customHeight="false" hidden="false" ht="12.1" outlineLevel="0" r="1347">
      <c r="A1347" s="21" t="n">
        <v>45868.786793981</v>
      </c>
      <c r="B1347" s="22" t="s">
        <v>673</v>
      </c>
      <c r="C1347" s="22" t="s">
        <v>233</v>
      </c>
      <c r="D1347" s="22" t="s">
        <v>673</v>
      </c>
      <c r="E1347" s="22" t="s">
        <v>673</v>
      </c>
      <c r="F1347" s="22" t="s">
        <v>20</v>
      </c>
      <c r="G1347" s="23" t="n">
        <v>1</v>
      </c>
      <c r="H1347" s="24" t="n">
        <v>1</v>
      </c>
      <c r="I1347" s="24" t="n">
        <v>14.02</v>
      </c>
      <c r="J1347" s="24" t="n">
        <v>0</v>
      </c>
      <c r="K1347" s="24" t="n">
        <v>-0</v>
      </c>
      <c r="L1347" s="24" t="n">
        <v>-0</v>
      </c>
      <c r="M1347" s="6" t="s">
        <f>=I1347+J1347+K1347+L1347</f>
      </c>
      <c r="N1347" s="22"/>
      <c r="O1347" s="22" t="s">
        <v>796</v>
      </c>
    </row>
    <row collapsed="false" customFormat="false" customHeight="false" hidden="false" ht="12.1" outlineLevel="0" r="1348">
      <c r="A1348" s="21" t="n">
        <v>45869.56224537</v>
      </c>
      <c r="B1348" s="22" t="s">
        <v>673</v>
      </c>
      <c r="C1348" s="22" t="s">
        <v>233</v>
      </c>
      <c r="D1348" s="22" t="s">
        <v>673</v>
      </c>
      <c r="E1348" s="22" t="s">
        <v>673</v>
      </c>
      <c r="F1348" s="22" t="s">
        <v>20</v>
      </c>
      <c r="G1348" s="23" t="n">
        <v>1</v>
      </c>
      <c r="H1348" s="24" t="n">
        <v>1</v>
      </c>
      <c r="I1348" s="24" t="n">
        <v>20</v>
      </c>
      <c r="J1348" s="24" t="n">
        <v>0</v>
      </c>
      <c r="K1348" s="24" t="n">
        <v>-0</v>
      </c>
      <c r="L1348" s="24" t="n">
        <v>-0</v>
      </c>
      <c r="M1348" s="6" t="s">
        <f>=I1348+J1348+K1348+L1348</f>
      </c>
      <c r="N1348" s="22"/>
      <c r="O1348" s="22" t="s">
        <v>796</v>
      </c>
    </row>
    <row collapsed="false" customFormat="false" customHeight="false" hidden="false" ht="12.1" outlineLevel="0" r="1349">
      <c r="A1349" s="29" t="n">
        <v>45869.591944444</v>
      </c>
      <c r="B1349" s="30" t="s">
        <v>687</v>
      </c>
      <c r="C1349" s="30" t="s">
        <v>878</v>
      </c>
      <c r="D1349" s="30" t="s">
        <v>687</v>
      </c>
      <c r="E1349" s="30" t="s">
        <v>687</v>
      </c>
      <c r="F1349" s="30" t="s">
        <v>20</v>
      </c>
      <c r="G1349" s="31" t="n">
        <v>1</v>
      </c>
      <c r="H1349" s="32" t="n">
        <v>-31</v>
      </c>
      <c r="I1349" s="32" t="n">
        <v>-31</v>
      </c>
      <c r="J1349" s="32" t="n">
        <v>0</v>
      </c>
      <c r="K1349" s="32" t="n">
        <v>-0</v>
      </c>
      <c r="L1349" s="32" t="n">
        <v>-0</v>
      </c>
      <c r="M1349" s="6" t="s">
        <f>=I1349+J1349+K1349+L1349</f>
      </c>
      <c r="N1349" s="30"/>
      <c r="O1349" s="30" t="s">
        <v>674</v>
      </c>
    </row>
    <row collapsed="false" customFormat="false" customHeight="false" hidden="false" ht="12.1" outlineLevel="0" r="1350">
      <c r="A1350" s="21" t="n">
        <v>45869.591944444</v>
      </c>
      <c r="B1350" s="22" t="s">
        <v>696</v>
      </c>
      <c r="C1350" s="22" t="s">
        <v>879</v>
      </c>
      <c r="D1350" s="22" t="s">
        <v>696</v>
      </c>
      <c r="E1350" s="22" t="s">
        <v>696</v>
      </c>
      <c r="F1350" s="22" t="s">
        <v>20</v>
      </c>
      <c r="G1350" s="23" t="n">
        <v>1</v>
      </c>
      <c r="H1350" s="24" t="n">
        <v>1</v>
      </c>
      <c r="I1350" s="24" t="n">
        <v>263.5</v>
      </c>
      <c r="J1350" s="24" t="n">
        <v>0</v>
      </c>
      <c r="K1350" s="24" t="n">
        <v>-0</v>
      </c>
      <c r="L1350" s="24" t="n">
        <v>-0</v>
      </c>
      <c r="M1350" s="6" t="s">
        <f>=I1350+J1350+K1350+L1350</f>
      </c>
      <c r="N1350" s="22"/>
      <c r="O1350" s="22" t="s">
        <v>674</v>
      </c>
    </row>
    <row collapsed="false" customFormat="false" customHeight="false" hidden="false" ht="12.1" outlineLevel="0" r="1351">
      <c r="A1351" s="20" t="n">
        <v>45869.597615741</v>
      </c>
      <c r="B1351" s="16" t="s">
        <v>135</v>
      </c>
      <c r="C1351" s="16" t="s">
        <v>801</v>
      </c>
      <c r="D1351" s="16" t="s">
        <v>336</v>
      </c>
      <c r="E1351" s="16" t="s">
        <v>132</v>
      </c>
      <c r="F1351" s="16" t="s">
        <v>20</v>
      </c>
      <c r="G1351" s="7" t="n">
        <v>2</v>
      </c>
      <c r="H1351" s="6" t="n">
        <v>140.05</v>
      </c>
      <c r="I1351" s="6" t="n">
        <v>-280.1</v>
      </c>
      <c r="J1351" s="6" t="n">
        <v>-0</v>
      </c>
      <c r="K1351" s="6" t="n">
        <v>-0</v>
      </c>
      <c r="L1351" s="6" t="n">
        <v>-0</v>
      </c>
      <c r="M1351" s="6" t="s">
        <f>=I1351+J1351+K1351+L1351</f>
      </c>
      <c r="N1351" s="16"/>
      <c r="O1351" s="16" t="s">
        <v>674</v>
      </c>
    </row>
    <row collapsed="false" customFormat="false" customHeight="false" hidden="false" ht="12.1" outlineLevel="0" r="1352">
      <c r="A1352" s="21" t="n">
        <v>45870.325555556</v>
      </c>
      <c r="B1352" s="22" t="s">
        <v>673</v>
      </c>
      <c r="C1352" s="22" t="s">
        <v>233</v>
      </c>
      <c r="D1352" s="22" t="s">
        <v>673</v>
      </c>
      <c r="E1352" s="22" t="s">
        <v>673</v>
      </c>
      <c r="F1352" s="22" t="s">
        <v>20</v>
      </c>
      <c r="G1352" s="23" t="n">
        <v>1</v>
      </c>
      <c r="H1352" s="24" t="n">
        <v>1</v>
      </c>
      <c r="I1352" s="24" t="n">
        <v>20.2</v>
      </c>
      <c r="J1352" s="24" t="n">
        <v>0</v>
      </c>
      <c r="K1352" s="24" t="n">
        <v>-0</v>
      </c>
      <c r="L1352" s="24" t="n">
        <v>-0</v>
      </c>
      <c r="M1352" s="6" t="s">
        <f>=I1352+J1352+K1352+L1352</f>
      </c>
      <c r="N1352" s="22"/>
      <c r="O1352" s="22" t="s">
        <v>796</v>
      </c>
    </row>
    <row collapsed="false" customFormat="false" customHeight="false" hidden="false" ht="12.1" outlineLevel="0" r="1353">
      <c r="A1353" s="29" t="n">
        <v>45870.537349537</v>
      </c>
      <c r="B1353" s="30" t="s">
        <v>687</v>
      </c>
      <c r="C1353" s="30" t="s">
        <v>799</v>
      </c>
      <c r="D1353" s="30" t="s">
        <v>687</v>
      </c>
      <c r="E1353" s="30" t="s">
        <v>687</v>
      </c>
      <c r="F1353" s="30" t="s">
        <v>20</v>
      </c>
      <c r="G1353" s="31" t="n">
        <v>1</v>
      </c>
      <c r="H1353" s="32" t="n">
        <v>-151</v>
      </c>
      <c r="I1353" s="32" t="n">
        <v>-151</v>
      </c>
      <c r="J1353" s="32" t="n">
        <v>0</v>
      </c>
      <c r="K1353" s="32" t="n">
        <v>-0</v>
      </c>
      <c r="L1353" s="32" t="n">
        <v>-0</v>
      </c>
      <c r="M1353" s="6" t="s">
        <f>=I1353+J1353+K1353+L1353</f>
      </c>
      <c r="N1353" s="30"/>
      <c r="O1353" s="30" t="s">
        <v>674</v>
      </c>
    </row>
    <row collapsed="false" customFormat="false" customHeight="false" hidden="false" ht="12.1" outlineLevel="0" r="1354">
      <c r="A1354" s="21" t="n">
        <v>45870.537349537</v>
      </c>
      <c r="B1354" s="22" t="s">
        <v>696</v>
      </c>
      <c r="C1354" s="22" t="s">
        <v>800</v>
      </c>
      <c r="D1354" s="22" t="s">
        <v>696</v>
      </c>
      <c r="E1354" s="22" t="s">
        <v>696</v>
      </c>
      <c r="F1354" s="22" t="s">
        <v>20</v>
      </c>
      <c r="G1354" s="23" t="n">
        <v>1</v>
      </c>
      <c r="H1354" s="24" t="n">
        <v>1</v>
      </c>
      <c r="I1354" s="24" t="n">
        <v>1189.5</v>
      </c>
      <c r="J1354" s="24" t="n">
        <v>0</v>
      </c>
      <c r="K1354" s="24" t="n">
        <v>-0</v>
      </c>
      <c r="L1354" s="24" t="n">
        <v>-0</v>
      </c>
      <c r="M1354" s="6" t="s">
        <f>=I1354+J1354+K1354+L1354</f>
      </c>
      <c r="N1354" s="22"/>
      <c r="O1354" s="22" t="s">
        <v>674</v>
      </c>
    </row>
    <row collapsed="false" customFormat="false" customHeight="false" hidden="false" ht="12.1" outlineLevel="0" r="1355">
      <c r="A1355" s="20" t="n">
        <v>45870.539965278</v>
      </c>
      <c r="B1355" s="16" t="s">
        <v>135</v>
      </c>
      <c r="C1355" s="16" t="s">
        <v>801</v>
      </c>
      <c r="D1355" s="16" t="s">
        <v>336</v>
      </c>
      <c r="E1355" s="16" t="s">
        <v>132</v>
      </c>
      <c r="F1355" s="16" t="s">
        <v>20</v>
      </c>
      <c r="G1355" s="7" t="n">
        <v>7</v>
      </c>
      <c r="H1355" s="6" t="n">
        <v>140.18</v>
      </c>
      <c r="I1355" s="6" t="n">
        <v>-981.26</v>
      </c>
      <c r="J1355" s="6" t="n">
        <v>-0</v>
      </c>
      <c r="K1355" s="6" t="n">
        <v>-0</v>
      </c>
      <c r="L1355" s="6" t="n">
        <v>-0</v>
      </c>
      <c r="M1355" s="6" t="s">
        <f>=I1355+J1355+K1355+L1355</f>
      </c>
      <c r="N1355" s="16"/>
      <c r="O1355" s="16" t="s">
        <v>674</v>
      </c>
    </row>
    <row collapsed="false" customFormat="false" customHeight="false" hidden="false" ht="12.1" outlineLevel="0" r="1356">
      <c r="A1356" s="21" t="n">
        <v>45870.618090278</v>
      </c>
      <c r="B1356" s="22" t="s">
        <v>673</v>
      </c>
      <c r="C1356" s="22" t="s">
        <v>233</v>
      </c>
      <c r="D1356" s="22" t="s">
        <v>673</v>
      </c>
      <c r="E1356" s="22" t="s">
        <v>673</v>
      </c>
      <c r="F1356" s="22" t="s">
        <v>20</v>
      </c>
      <c r="G1356" s="23" t="n">
        <v>1</v>
      </c>
      <c r="H1356" s="24" t="n">
        <v>1</v>
      </c>
      <c r="I1356" s="24" t="n">
        <v>45</v>
      </c>
      <c r="J1356" s="24" t="n">
        <v>0</v>
      </c>
      <c r="K1356" s="24" t="n">
        <v>-0</v>
      </c>
      <c r="L1356" s="24" t="n">
        <v>-0</v>
      </c>
      <c r="M1356" s="6" t="s">
        <f>=I1356+J1356+K1356+L1356</f>
      </c>
      <c r="N1356" s="22"/>
      <c r="O1356" s="22" t="s">
        <v>796</v>
      </c>
    </row>
    <row collapsed="false" customFormat="false" customHeight="false" hidden="false" ht="12.1" outlineLevel="0" r="1357">
      <c r="A1357" s="20" t="n">
        <v>45870.618101852</v>
      </c>
      <c r="B1357" s="16" t="s">
        <v>135</v>
      </c>
      <c r="C1357" s="16" t="s">
        <v>801</v>
      </c>
      <c r="D1357" s="16" t="s">
        <v>336</v>
      </c>
      <c r="E1357" s="16" t="s">
        <v>132</v>
      </c>
      <c r="F1357" s="16" t="s">
        <v>20</v>
      </c>
      <c r="G1357" s="7" t="n">
        <v>1</v>
      </c>
      <c r="H1357" s="6" t="n">
        <v>140.107516</v>
      </c>
      <c r="I1357" s="6" t="n">
        <v>-140.11</v>
      </c>
      <c r="J1357" s="6" t="n">
        <v>-0</v>
      </c>
      <c r="K1357" s="6" t="n">
        <v>-0</v>
      </c>
      <c r="L1357" s="6" t="n">
        <v>-0</v>
      </c>
      <c r="M1357" s="6" t="s">
        <f>=I1357+J1357+K1357+L1357</f>
      </c>
      <c r="N1357" s="16"/>
      <c r="O1357" s="16" t="s">
        <v>796</v>
      </c>
    </row>
    <row collapsed="false" customFormat="false" customHeight="false" hidden="false" ht="12.1" outlineLevel="0" r="1358">
      <c r="A1358" s="21" t="n">
        <v>45870.747766204</v>
      </c>
      <c r="B1358" s="22" t="s">
        <v>673</v>
      </c>
      <c r="C1358" s="22" t="s">
        <v>233</v>
      </c>
      <c r="D1358" s="22" t="s">
        <v>673</v>
      </c>
      <c r="E1358" s="22" t="s">
        <v>673</v>
      </c>
      <c r="F1358" s="22" t="s">
        <v>20</v>
      </c>
      <c r="G1358" s="23" t="n">
        <v>1</v>
      </c>
      <c r="H1358" s="24" t="n">
        <v>1</v>
      </c>
      <c r="I1358" s="24" t="n">
        <v>32.01</v>
      </c>
      <c r="J1358" s="24" t="n">
        <v>0</v>
      </c>
      <c r="K1358" s="24" t="n">
        <v>-0</v>
      </c>
      <c r="L1358" s="24" t="n">
        <v>-0</v>
      </c>
      <c r="M1358" s="6" t="s">
        <f>=I1358+J1358+K1358+L1358</f>
      </c>
      <c r="N1358" s="22"/>
      <c r="O1358" s="22" t="s">
        <v>796</v>
      </c>
    </row>
    <row collapsed="false" customFormat="false" customHeight="false" hidden="false" ht="12.1" outlineLevel="0" r="1359">
      <c r="A1359" s="21" t="n">
        <v>45870.755219907</v>
      </c>
      <c r="B1359" s="22" t="s">
        <v>673</v>
      </c>
      <c r="C1359" s="22" t="s">
        <v>233</v>
      </c>
      <c r="D1359" s="22" t="s">
        <v>673</v>
      </c>
      <c r="E1359" s="22" t="s">
        <v>673</v>
      </c>
      <c r="F1359" s="22" t="s">
        <v>20</v>
      </c>
      <c r="G1359" s="23" t="n">
        <v>1</v>
      </c>
      <c r="H1359" s="24" t="n">
        <v>1</v>
      </c>
      <c r="I1359" s="24" t="n">
        <v>15</v>
      </c>
      <c r="J1359" s="24" t="n">
        <v>0</v>
      </c>
      <c r="K1359" s="24" t="n">
        <v>-0</v>
      </c>
      <c r="L1359" s="24" t="n">
        <v>-0</v>
      </c>
      <c r="M1359" s="6" t="s">
        <f>=I1359+J1359+K1359+L1359</f>
      </c>
      <c r="N1359" s="22"/>
      <c r="O1359" s="22" t="s">
        <v>796</v>
      </c>
    </row>
    <row collapsed="false" customFormat="false" customHeight="false" hidden="false" ht="12.1" outlineLevel="0" r="1360">
      <c r="A1360" s="21" t="n">
        <v>45873.384699074</v>
      </c>
      <c r="B1360" s="22" t="s">
        <v>731</v>
      </c>
      <c r="C1360" s="22" t="s">
        <v>840</v>
      </c>
      <c r="D1360" s="22" t="s">
        <v>731</v>
      </c>
      <c r="E1360" s="22" t="s">
        <v>731</v>
      </c>
      <c r="F1360" s="22" t="s">
        <v>20</v>
      </c>
      <c r="G1360" s="23" t="n">
        <v>1</v>
      </c>
      <c r="H1360" s="24" t="n">
        <v>1</v>
      </c>
      <c r="I1360" s="24" t="n">
        <v>164</v>
      </c>
      <c r="J1360" s="24" t="n">
        <v>0</v>
      </c>
      <c r="K1360" s="24" t="n">
        <v>-0</v>
      </c>
      <c r="L1360" s="24" t="n">
        <v>-0</v>
      </c>
      <c r="M1360" s="6" t="s">
        <f>=I1360+J1360+K1360+L1360</f>
      </c>
      <c r="N1360" s="22"/>
      <c r="O1360" s="22" t="s">
        <v>674</v>
      </c>
    </row>
    <row collapsed="false" customFormat="false" customHeight="false" hidden="false" ht="12.1" outlineLevel="0" r="1361">
      <c r="A1361" s="21" t="n">
        <v>45873.38662037</v>
      </c>
      <c r="B1361" s="22" t="s">
        <v>696</v>
      </c>
      <c r="C1361" s="22" t="s">
        <v>839</v>
      </c>
      <c r="D1361" s="22" t="s">
        <v>696</v>
      </c>
      <c r="E1361" s="22" t="s">
        <v>696</v>
      </c>
      <c r="F1361" s="22" t="s">
        <v>20</v>
      </c>
      <c r="G1361" s="23" t="n">
        <v>1</v>
      </c>
      <c r="H1361" s="24" t="n">
        <v>1</v>
      </c>
      <c r="I1361" s="24" t="n">
        <v>14.5</v>
      </c>
      <c r="J1361" s="24" t="n">
        <v>0</v>
      </c>
      <c r="K1361" s="24" t="n">
        <v>-0</v>
      </c>
      <c r="L1361" s="24" t="n">
        <v>-0</v>
      </c>
      <c r="M1361" s="6" t="s">
        <f>=I1361+J1361+K1361+L1361</f>
      </c>
      <c r="N1361" s="22"/>
      <c r="O1361" s="22" t="s">
        <v>674</v>
      </c>
    </row>
    <row collapsed="false" customFormat="false" customHeight="false" hidden="false" ht="12.1" outlineLevel="0" r="1362">
      <c r="A1362" s="21" t="n">
        <v>45873.551365741</v>
      </c>
      <c r="B1362" s="22" t="s">
        <v>673</v>
      </c>
      <c r="C1362" s="22" t="s">
        <v>233</v>
      </c>
      <c r="D1362" s="22" t="s">
        <v>673</v>
      </c>
      <c r="E1362" s="22" t="s">
        <v>673</v>
      </c>
      <c r="F1362" s="22" t="s">
        <v>20</v>
      </c>
      <c r="G1362" s="23" t="n">
        <v>1</v>
      </c>
      <c r="H1362" s="24" t="n">
        <v>1</v>
      </c>
      <c r="I1362" s="24" t="n">
        <v>22</v>
      </c>
      <c r="J1362" s="24" t="n">
        <v>0</v>
      </c>
      <c r="K1362" s="24" t="n">
        <v>-0</v>
      </c>
      <c r="L1362" s="24" t="n">
        <v>-0</v>
      </c>
      <c r="M1362" s="6" t="s">
        <f>=I1362+J1362+K1362+L1362</f>
      </c>
      <c r="N1362" s="22"/>
      <c r="O1362" s="22" t="s">
        <v>796</v>
      </c>
    </row>
    <row collapsed="false" customFormat="false" customHeight="false" hidden="false" ht="12.1" outlineLevel="0" r="1363">
      <c r="A1363" s="21" t="n">
        <v>45873.608506944</v>
      </c>
      <c r="B1363" s="22" t="s">
        <v>696</v>
      </c>
      <c r="C1363" s="22" t="s">
        <v>790</v>
      </c>
      <c r="D1363" s="22" t="s">
        <v>696</v>
      </c>
      <c r="E1363" s="22" t="s">
        <v>696</v>
      </c>
      <c r="F1363" s="22" t="s">
        <v>20</v>
      </c>
      <c r="G1363" s="23" t="n">
        <v>1</v>
      </c>
      <c r="H1363" s="24" t="n">
        <v>1</v>
      </c>
      <c r="I1363" s="24" t="n">
        <v>696.8</v>
      </c>
      <c r="J1363" s="24" t="n">
        <v>0</v>
      </c>
      <c r="K1363" s="24" t="n">
        <v>-0</v>
      </c>
      <c r="L1363" s="24" t="n">
        <v>-0</v>
      </c>
      <c r="M1363" s="6" t="s">
        <f>=I1363+J1363+K1363+L1363</f>
      </c>
      <c r="N1363" s="22"/>
      <c r="O1363" s="22" t="s">
        <v>674</v>
      </c>
    </row>
    <row collapsed="false" customFormat="false" customHeight="false" hidden="false" ht="12.1" outlineLevel="0" r="1364">
      <c r="A1364" s="29" t="n">
        <v>45873.608506944</v>
      </c>
      <c r="B1364" s="30" t="s">
        <v>687</v>
      </c>
      <c r="C1364" s="30" t="s">
        <v>791</v>
      </c>
      <c r="D1364" s="30" t="s">
        <v>687</v>
      </c>
      <c r="E1364" s="30" t="s">
        <v>687</v>
      </c>
      <c r="F1364" s="30" t="s">
        <v>20</v>
      </c>
      <c r="G1364" s="31" t="n">
        <v>1</v>
      </c>
      <c r="H1364" s="32" t="n">
        <v>-90</v>
      </c>
      <c r="I1364" s="32" t="n">
        <v>-90</v>
      </c>
      <c r="J1364" s="32" t="n">
        <v>0</v>
      </c>
      <c r="K1364" s="32" t="n">
        <v>-0</v>
      </c>
      <c r="L1364" s="32" t="n">
        <v>-0</v>
      </c>
      <c r="M1364" s="6" t="s">
        <f>=I1364+J1364+K1364+L1364</f>
      </c>
      <c r="N1364" s="30"/>
      <c r="O1364" s="30" t="s">
        <v>674</v>
      </c>
    </row>
    <row collapsed="false" customFormat="false" customHeight="false" hidden="false" ht="12.1" outlineLevel="0" r="1365">
      <c r="A1365" s="20" t="n">
        <v>45873.632534722</v>
      </c>
      <c r="B1365" s="16" t="s">
        <v>135</v>
      </c>
      <c r="C1365" s="16" t="s">
        <v>801</v>
      </c>
      <c r="D1365" s="16" t="s">
        <v>336</v>
      </c>
      <c r="E1365" s="16" t="s">
        <v>132</v>
      </c>
      <c r="F1365" s="16" t="s">
        <v>20</v>
      </c>
      <c r="G1365" s="7" t="n">
        <v>6</v>
      </c>
      <c r="H1365" s="6" t="n">
        <v>140.31</v>
      </c>
      <c r="I1365" s="6" t="n">
        <v>-841.86</v>
      </c>
      <c r="J1365" s="6" t="n">
        <v>-0</v>
      </c>
      <c r="K1365" s="6" t="n">
        <v>-0</v>
      </c>
      <c r="L1365" s="6" t="n">
        <v>-0</v>
      </c>
      <c r="M1365" s="6" t="s">
        <f>=I1365+J1365+K1365+L1365</f>
      </c>
      <c r="N1365" s="16"/>
      <c r="O1365" s="16" t="s">
        <v>674</v>
      </c>
    </row>
    <row collapsed="false" customFormat="false" customHeight="false" hidden="false" ht="12.1" outlineLevel="0" r="1366">
      <c r="A1366" s="21" t="n">
        <v>45873.65625</v>
      </c>
      <c r="B1366" s="22" t="s">
        <v>673</v>
      </c>
      <c r="C1366" s="22" t="s">
        <v>233</v>
      </c>
      <c r="D1366" s="22" t="s">
        <v>673</v>
      </c>
      <c r="E1366" s="22" t="s">
        <v>673</v>
      </c>
      <c r="F1366" s="22" t="s">
        <v>20</v>
      </c>
      <c r="G1366" s="23" t="n">
        <v>1</v>
      </c>
      <c r="H1366" s="24" t="n">
        <v>1</v>
      </c>
      <c r="I1366" s="24" t="n">
        <v>45</v>
      </c>
      <c r="J1366" s="24" t="n">
        <v>0</v>
      </c>
      <c r="K1366" s="24" t="n">
        <v>-0</v>
      </c>
      <c r="L1366" s="24" t="n">
        <v>-0</v>
      </c>
      <c r="M1366" s="6" t="s">
        <f>=I1366+J1366+K1366+L1366</f>
      </c>
      <c r="N1366" s="22"/>
      <c r="O1366" s="22" t="s">
        <v>796</v>
      </c>
    </row>
    <row collapsed="false" customFormat="false" customHeight="false" hidden="false" ht="12.1" outlineLevel="0" r="1367">
      <c r="A1367" s="20" t="n">
        <v>45873.656284722</v>
      </c>
      <c r="B1367" s="16" t="s">
        <v>135</v>
      </c>
      <c r="C1367" s="16" t="s">
        <v>801</v>
      </c>
      <c r="D1367" s="16" t="s">
        <v>336</v>
      </c>
      <c r="E1367" s="16" t="s">
        <v>132</v>
      </c>
      <c r="F1367" s="16" t="s">
        <v>20</v>
      </c>
      <c r="G1367" s="7" t="n">
        <v>1</v>
      </c>
      <c r="H1367" s="6" t="n">
        <v>140.302927</v>
      </c>
      <c r="I1367" s="6" t="n">
        <v>-140.3</v>
      </c>
      <c r="J1367" s="6" t="n">
        <v>-0</v>
      </c>
      <c r="K1367" s="6" t="n">
        <v>-0</v>
      </c>
      <c r="L1367" s="6" t="n">
        <v>-0</v>
      </c>
      <c r="M1367" s="6" t="s">
        <f>=I1367+J1367+K1367+L1367</f>
      </c>
      <c r="N1367" s="16"/>
      <c r="O1367" s="16" t="s">
        <v>796</v>
      </c>
    </row>
    <row collapsed="false" customFormat="false" customHeight="false" hidden="false" ht="12.1" outlineLevel="0" r="1368">
      <c r="A1368" s="21" t="n">
        <v>45873.709675926</v>
      </c>
      <c r="B1368" s="22" t="s">
        <v>696</v>
      </c>
      <c r="C1368" s="22" t="s">
        <v>739</v>
      </c>
      <c r="D1368" s="22" t="s">
        <v>696</v>
      </c>
      <c r="E1368" s="22" t="s">
        <v>696</v>
      </c>
      <c r="F1368" s="22" t="s">
        <v>20</v>
      </c>
      <c r="G1368" s="23" t="n">
        <v>1</v>
      </c>
      <c r="H1368" s="24" t="n">
        <v>1</v>
      </c>
      <c r="I1368" s="24" t="n">
        <v>220.2</v>
      </c>
      <c r="J1368" s="24" t="n">
        <v>0</v>
      </c>
      <c r="K1368" s="24" t="n">
        <v>-0</v>
      </c>
      <c r="L1368" s="24" t="n">
        <v>-0</v>
      </c>
      <c r="M1368" s="6" t="s">
        <f>=I1368+J1368+K1368+L1368</f>
      </c>
      <c r="N1368" s="22"/>
      <c r="O1368" s="22" t="s">
        <v>674</v>
      </c>
    </row>
    <row collapsed="false" customFormat="false" customHeight="false" hidden="false" ht="12.1" outlineLevel="0" r="1369">
      <c r="A1369" s="29" t="n">
        <v>45873.709675926</v>
      </c>
      <c r="B1369" s="30" t="s">
        <v>687</v>
      </c>
      <c r="C1369" s="30" t="s">
        <v>738</v>
      </c>
      <c r="D1369" s="30" t="s">
        <v>687</v>
      </c>
      <c r="E1369" s="30" t="s">
        <v>687</v>
      </c>
      <c r="F1369" s="30" t="s">
        <v>20</v>
      </c>
      <c r="G1369" s="31" t="n">
        <v>1</v>
      </c>
      <c r="H1369" s="32" t="n">
        <v>-29</v>
      </c>
      <c r="I1369" s="32" t="n">
        <v>-29</v>
      </c>
      <c r="J1369" s="32" t="n">
        <v>0</v>
      </c>
      <c r="K1369" s="32" t="n">
        <v>-0</v>
      </c>
      <c r="L1369" s="32" t="n">
        <v>-0</v>
      </c>
      <c r="M1369" s="6" t="s">
        <f>=I1369+J1369+K1369+L1369</f>
      </c>
      <c r="N1369" s="30"/>
      <c r="O1369" s="30" t="s">
        <v>674</v>
      </c>
    </row>
    <row collapsed="false" customFormat="false" customHeight="false" hidden="false" ht="12.1" outlineLevel="0" r="1370">
      <c r="A1370" s="20" t="n">
        <v>45873.768402778</v>
      </c>
      <c r="B1370" s="16" t="s">
        <v>135</v>
      </c>
      <c r="C1370" s="16" t="s">
        <v>801</v>
      </c>
      <c r="D1370" s="16" t="s">
        <v>336</v>
      </c>
      <c r="E1370" s="16" t="s">
        <v>132</v>
      </c>
      <c r="F1370" s="16" t="s">
        <v>20</v>
      </c>
      <c r="G1370" s="7" t="n">
        <v>1</v>
      </c>
      <c r="H1370" s="6" t="n">
        <v>140.31</v>
      </c>
      <c r="I1370" s="6" t="n">
        <v>-140.31</v>
      </c>
      <c r="J1370" s="6" t="n">
        <v>-0</v>
      </c>
      <c r="K1370" s="6" t="n">
        <v>-0</v>
      </c>
      <c r="L1370" s="6" t="n">
        <v>-0</v>
      </c>
      <c r="M1370" s="6" t="s">
        <f>=I1370+J1370+K1370+L1370</f>
      </c>
      <c r="N1370" s="16"/>
      <c r="O1370" s="16" t="s">
        <v>674</v>
      </c>
    </row>
    <row collapsed="false" customFormat="false" customHeight="false" hidden="false" ht="12.1" outlineLevel="0" r="1371">
      <c r="A1371" s="21" t="n">
        <v>45873.778668981</v>
      </c>
      <c r="B1371" s="22" t="s">
        <v>673</v>
      </c>
      <c r="C1371" s="22" t="s">
        <v>233</v>
      </c>
      <c r="D1371" s="22" t="s">
        <v>673</v>
      </c>
      <c r="E1371" s="22" t="s">
        <v>673</v>
      </c>
      <c r="F1371" s="22" t="s">
        <v>20</v>
      </c>
      <c r="G1371" s="23" t="n">
        <v>1</v>
      </c>
      <c r="H1371" s="24" t="n">
        <v>1</v>
      </c>
      <c r="I1371" s="24" t="n">
        <v>46.03</v>
      </c>
      <c r="J1371" s="24" t="n">
        <v>0</v>
      </c>
      <c r="K1371" s="24" t="n">
        <v>-0</v>
      </c>
      <c r="L1371" s="24" t="n">
        <v>-0</v>
      </c>
      <c r="M1371" s="6" t="s">
        <f>=I1371+J1371+K1371+L1371</f>
      </c>
      <c r="N1371" s="22"/>
      <c r="O1371" s="22" t="s">
        <v>796</v>
      </c>
    </row>
    <row collapsed="false" customFormat="false" customHeight="false" hidden="false" ht="12.1" outlineLevel="0" r="1372">
      <c r="A1372" s="21" t="n">
        <v>45873.96087963</v>
      </c>
      <c r="B1372" s="22" t="s">
        <v>673</v>
      </c>
      <c r="C1372" s="22" t="s">
        <v>233</v>
      </c>
      <c r="D1372" s="22" t="s">
        <v>673</v>
      </c>
      <c r="E1372" s="22" t="s">
        <v>673</v>
      </c>
      <c r="F1372" s="22" t="s">
        <v>20</v>
      </c>
      <c r="G1372" s="23" t="n">
        <v>1</v>
      </c>
      <c r="H1372" s="24" t="n">
        <v>1</v>
      </c>
      <c r="I1372" s="24" t="n">
        <v>1003.69</v>
      </c>
      <c r="J1372" s="24" t="n">
        <v>0</v>
      </c>
      <c r="K1372" s="24" t="n">
        <v>-0</v>
      </c>
      <c r="L1372" s="24" t="n">
        <v>-0</v>
      </c>
      <c r="M1372" s="6" t="s">
        <f>=I1372+J1372+K1372+L1372</f>
      </c>
      <c r="N1372" s="22"/>
      <c r="O1372" s="22" t="s">
        <v>796</v>
      </c>
    </row>
    <row collapsed="false" customFormat="false" customHeight="false" hidden="false" ht="12.1" outlineLevel="0" r="1373">
      <c r="A1373" s="20" t="n">
        <v>45873.9609375</v>
      </c>
      <c r="B1373" s="16" t="s">
        <v>135</v>
      </c>
      <c r="C1373" s="16" t="s">
        <v>801</v>
      </c>
      <c r="D1373" s="16" t="s">
        <v>336</v>
      </c>
      <c r="E1373" s="16" t="s">
        <v>132</v>
      </c>
      <c r="F1373" s="16" t="s">
        <v>20</v>
      </c>
      <c r="G1373" s="7" t="n">
        <v>7</v>
      </c>
      <c r="H1373" s="6" t="n">
        <v>140.302927</v>
      </c>
      <c r="I1373" s="6" t="n">
        <v>-982.12</v>
      </c>
      <c r="J1373" s="6" t="n">
        <v>-0</v>
      </c>
      <c r="K1373" s="6" t="n">
        <v>-0</v>
      </c>
      <c r="L1373" s="6" t="n">
        <v>-0</v>
      </c>
      <c r="M1373" s="6" t="s">
        <f>=I1373+J1373+K1373+L1373</f>
      </c>
      <c r="N1373" s="16"/>
      <c r="O1373" s="16" t="s">
        <v>796</v>
      </c>
    </row>
    <row collapsed="false" customFormat="false" customHeight="false" hidden="false" ht="12.1" outlineLevel="0" r="1374">
      <c r="A1374" s="21" t="n">
        <v>45874.444490741</v>
      </c>
      <c r="B1374" s="22" t="s">
        <v>696</v>
      </c>
      <c r="C1374" s="22" t="s">
        <v>872</v>
      </c>
      <c r="D1374" s="22" t="s">
        <v>696</v>
      </c>
      <c r="E1374" s="22" t="s">
        <v>696</v>
      </c>
      <c r="F1374" s="22" t="s">
        <v>20</v>
      </c>
      <c r="G1374" s="23" t="n">
        <v>1</v>
      </c>
      <c r="H1374" s="24" t="n">
        <v>1</v>
      </c>
      <c r="I1374" s="24" t="n">
        <v>23.52</v>
      </c>
      <c r="J1374" s="24" t="n">
        <v>0</v>
      </c>
      <c r="K1374" s="24" t="n">
        <v>-0</v>
      </c>
      <c r="L1374" s="24" t="n">
        <v>-0</v>
      </c>
      <c r="M1374" s="6" t="s">
        <f>=I1374+J1374+K1374+L1374</f>
      </c>
      <c r="N1374" s="22"/>
      <c r="O1374" s="22" t="s">
        <v>674</v>
      </c>
    </row>
    <row collapsed="false" customFormat="false" customHeight="false" hidden="false" ht="12.1" outlineLevel="0" r="1375">
      <c r="A1375" s="21" t="n">
        <v>45874.445081019</v>
      </c>
      <c r="B1375" s="22" t="s">
        <v>731</v>
      </c>
      <c r="C1375" s="22" t="s">
        <v>871</v>
      </c>
      <c r="D1375" s="22" t="s">
        <v>731</v>
      </c>
      <c r="E1375" s="22" t="s">
        <v>731</v>
      </c>
      <c r="F1375" s="22" t="s">
        <v>20</v>
      </c>
      <c r="G1375" s="23" t="n">
        <v>1</v>
      </c>
      <c r="H1375" s="24" t="n">
        <v>1</v>
      </c>
      <c r="I1375" s="24" t="n">
        <v>107.01</v>
      </c>
      <c r="J1375" s="24" t="n">
        <v>0</v>
      </c>
      <c r="K1375" s="24" t="n">
        <v>-0</v>
      </c>
      <c r="L1375" s="24" t="n">
        <v>-0</v>
      </c>
      <c r="M1375" s="6" t="s">
        <f>=I1375+J1375+K1375+L1375</f>
      </c>
      <c r="N1375" s="22"/>
      <c r="O1375" s="22" t="s">
        <v>674</v>
      </c>
    </row>
    <row collapsed="false" customFormat="false" customHeight="false" hidden="false" ht="12.1" outlineLevel="0" r="1376">
      <c r="A1376" s="21" t="n">
        <v>45874.453796296</v>
      </c>
      <c r="B1376" s="22" t="s">
        <v>673</v>
      </c>
      <c r="C1376" s="22" t="s">
        <v>233</v>
      </c>
      <c r="D1376" s="22" t="s">
        <v>673</v>
      </c>
      <c r="E1376" s="22" t="s">
        <v>673</v>
      </c>
      <c r="F1376" s="22" t="s">
        <v>20</v>
      </c>
      <c r="G1376" s="23" t="n">
        <v>1</v>
      </c>
      <c r="H1376" s="24" t="n">
        <v>1</v>
      </c>
      <c r="I1376" s="24" t="n">
        <v>30.03</v>
      </c>
      <c r="J1376" s="24" t="n">
        <v>0</v>
      </c>
      <c r="K1376" s="24" t="n">
        <v>-0</v>
      </c>
      <c r="L1376" s="24" t="n">
        <v>-0</v>
      </c>
      <c r="M1376" s="6" t="s">
        <f>=I1376+J1376+K1376+L1376</f>
      </c>
      <c r="N1376" s="22"/>
      <c r="O1376" s="22" t="s">
        <v>796</v>
      </c>
    </row>
    <row collapsed="false" customFormat="false" customHeight="false" hidden="false" ht="12.1" outlineLevel="0" r="1377">
      <c r="A1377" s="20" t="n">
        <v>45874.547222222</v>
      </c>
      <c r="B1377" s="16" t="s">
        <v>135</v>
      </c>
      <c r="C1377" s="16" t="s">
        <v>801</v>
      </c>
      <c r="D1377" s="16" t="s">
        <v>336</v>
      </c>
      <c r="E1377" s="16" t="s">
        <v>132</v>
      </c>
      <c r="F1377" s="16" t="s">
        <v>20</v>
      </c>
      <c r="G1377" s="7" t="n">
        <v>1</v>
      </c>
      <c r="H1377" s="6" t="n">
        <v>140.37</v>
      </c>
      <c r="I1377" s="6" t="n">
        <v>-140.37</v>
      </c>
      <c r="J1377" s="6" t="n">
        <v>-0</v>
      </c>
      <c r="K1377" s="6" t="n">
        <v>-0</v>
      </c>
      <c r="L1377" s="6" t="n">
        <v>-0</v>
      </c>
      <c r="M1377" s="6" t="s">
        <f>=I1377+J1377+K1377+L1377</f>
      </c>
      <c r="N1377" s="16"/>
      <c r="O1377" s="16" t="s">
        <v>674</v>
      </c>
    </row>
    <row collapsed="false" customFormat="false" customHeight="false" hidden="false" ht="12.1" outlineLevel="0" r="1378">
      <c r="A1378" s="21" t="n">
        <v>45874.798935185</v>
      </c>
      <c r="B1378" s="22" t="s">
        <v>673</v>
      </c>
      <c r="C1378" s="22" t="s">
        <v>233</v>
      </c>
      <c r="D1378" s="22" t="s">
        <v>673</v>
      </c>
      <c r="E1378" s="22" t="s">
        <v>673</v>
      </c>
      <c r="F1378" s="22" t="s">
        <v>20</v>
      </c>
      <c r="G1378" s="23" t="n">
        <v>1</v>
      </c>
      <c r="H1378" s="24" t="n">
        <v>1</v>
      </c>
      <c r="I1378" s="24" t="n">
        <v>37.18</v>
      </c>
      <c r="J1378" s="24" t="n">
        <v>0</v>
      </c>
      <c r="K1378" s="24" t="n">
        <v>-0</v>
      </c>
      <c r="L1378" s="24" t="n">
        <v>-0</v>
      </c>
      <c r="M1378" s="6" t="s">
        <f>=I1378+J1378+K1378+L1378</f>
      </c>
      <c r="N1378" s="22"/>
      <c r="O1378" s="22" t="s">
        <v>796</v>
      </c>
    </row>
    <row collapsed="false" customFormat="false" customHeight="false" hidden="false" ht="12.1" outlineLevel="0" r="1379">
      <c r="A1379" s="20" t="n">
        <v>45874.799039352</v>
      </c>
      <c r="B1379" s="16" t="s">
        <v>135</v>
      </c>
      <c r="C1379" s="16" t="s">
        <v>801</v>
      </c>
      <c r="D1379" s="16" t="s">
        <v>336</v>
      </c>
      <c r="E1379" s="16" t="s">
        <v>132</v>
      </c>
      <c r="F1379" s="16" t="s">
        <v>20</v>
      </c>
      <c r="G1379" s="7" t="n">
        <v>1</v>
      </c>
      <c r="H1379" s="6" t="n">
        <v>140.365964</v>
      </c>
      <c r="I1379" s="6" t="n">
        <v>-140.37</v>
      </c>
      <c r="J1379" s="6" t="n">
        <v>-0</v>
      </c>
      <c r="K1379" s="6" t="n">
        <v>-0</v>
      </c>
      <c r="L1379" s="6" t="n">
        <v>-0</v>
      </c>
      <c r="M1379" s="6" t="s">
        <f>=I1379+J1379+K1379+L1379</f>
      </c>
      <c r="N1379" s="16"/>
      <c r="O1379" s="16" t="s">
        <v>796</v>
      </c>
    </row>
    <row collapsed="false" customFormat="false" customHeight="false" hidden="false" ht="12.1" outlineLevel="0" r="1380">
      <c r="A1380" s="21" t="n">
        <v>45876.454502315</v>
      </c>
      <c r="B1380" s="22" t="s">
        <v>696</v>
      </c>
      <c r="C1380" s="22" t="s">
        <v>823</v>
      </c>
      <c r="D1380" s="22" t="s">
        <v>696</v>
      </c>
      <c r="E1380" s="22" t="s">
        <v>696</v>
      </c>
      <c r="F1380" s="22" t="s">
        <v>20</v>
      </c>
      <c r="G1380" s="23" t="n">
        <v>1</v>
      </c>
      <c r="H1380" s="24" t="n">
        <v>1</v>
      </c>
      <c r="I1380" s="24" t="n">
        <v>46.35</v>
      </c>
      <c r="J1380" s="24" t="n">
        <v>0</v>
      </c>
      <c r="K1380" s="24" t="n">
        <v>-0</v>
      </c>
      <c r="L1380" s="24" t="n">
        <v>-0</v>
      </c>
      <c r="M1380" s="6" t="s">
        <f>=I1380+J1380+K1380+L1380</f>
      </c>
      <c r="N1380" s="22"/>
      <c r="O1380" s="22" t="s">
        <v>674</v>
      </c>
    </row>
    <row collapsed="false" customFormat="false" customHeight="false" hidden="false" ht="12.1" outlineLevel="0" r="1381">
      <c r="A1381" s="21" t="n">
        <v>45876.509490741</v>
      </c>
      <c r="B1381" s="22" t="s">
        <v>673</v>
      </c>
      <c r="C1381" s="22" t="s">
        <v>233</v>
      </c>
      <c r="D1381" s="22" t="s">
        <v>673</v>
      </c>
      <c r="E1381" s="22" t="s">
        <v>673</v>
      </c>
      <c r="F1381" s="22" t="s">
        <v>20</v>
      </c>
      <c r="G1381" s="23" t="n">
        <v>1</v>
      </c>
      <c r="H1381" s="24" t="n">
        <v>1</v>
      </c>
      <c r="I1381" s="24" t="n">
        <v>0.04</v>
      </c>
      <c r="J1381" s="24" t="n">
        <v>0</v>
      </c>
      <c r="K1381" s="24" t="n">
        <v>-0</v>
      </c>
      <c r="L1381" s="24" t="n">
        <v>-0</v>
      </c>
      <c r="M1381" s="6" t="s">
        <f>=I1381+J1381+K1381+L1381</f>
      </c>
      <c r="N1381" s="22"/>
      <c r="O1381" s="22" t="s">
        <v>796</v>
      </c>
    </row>
    <row collapsed="false" customFormat="false" customHeight="false" hidden="false" ht="12.1" outlineLevel="0" r="1382">
      <c r="A1382" s="21" t="n">
        <v>45876.565405093</v>
      </c>
      <c r="B1382" s="22" t="s">
        <v>696</v>
      </c>
      <c r="C1382" s="22" t="s">
        <v>852</v>
      </c>
      <c r="D1382" s="22" t="s">
        <v>696</v>
      </c>
      <c r="E1382" s="22" t="s">
        <v>696</v>
      </c>
      <c r="F1382" s="22" t="s">
        <v>20</v>
      </c>
      <c r="G1382" s="23" t="n">
        <v>1</v>
      </c>
      <c r="H1382" s="24" t="n">
        <v>1</v>
      </c>
      <c r="I1382" s="24" t="n">
        <v>6.53</v>
      </c>
      <c r="J1382" s="24" t="n">
        <v>0</v>
      </c>
      <c r="K1382" s="24" t="n">
        <v>-0</v>
      </c>
      <c r="L1382" s="24" t="n">
        <v>-0</v>
      </c>
      <c r="M1382" s="6" t="s">
        <f>=I1382+J1382+K1382+L1382</f>
      </c>
      <c r="N1382" s="22"/>
      <c r="O1382" s="22" t="s">
        <v>674</v>
      </c>
    </row>
    <row collapsed="false" customFormat="false" customHeight="false" hidden="false" ht="12.1" outlineLevel="0" r="1383">
      <c r="A1383" s="21" t="n">
        <v>45876.565625</v>
      </c>
      <c r="B1383" s="22" t="s">
        <v>731</v>
      </c>
      <c r="C1383" s="22" t="s">
        <v>853</v>
      </c>
      <c r="D1383" s="22" t="s">
        <v>731</v>
      </c>
      <c r="E1383" s="22" t="s">
        <v>731</v>
      </c>
      <c r="F1383" s="22" t="s">
        <v>20</v>
      </c>
      <c r="G1383" s="23" t="n">
        <v>1</v>
      </c>
      <c r="H1383" s="24" t="n">
        <v>1</v>
      </c>
      <c r="I1383" s="24" t="n">
        <v>30</v>
      </c>
      <c r="J1383" s="24" t="n">
        <v>0</v>
      </c>
      <c r="K1383" s="24" t="n">
        <v>-0</v>
      </c>
      <c r="L1383" s="24" t="n">
        <v>-0</v>
      </c>
      <c r="M1383" s="6" t="s">
        <f>=I1383+J1383+K1383+L1383</f>
      </c>
      <c r="N1383" s="22"/>
      <c r="O1383" s="22" t="s">
        <v>674</v>
      </c>
    </row>
    <row collapsed="false" customFormat="false" customHeight="false" hidden="false" ht="12.1" outlineLevel="0" r="1384">
      <c r="A1384" s="21" t="n">
        <v>45876.7796875</v>
      </c>
      <c r="B1384" s="22" t="s">
        <v>673</v>
      </c>
      <c r="C1384" s="22" t="s">
        <v>233</v>
      </c>
      <c r="D1384" s="22" t="s">
        <v>673</v>
      </c>
      <c r="E1384" s="22" t="s">
        <v>673</v>
      </c>
      <c r="F1384" s="22" t="s">
        <v>20</v>
      </c>
      <c r="G1384" s="23" t="n">
        <v>1</v>
      </c>
      <c r="H1384" s="24" t="n">
        <v>1</v>
      </c>
      <c r="I1384" s="24" t="n">
        <v>46.03</v>
      </c>
      <c r="J1384" s="24" t="n">
        <v>0</v>
      </c>
      <c r="K1384" s="24" t="n">
        <v>-0</v>
      </c>
      <c r="L1384" s="24" t="n">
        <v>-0</v>
      </c>
      <c r="M1384" s="6" t="s">
        <f>=I1384+J1384+K1384+L1384</f>
      </c>
      <c r="N1384" s="22"/>
      <c r="O1384" s="22" t="s">
        <v>796</v>
      </c>
    </row>
    <row collapsed="false" customFormat="false" customHeight="false" hidden="false" ht="12.1" outlineLevel="0" r="1385">
      <c r="A1385" s="21" t="n">
        <v>45877.60244213</v>
      </c>
      <c r="B1385" s="22" t="s">
        <v>673</v>
      </c>
      <c r="C1385" s="22" t="s">
        <v>233</v>
      </c>
      <c r="D1385" s="22" t="s">
        <v>673</v>
      </c>
      <c r="E1385" s="22" t="s">
        <v>673</v>
      </c>
      <c r="F1385" s="22" t="s">
        <v>20</v>
      </c>
      <c r="G1385" s="23" t="n">
        <v>1</v>
      </c>
      <c r="H1385" s="24" t="n">
        <v>1</v>
      </c>
      <c r="I1385" s="24" t="n">
        <v>45</v>
      </c>
      <c r="J1385" s="24" t="n">
        <v>0</v>
      </c>
      <c r="K1385" s="24" t="n">
        <v>-0</v>
      </c>
      <c r="L1385" s="24" t="n">
        <v>-0</v>
      </c>
      <c r="M1385" s="6" t="s">
        <f>=I1385+J1385+K1385+L1385</f>
      </c>
      <c r="N1385" s="22"/>
      <c r="O1385" s="22" t="s">
        <v>796</v>
      </c>
    </row>
    <row collapsed="false" customFormat="false" customHeight="false" hidden="false" ht="12.1" outlineLevel="0" r="1386">
      <c r="A1386" s="21" t="n">
        <v>45877.717048611</v>
      </c>
      <c r="B1386" s="22" t="s">
        <v>673</v>
      </c>
      <c r="C1386" s="22" t="s">
        <v>233</v>
      </c>
      <c r="D1386" s="22" t="s">
        <v>673</v>
      </c>
      <c r="E1386" s="22" t="s">
        <v>673</v>
      </c>
      <c r="F1386" s="22" t="s">
        <v>20</v>
      </c>
      <c r="G1386" s="23" t="n">
        <v>1</v>
      </c>
      <c r="H1386" s="24" t="n">
        <v>1</v>
      </c>
      <c r="I1386" s="24" t="n">
        <v>31.11</v>
      </c>
      <c r="J1386" s="24" t="n">
        <v>0</v>
      </c>
      <c r="K1386" s="24" t="n">
        <v>-0</v>
      </c>
      <c r="L1386" s="24" t="n">
        <v>-0</v>
      </c>
      <c r="M1386" s="6" t="s">
        <f>=I1386+J1386+K1386+L1386</f>
      </c>
      <c r="N1386" s="22"/>
      <c r="O1386" s="22" t="s">
        <v>796</v>
      </c>
    </row>
    <row collapsed="false" customFormat="false" customHeight="false" hidden="false" ht="12.1" outlineLevel="0" r="1387">
      <c r="A1387" s="21" t="n">
        <v>45878.548888889</v>
      </c>
      <c r="B1387" s="22" t="s">
        <v>673</v>
      </c>
      <c r="C1387" s="22" t="s">
        <v>233</v>
      </c>
      <c r="D1387" s="22" t="s">
        <v>673</v>
      </c>
      <c r="E1387" s="22" t="s">
        <v>673</v>
      </c>
      <c r="F1387" s="22" t="s">
        <v>20</v>
      </c>
      <c r="G1387" s="23" t="n">
        <v>1</v>
      </c>
      <c r="H1387" s="24" t="n">
        <v>1</v>
      </c>
      <c r="I1387" s="24" t="n">
        <v>46</v>
      </c>
      <c r="J1387" s="24" t="n">
        <v>0</v>
      </c>
      <c r="K1387" s="24" t="n">
        <v>-0</v>
      </c>
      <c r="L1387" s="24" t="n">
        <v>-0</v>
      </c>
      <c r="M1387" s="6" t="s">
        <f>=I1387+J1387+K1387+L1387</f>
      </c>
      <c r="N1387" s="22"/>
      <c r="O1387" s="22" t="s">
        <v>796</v>
      </c>
    </row>
    <row collapsed="false" customFormat="false" customHeight="false" hidden="false" ht="12.1" outlineLevel="0" r="1388">
      <c r="A1388" s="20" t="n">
        <v>45878.548935185</v>
      </c>
      <c r="B1388" s="16" t="s">
        <v>135</v>
      </c>
      <c r="C1388" s="16" t="s">
        <v>801</v>
      </c>
      <c r="D1388" s="16" t="s">
        <v>336</v>
      </c>
      <c r="E1388" s="16" t="s">
        <v>132</v>
      </c>
      <c r="F1388" s="16" t="s">
        <v>20</v>
      </c>
      <c r="G1388" s="7" t="n">
        <v>1</v>
      </c>
      <c r="H1388" s="6" t="n">
        <v>140.618833</v>
      </c>
      <c r="I1388" s="6" t="n">
        <v>-140.62</v>
      </c>
      <c r="J1388" s="6" t="n">
        <v>-0</v>
      </c>
      <c r="K1388" s="6" t="n">
        <v>-0</v>
      </c>
      <c r="L1388" s="6" t="n">
        <v>-0</v>
      </c>
      <c r="M1388" s="6" t="s">
        <f>=I1388+J1388+K1388+L1388</f>
      </c>
      <c r="N1388" s="16"/>
      <c r="O1388" s="16" t="s">
        <v>796</v>
      </c>
    </row>
    <row collapsed="false" customFormat="false" customHeight="false" hidden="false" ht="12.1" outlineLevel="0" r="1389">
      <c r="A1389" s="21" t="n">
        <v>45878.607256944</v>
      </c>
      <c r="B1389" s="22" t="s">
        <v>673</v>
      </c>
      <c r="C1389" s="22" t="s">
        <v>233</v>
      </c>
      <c r="D1389" s="22" t="s">
        <v>673</v>
      </c>
      <c r="E1389" s="22" t="s">
        <v>673</v>
      </c>
      <c r="F1389" s="22" t="s">
        <v>20</v>
      </c>
      <c r="G1389" s="23" t="n">
        <v>1</v>
      </c>
      <c r="H1389" s="24" t="n">
        <v>1</v>
      </c>
      <c r="I1389" s="24" t="n">
        <v>2.02</v>
      </c>
      <c r="J1389" s="24" t="n">
        <v>0</v>
      </c>
      <c r="K1389" s="24" t="n">
        <v>-0</v>
      </c>
      <c r="L1389" s="24" t="n">
        <v>-0</v>
      </c>
      <c r="M1389" s="6" t="s">
        <f>=I1389+J1389+K1389+L1389</f>
      </c>
      <c r="N1389" s="22"/>
      <c r="O1389" s="22" t="s">
        <v>796</v>
      </c>
    </row>
    <row collapsed="false" customFormat="false" customHeight="false" hidden="false" ht="12.1" outlineLevel="0" r="1390">
      <c r="A1390" s="21" t="n">
        <v>45878.693171296</v>
      </c>
      <c r="B1390" s="22" t="s">
        <v>673</v>
      </c>
      <c r="C1390" s="22" t="s">
        <v>233</v>
      </c>
      <c r="D1390" s="22" t="s">
        <v>673</v>
      </c>
      <c r="E1390" s="22" t="s">
        <v>673</v>
      </c>
      <c r="F1390" s="22" t="s">
        <v>20</v>
      </c>
      <c r="G1390" s="23" t="n">
        <v>1</v>
      </c>
      <c r="H1390" s="24" t="n">
        <v>1</v>
      </c>
      <c r="I1390" s="24" t="n">
        <v>13</v>
      </c>
      <c r="J1390" s="24" t="n">
        <v>0</v>
      </c>
      <c r="K1390" s="24" t="n">
        <v>-0</v>
      </c>
      <c r="L1390" s="24" t="n">
        <v>-0</v>
      </c>
      <c r="M1390" s="6" t="s">
        <f>=I1390+J1390+K1390+L1390</f>
      </c>
      <c r="N1390" s="22"/>
      <c r="O1390" s="22" t="s">
        <v>796</v>
      </c>
    </row>
    <row collapsed="false" customFormat="false" customHeight="false" hidden="false" ht="12.1" outlineLevel="0" r="1391">
      <c r="A1391" s="21" t="n">
        <v>45879.682175926</v>
      </c>
      <c r="B1391" s="22" t="s">
        <v>673</v>
      </c>
      <c r="C1391" s="22" t="s">
        <v>233</v>
      </c>
      <c r="D1391" s="22" t="s">
        <v>673</v>
      </c>
      <c r="E1391" s="22" t="s">
        <v>673</v>
      </c>
      <c r="F1391" s="22" t="s">
        <v>20</v>
      </c>
      <c r="G1391" s="23" t="n">
        <v>1</v>
      </c>
      <c r="H1391" s="24" t="n">
        <v>1</v>
      </c>
      <c r="I1391" s="24" t="n">
        <v>28.18</v>
      </c>
      <c r="J1391" s="24" t="n">
        <v>0</v>
      </c>
      <c r="K1391" s="24" t="n">
        <v>-0</v>
      </c>
      <c r="L1391" s="24" t="n">
        <v>-0</v>
      </c>
      <c r="M1391" s="6" t="s">
        <f>=I1391+J1391+K1391+L1391</f>
      </c>
      <c r="N1391" s="22"/>
      <c r="O1391" s="22" t="s">
        <v>796</v>
      </c>
    </row>
    <row collapsed="false" customFormat="false" customHeight="false" hidden="false" ht="12.1" outlineLevel="0" r="1392">
      <c r="A1392" s="21" t="n">
        <v>45880.022835648</v>
      </c>
      <c r="B1392" s="22" t="s">
        <v>673</v>
      </c>
      <c r="C1392" s="22" t="s">
        <v>233</v>
      </c>
      <c r="D1392" s="22" t="s">
        <v>673</v>
      </c>
      <c r="E1392" s="22" t="s">
        <v>673</v>
      </c>
      <c r="F1392" s="22" t="s">
        <v>20</v>
      </c>
      <c r="G1392" s="23" t="n">
        <v>1</v>
      </c>
      <c r="H1392" s="24" t="n">
        <v>1</v>
      </c>
      <c r="I1392" s="24" t="n">
        <v>2723</v>
      </c>
      <c r="J1392" s="24" t="n">
        <v>0</v>
      </c>
      <c r="K1392" s="24" t="n">
        <v>-0</v>
      </c>
      <c r="L1392" s="24" t="n">
        <v>-0</v>
      </c>
      <c r="M1392" s="6" t="s">
        <f>=I1392+J1392+K1392+L1392</f>
      </c>
      <c r="N1392" s="22"/>
      <c r="O1392" s="22" t="s">
        <v>674</v>
      </c>
    </row>
    <row collapsed="false" customFormat="false" customHeight="false" hidden="false" ht="12.1" outlineLevel="0" r="1393">
      <c r="A1393" s="21" t="n">
        <v>45880.299803241</v>
      </c>
      <c r="B1393" s="22" t="s">
        <v>673</v>
      </c>
      <c r="C1393" s="22" t="s">
        <v>233</v>
      </c>
      <c r="D1393" s="22" t="s">
        <v>673</v>
      </c>
      <c r="E1393" s="22" t="s">
        <v>673</v>
      </c>
      <c r="F1393" s="22" t="s">
        <v>20</v>
      </c>
      <c r="G1393" s="23" t="n">
        <v>1</v>
      </c>
      <c r="H1393" s="24" t="n">
        <v>1</v>
      </c>
      <c r="I1393" s="24" t="n">
        <v>10</v>
      </c>
      <c r="J1393" s="24" t="n">
        <v>0</v>
      </c>
      <c r="K1393" s="24" t="n">
        <v>-0</v>
      </c>
      <c r="L1393" s="24" t="n">
        <v>-0</v>
      </c>
      <c r="M1393" s="6" t="s">
        <f>=I1393+J1393+K1393+L1393</f>
      </c>
      <c r="N1393" s="22"/>
      <c r="O1393" s="22" t="s">
        <v>796</v>
      </c>
    </row>
    <row collapsed="false" customFormat="false" customHeight="false" hidden="false" ht="12.1" outlineLevel="0" r="1394">
      <c r="A1394" s="20" t="n">
        <v>45880.508854167</v>
      </c>
      <c r="B1394" s="16" t="s">
        <v>135</v>
      </c>
      <c r="C1394" s="16" t="s">
        <v>801</v>
      </c>
      <c r="D1394" s="16" t="s">
        <v>336</v>
      </c>
      <c r="E1394" s="16" t="s">
        <v>132</v>
      </c>
      <c r="F1394" s="16" t="s">
        <v>20</v>
      </c>
      <c r="G1394" s="7" t="n">
        <v>20</v>
      </c>
      <c r="H1394" s="6" t="n">
        <v>140.75</v>
      </c>
      <c r="I1394" s="6" t="n">
        <v>-2815</v>
      </c>
      <c r="J1394" s="6" t="n">
        <v>-0</v>
      </c>
      <c r="K1394" s="6" t="n">
        <v>-0</v>
      </c>
      <c r="L1394" s="6" t="n">
        <v>-0</v>
      </c>
      <c r="M1394" s="6" t="s">
        <f>=I1394+J1394+K1394+L1394</f>
      </c>
      <c r="N1394" s="16"/>
      <c r="O1394" s="16" t="s">
        <v>674</v>
      </c>
    </row>
    <row collapsed="false" customFormat="false" customHeight="false" hidden="false" ht="12.1" outlineLevel="0" r="1395">
      <c r="A1395" s="21" t="n">
        <v>45880.769351852</v>
      </c>
      <c r="B1395" s="22" t="s">
        <v>673</v>
      </c>
      <c r="C1395" s="22" t="s">
        <v>233</v>
      </c>
      <c r="D1395" s="22" t="s">
        <v>673</v>
      </c>
      <c r="E1395" s="22" t="s">
        <v>673</v>
      </c>
      <c r="F1395" s="22" t="s">
        <v>20</v>
      </c>
      <c r="G1395" s="23" t="n">
        <v>1</v>
      </c>
      <c r="H1395" s="24" t="n">
        <v>1</v>
      </c>
      <c r="I1395" s="24" t="n">
        <v>1.14</v>
      </c>
      <c r="J1395" s="24" t="n">
        <v>0</v>
      </c>
      <c r="K1395" s="24" t="n">
        <v>-0</v>
      </c>
      <c r="L1395" s="24" t="n">
        <v>-0</v>
      </c>
      <c r="M1395" s="6" t="s">
        <f>=I1395+J1395+K1395+L1395</f>
      </c>
      <c r="N1395" s="22"/>
      <c r="O1395" s="22" t="s">
        <v>796</v>
      </c>
    </row>
    <row collapsed="false" customFormat="false" customHeight="false" hidden="false" ht="12.1" outlineLevel="0" r="1396">
      <c r="A1396" s="21" t="n">
        <v>45881.444618056</v>
      </c>
      <c r="B1396" s="22" t="s">
        <v>673</v>
      </c>
      <c r="C1396" s="22" t="s">
        <v>233</v>
      </c>
      <c r="D1396" s="22" t="s">
        <v>673</v>
      </c>
      <c r="E1396" s="22" t="s">
        <v>673</v>
      </c>
      <c r="F1396" s="22" t="s">
        <v>20</v>
      </c>
      <c r="G1396" s="23" t="n">
        <v>1</v>
      </c>
      <c r="H1396" s="24" t="n">
        <v>1</v>
      </c>
      <c r="I1396" s="24" t="n">
        <v>30</v>
      </c>
      <c r="J1396" s="24" t="n">
        <v>0</v>
      </c>
      <c r="K1396" s="24" t="n">
        <v>-0</v>
      </c>
      <c r="L1396" s="24" t="n">
        <v>-0</v>
      </c>
      <c r="M1396" s="6" t="s">
        <f>=I1396+J1396+K1396+L1396</f>
      </c>
      <c r="N1396" s="22"/>
      <c r="O1396" s="22" t="s">
        <v>796</v>
      </c>
    </row>
    <row collapsed="false" customFormat="false" customHeight="false" hidden="false" ht="12.1" outlineLevel="0" r="1397">
      <c r="A1397" s="21" t="n">
        <v>45881.463391204</v>
      </c>
      <c r="B1397" s="22" t="s">
        <v>696</v>
      </c>
      <c r="C1397" s="22" t="s">
        <v>845</v>
      </c>
      <c r="D1397" s="22" t="s">
        <v>696</v>
      </c>
      <c r="E1397" s="22" t="s">
        <v>696</v>
      </c>
      <c r="F1397" s="22" t="s">
        <v>20</v>
      </c>
      <c r="G1397" s="23" t="n">
        <v>1</v>
      </c>
      <c r="H1397" s="24" t="n">
        <v>1</v>
      </c>
      <c r="I1397" s="24" t="n">
        <v>40.68</v>
      </c>
      <c r="J1397" s="24" t="n">
        <v>0</v>
      </c>
      <c r="K1397" s="24" t="n">
        <v>-0</v>
      </c>
      <c r="L1397" s="24" t="n">
        <v>-0</v>
      </c>
      <c r="M1397" s="6" t="s">
        <f>=I1397+J1397+K1397+L1397</f>
      </c>
      <c r="N1397" s="22"/>
      <c r="O1397" s="22" t="s">
        <v>674</v>
      </c>
    </row>
    <row collapsed="false" customFormat="false" customHeight="false" hidden="false" ht="12.1" outlineLevel="0" r="1398">
      <c r="A1398" s="21" t="n">
        <v>45881.766597222</v>
      </c>
      <c r="B1398" s="22" t="s">
        <v>673</v>
      </c>
      <c r="C1398" s="22" t="s">
        <v>233</v>
      </c>
      <c r="D1398" s="22" t="s">
        <v>673</v>
      </c>
      <c r="E1398" s="22" t="s">
        <v>673</v>
      </c>
      <c r="F1398" s="22" t="s">
        <v>20</v>
      </c>
      <c r="G1398" s="23" t="n">
        <v>1</v>
      </c>
      <c r="H1398" s="24" t="n">
        <v>1</v>
      </c>
      <c r="I1398" s="24" t="n">
        <v>10.76</v>
      </c>
      <c r="J1398" s="24" t="n">
        <v>0</v>
      </c>
      <c r="K1398" s="24" t="n">
        <v>-0</v>
      </c>
      <c r="L1398" s="24" t="n">
        <v>-0</v>
      </c>
      <c r="M1398" s="6" t="s">
        <f>=I1398+J1398+K1398+L1398</f>
      </c>
      <c r="N1398" s="22"/>
      <c r="O1398" s="22" t="s">
        <v>796</v>
      </c>
    </row>
    <row collapsed="false" customFormat="false" customHeight="false" hidden="false" ht="12.1" outlineLevel="0" r="1399">
      <c r="A1399" s="21" t="n">
        <v>45882.310833333</v>
      </c>
      <c r="B1399" s="22" t="s">
        <v>673</v>
      </c>
      <c r="C1399" s="22" t="s">
        <v>233</v>
      </c>
      <c r="D1399" s="22" t="s">
        <v>673</v>
      </c>
      <c r="E1399" s="22" t="s">
        <v>673</v>
      </c>
      <c r="F1399" s="22" t="s">
        <v>20</v>
      </c>
      <c r="G1399" s="23" t="n">
        <v>1</v>
      </c>
      <c r="H1399" s="24" t="n">
        <v>1</v>
      </c>
      <c r="I1399" s="24" t="n">
        <v>10</v>
      </c>
      <c r="J1399" s="24" t="n">
        <v>0</v>
      </c>
      <c r="K1399" s="24" t="n">
        <v>-0</v>
      </c>
      <c r="L1399" s="24" t="n">
        <v>-0</v>
      </c>
      <c r="M1399" s="6" t="s">
        <f>=I1399+J1399+K1399+L1399</f>
      </c>
      <c r="N1399" s="22"/>
      <c r="O1399" s="22" t="s">
        <v>796</v>
      </c>
    </row>
    <row collapsed="false" customFormat="false" customHeight="false" hidden="false" ht="12.1" outlineLevel="0" r="1400">
      <c r="A1400" s="21" t="n">
        <v>45882.846168981</v>
      </c>
      <c r="B1400" s="22" t="s">
        <v>673</v>
      </c>
      <c r="C1400" s="22" t="s">
        <v>233</v>
      </c>
      <c r="D1400" s="22" t="s">
        <v>673</v>
      </c>
      <c r="E1400" s="22" t="s">
        <v>673</v>
      </c>
      <c r="F1400" s="22" t="s">
        <v>20</v>
      </c>
      <c r="G1400" s="23" t="n">
        <v>1</v>
      </c>
      <c r="H1400" s="24" t="n">
        <v>1</v>
      </c>
      <c r="I1400" s="24" t="n">
        <v>5801.98</v>
      </c>
      <c r="J1400" s="24" t="n">
        <v>0</v>
      </c>
      <c r="K1400" s="24" t="n">
        <v>-0</v>
      </c>
      <c r="L1400" s="24" t="n">
        <v>-0</v>
      </c>
      <c r="M1400" s="6" t="s">
        <f>=I1400+J1400+K1400+L1400</f>
      </c>
      <c r="N1400" s="22"/>
      <c r="O1400" s="22" t="s">
        <v>674</v>
      </c>
    </row>
    <row collapsed="false" customFormat="false" customHeight="false" hidden="false" ht="12.1" outlineLevel="0" r="1401">
      <c r="A1401" s="21" t="n">
        <v>45882.918634259</v>
      </c>
      <c r="B1401" s="22" t="s">
        <v>673</v>
      </c>
      <c r="C1401" s="22" t="s">
        <v>279</v>
      </c>
      <c r="D1401" s="22" t="s">
        <v>673</v>
      </c>
      <c r="E1401" s="22" t="s">
        <v>673</v>
      </c>
      <c r="F1401" s="22" t="s">
        <v>20</v>
      </c>
      <c r="G1401" s="23" t="n">
        <v>1</v>
      </c>
      <c r="H1401" s="24" t="n">
        <v>1</v>
      </c>
      <c r="I1401" s="24" t="n">
        <v>2817.32</v>
      </c>
      <c r="J1401" s="24" t="n">
        <v>0</v>
      </c>
      <c r="K1401" s="24" t="n">
        <v>-0</v>
      </c>
      <c r="L1401" s="24" t="n">
        <v>-0</v>
      </c>
      <c r="M1401" s="6" t="s">
        <f>=I1401+J1401+K1401+L1401</f>
      </c>
      <c r="N1401" s="22"/>
      <c r="O1401" s="22" t="s">
        <v>674</v>
      </c>
    </row>
    <row collapsed="false" customFormat="false" customHeight="false" hidden="false" ht="12.1" outlineLevel="0" r="1402">
      <c r="A1402" s="25" t="n">
        <v>45882.918634259</v>
      </c>
      <c r="B1402" s="26" t="s">
        <v>684</v>
      </c>
      <c r="C1402" s="26" t="s">
        <v>280</v>
      </c>
      <c r="D1402" s="26" t="s">
        <v>684</v>
      </c>
      <c r="E1402" s="26" t="s">
        <v>684</v>
      </c>
      <c r="F1402" s="26" t="s">
        <v>20</v>
      </c>
      <c r="G1402" s="27" t="n">
        <v>1</v>
      </c>
      <c r="H1402" s="28" t="n">
        <v>-1</v>
      </c>
      <c r="I1402" s="28" t="n">
        <v>-2817.32</v>
      </c>
      <c r="J1402" s="28" t="n">
        <v>0</v>
      </c>
      <c r="K1402" s="28" t="n">
        <v>-0</v>
      </c>
      <c r="L1402" s="28" t="n">
        <v>-0</v>
      </c>
      <c r="M1402" s="6" t="s">
        <f>=I1402+J1402+K1402+L1402</f>
      </c>
      <c r="N1402" s="26"/>
      <c r="O1402" s="26" t="s">
        <v>796</v>
      </c>
    </row>
    <row collapsed="false" customFormat="false" customHeight="false" hidden="false" ht="12.1" outlineLevel="0" r="1403">
      <c r="A1403" s="33" t="n">
        <v>45882.918634259</v>
      </c>
      <c r="B1403" s="34" t="s">
        <v>135</v>
      </c>
      <c r="C1403" s="34" t="s">
        <v>801</v>
      </c>
      <c r="D1403" s="34" t="s">
        <v>407</v>
      </c>
      <c r="E1403" s="34" t="s">
        <v>132</v>
      </c>
      <c r="F1403" s="34" t="s">
        <v>20</v>
      </c>
      <c r="G1403" s="35" t="n">
        <v>-20</v>
      </c>
      <c r="H1403" s="36" t="n">
        <v>140.866497</v>
      </c>
      <c r="I1403" s="36" t="n">
        <v>2817.33</v>
      </c>
      <c r="J1403" s="36" t="n">
        <v>0</v>
      </c>
      <c r="K1403" s="36" t="n">
        <v>-0</v>
      </c>
      <c r="L1403" s="36" t="n">
        <v>-0</v>
      </c>
      <c r="M1403" s="6" t="s">
        <f>=I1403+J1403+K1403+L1403</f>
      </c>
      <c r="N1403" s="34"/>
      <c r="O1403" s="34" t="s">
        <v>796</v>
      </c>
    </row>
    <row collapsed="false" customFormat="false" customHeight="false" hidden="false" ht="12.1" outlineLevel="0" r="1404">
      <c r="A1404" s="20" t="n">
        <v>45882.921805556</v>
      </c>
      <c r="B1404" s="16" t="s">
        <v>131</v>
      </c>
      <c r="C1404" s="16" t="s">
        <v>880</v>
      </c>
      <c r="D1404" s="16" t="s">
        <v>336</v>
      </c>
      <c r="E1404" s="16" t="s">
        <v>132</v>
      </c>
      <c r="F1404" s="16" t="s">
        <v>20</v>
      </c>
      <c r="G1404" s="7" t="n">
        <v>37</v>
      </c>
      <c r="H1404" s="6" t="n">
        <v>101.03</v>
      </c>
      <c r="I1404" s="6" t="n">
        <v>-3738.11</v>
      </c>
      <c r="J1404" s="6" t="n">
        <v>-0</v>
      </c>
      <c r="K1404" s="6" t="n">
        <v>-0</v>
      </c>
      <c r="L1404" s="6" t="n">
        <v>-0</v>
      </c>
      <c r="M1404" s="6" t="s">
        <f>=I1404+J1404+K1404+L1404</f>
      </c>
      <c r="N1404" s="16"/>
      <c r="O1404" s="16" t="s">
        <v>674</v>
      </c>
    </row>
    <row collapsed="false" customFormat="false" customHeight="false" hidden="false" ht="12.1" outlineLevel="0" r="1405">
      <c r="A1405" s="20" t="n">
        <v>45882.924548611</v>
      </c>
      <c r="B1405" s="16" t="s">
        <v>135</v>
      </c>
      <c r="C1405" s="16" t="s">
        <v>801</v>
      </c>
      <c r="D1405" s="16" t="s">
        <v>336</v>
      </c>
      <c r="E1405" s="16" t="s">
        <v>132</v>
      </c>
      <c r="F1405" s="16" t="s">
        <v>20</v>
      </c>
      <c r="G1405" s="7" t="n">
        <v>35</v>
      </c>
      <c r="H1405" s="6" t="n">
        <v>140.87</v>
      </c>
      <c r="I1405" s="6" t="n">
        <v>-4930.45</v>
      </c>
      <c r="J1405" s="6" t="n">
        <v>-0</v>
      </c>
      <c r="K1405" s="6" t="n">
        <v>-0</v>
      </c>
      <c r="L1405" s="6" t="n">
        <v>-0</v>
      </c>
      <c r="M1405" s="6" t="s">
        <f>=I1405+J1405+K1405+L1405</f>
      </c>
      <c r="N1405" s="16"/>
      <c r="O1405" s="16" t="s">
        <v>674</v>
      </c>
    </row>
    <row collapsed="false" customFormat="false" customHeight="false" hidden="false" ht="12.1" outlineLevel="0" r="1406">
      <c r="A1406" s="21" t="n">
        <v>45883.483761574</v>
      </c>
      <c r="B1406" s="22" t="s">
        <v>696</v>
      </c>
      <c r="C1406" s="22" t="s">
        <v>846</v>
      </c>
      <c r="D1406" s="22" t="s">
        <v>696</v>
      </c>
      <c r="E1406" s="22" t="s">
        <v>696</v>
      </c>
      <c r="F1406" s="22" t="s">
        <v>20</v>
      </c>
      <c r="G1406" s="23" t="n">
        <v>1</v>
      </c>
      <c r="H1406" s="24" t="n">
        <v>1</v>
      </c>
      <c r="I1406" s="24" t="n">
        <v>35.76</v>
      </c>
      <c r="J1406" s="24" t="n">
        <v>0</v>
      </c>
      <c r="K1406" s="24" t="n">
        <v>-0</v>
      </c>
      <c r="L1406" s="24" t="n">
        <v>-0</v>
      </c>
      <c r="M1406" s="6" t="s">
        <f>=I1406+J1406+K1406+L1406</f>
      </c>
      <c r="N1406" s="22"/>
      <c r="O1406" s="22" t="s">
        <v>674</v>
      </c>
    </row>
    <row collapsed="false" customFormat="false" customHeight="false" hidden="false" ht="12.1" outlineLevel="0" r="1407">
      <c r="A1407" s="21" t="n">
        <v>45883.556435185</v>
      </c>
      <c r="B1407" s="22" t="s">
        <v>673</v>
      </c>
      <c r="C1407" s="22" t="s">
        <v>233</v>
      </c>
      <c r="D1407" s="22" t="s">
        <v>673</v>
      </c>
      <c r="E1407" s="22" t="s">
        <v>673</v>
      </c>
      <c r="F1407" s="22" t="s">
        <v>20</v>
      </c>
      <c r="G1407" s="23" t="n">
        <v>1</v>
      </c>
      <c r="H1407" s="24" t="n">
        <v>1</v>
      </c>
      <c r="I1407" s="24" t="n">
        <v>22</v>
      </c>
      <c r="J1407" s="24" t="n">
        <v>0</v>
      </c>
      <c r="K1407" s="24" t="n">
        <v>-0</v>
      </c>
      <c r="L1407" s="24" t="n">
        <v>-0</v>
      </c>
      <c r="M1407" s="6" t="s">
        <f>=I1407+J1407+K1407+L1407</f>
      </c>
      <c r="N1407" s="22"/>
      <c r="O1407" s="22" t="s">
        <v>796</v>
      </c>
    </row>
    <row collapsed="false" customFormat="false" customHeight="false" hidden="false" ht="12.1" outlineLevel="0" r="1408">
      <c r="A1408" s="20" t="n">
        <v>45883.556469907</v>
      </c>
      <c r="B1408" s="16" t="s">
        <v>135</v>
      </c>
      <c r="C1408" s="16" t="s">
        <v>801</v>
      </c>
      <c r="D1408" s="16" t="s">
        <v>336</v>
      </c>
      <c r="E1408" s="16" t="s">
        <v>132</v>
      </c>
      <c r="F1408" s="16" t="s">
        <v>20</v>
      </c>
      <c r="G1408" s="7" t="n">
        <v>1</v>
      </c>
      <c r="H1408" s="6" t="n">
        <v>140.931981</v>
      </c>
      <c r="I1408" s="6" t="n">
        <v>-140.93</v>
      </c>
      <c r="J1408" s="6" t="n">
        <v>-0</v>
      </c>
      <c r="K1408" s="6" t="n">
        <v>-0</v>
      </c>
      <c r="L1408" s="6" t="n">
        <v>-0</v>
      </c>
      <c r="M1408" s="6" t="s">
        <f>=I1408+J1408+K1408+L1408</f>
      </c>
      <c r="N1408" s="16"/>
      <c r="O1408" s="16" t="s">
        <v>796</v>
      </c>
    </row>
    <row collapsed="false" customFormat="false" customHeight="false" hidden="false" ht="12.1" outlineLevel="0" r="1409">
      <c r="A1409" s="21" t="n">
        <v>45883.798738426</v>
      </c>
      <c r="B1409" s="22" t="s">
        <v>673</v>
      </c>
      <c r="C1409" s="22" t="s">
        <v>233</v>
      </c>
      <c r="D1409" s="22" t="s">
        <v>673</v>
      </c>
      <c r="E1409" s="22" t="s">
        <v>673</v>
      </c>
      <c r="F1409" s="22" t="s">
        <v>20</v>
      </c>
      <c r="G1409" s="23" t="n">
        <v>1</v>
      </c>
      <c r="H1409" s="24" t="n">
        <v>1</v>
      </c>
      <c r="I1409" s="24" t="n">
        <v>36.48</v>
      </c>
      <c r="J1409" s="24" t="n">
        <v>0</v>
      </c>
      <c r="K1409" s="24" t="n">
        <v>-0</v>
      </c>
      <c r="L1409" s="24" t="n">
        <v>-0</v>
      </c>
      <c r="M1409" s="6" t="s">
        <f>=I1409+J1409+K1409+L1409</f>
      </c>
      <c r="N1409" s="22"/>
      <c r="O1409" s="22" t="s">
        <v>796</v>
      </c>
    </row>
    <row collapsed="false" customFormat="false" customHeight="false" hidden="false" ht="12.1" outlineLevel="0" r="1410">
      <c r="A1410" s="21" t="n">
        <v>45883.802523148</v>
      </c>
      <c r="B1410" s="22" t="s">
        <v>673</v>
      </c>
      <c r="C1410" s="22" t="s">
        <v>233</v>
      </c>
      <c r="D1410" s="22" t="s">
        <v>673</v>
      </c>
      <c r="E1410" s="22" t="s">
        <v>673</v>
      </c>
      <c r="F1410" s="22" t="s">
        <v>20</v>
      </c>
      <c r="G1410" s="23" t="n">
        <v>1</v>
      </c>
      <c r="H1410" s="24" t="n">
        <v>1</v>
      </c>
      <c r="I1410" s="24" t="n">
        <v>45</v>
      </c>
      <c r="J1410" s="24" t="n">
        <v>0</v>
      </c>
      <c r="K1410" s="24" t="n">
        <v>-0</v>
      </c>
      <c r="L1410" s="24" t="n">
        <v>-0</v>
      </c>
      <c r="M1410" s="6" t="s">
        <f>=I1410+J1410+K1410+L1410</f>
      </c>
      <c r="N1410" s="22"/>
      <c r="O1410" s="22" t="s">
        <v>796</v>
      </c>
    </row>
    <row collapsed="false" customFormat="false" customHeight="false" hidden="false" ht="12.1" outlineLevel="0" r="1411">
      <c r="A1411" s="21" t="n">
        <v>45883.80619213</v>
      </c>
      <c r="B1411" s="22" t="s">
        <v>673</v>
      </c>
      <c r="C1411" s="22" t="s">
        <v>233</v>
      </c>
      <c r="D1411" s="22" t="s">
        <v>673</v>
      </c>
      <c r="E1411" s="22" t="s">
        <v>673</v>
      </c>
      <c r="F1411" s="22" t="s">
        <v>20</v>
      </c>
      <c r="G1411" s="23" t="n">
        <v>1</v>
      </c>
      <c r="H1411" s="24" t="n">
        <v>1</v>
      </c>
      <c r="I1411" s="24" t="n">
        <v>48.7</v>
      </c>
      <c r="J1411" s="24" t="n">
        <v>0</v>
      </c>
      <c r="K1411" s="24" t="n">
        <v>-0</v>
      </c>
      <c r="L1411" s="24" t="n">
        <v>-0</v>
      </c>
      <c r="M1411" s="6" t="s">
        <f>=I1411+J1411+K1411+L1411</f>
      </c>
      <c r="N1411" s="22"/>
      <c r="O1411" s="22" t="s">
        <v>796</v>
      </c>
    </row>
    <row collapsed="false" customFormat="false" customHeight="false" hidden="false" ht="12.1" outlineLevel="0" r="1412">
      <c r="A1412" s="20" t="n">
        <v>45883.806273148</v>
      </c>
      <c r="B1412" s="16" t="s">
        <v>135</v>
      </c>
      <c r="C1412" s="16" t="s">
        <v>801</v>
      </c>
      <c r="D1412" s="16" t="s">
        <v>336</v>
      </c>
      <c r="E1412" s="16" t="s">
        <v>132</v>
      </c>
      <c r="F1412" s="16" t="s">
        <v>20</v>
      </c>
      <c r="G1412" s="7" t="n">
        <v>1</v>
      </c>
      <c r="H1412" s="6" t="n">
        <v>140.931981</v>
      </c>
      <c r="I1412" s="6" t="n">
        <v>-140.93</v>
      </c>
      <c r="J1412" s="6" t="n">
        <v>-0</v>
      </c>
      <c r="K1412" s="6" t="n">
        <v>-0</v>
      </c>
      <c r="L1412" s="6" t="n">
        <v>-0</v>
      </c>
      <c r="M1412" s="6" t="s">
        <f>=I1412+J1412+K1412+L1412</f>
      </c>
      <c r="N1412" s="16"/>
      <c r="O1412" s="16" t="s">
        <v>796</v>
      </c>
    </row>
    <row collapsed="false" customFormat="false" customHeight="false" hidden="false" ht="12.1" outlineLevel="0" r="1413">
      <c r="A1413" s="21" t="n">
        <v>45883.811956019</v>
      </c>
      <c r="B1413" s="22" t="s">
        <v>673</v>
      </c>
      <c r="C1413" s="22" t="s">
        <v>233</v>
      </c>
      <c r="D1413" s="22" t="s">
        <v>673</v>
      </c>
      <c r="E1413" s="22" t="s">
        <v>673</v>
      </c>
      <c r="F1413" s="22" t="s">
        <v>20</v>
      </c>
      <c r="G1413" s="23" t="n">
        <v>1</v>
      </c>
      <c r="H1413" s="24" t="n">
        <v>1</v>
      </c>
      <c r="I1413" s="24" t="n">
        <v>26.24</v>
      </c>
      <c r="J1413" s="24" t="n">
        <v>0</v>
      </c>
      <c r="K1413" s="24" t="n">
        <v>-0</v>
      </c>
      <c r="L1413" s="24" t="n">
        <v>-0</v>
      </c>
      <c r="M1413" s="6" t="s">
        <f>=I1413+J1413+K1413+L1413</f>
      </c>
      <c r="N1413" s="22"/>
      <c r="O1413" s="22" t="s">
        <v>796</v>
      </c>
    </row>
    <row collapsed="false" customFormat="false" customHeight="false" hidden="false" ht="12.1" outlineLevel="0" r="1414">
      <c r="A1414" s="21" t="n">
        <v>45884.475081019</v>
      </c>
      <c r="B1414" s="22" t="s">
        <v>673</v>
      </c>
      <c r="C1414" s="22" t="s">
        <v>233</v>
      </c>
      <c r="D1414" s="22" t="s">
        <v>673</v>
      </c>
      <c r="E1414" s="22" t="s">
        <v>673</v>
      </c>
      <c r="F1414" s="22" t="s">
        <v>20</v>
      </c>
      <c r="G1414" s="23" t="n">
        <v>1</v>
      </c>
      <c r="H1414" s="24" t="n">
        <v>1</v>
      </c>
      <c r="I1414" s="24" t="n">
        <v>30</v>
      </c>
      <c r="J1414" s="24" t="n">
        <v>0</v>
      </c>
      <c r="K1414" s="24" t="n">
        <v>-0</v>
      </c>
      <c r="L1414" s="24" t="n">
        <v>-0</v>
      </c>
      <c r="M1414" s="6" t="s">
        <f>=I1414+J1414+K1414+L1414</f>
      </c>
      <c r="N1414" s="22"/>
      <c r="O1414" s="22" t="s">
        <v>796</v>
      </c>
    </row>
    <row collapsed="false" customFormat="false" customHeight="false" hidden="false" ht="12.1" outlineLevel="0" r="1415">
      <c r="A1415" s="21" t="n">
        <v>45884.717997685</v>
      </c>
      <c r="B1415" s="22" t="s">
        <v>673</v>
      </c>
      <c r="C1415" s="22" t="s">
        <v>233</v>
      </c>
      <c r="D1415" s="22" t="s">
        <v>673</v>
      </c>
      <c r="E1415" s="22" t="s">
        <v>673</v>
      </c>
      <c r="F1415" s="22" t="s">
        <v>20</v>
      </c>
      <c r="G1415" s="23" t="n">
        <v>1</v>
      </c>
      <c r="H1415" s="24" t="n">
        <v>1</v>
      </c>
      <c r="I1415" s="24" t="n">
        <v>14.02</v>
      </c>
      <c r="J1415" s="24" t="n">
        <v>0</v>
      </c>
      <c r="K1415" s="24" t="n">
        <v>-0</v>
      </c>
      <c r="L1415" s="24" t="n">
        <v>-0</v>
      </c>
      <c r="M1415" s="6" t="s">
        <f>=I1415+J1415+K1415+L1415</f>
      </c>
      <c r="N1415" s="22"/>
      <c r="O1415" s="22" t="s">
        <v>796</v>
      </c>
    </row>
    <row collapsed="false" customFormat="false" customHeight="false" hidden="false" ht="12.1" outlineLevel="0" r="1416">
      <c r="A1416" s="21" t="n">
        <v>45885.557847222</v>
      </c>
      <c r="B1416" s="22" t="s">
        <v>673</v>
      </c>
      <c r="C1416" s="22" t="s">
        <v>233</v>
      </c>
      <c r="D1416" s="22" t="s">
        <v>673</v>
      </c>
      <c r="E1416" s="22" t="s">
        <v>673</v>
      </c>
      <c r="F1416" s="22" t="s">
        <v>20</v>
      </c>
      <c r="G1416" s="23" t="n">
        <v>1</v>
      </c>
      <c r="H1416" s="24" t="n">
        <v>1</v>
      </c>
      <c r="I1416" s="24" t="n">
        <v>5.02</v>
      </c>
      <c r="J1416" s="24" t="n">
        <v>0</v>
      </c>
      <c r="K1416" s="24" t="n">
        <v>-0</v>
      </c>
      <c r="L1416" s="24" t="n">
        <v>-0</v>
      </c>
      <c r="M1416" s="6" t="s">
        <f>=I1416+J1416+K1416+L1416</f>
      </c>
      <c r="N1416" s="22"/>
      <c r="O1416" s="22" t="s">
        <v>796</v>
      </c>
    </row>
    <row collapsed="false" customFormat="false" customHeight="false" hidden="false" ht="12.1" outlineLevel="0" r="1417">
      <c r="A1417" s="21" t="n">
        <v>45885.560625</v>
      </c>
      <c r="B1417" s="22" t="s">
        <v>673</v>
      </c>
      <c r="C1417" s="22" t="s">
        <v>233</v>
      </c>
      <c r="D1417" s="22" t="s">
        <v>673</v>
      </c>
      <c r="E1417" s="22" t="s">
        <v>673</v>
      </c>
      <c r="F1417" s="22" t="s">
        <v>20</v>
      </c>
      <c r="G1417" s="23" t="n">
        <v>1</v>
      </c>
      <c r="H1417" s="24" t="n">
        <v>1</v>
      </c>
      <c r="I1417" s="24" t="n">
        <v>11.13</v>
      </c>
      <c r="J1417" s="24" t="n">
        <v>0</v>
      </c>
      <c r="K1417" s="24" t="n">
        <v>-0</v>
      </c>
      <c r="L1417" s="24" t="n">
        <v>-0</v>
      </c>
      <c r="M1417" s="6" t="s">
        <f>=I1417+J1417+K1417+L1417</f>
      </c>
      <c r="N1417" s="22"/>
      <c r="O1417" s="22" t="s">
        <v>796</v>
      </c>
    </row>
    <row collapsed="false" customFormat="false" customHeight="false" hidden="false" ht="12.1" outlineLevel="0" r="1418">
      <c r="A1418" s="21" t="n">
        <v>45887.81099537</v>
      </c>
      <c r="B1418" s="22" t="s">
        <v>673</v>
      </c>
      <c r="C1418" s="22" t="s">
        <v>233</v>
      </c>
      <c r="D1418" s="22" t="s">
        <v>673</v>
      </c>
      <c r="E1418" s="22" t="s">
        <v>673</v>
      </c>
      <c r="F1418" s="22" t="s">
        <v>20</v>
      </c>
      <c r="G1418" s="23" t="n">
        <v>1</v>
      </c>
      <c r="H1418" s="24" t="n">
        <v>1</v>
      </c>
      <c r="I1418" s="24" t="n">
        <v>3.11</v>
      </c>
      <c r="J1418" s="24" t="n">
        <v>0</v>
      </c>
      <c r="K1418" s="24" t="n">
        <v>-0</v>
      </c>
      <c r="L1418" s="24" t="n">
        <v>-0</v>
      </c>
      <c r="M1418" s="6" t="s">
        <f>=I1418+J1418+K1418+L1418</f>
      </c>
      <c r="N1418" s="22"/>
      <c r="O1418" s="22" t="s">
        <v>796</v>
      </c>
    </row>
    <row collapsed="false" customFormat="false" customHeight="false" hidden="false" ht="12.1" outlineLevel="0" r="1419">
      <c r="A1419" s="21" t="n">
        <v>45887.823055556</v>
      </c>
      <c r="B1419" s="22" t="s">
        <v>673</v>
      </c>
      <c r="C1419" s="22" t="s">
        <v>233</v>
      </c>
      <c r="D1419" s="22" t="s">
        <v>673</v>
      </c>
      <c r="E1419" s="22" t="s">
        <v>673</v>
      </c>
      <c r="F1419" s="22" t="s">
        <v>20</v>
      </c>
      <c r="G1419" s="23" t="n">
        <v>1</v>
      </c>
      <c r="H1419" s="24" t="n">
        <v>1</v>
      </c>
      <c r="I1419" s="24" t="n">
        <v>35.07</v>
      </c>
      <c r="J1419" s="24" t="n">
        <v>0</v>
      </c>
      <c r="K1419" s="24" t="n">
        <v>-0</v>
      </c>
      <c r="L1419" s="24" t="n">
        <v>-0</v>
      </c>
      <c r="M1419" s="6" t="s">
        <f>=I1419+J1419+K1419+L1419</f>
      </c>
      <c r="N1419" s="22"/>
      <c r="O1419" s="22" t="s">
        <v>796</v>
      </c>
    </row>
    <row collapsed="false" customFormat="false" customHeight="false" hidden="false" ht="12.1" outlineLevel="0" r="1420">
      <c r="A1420" s="21" t="n">
        <v>45889.816481481</v>
      </c>
      <c r="B1420" s="22" t="s">
        <v>673</v>
      </c>
      <c r="C1420" s="22" t="s">
        <v>233</v>
      </c>
      <c r="D1420" s="22" t="s">
        <v>673</v>
      </c>
      <c r="E1420" s="22" t="s">
        <v>673</v>
      </c>
      <c r="F1420" s="22" t="s">
        <v>20</v>
      </c>
      <c r="G1420" s="23" t="n">
        <v>1</v>
      </c>
      <c r="H1420" s="24" t="n">
        <v>1</v>
      </c>
      <c r="I1420" s="24" t="n">
        <v>1</v>
      </c>
      <c r="J1420" s="24" t="n">
        <v>0</v>
      </c>
      <c r="K1420" s="24" t="n">
        <v>-0</v>
      </c>
      <c r="L1420" s="24" t="n">
        <v>-0</v>
      </c>
      <c r="M1420" s="6" t="s">
        <f>=I1420+J1420+K1420+L1420</f>
      </c>
      <c r="N1420" s="22"/>
      <c r="O1420" s="22" t="s">
        <v>796</v>
      </c>
    </row>
    <row collapsed="false" customFormat="false" customHeight="false" hidden="false" ht="12.1" outlineLevel="0" r="1421">
      <c r="A1421" s="21" t="n">
        <v>45892.604016204</v>
      </c>
      <c r="B1421" s="22" t="s">
        <v>673</v>
      </c>
      <c r="C1421" s="22" t="s">
        <v>233</v>
      </c>
      <c r="D1421" s="22" t="s">
        <v>673</v>
      </c>
      <c r="E1421" s="22" t="s">
        <v>673</v>
      </c>
      <c r="F1421" s="22" t="s">
        <v>20</v>
      </c>
      <c r="G1421" s="23" t="n">
        <v>1</v>
      </c>
      <c r="H1421" s="24" t="n">
        <v>1</v>
      </c>
      <c r="I1421" s="24" t="n">
        <v>28.04</v>
      </c>
      <c r="J1421" s="24" t="n">
        <v>0</v>
      </c>
      <c r="K1421" s="24" t="n">
        <v>-0</v>
      </c>
      <c r="L1421" s="24" t="n">
        <v>-0</v>
      </c>
      <c r="M1421" s="6" t="s">
        <f>=I1421+J1421+K1421+L1421</f>
      </c>
      <c r="N1421" s="22"/>
      <c r="O1421" s="22" t="s">
        <v>796</v>
      </c>
    </row>
    <row collapsed="false" customFormat="false" customHeight="false" hidden="false" ht="12.1" outlineLevel="0" r="1422">
      <c r="A1422" s="20" t="n">
        <v>45892.604085648</v>
      </c>
      <c r="B1422" s="16" t="s">
        <v>135</v>
      </c>
      <c r="C1422" s="16" t="s">
        <v>801</v>
      </c>
      <c r="D1422" s="16" t="s">
        <v>336</v>
      </c>
      <c r="E1422" s="16" t="s">
        <v>132</v>
      </c>
      <c r="F1422" s="16" t="s">
        <v>20</v>
      </c>
      <c r="G1422" s="7" t="n">
        <v>1</v>
      </c>
      <c r="H1422" s="6" t="n">
        <v>141.505269</v>
      </c>
      <c r="I1422" s="6" t="n">
        <v>-141.51</v>
      </c>
      <c r="J1422" s="6" t="n">
        <v>-0</v>
      </c>
      <c r="K1422" s="6" t="n">
        <v>-0</v>
      </c>
      <c r="L1422" s="6" t="n">
        <v>-0</v>
      </c>
      <c r="M1422" s="6" t="s">
        <f>=I1422+J1422+K1422+L1422</f>
      </c>
      <c r="N1422" s="16"/>
      <c r="O1422" s="16" t="s">
        <v>796</v>
      </c>
    </row>
    <row collapsed="false" customFormat="false" customHeight="false" hidden="false" ht="12.1" outlineLevel="0" r="1423">
      <c r="A1423" s="21" t="n">
        <v>45893.312118056</v>
      </c>
      <c r="B1423" s="22" t="s">
        <v>673</v>
      </c>
      <c r="C1423" s="22" t="s">
        <v>233</v>
      </c>
      <c r="D1423" s="22" t="s">
        <v>673</v>
      </c>
      <c r="E1423" s="22" t="s">
        <v>673</v>
      </c>
      <c r="F1423" s="22" t="s">
        <v>20</v>
      </c>
      <c r="G1423" s="23" t="n">
        <v>1</v>
      </c>
      <c r="H1423" s="24" t="n">
        <v>1</v>
      </c>
      <c r="I1423" s="24" t="n">
        <v>28.54</v>
      </c>
      <c r="J1423" s="24" t="n">
        <v>0</v>
      </c>
      <c r="K1423" s="24" t="n">
        <v>-0</v>
      </c>
      <c r="L1423" s="24" t="n">
        <v>-0</v>
      </c>
      <c r="M1423" s="6" t="s">
        <f>=I1423+J1423+K1423+L1423</f>
      </c>
      <c r="N1423" s="22"/>
      <c r="O1423" s="22" t="s">
        <v>796</v>
      </c>
    </row>
    <row collapsed="false" customFormat="false" customHeight="false" hidden="false" ht="12.1" outlineLevel="0" r="1424">
      <c r="A1424" s="21" t="n">
        <v>45893.778032407</v>
      </c>
      <c r="B1424" s="22" t="s">
        <v>673</v>
      </c>
      <c r="C1424" s="22" t="s">
        <v>233</v>
      </c>
      <c r="D1424" s="22" t="s">
        <v>673</v>
      </c>
      <c r="E1424" s="22" t="s">
        <v>673</v>
      </c>
      <c r="F1424" s="22" t="s">
        <v>20</v>
      </c>
      <c r="G1424" s="23" t="n">
        <v>1</v>
      </c>
      <c r="H1424" s="24" t="n">
        <v>1</v>
      </c>
      <c r="I1424" s="24" t="n">
        <v>2</v>
      </c>
      <c r="J1424" s="24" t="n">
        <v>0</v>
      </c>
      <c r="K1424" s="24" t="n">
        <v>-0</v>
      </c>
      <c r="L1424" s="24" t="n">
        <v>-0</v>
      </c>
      <c r="M1424" s="6" t="s">
        <f>=I1424+J1424+K1424+L1424</f>
      </c>
      <c r="N1424" s="22"/>
      <c r="O1424" s="22" t="s">
        <v>796</v>
      </c>
    </row>
    <row collapsed="false" customFormat="false" customHeight="false" hidden="false" ht="12.1" outlineLevel="0" r="1425">
      <c r="A1425" s="21" t="n">
        <v>45894.405925926</v>
      </c>
      <c r="B1425" s="22" t="s">
        <v>696</v>
      </c>
      <c r="C1425" s="22" t="s">
        <v>702</v>
      </c>
      <c r="D1425" s="22" t="s">
        <v>696</v>
      </c>
      <c r="E1425" s="22" t="s">
        <v>696</v>
      </c>
      <c r="F1425" s="22" t="s">
        <v>20</v>
      </c>
      <c r="G1425" s="23" t="n">
        <v>1</v>
      </c>
      <c r="H1425" s="24" t="n">
        <v>1</v>
      </c>
      <c r="I1425" s="24" t="n">
        <v>94.98</v>
      </c>
      <c r="J1425" s="24" t="n">
        <v>0</v>
      </c>
      <c r="K1425" s="24" t="n">
        <v>-0</v>
      </c>
      <c r="L1425" s="24" t="n">
        <v>-0</v>
      </c>
      <c r="M1425" s="6" t="s">
        <f>=I1425+J1425+K1425+L1425</f>
      </c>
      <c r="N1425" s="22"/>
      <c r="O1425" s="22" t="s">
        <v>674</v>
      </c>
    </row>
    <row collapsed="false" customFormat="false" customHeight="false" hidden="false" ht="12.1" outlineLevel="0" r="1426">
      <c r="A1426" s="20" t="n">
        <v>45894.581805556</v>
      </c>
      <c r="B1426" s="16" t="s">
        <v>135</v>
      </c>
      <c r="C1426" s="16" t="s">
        <v>801</v>
      </c>
      <c r="D1426" s="16" t="s">
        <v>336</v>
      </c>
      <c r="E1426" s="16" t="s">
        <v>132</v>
      </c>
      <c r="F1426" s="16" t="s">
        <v>20</v>
      </c>
      <c r="G1426" s="7" t="n">
        <v>1</v>
      </c>
      <c r="H1426" s="6" t="n">
        <v>141.65</v>
      </c>
      <c r="I1426" s="6" t="n">
        <v>-141.65</v>
      </c>
      <c r="J1426" s="6" t="n">
        <v>-0</v>
      </c>
      <c r="K1426" s="6" t="n">
        <v>-0</v>
      </c>
      <c r="L1426" s="6" t="n">
        <v>-0</v>
      </c>
      <c r="M1426" s="6" t="s">
        <f>=I1426+J1426+K1426+L1426</f>
      </c>
      <c r="N1426" s="16"/>
      <c r="O1426" s="16" t="s">
        <v>674</v>
      </c>
    </row>
    <row collapsed="false" customFormat="false" customHeight="false" hidden="false" ht="12.1" outlineLevel="0" r="1427">
      <c r="A1427" s="21" t="n">
        <v>45895.297048611</v>
      </c>
      <c r="B1427" s="22" t="s">
        <v>673</v>
      </c>
      <c r="C1427" s="22" t="s">
        <v>233</v>
      </c>
      <c r="D1427" s="22" t="s">
        <v>673</v>
      </c>
      <c r="E1427" s="22" t="s">
        <v>673</v>
      </c>
      <c r="F1427" s="22" t="s">
        <v>20</v>
      </c>
      <c r="G1427" s="23" t="n">
        <v>1</v>
      </c>
      <c r="H1427" s="24" t="n">
        <v>1</v>
      </c>
      <c r="I1427" s="24" t="n">
        <v>46.1</v>
      </c>
      <c r="J1427" s="24" t="n">
        <v>0</v>
      </c>
      <c r="K1427" s="24" t="n">
        <v>-0</v>
      </c>
      <c r="L1427" s="24" t="n">
        <v>-0</v>
      </c>
      <c r="M1427" s="6" t="s">
        <f>=I1427+J1427+K1427+L1427</f>
      </c>
      <c r="N1427" s="22"/>
      <c r="O1427" s="22" t="s">
        <v>796</v>
      </c>
    </row>
    <row collapsed="false" customFormat="false" customHeight="false" hidden="false" ht="12.1" outlineLevel="0" r="1428">
      <c r="A1428" s="21" t="n">
        <v>45895.5984375</v>
      </c>
      <c r="B1428" s="22" t="s">
        <v>731</v>
      </c>
      <c r="C1428" s="22" t="s">
        <v>870</v>
      </c>
      <c r="D1428" s="22" t="s">
        <v>731</v>
      </c>
      <c r="E1428" s="22" t="s">
        <v>731</v>
      </c>
      <c r="F1428" s="22" t="s">
        <v>20</v>
      </c>
      <c r="G1428" s="23" t="n">
        <v>1</v>
      </c>
      <c r="H1428" s="24" t="n">
        <v>1</v>
      </c>
      <c r="I1428" s="24" t="n">
        <v>230.4</v>
      </c>
      <c r="J1428" s="24" t="n">
        <v>0</v>
      </c>
      <c r="K1428" s="24" t="n">
        <v>-0</v>
      </c>
      <c r="L1428" s="24" t="n">
        <v>-0</v>
      </c>
      <c r="M1428" s="6" t="s">
        <f>=I1428+J1428+K1428+L1428</f>
      </c>
      <c r="N1428" s="22"/>
      <c r="O1428" s="22" t="s">
        <v>674</v>
      </c>
    </row>
    <row collapsed="false" customFormat="false" customHeight="false" hidden="false" ht="12.1" outlineLevel="0" r="1429">
      <c r="A1429" s="21" t="n">
        <v>45895.628599537</v>
      </c>
      <c r="B1429" s="22" t="s">
        <v>696</v>
      </c>
      <c r="C1429" s="22" t="s">
        <v>869</v>
      </c>
      <c r="D1429" s="22" t="s">
        <v>696</v>
      </c>
      <c r="E1429" s="22" t="s">
        <v>696</v>
      </c>
      <c r="F1429" s="22" t="s">
        <v>20</v>
      </c>
      <c r="G1429" s="23" t="n">
        <v>1</v>
      </c>
      <c r="H1429" s="24" t="n">
        <v>1</v>
      </c>
      <c r="I1429" s="24" t="n">
        <v>60.96</v>
      </c>
      <c r="J1429" s="24" t="n">
        <v>0</v>
      </c>
      <c r="K1429" s="24" t="n">
        <v>-0</v>
      </c>
      <c r="L1429" s="24" t="n">
        <v>-0</v>
      </c>
      <c r="M1429" s="6" t="s">
        <f>=I1429+J1429+K1429+L1429</f>
      </c>
      <c r="N1429" s="22"/>
      <c r="O1429" s="22" t="s">
        <v>674</v>
      </c>
    </row>
    <row collapsed="false" customFormat="false" customHeight="false" hidden="false" ht="12.1" outlineLevel="0" r="1430">
      <c r="A1430" s="20" t="n">
        <v>45895.696319444</v>
      </c>
      <c r="B1430" s="16" t="s">
        <v>135</v>
      </c>
      <c r="C1430" s="16" t="s">
        <v>801</v>
      </c>
      <c r="D1430" s="16" t="s">
        <v>336</v>
      </c>
      <c r="E1430" s="16" t="s">
        <v>132</v>
      </c>
      <c r="F1430" s="16" t="s">
        <v>20</v>
      </c>
      <c r="G1430" s="7" t="n">
        <v>2</v>
      </c>
      <c r="H1430" s="6" t="n">
        <v>141.71</v>
      </c>
      <c r="I1430" s="6" t="n">
        <v>-283.42</v>
      </c>
      <c r="J1430" s="6" t="n">
        <v>-0</v>
      </c>
      <c r="K1430" s="6" t="n">
        <v>-0</v>
      </c>
      <c r="L1430" s="6" t="n">
        <v>-0</v>
      </c>
      <c r="M1430" s="6" t="s">
        <f>=I1430+J1430+K1430+L1430</f>
      </c>
      <c r="N1430" s="16"/>
      <c r="O1430" s="16" t="s">
        <v>674</v>
      </c>
    </row>
    <row collapsed="false" customFormat="false" customHeight="false" hidden="false" ht="12.1" outlineLevel="0" r="1431">
      <c r="A1431" s="33" t="n">
        <v>45897.546747685</v>
      </c>
      <c r="B1431" s="34" t="s">
        <v>135</v>
      </c>
      <c r="C1431" s="34" t="s">
        <v>801</v>
      </c>
      <c r="D1431" s="34" t="s">
        <v>407</v>
      </c>
      <c r="E1431" s="34" t="s">
        <v>132</v>
      </c>
      <c r="F1431" s="34" t="s">
        <v>20</v>
      </c>
      <c r="G1431" s="35" t="n">
        <v>-13</v>
      </c>
      <c r="H1431" s="36" t="n">
        <v>141.83</v>
      </c>
      <c r="I1431" s="36" t="n">
        <v>1843.79</v>
      </c>
      <c r="J1431" s="36" t="n">
        <v>0</v>
      </c>
      <c r="K1431" s="36" t="n">
        <v>-0</v>
      </c>
      <c r="L1431" s="36" t="n">
        <v>-0</v>
      </c>
      <c r="M1431" s="6" t="s">
        <f>=I1431+J1431+K1431+L1431</f>
      </c>
      <c r="N1431" s="34"/>
      <c r="O1431" s="34" t="s">
        <v>674</v>
      </c>
    </row>
    <row collapsed="false" customFormat="false" customHeight="false" hidden="false" ht="12.1" outlineLevel="0" r="1432">
      <c r="A1432" s="20" t="n">
        <v>45897.547164352</v>
      </c>
      <c r="B1432" s="16" t="s">
        <v>38</v>
      </c>
      <c r="C1432" s="16" t="s">
        <v>881</v>
      </c>
      <c r="D1432" s="16" t="s">
        <v>336</v>
      </c>
      <c r="E1432" s="16" t="s">
        <v>18</v>
      </c>
      <c r="F1432" s="16" t="s">
        <v>20</v>
      </c>
      <c r="G1432" s="7" t="n">
        <v>40</v>
      </c>
      <c r="H1432" s="6" t="n">
        <v>43.95</v>
      </c>
      <c r="I1432" s="6" t="n">
        <v>-1758</v>
      </c>
      <c r="J1432" s="6" t="n">
        <v>-0</v>
      </c>
      <c r="K1432" s="6" t="n">
        <v>-5.27</v>
      </c>
      <c r="L1432" s="6" t="n">
        <v>-0</v>
      </c>
      <c r="M1432" s="6" t="s">
        <f>=I1432+J1432+K1432+L1432</f>
      </c>
      <c r="N1432" s="16"/>
      <c r="O1432" s="16" t="s">
        <v>674</v>
      </c>
    </row>
    <row collapsed="false" customFormat="false" customHeight="false" hidden="false" ht="12.1" outlineLevel="0" r="1433">
      <c r="A1433" s="21" t="n">
        <v>45897.567939815</v>
      </c>
      <c r="B1433" s="22" t="s">
        <v>673</v>
      </c>
      <c r="C1433" s="22" t="s">
        <v>233</v>
      </c>
      <c r="D1433" s="22" t="s">
        <v>673</v>
      </c>
      <c r="E1433" s="22" t="s">
        <v>673</v>
      </c>
      <c r="F1433" s="22" t="s">
        <v>20</v>
      </c>
      <c r="G1433" s="23" t="n">
        <v>1</v>
      </c>
      <c r="H1433" s="24" t="n">
        <v>1</v>
      </c>
      <c r="I1433" s="24" t="n">
        <v>10</v>
      </c>
      <c r="J1433" s="24" t="n">
        <v>0</v>
      </c>
      <c r="K1433" s="24" t="n">
        <v>-0</v>
      </c>
      <c r="L1433" s="24" t="n">
        <v>-0</v>
      </c>
      <c r="M1433" s="6" t="s">
        <f>=I1433+J1433+K1433+L1433</f>
      </c>
      <c r="N1433" s="22"/>
      <c r="O1433" s="22" t="s">
        <v>796</v>
      </c>
    </row>
    <row collapsed="false" customFormat="false" customHeight="false" hidden="false" ht="12.1" outlineLevel="0" r="1434">
      <c r="A1434" s="29" t="n">
        <v>45897.608773148</v>
      </c>
      <c r="B1434" s="30" t="s">
        <v>687</v>
      </c>
      <c r="C1434" s="30" t="s">
        <v>723</v>
      </c>
      <c r="D1434" s="30" t="s">
        <v>687</v>
      </c>
      <c r="E1434" s="30" t="s">
        <v>687</v>
      </c>
      <c r="F1434" s="30" t="s">
        <v>20</v>
      </c>
      <c r="G1434" s="31" t="n">
        <v>1</v>
      </c>
      <c r="H1434" s="32" t="n">
        <v>-131</v>
      </c>
      <c r="I1434" s="32" t="n">
        <v>-131</v>
      </c>
      <c r="J1434" s="32" t="n">
        <v>0</v>
      </c>
      <c r="K1434" s="32" t="n">
        <v>-0</v>
      </c>
      <c r="L1434" s="32" t="n">
        <v>-0</v>
      </c>
      <c r="M1434" s="6" t="s">
        <f>=I1434+J1434+K1434+L1434</f>
      </c>
      <c r="N1434" s="30"/>
      <c r="O1434" s="30" t="s">
        <v>674</v>
      </c>
    </row>
    <row collapsed="false" customFormat="false" customHeight="false" hidden="false" ht="12.1" outlineLevel="0" r="1435">
      <c r="A1435" s="21" t="n">
        <v>45897.608773148</v>
      </c>
      <c r="B1435" s="22" t="s">
        <v>696</v>
      </c>
      <c r="C1435" s="22" t="s">
        <v>722</v>
      </c>
      <c r="D1435" s="22" t="s">
        <v>696</v>
      </c>
      <c r="E1435" s="22" t="s">
        <v>696</v>
      </c>
      <c r="F1435" s="22" t="s">
        <v>20</v>
      </c>
      <c r="G1435" s="23" t="n">
        <v>1</v>
      </c>
      <c r="H1435" s="24" t="n">
        <v>1</v>
      </c>
      <c r="I1435" s="24" t="n">
        <v>1125</v>
      </c>
      <c r="J1435" s="24" t="n">
        <v>0</v>
      </c>
      <c r="K1435" s="24" t="n">
        <v>-0</v>
      </c>
      <c r="L1435" s="24" t="n">
        <v>-0</v>
      </c>
      <c r="M1435" s="6" t="s">
        <f>=I1435+J1435+K1435+L1435</f>
      </c>
      <c r="N1435" s="22"/>
      <c r="O1435" s="22" t="s">
        <v>674</v>
      </c>
    </row>
    <row collapsed="false" customFormat="false" customHeight="false" hidden="false" ht="12.1" outlineLevel="0" r="1436">
      <c r="A1436" s="21" t="n">
        <v>45897.796574074</v>
      </c>
      <c r="B1436" s="22" t="s">
        <v>673</v>
      </c>
      <c r="C1436" s="22" t="s">
        <v>233</v>
      </c>
      <c r="D1436" s="22" t="s">
        <v>673</v>
      </c>
      <c r="E1436" s="22" t="s">
        <v>673</v>
      </c>
      <c r="F1436" s="22" t="s">
        <v>20</v>
      </c>
      <c r="G1436" s="23" t="n">
        <v>1</v>
      </c>
      <c r="H1436" s="24" t="n">
        <v>1</v>
      </c>
      <c r="I1436" s="24" t="n">
        <v>17.08</v>
      </c>
      <c r="J1436" s="24" t="n">
        <v>0</v>
      </c>
      <c r="K1436" s="24" t="n">
        <v>-0</v>
      </c>
      <c r="L1436" s="24" t="n">
        <v>-0</v>
      </c>
      <c r="M1436" s="6" t="s">
        <f>=I1436+J1436+K1436+L1436</f>
      </c>
      <c r="N1436" s="22"/>
      <c r="O1436" s="22" t="s">
        <v>796</v>
      </c>
    </row>
    <row collapsed="false" customFormat="false" customHeight="false" hidden="false" ht="12.1" outlineLevel="0" r="1437">
      <c r="A1437" s="21" t="n">
        <v>45898.540185185</v>
      </c>
      <c r="B1437" s="22" t="s">
        <v>696</v>
      </c>
      <c r="C1437" s="22" t="s">
        <v>765</v>
      </c>
      <c r="D1437" s="22" t="s">
        <v>696</v>
      </c>
      <c r="E1437" s="22" t="s">
        <v>696</v>
      </c>
      <c r="F1437" s="22" t="s">
        <v>20</v>
      </c>
      <c r="G1437" s="23" t="n">
        <v>1</v>
      </c>
      <c r="H1437" s="24" t="n">
        <v>1</v>
      </c>
      <c r="I1437" s="24" t="n">
        <v>56.3</v>
      </c>
      <c r="J1437" s="24" t="n">
        <v>0</v>
      </c>
      <c r="K1437" s="24" t="n">
        <v>-0</v>
      </c>
      <c r="L1437" s="24" t="n">
        <v>-0</v>
      </c>
      <c r="M1437" s="6" t="s">
        <f>=I1437+J1437+K1437+L1437</f>
      </c>
      <c r="N1437" s="22"/>
      <c r="O1437" s="22" t="s">
        <v>674</v>
      </c>
    </row>
    <row collapsed="false" customFormat="false" customHeight="false" hidden="false" ht="12.1" outlineLevel="0" r="1438">
      <c r="A1438" s="20" t="n">
        <v>45898.6025</v>
      </c>
      <c r="B1438" s="16" t="s">
        <v>131</v>
      </c>
      <c r="C1438" s="16" t="s">
        <v>880</v>
      </c>
      <c r="D1438" s="16" t="s">
        <v>336</v>
      </c>
      <c r="E1438" s="16" t="s">
        <v>132</v>
      </c>
      <c r="F1438" s="16" t="s">
        <v>20</v>
      </c>
      <c r="G1438" s="7" t="n">
        <v>11</v>
      </c>
      <c r="H1438" s="6" t="n">
        <v>100.41</v>
      </c>
      <c r="I1438" s="6" t="n">
        <v>-1104.51</v>
      </c>
      <c r="J1438" s="6" t="n">
        <v>-0</v>
      </c>
      <c r="K1438" s="6" t="n">
        <v>-0</v>
      </c>
      <c r="L1438" s="6" t="n">
        <v>-0</v>
      </c>
      <c r="M1438" s="6" t="s">
        <f>=I1438+J1438+K1438+L1438</f>
      </c>
      <c r="N1438" s="16"/>
      <c r="O1438" s="16" t="s">
        <v>674</v>
      </c>
    </row>
    <row collapsed="false" customFormat="false" customHeight="false" hidden="false" ht="12.1" outlineLevel="0" r="1439">
      <c r="A1439" s="33" t="n">
        <v>45898.624513889</v>
      </c>
      <c r="B1439" s="34" t="s">
        <v>564</v>
      </c>
      <c r="C1439" s="34" t="s">
        <v>834</v>
      </c>
      <c r="D1439" s="34" t="s">
        <v>407</v>
      </c>
      <c r="E1439" s="34" t="s">
        <v>132</v>
      </c>
      <c r="F1439" s="34" t="s">
        <v>20</v>
      </c>
      <c r="G1439" s="35" t="n">
        <v>-534</v>
      </c>
      <c r="H1439" s="36" t="n">
        <v>7.39</v>
      </c>
      <c r="I1439" s="36" t="n">
        <v>3946.26</v>
      </c>
      <c r="J1439" s="36" t="n">
        <v>0</v>
      </c>
      <c r="K1439" s="36" t="n">
        <v>-0</v>
      </c>
      <c r="L1439" s="36" t="n">
        <v>-0</v>
      </c>
      <c r="M1439" s="6" t="s">
        <f>=I1439+J1439+K1439+L1439</f>
      </c>
      <c r="N1439" s="34"/>
      <c r="O1439" s="34" t="s">
        <v>674</v>
      </c>
    </row>
    <row collapsed="false" customFormat="false" customHeight="false" hidden="false" ht="12.1" outlineLevel="0" r="1440">
      <c r="A1440" s="33" t="n">
        <v>45898.624953704</v>
      </c>
      <c r="B1440" s="34" t="s">
        <v>135</v>
      </c>
      <c r="C1440" s="34" t="s">
        <v>801</v>
      </c>
      <c r="D1440" s="34" t="s">
        <v>407</v>
      </c>
      <c r="E1440" s="34" t="s">
        <v>132</v>
      </c>
      <c r="F1440" s="34" t="s">
        <v>20</v>
      </c>
      <c r="G1440" s="35" t="n">
        <v>-9</v>
      </c>
      <c r="H1440" s="36" t="n">
        <v>141.89</v>
      </c>
      <c r="I1440" s="36" t="n">
        <v>1277.01</v>
      </c>
      <c r="J1440" s="36" t="n">
        <v>0</v>
      </c>
      <c r="K1440" s="36" t="n">
        <v>-0</v>
      </c>
      <c r="L1440" s="36" t="n">
        <v>-0</v>
      </c>
      <c r="M1440" s="6" t="s">
        <f>=I1440+J1440+K1440+L1440</f>
      </c>
      <c r="N1440" s="34"/>
      <c r="O1440" s="34" t="s">
        <v>674</v>
      </c>
    </row>
    <row collapsed="false" customFormat="false" customHeight="false" hidden="false" ht="12.1" outlineLevel="0" r="1441">
      <c r="A1441" s="20" t="n">
        <v>45898.625150463</v>
      </c>
      <c r="B1441" s="16" t="s">
        <v>131</v>
      </c>
      <c r="C1441" s="16" t="s">
        <v>880</v>
      </c>
      <c r="D1441" s="16" t="s">
        <v>336</v>
      </c>
      <c r="E1441" s="16" t="s">
        <v>132</v>
      </c>
      <c r="F1441" s="16" t="s">
        <v>20</v>
      </c>
      <c r="G1441" s="7" t="n">
        <v>52</v>
      </c>
      <c r="H1441" s="6" t="n">
        <v>100.45</v>
      </c>
      <c r="I1441" s="6" t="n">
        <v>-5223.4</v>
      </c>
      <c r="J1441" s="6" t="n">
        <v>-0</v>
      </c>
      <c r="K1441" s="6" t="n">
        <v>-0</v>
      </c>
      <c r="L1441" s="6" t="n">
        <v>-0</v>
      </c>
      <c r="M1441" s="6" t="s">
        <f>=I1441+J1441+K1441+L1441</f>
      </c>
      <c r="N1441" s="16"/>
      <c r="O1441" s="16" t="s">
        <v>674</v>
      </c>
    </row>
    <row collapsed="false" customFormat="false" customHeight="false" hidden="false" ht="12.1" outlineLevel="0" r="1442">
      <c r="A1442" s="21" t="n">
        <v>45899.309537037</v>
      </c>
      <c r="B1442" s="22" t="s">
        <v>673</v>
      </c>
      <c r="C1442" s="22" t="s">
        <v>233</v>
      </c>
      <c r="D1442" s="22" t="s">
        <v>673</v>
      </c>
      <c r="E1442" s="22" t="s">
        <v>673</v>
      </c>
      <c r="F1442" s="22" t="s">
        <v>20</v>
      </c>
      <c r="G1442" s="23" t="n">
        <v>1</v>
      </c>
      <c r="H1442" s="24" t="n">
        <v>1</v>
      </c>
      <c r="I1442" s="24" t="n">
        <v>19.03</v>
      </c>
      <c r="J1442" s="24" t="n">
        <v>0</v>
      </c>
      <c r="K1442" s="24" t="n">
        <v>-0</v>
      </c>
      <c r="L1442" s="24" t="n">
        <v>-0</v>
      </c>
      <c r="M1442" s="6" t="s">
        <f>=I1442+J1442+K1442+L1442</f>
      </c>
      <c r="N1442" s="22"/>
      <c r="O1442" s="22" t="s">
        <v>796</v>
      </c>
    </row>
    <row collapsed="false" customFormat="false" customHeight="false" hidden="false" ht="12.1" outlineLevel="0" r="1443">
      <c r="A1443" s="20" t="n">
        <v>45899.335960648</v>
      </c>
      <c r="B1443" s="16" t="s">
        <v>135</v>
      </c>
      <c r="C1443" s="16" t="s">
        <v>801</v>
      </c>
      <c r="D1443" s="16" t="s">
        <v>336</v>
      </c>
      <c r="E1443" s="16" t="s">
        <v>132</v>
      </c>
      <c r="F1443" s="16" t="s">
        <v>20</v>
      </c>
      <c r="G1443" s="7" t="n">
        <v>1</v>
      </c>
      <c r="H1443" s="6" t="n">
        <v>141.951476</v>
      </c>
      <c r="I1443" s="6" t="n">
        <v>-141.95</v>
      </c>
      <c r="J1443" s="6" t="n">
        <v>-0</v>
      </c>
      <c r="K1443" s="6" t="n">
        <v>-0</v>
      </c>
      <c r="L1443" s="6" t="n">
        <v>-0</v>
      </c>
      <c r="M1443" s="6" t="s">
        <f>=I1443+J1443+K1443+L1443</f>
      </c>
      <c r="N1443" s="16"/>
      <c r="O1443" s="16" t="s">
        <v>796</v>
      </c>
    </row>
    <row collapsed="false" customFormat="false" customHeight="false" hidden="false" ht="12.1" outlineLevel="0" r="1444">
      <c r="A1444" s="21" t="n">
        <v>45900.301678241</v>
      </c>
      <c r="B1444" s="22" t="s">
        <v>673</v>
      </c>
      <c r="C1444" s="22" t="s">
        <v>233</v>
      </c>
      <c r="D1444" s="22" t="s">
        <v>673</v>
      </c>
      <c r="E1444" s="22" t="s">
        <v>673</v>
      </c>
      <c r="F1444" s="22" t="s">
        <v>20</v>
      </c>
      <c r="G1444" s="23" t="n">
        <v>1</v>
      </c>
      <c r="H1444" s="24" t="n">
        <v>1</v>
      </c>
      <c r="I1444" s="24" t="n">
        <v>4.06</v>
      </c>
      <c r="J1444" s="24" t="n">
        <v>0</v>
      </c>
      <c r="K1444" s="24" t="n">
        <v>-0</v>
      </c>
      <c r="L1444" s="24" t="n">
        <v>-0</v>
      </c>
      <c r="M1444" s="6" t="s">
        <f>=I1444+J1444+K1444+L1444</f>
      </c>
      <c r="N1444" s="22"/>
      <c r="O1444" s="22" t="s">
        <v>796</v>
      </c>
    </row>
    <row collapsed="false" customFormat="false" customHeight="false" hidden="false" ht="12.1" outlineLevel="0" r="1445">
      <c r="A1445" s="21" t="n">
        <v>45900.313657407</v>
      </c>
      <c r="B1445" s="22" t="s">
        <v>673</v>
      </c>
      <c r="C1445" s="22" t="s">
        <v>233</v>
      </c>
      <c r="D1445" s="22" t="s">
        <v>673</v>
      </c>
      <c r="E1445" s="22" t="s">
        <v>673</v>
      </c>
      <c r="F1445" s="22" t="s">
        <v>20</v>
      </c>
      <c r="G1445" s="23" t="n">
        <v>1</v>
      </c>
      <c r="H1445" s="24" t="n">
        <v>1</v>
      </c>
      <c r="I1445" s="24" t="n">
        <v>25.01</v>
      </c>
      <c r="J1445" s="24" t="n">
        <v>0</v>
      </c>
      <c r="K1445" s="24" t="n">
        <v>-0</v>
      </c>
      <c r="L1445" s="24" t="n">
        <v>-0</v>
      </c>
      <c r="M1445" s="6" t="s">
        <f>=I1445+J1445+K1445+L1445</f>
      </c>
      <c r="N1445" s="22"/>
      <c r="O1445" s="22" t="s">
        <v>796</v>
      </c>
    </row>
    <row collapsed="false" customFormat="false" customHeight="false" hidden="false" ht="12.1" outlineLevel="0" r="1446">
      <c r="A1446" s="21" t="n">
        <v>45900.58255787</v>
      </c>
      <c r="B1446" s="22" t="s">
        <v>673</v>
      </c>
      <c r="C1446" s="22" t="s">
        <v>233</v>
      </c>
      <c r="D1446" s="22" t="s">
        <v>673</v>
      </c>
      <c r="E1446" s="22" t="s">
        <v>673</v>
      </c>
      <c r="F1446" s="22" t="s">
        <v>20</v>
      </c>
      <c r="G1446" s="23" t="n">
        <v>1</v>
      </c>
      <c r="H1446" s="24" t="n">
        <v>1</v>
      </c>
      <c r="I1446" s="24" t="n">
        <v>14</v>
      </c>
      <c r="J1446" s="24" t="n">
        <v>0</v>
      </c>
      <c r="K1446" s="24" t="n">
        <v>-0</v>
      </c>
      <c r="L1446" s="24" t="n">
        <v>-0</v>
      </c>
      <c r="M1446" s="6" t="s">
        <f>=I1446+J1446+K1446+L1446</f>
      </c>
      <c r="N1446" s="22"/>
      <c r="O1446" s="22" t="s">
        <v>796</v>
      </c>
    </row>
    <row collapsed="false" customFormat="false" customHeight="false" hidden="false" ht="12.1" outlineLevel="0" r="1447">
      <c r="A1447" s="21" t="n">
        <v>45900.818703704</v>
      </c>
      <c r="B1447" s="22" t="s">
        <v>673</v>
      </c>
      <c r="C1447" s="22" t="s">
        <v>233</v>
      </c>
      <c r="D1447" s="22" t="s">
        <v>673</v>
      </c>
      <c r="E1447" s="22" t="s">
        <v>673</v>
      </c>
      <c r="F1447" s="22" t="s">
        <v>20</v>
      </c>
      <c r="G1447" s="23" t="n">
        <v>1</v>
      </c>
      <c r="H1447" s="24" t="n">
        <v>1</v>
      </c>
      <c r="I1447" s="24" t="n">
        <v>45.11</v>
      </c>
      <c r="J1447" s="24" t="n">
        <v>0</v>
      </c>
      <c r="K1447" s="24" t="n">
        <v>-0</v>
      </c>
      <c r="L1447" s="24" t="n">
        <v>-0</v>
      </c>
      <c r="M1447" s="6" t="s">
        <f>=I1447+J1447+K1447+L1447</f>
      </c>
      <c r="N1447" s="22"/>
      <c r="O1447" s="22" t="s">
        <v>796</v>
      </c>
    </row>
    <row collapsed="false" customFormat="false" customHeight="false" hidden="false" ht="12.1" outlineLevel="0" r="1448">
      <c r="A1448" s="21" t="n">
        <v>45901.478506944</v>
      </c>
      <c r="B1448" s="22" t="s">
        <v>696</v>
      </c>
      <c r="C1448" s="22" t="s">
        <v>843</v>
      </c>
      <c r="D1448" s="22" t="s">
        <v>696</v>
      </c>
      <c r="E1448" s="22" t="s">
        <v>696</v>
      </c>
      <c r="F1448" s="22" t="s">
        <v>20</v>
      </c>
      <c r="G1448" s="23" t="n">
        <v>1</v>
      </c>
      <c r="H1448" s="24" t="n">
        <v>1</v>
      </c>
      <c r="I1448" s="24" t="n">
        <v>79.78</v>
      </c>
      <c r="J1448" s="24" t="n">
        <v>0</v>
      </c>
      <c r="K1448" s="24" t="n">
        <v>-0</v>
      </c>
      <c r="L1448" s="24" t="n">
        <v>-0</v>
      </c>
      <c r="M1448" s="6" t="s">
        <f>=I1448+J1448+K1448+L1448</f>
      </c>
      <c r="N1448" s="22"/>
      <c r="O1448" s="22" t="s">
        <v>674</v>
      </c>
    </row>
    <row collapsed="false" customFormat="false" customHeight="false" hidden="false" ht="12.1" outlineLevel="0" r="1449">
      <c r="A1449" s="20" t="n">
        <v>45901.627048611</v>
      </c>
      <c r="B1449" s="16" t="s">
        <v>141</v>
      </c>
      <c r="C1449" s="16" t="s">
        <v>689</v>
      </c>
      <c r="D1449" s="16" t="s">
        <v>336</v>
      </c>
      <c r="E1449" s="16" t="s">
        <v>132</v>
      </c>
      <c r="F1449" s="16" t="s">
        <v>20</v>
      </c>
      <c r="G1449" s="7" t="n">
        <v>11</v>
      </c>
      <c r="H1449" s="6" t="n">
        <v>11.11</v>
      </c>
      <c r="I1449" s="6" t="n">
        <v>-122.21</v>
      </c>
      <c r="J1449" s="6" t="n">
        <v>-0</v>
      </c>
      <c r="K1449" s="6" t="n">
        <v>-0</v>
      </c>
      <c r="L1449" s="6" t="n">
        <v>-0</v>
      </c>
      <c r="M1449" s="6" t="s">
        <f>=I1449+J1449+K1449+L1449</f>
      </c>
      <c r="N1449" s="16"/>
      <c r="O1449" s="16" t="s">
        <v>674</v>
      </c>
    </row>
    <row collapsed="false" customFormat="false" customHeight="false" hidden="false" ht="12.1" outlineLevel="0" r="1450">
      <c r="A1450" s="21" t="n">
        <v>45901.778506944</v>
      </c>
      <c r="B1450" s="22" t="s">
        <v>673</v>
      </c>
      <c r="C1450" s="22" t="s">
        <v>233</v>
      </c>
      <c r="D1450" s="22" t="s">
        <v>673</v>
      </c>
      <c r="E1450" s="22" t="s">
        <v>673</v>
      </c>
      <c r="F1450" s="22" t="s">
        <v>20</v>
      </c>
      <c r="G1450" s="23" t="n">
        <v>1</v>
      </c>
      <c r="H1450" s="24" t="n">
        <v>1</v>
      </c>
      <c r="I1450" s="24" t="n">
        <v>30</v>
      </c>
      <c r="J1450" s="24" t="n">
        <v>0</v>
      </c>
      <c r="K1450" s="24" t="n">
        <v>-0</v>
      </c>
      <c r="L1450" s="24" t="n">
        <v>-0</v>
      </c>
      <c r="M1450" s="6" t="s">
        <f>=I1450+J1450+K1450+L1450</f>
      </c>
      <c r="N1450" s="22"/>
      <c r="O1450" s="22" t="s">
        <v>796</v>
      </c>
    </row>
    <row collapsed="false" customFormat="false" customHeight="false" hidden="false" ht="12.1" outlineLevel="0" r="1451">
      <c r="A1451" s="21" t="n">
        <v>45901.802766204</v>
      </c>
      <c r="B1451" s="22" t="s">
        <v>673</v>
      </c>
      <c r="C1451" s="22" t="s">
        <v>233</v>
      </c>
      <c r="D1451" s="22" t="s">
        <v>673</v>
      </c>
      <c r="E1451" s="22" t="s">
        <v>673</v>
      </c>
      <c r="F1451" s="22" t="s">
        <v>20</v>
      </c>
      <c r="G1451" s="23" t="n">
        <v>1</v>
      </c>
      <c r="H1451" s="24" t="n">
        <v>1</v>
      </c>
      <c r="I1451" s="24" t="n">
        <v>46.03</v>
      </c>
      <c r="J1451" s="24" t="n">
        <v>0</v>
      </c>
      <c r="K1451" s="24" t="n">
        <v>-0</v>
      </c>
      <c r="L1451" s="24" t="n">
        <v>-0</v>
      </c>
      <c r="M1451" s="6" t="s">
        <f>=I1451+J1451+K1451+L1451</f>
      </c>
      <c r="N1451" s="22"/>
      <c r="O1451" s="22" t="s">
        <v>796</v>
      </c>
    </row>
    <row collapsed="false" customFormat="false" customHeight="false" hidden="false" ht="12.1" outlineLevel="0" r="1452">
      <c r="A1452" s="20" t="n">
        <v>45901.802835648</v>
      </c>
      <c r="B1452" s="16" t="s">
        <v>135</v>
      </c>
      <c r="C1452" s="16" t="s">
        <v>801</v>
      </c>
      <c r="D1452" s="16" t="s">
        <v>336</v>
      </c>
      <c r="E1452" s="16" t="s">
        <v>132</v>
      </c>
      <c r="F1452" s="16" t="s">
        <v>20</v>
      </c>
      <c r="G1452" s="7" t="n">
        <v>1</v>
      </c>
      <c r="H1452" s="6" t="n">
        <v>142.080434</v>
      </c>
      <c r="I1452" s="6" t="n">
        <v>-142.08</v>
      </c>
      <c r="J1452" s="6" t="n">
        <v>-0</v>
      </c>
      <c r="K1452" s="6" t="n">
        <v>-0</v>
      </c>
      <c r="L1452" s="6" t="n">
        <v>-0</v>
      </c>
      <c r="M1452" s="6" t="s">
        <f>=I1452+J1452+K1452+L1452</f>
      </c>
      <c r="N1452" s="16"/>
      <c r="O1452" s="16" t="s">
        <v>796</v>
      </c>
    </row>
    <row collapsed="false" customFormat="false" customHeight="false" hidden="false" ht="12.1" outlineLevel="0" r="1453">
      <c r="A1453" s="21" t="n">
        <v>45902.478009259</v>
      </c>
      <c r="B1453" s="22" t="s">
        <v>731</v>
      </c>
      <c r="C1453" s="22" t="s">
        <v>840</v>
      </c>
      <c r="D1453" s="22" t="s">
        <v>731</v>
      </c>
      <c r="E1453" s="22" t="s">
        <v>731</v>
      </c>
      <c r="F1453" s="22" t="s">
        <v>20</v>
      </c>
      <c r="G1453" s="23" t="n">
        <v>1</v>
      </c>
      <c r="H1453" s="24" t="n">
        <v>1</v>
      </c>
      <c r="I1453" s="24" t="n">
        <v>158.2</v>
      </c>
      <c r="J1453" s="24" t="n">
        <v>0</v>
      </c>
      <c r="K1453" s="24" t="n">
        <v>-0</v>
      </c>
      <c r="L1453" s="24" t="n">
        <v>-0</v>
      </c>
      <c r="M1453" s="6" t="s">
        <f>=I1453+J1453+K1453+L1453</f>
      </c>
      <c r="N1453" s="22"/>
      <c r="O1453" s="22" t="s">
        <v>674</v>
      </c>
    </row>
    <row collapsed="false" customFormat="false" customHeight="false" hidden="false" ht="12.1" outlineLevel="0" r="1454">
      <c r="A1454" s="21" t="n">
        <v>45902.479525463</v>
      </c>
      <c r="B1454" s="22" t="s">
        <v>696</v>
      </c>
      <c r="C1454" s="22" t="s">
        <v>839</v>
      </c>
      <c r="D1454" s="22" t="s">
        <v>696</v>
      </c>
      <c r="E1454" s="22" t="s">
        <v>696</v>
      </c>
      <c r="F1454" s="22" t="s">
        <v>20</v>
      </c>
      <c r="G1454" s="23" t="n">
        <v>1</v>
      </c>
      <c r="H1454" s="24" t="n">
        <v>1</v>
      </c>
      <c r="I1454" s="24" t="n">
        <v>13.35</v>
      </c>
      <c r="J1454" s="24" t="n">
        <v>0</v>
      </c>
      <c r="K1454" s="24" t="n">
        <v>-0</v>
      </c>
      <c r="L1454" s="24" t="n">
        <v>-0</v>
      </c>
      <c r="M1454" s="6" t="s">
        <f>=I1454+J1454+K1454+L1454</f>
      </c>
      <c r="N1454" s="22"/>
      <c r="O1454" s="22" t="s">
        <v>674</v>
      </c>
    </row>
    <row collapsed="false" customFormat="false" customHeight="false" hidden="false" ht="12.1" outlineLevel="0" r="1455">
      <c r="A1455" s="21" t="n">
        <v>45902.555914352</v>
      </c>
      <c r="B1455" s="22" t="s">
        <v>673</v>
      </c>
      <c r="C1455" s="22" t="s">
        <v>233</v>
      </c>
      <c r="D1455" s="22" t="s">
        <v>673</v>
      </c>
      <c r="E1455" s="22" t="s">
        <v>673</v>
      </c>
      <c r="F1455" s="22" t="s">
        <v>20</v>
      </c>
      <c r="G1455" s="23" t="n">
        <v>1</v>
      </c>
      <c r="H1455" s="24" t="n">
        <v>1</v>
      </c>
      <c r="I1455" s="24" t="n">
        <v>10</v>
      </c>
      <c r="J1455" s="24" t="n">
        <v>0</v>
      </c>
      <c r="K1455" s="24" t="n">
        <v>-0</v>
      </c>
      <c r="L1455" s="24" t="n">
        <v>-0</v>
      </c>
      <c r="M1455" s="6" t="s">
        <f>=I1455+J1455+K1455+L1455</f>
      </c>
      <c r="N1455" s="22"/>
      <c r="O1455" s="22" t="s">
        <v>796</v>
      </c>
    </row>
    <row collapsed="false" customFormat="false" customHeight="false" hidden="false" ht="12.1" outlineLevel="0" r="1456">
      <c r="A1456" s="20" t="n">
        <v>45902.624375</v>
      </c>
      <c r="B1456" s="16" t="s">
        <v>135</v>
      </c>
      <c r="C1456" s="16" t="s">
        <v>801</v>
      </c>
      <c r="D1456" s="16" t="s">
        <v>336</v>
      </c>
      <c r="E1456" s="16" t="s">
        <v>132</v>
      </c>
      <c r="F1456" s="16" t="s">
        <v>20</v>
      </c>
      <c r="G1456" s="7" t="n">
        <v>1</v>
      </c>
      <c r="H1456" s="6" t="n">
        <v>142.16</v>
      </c>
      <c r="I1456" s="6" t="n">
        <v>-142.16</v>
      </c>
      <c r="J1456" s="6" t="n">
        <v>-0</v>
      </c>
      <c r="K1456" s="6" t="n">
        <v>-0</v>
      </c>
      <c r="L1456" s="6" t="n">
        <v>-0</v>
      </c>
      <c r="M1456" s="6" t="s">
        <f>=I1456+J1456+K1456+L1456</f>
      </c>
      <c r="N1456" s="16"/>
      <c r="O1456" s="16" t="s">
        <v>674</v>
      </c>
    </row>
    <row collapsed="false" customFormat="false" customHeight="false" hidden="false" ht="12.1" outlineLevel="0" r="1457">
      <c r="A1457" s="21" t="n">
        <v>45903.297731481</v>
      </c>
      <c r="B1457" s="22" t="s">
        <v>673</v>
      </c>
      <c r="C1457" s="22" t="s">
        <v>233</v>
      </c>
      <c r="D1457" s="22" t="s">
        <v>673</v>
      </c>
      <c r="E1457" s="22" t="s">
        <v>673</v>
      </c>
      <c r="F1457" s="22" t="s">
        <v>20</v>
      </c>
      <c r="G1457" s="23" t="n">
        <v>1</v>
      </c>
      <c r="H1457" s="24" t="n">
        <v>1</v>
      </c>
      <c r="I1457" s="24" t="n">
        <v>6</v>
      </c>
      <c r="J1457" s="24" t="n">
        <v>0</v>
      </c>
      <c r="K1457" s="24" t="n">
        <v>-0</v>
      </c>
      <c r="L1457" s="24" t="n">
        <v>-0</v>
      </c>
      <c r="M1457" s="6" t="s">
        <f>=I1457+J1457+K1457+L1457</f>
      </c>
      <c r="N1457" s="22"/>
      <c r="O1457" s="22" t="s">
        <v>796</v>
      </c>
    </row>
    <row collapsed="false" customFormat="false" customHeight="false" hidden="false" ht="12.1" outlineLevel="0" r="1458">
      <c r="A1458" s="21" t="n">
        <v>45904.433715278</v>
      </c>
      <c r="B1458" s="22" t="s">
        <v>731</v>
      </c>
      <c r="C1458" s="22" t="s">
        <v>871</v>
      </c>
      <c r="D1458" s="22" t="s">
        <v>731</v>
      </c>
      <c r="E1458" s="22" t="s">
        <v>731</v>
      </c>
      <c r="F1458" s="22" t="s">
        <v>20</v>
      </c>
      <c r="G1458" s="23" t="n">
        <v>1</v>
      </c>
      <c r="H1458" s="24" t="n">
        <v>1</v>
      </c>
      <c r="I1458" s="24" t="n">
        <v>105.87</v>
      </c>
      <c r="J1458" s="24" t="n">
        <v>0</v>
      </c>
      <c r="K1458" s="24" t="n">
        <v>-0</v>
      </c>
      <c r="L1458" s="24" t="n">
        <v>-0</v>
      </c>
      <c r="M1458" s="6" t="s">
        <f>=I1458+J1458+K1458+L1458</f>
      </c>
      <c r="N1458" s="22"/>
      <c r="O1458" s="22" t="s">
        <v>674</v>
      </c>
    </row>
    <row collapsed="false" customFormat="false" customHeight="false" hidden="false" ht="12.1" outlineLevel="0" r="1459">
      <c r="A1459" s="21" t="n">
        <v>45904.434525463</v>
      </c>
      <c r="B1459" s="22" t="s">
        <v>696</v>
      </c>
      <c r="C1459" s="22" t="s">
        <v>872</v>
      </c>
      <c r="D1459" s="22" t="s">
        <v>696</v>
      </c>
      <c r="E1459" s="22" t="s">
        <v>696</v>
      </c>
      <c r="F1459" s="22" t="s">
        <v>20</v>
      </c>
      <c r="G1459" s="23" t="n">
        <v>1</v>
      </c>
      <c r="H1459" s="24" t="n">
        <v>1</v>
      </c>
      <c r="I1459" s="24" t="n">
        <v>22.29</v>
      </c>
      <c r="J1459" s="24" t="n">
        <v>0</v>
      </c>
      <c r="K1459" s="24" t="n">
        <v>-0</v>
      </c>
      <c r="L1459" s="24" t="n">
        <v>-0</v>
      </c>
      <c r="M1459" s="6" t="s">
        <f>=I1459+J1459+K1459+L1459</f>
      </c>
      <c r="N1459" s="22"/>
      <c r="O1459" s="22" t="s">
        <v>674</v>
      </c>
    </row>
    <row collapsed="false" customFormat="false" customHeight="false" hidden="false" ht="12.1" outlineLevel="0" r="1460">
      <c r="A1460" s="21" t="n">
        <v>45904.789409722</v>
      </c>
      <c r="B1460" s="22" t="s">
        <v>673</v>
      </c>
      <c r="C1460" s="22" t="s">
        <v>233</v>
      </c>
      <c r="D1460" s="22" t="s">
        <v>673</v>
      </c>
      <c r="E1460" s="22" t="s">
        <v>673</v>
      </c>
      <c r="F1460" s="22" t="s">
        <v>20</v>
      </c>
      <c r="G1460" s="23" t="n">
        <v>1</v>
      </c>
      <c r="H1460" s="24" t="n">
        <v>1</v>
      </c>
      <c r="I1460" s="24" t="n">
        <v>8.09</v>
      </c>
      <c r="J1460" s="24" t="n">
        <v>0</v>
      </c>
      <c r="K1460" s="24" t="n">
        <v>-0</v>
      </c>
      <c r="L1460" s="24" t="n">
        <v>-0</v>
      </c>
      <c r="M1460" s="6" t="s">
        <f>=I1460+J1460+K1460+L1460</f>
      </c>
      <c r="N1460" s="22"/>
      <c r="O1460" s="22" t="s">
        <v>796</v>
      </c>
    </row>
    <row collapsed="false" customFormat="false" customHeight="false" hidden="false" ht="12.1" outlineLevel="0" r="1461">
      <c r="A1461" s="21" t="n">
        <v>45904.955231481</v>
      </c>
      <c r="B1461" s="22" t="s">
        <v>673</v>
      </c>
      <c r="C1461" s="22" t="s">
        <v>233</v>
      </c>
      <c r="D1461" s="22" t="s">
        <v>673</v>
      </c>
      <c r="E1461" s="22" t="s">
        <v>673</v>
      </c>
      <c r="F1461" s="22" t="s">
        <v>20</v>
      </c>
      <c r="G1461" s="23" t="n">
        <v>1</v>
      </c>
      <c r="H1461" s="24" t="n">
        <v>1</v>
      </c>
      <c r="I1461" s="24" t="n">
        <v>2859</v>
      </c>
      <c r="J1461" s="24" t="n">
        <v>0</v>
      </c>
      <c r="K1461" s="24" t="n">
        <v>-0</v>
      </c>
      <c r="L1461" s="24" t="n">
        <v>-0</v>
      </c>
      <c r="M1461" s="6" t="s">
        <f>=I1461+J1461+K1461+L1461</f>
      </c>
      <c r="N1461" s="22"/>
      <c r="O1461" s="22" t="s">
        <v>796</v>
      </c>
    </row>
    <row collapsed="false" customFormat="false" customHeight="false" hidden="false" ht="12.1" outlineLevel="0" r="1462">
      <c r="A1462" s="20" t="n">
        <v>45904.955277778</v>
      </c>
      <c r="B1462" s="16" t="s">
        <v>135</v>
      </c>
      <c r="C1462" s="16" t="s">
        <v>801</v>
      </c>
      <c r="D1462" s="16" t="s">
        <v>336</v>
      </c>
      <c r="E1462" s="16" t="s">
        <v>132</v>
      </c>
      <c r="F1462" s="16" t="s">
        <v>20</v>
      </c>
      <c r="G1462" s="7" t="n">
        <v>20</v>
      </c>
      <c r="H1462" s="6" t="n">
        <v>142.278811</v>
      </c>
      <c r="I1462" s="6" t="n">
        <v>-2845.58</v>
      </c>
      <c r="J1462" s="6" t="n">
        <v>-0</v>
      </c>
      <c r="K1462" s="6" t="n">
        <v>-0</v>
      </c>
      <c r="L1462" s="6" t="n">
        <v>-0</v>
      </c>
      <c r="M1462" s="6" t="s">
        <f>=I1462+J1462+K1462+L1462</f>
      </c>
      <c r="N1462" s="16"/>
      <c r="O1462" s="16" t="s">
        <v>796</v>
      </c>
    </row>
    <row collapsed="false" customFormat="false" customHeight="false" hidden="false" ht="12.1" outlineLevel="0" r="1463">
      <c r="A1463" s="21" t="n">
        <v>45905.582395833</v>
      </c>
      <c r="B1463" s="22" t="s">
        <v>673</v>
      </c>
      <c r="C1463" s="22" t="s">
        <v>233</v>
      </c>
      <c r="D1463" s="22" t="s">
        <v>673</v>
      </c>
      <c r="E1463" s="22" t="s">
        <v>673</v>
      </c>
      <c r="F1463" s="22" t="s">
        <v>20</v>
      </c>
      <c r="G1463" s="23" t="n">
        <v>1</v>
      </c>
      <c r="H1463" s="24" t="n">
        <v>1</v>
      </c>
      <c r="I1463" s="24" t="n">
        <v>10</v>
      </c>
      <c r="J1463" s="24" t="n">
        <v>0</v>
      </c>
      <c r="K1463" s="24" t="n">
        <v>-0</v>
      </c>
      <c r="L1463" s="24" t="n">
        <v>-0</v>
      </c>
      <c r="M1463" s="6" t="s">
        <f>=I1463+J1463+K1463+L1463</f>
      </c>
      <c r="N1463" s="22"/>
      <c r="O1463" s="22" t="s">
        <v>796</v>
      </c>
    </row>
    <row collapsed="false" customFormat="false" customHeight="false" hidden="false" ht="12.1" outlineLevel="0" r="1464">
      <c r="A1464" s="21" t="n">
        <v>45905.741689815</v>
      </c>
      <c r="B1464" s="22" t="s">
        <v>696</v>
      </c>
      <c r="C1464" s="22" t="s">
        <v>882</v>
      </c>
      <c r="D1464" s="22" t="s">
        <v>696</v>
      </c>
      <c r="E1464" s="22" t="s">
        <v>696</v>
      </c>
      <c r="F1464" s="22" t="s">
        <v>20</v>
      </c>
      <c r="G1464" s="23" t="n">
        <v>1</v>
      </c>
      <c r="H1464" s="24" t="n">
        <v>1</v>
      </c>
      <c r="I1464" s="24" t="n">
        <v>45.77</v>
      </c>
      <c r="J1464" s="24" t="n">
        <v>0</v>
      </c>
      <c r="K1464" s="24" t="n">
        <v>-0</v>
      </c>
      <c r="L1464" s="24" t="n">
        <v>-0</v>
      </c>
      <c r="M1464" s="6" t="s">
        <f>=I1464+J1464+K1464+L1464</f>
      </c>
      <c r="N1464" s="22"/>
      <c r="O1464" s="22" t="s">
        <v>674</v>
      </c>
    </row>
    <row collapsed="false" customFormat="false" customHeight="false" hidden="false" ht="12.1" outlineLevel="0" r="1465">
      <c r="A1465" s="21" t="n">
        <v>45906.309571759</v>
      </c>
      <c r="B1465" s="22" t="s">
        <v>673</v>
      </c>
      <c r="C1465" s="22" t="s">
        <v>233</v>
      </c>
      <c r="D1465" s="22" t="s">
        <v>673</v>
      </c>
      <c r="E1465" s="22" t="s">
        <v>673</v>
      </c>
      <c r="F1465" s="22" t="s">
        <v>20</v>
      </c>
      <c r="G1465" s="23" t="n">
        <v>1</v>
      </c>
      <c r="H1465" s="24" t="n">
        <v>1</v>
      </c>
      <c r="I1465" s="24" t="n">
        <v>20.01</v>
      </c>
      <c r="J1465" s="24" t="n">
        <v>0</v>
      </c>
      <c r="K1465" s="24" t="n">
        <v>-0</v>
      </c>
      <c r="L1465" s="24" t="n">
        <v>-0</v>
      </c>
      <c r="M1465" s="6" t="s">
        <f>=I1465+J1465+K1465+L1465</f>
      </c>
      <c r="N1465" s="22"/>
      <c r="O1465" s="22" t="s">
        <v>796</v>
      </c>
    </row>
    <row collapsed="false" customFormat="false" customHeight="false" hidden="false" ht="12.1" outlineLevel="0" r="1466">
      <c r="A1466" s="21" t="n">
        <v>45907.325972222</v>
      </c>
      <c r="B1466" s="22" t="s">
        <v>673</v>
      </c>
      <c r="C1466" s="22" t="s">
        <v>233</v>
      </c>
      <c r="D1466" s="22" t="s">
        <v>673</v>
      </c>
      <c r="E1466" s="22" t="s">
        <v>673</v>
      </c>
      <c r="F1466" s="22" t="s">
        <v>20</v>
      </c>
      <c r="G1466" s="23" t="n">
        <v>1</v>
      </c>
      <c r="H1466" s="24" t="n">
        <v>1</v>
      </c>
      <c r="I1466" s="24" t="n">
        <v>26.22</v>
      </c>
      <c r="J1466" s="24" t="n">
        <v>0</v>
      </c>
      <c r="K1466" s="24" t="n">
        <v>-0</v>
      </c>
      <c r="L1466" s="24" t="n">
        <v>-0</v>
      </c>
      <c r="M1466" s="6" t="s">
        <f>=I1466+J1466+K1466+L1466</f>
      </c>
      <c r="N1466" s="22"/>
      <c r="O1466" s="22" t="s">
        <v>796</v>
      </c>
    </row>
    <row collapsed="false" customFormat="false" customHeight="false" hidden="false" ht="12.1" outlineLevel="0" r="1467">
      <c r="A1467" s="21" t="n">
        <v>45907.328634259</v>
      </c>
      <c r="B1467" s="22" t="s">
        <v>673</v>
      </c>
      <c r="C1467" s="22" t="s">
        <v>233</v>
      </c>
      <c r="D1467" s="22" t="s">
        <v>673</v>
      </c>
      <c r="E1467" s="22" t="s">
        <v>673</v>
      </c>
      <c r="F1467" s="22" t="s">
        <v>20</v>
      </c>
      <c r="G1467" s="23" t="n">
        <v>1</v>
      </c>
      <c r="H1467" s="24" t="n">
        <v>1</v>
      </c>
      <c r="I1467" s="24" t="n">
        <v>10.8</v>
      </c>
      <c r="J1467" s="24" t="n">
        <v>0</v>
      </c>
      <c r="K1467" s="24" t="n">
        <v>-0</v>
      </c>
      <c r="L1467" s="24" t="n">
        <v>-0</v>
      </c>
      <c r="M1467" s="6" t="s">
        <f>=I1467+J1467+K1467+L1467</f>
      </c>
      <c r="N1467" s="22"/>
      <c r="O1467" s="22" t="s">
        <v>796</v>
      </c>
    </row>
    <row collapsed="false" customFormat="false" customHeight="false" hidden="false" ht="12.1" outlineLevel="0" r="1468">
      <c r="A1468" s="21" t="n">
        <v>45907.329467593</v>
      </c>
      <c r="B1468" s="22" t="s">
        <v>673</v>
      </c>
      <c r="C1468" s="22" t="s">
        <v>233</v>
      </c>
      <c r="D1468" s="22" t="s">
        <v>673</v>
      </c>
      <c r="E1468" s="22" t="s">
        <v>673</v>
      </c>
      <c r="F1468" s="22" t="s">
        <v>20</v>
      </c>
      <c r="G1468" s="23" t="n">
        <v>1</v>
      </c>
      <c r="H1468" s="24" t="n">
        <v>1</v>
      </c>
      <c r="I1468" s="24" t="n">
        <v>45</v>
      </c>
      <c r="J1468" s="24" t="n">
        <v>0</v>
      </c>
      <c r="K1468" s="24" t="n">
        <v>-0</v>
      </c>
      <c r="L1468" s="24" t="n">
        <v>-0</v>
      </c>
      <c r="M1468" s="6" t="s">
        <f>=I1468+J1468+K1468+L1468</f>
      </c>
      <c r="N1468" s="22"/>
      <c r="O1468" s="22" t="s">
        <v>796</v>
      </c>
    </row>
    <row collapsed="false" customFormat="false" customHeight="false" hidden="false" ht="12.1" outlineLevel="0" r="1469">
      <c r="A1469" s="21" t="n">
        <v>45907.330798611</v>
      </c>
      <c r="B1469" s="22" t="s">
        <v>673</v>
      </c>
      <c r="C1469" s="22" t="s">
        <v>233</v>
      </c>
      <c r="D1469" s="22" t="s">
        <v>673</v>
      </c>
      <c r="E1469" s="22" t="s">
        <v>673</v>
      </c>
      <c r="F1469" s="22" t="s">
        <v>20</v>
      </c>
      <c r="G1469" s="23" t="n">
        <v>1</v>
      </c>
      <c r="H1469" s="24" t="n">
        <v>1</v>
      </c>
      <c r="I1469" s="24" t="n">
        <v>18.4</v>
      </c>
      <c r="J1469" s="24" t="n">
        <v>0</v>
      </c>
      <c r="K1469" s="24" t="n">
        <v>-0</v>
      </c>
      <c r="L1469" s="24" t="n">
        <v>-0</v>
      </c>
      <c r="M1469" s="6" t="s">
        <f>=I1469+J1469+K1469+L1469</f>
      </c>
      <c r="N1469" s="22"/>
      <c r="O1469" s="22" t="s">
        <v>796</v>
      </c>
    </row>
    <row collapsed="false" customFormat="false" customHeight="false" hidden="false" ht="12.1" outlineLevel="0" r="1470">
      <c r="A1470" s="20" t="n">
        <v>45907.336469907</v>
      </c>
      <c r="B1470" s="16" t="s">
        <v>135</v>
      </c>
      <c r="C1470" s="16" t="s">
        <v>801</v>
      </c>
      <c r="D1470" s="16" t="s">
        <v>336</v>
      </c>
      <c r="E1470" s="16" t="s">
        <v>132</v>
      </c>
      <c r="F1470" s="16" t="s">
        <v>20</v>
      </c>
      <c r="G1470" s="7" t="n">
        <v>1</v>
      </c>
      <c r="H1470" s="6" t="n">
        <v>142.471727</v>
      </c>
      <c r="I1470" s="6" t="n">
        <v>-142.47</v>
      </c>
      <c r="J1470" s="6" t="n">
        <v>-0</v>
      </c>
      <c r="K1470" s="6" t="n">
        <v>-0</v>
      </c>
      <c r="L1470" s="6" t="n">
        <v>-0</v>
      </c>
      <c r="M1470" s="6" t="s">
        <f>=I1470+J1470+K1470+L1470</f>
      </c>
      <c r="N1470" s="16"/>
      <c r="O1470" s="16" t="s">
        <v>796</v>
      </c>
    </row>
    <row collapsed="false" customFormat="false" customHeight="false" hidden="false" ht="12.1" outlineLevel="0" r="1471">
      <c r="A1471" s="21" t="n">
        <v>45907.575069444</v>
      </c>
      <c r="B1471" s="22" t="s">
        <v>673</v>
      </c>
      <c r="C1471" s="22" t="s">
        <v>233</v>
      </c>
      <c r="D1471" s="22" t="s">
        <v>673</v>
      </c>
      <c r="E1471" s="22" t="s">
        <v>673</v>
      </c>
      <c r="F1471" s="22" t="s">
        <v>20</v>
      </c>
      <c r="G1471" s="23" t="n">
        <v>1</v>
      </c>
      <c r="H1471" s="24" t="n">
        <v>1</v>
      </c>
      <c r="I1471" s="24" t="n">
        <v>14.02</v>
      </c>
      <c r="J1471" s="24" t="n">
        <v>0</v>
      </c>
      <c r="K1471" s="24" t="n">
        <v>-0</v>
      </c>
      <c r="L1471" s="24" t="n">
        <v>-0</v>
      </c>
      <c r="M1471" s="6" t="s">
        <f>=I1471+J1471+K1471+L1471</f>
      </c>
      <c r="N1471" s="22"/>
      <c r="O1471" s="22" t="s">
        <v>796</v>
      </c>
    </row>
    <row collapsed="false" customFormat="false" customHeight="false" hidden="false" ht="12.1" outlineLevel="0" r="1472">
      <c r="A1472" s="21" t="n">
        <v>45907.811574074</v>
      </c>
      <c r="B1472" s="22" t="s">
        <v>673</v>
      </c>
      <c r="C1472" s="22" t="s">
        <v>233</v>
      </c>
      <c r="D1472" s="22" t="s">
        <v>673</v>
      </c>
      <c r="E1472" s="22" t="s">
        <v>673</v>
      </c>
      <c r="F1472" s="22" t="s">
        <v>20</v>
      </c>
      <c r="G1472" s="23" t="n">
        <v>1</v>
      </c>
      <c r="H1472" s="24" t="n">
        <v>1</v>
      </c>
      <c r="I1472" s="24" t="n">
        <v>46.03</v>
      </c>
      <c r="J1472" s="24" t="n">
        <v>0</v>
      </c>
      <c r="K1472" s="24" t="n">
        <v>-0</v>
      </c>
      <c r="L1472" s="24" t="n">
        <v>-0</v>
      </c>
      <c r="M1472" s="6" t="s">
        <f>=I1472+J1472+K1472+L1472</f>
      </c>
      <c r="N1472" s="22"/>
      <c r="O1472" s="22" t="s">
        <v>796</v>
      </c>
    </row>
    <row collapsed="false" customFormat="false" customHeight="false" hidden="false" ht="12.1" outlineLevel="0" r="1473">
      <c r="A1473" s="21" t="n">
        <v>45908.436400463</v>
      </c>
      <c r="B1473" s="22" t="s">
        <v>696</v>
      </c>
      <c r="C1473" s="22" t="s">
        <v>823</v>
      </c>
      <c r="D1473" s="22" t="s">
        <v>696</v>
      </c>
      <c r="E1473" s="22" t="s">
        <v>696</v>
      </c>
      <c r="F1473" s="22" t="s">
        <v>20</v>
      </c>
      <c r="G1473" s="23" t="n">
        <v>1</v>
      </c>
      <c r="H1473" s="24" t="n">
        <v>1</v>
      </c>
      <c r="I1473" s="24" t="n">
        <v>44.6</v>
      </c>
      <c r="J1473" s="24" t="n">
        <v>0</v>
      </c>
      <c r="K1473" s="24" t="n">
        <v>-0</v>
      </c>
      <c r="L1473" s="24" t="n">
        <v>-0</v>
      </c>
      <c r="M1473" s="6" t="s">
        <f>=I1473+J1473+K1473+L1473</f>
      </c>
      <c r="N1473" s="22"/>
      <c r="O1473" s="22" t="s">
        <v>674</v>
      </c>
    </row>
    <row collapsed="false" customFormat="false" customHeight="false" hidden="false" ht="12.1" outlineLevel="0" r="1474">
      <c r="A1474" s="21" t="n">
        <v>45908.473854167</v>
      </c>
      <c r="B1474" s="22" t="s">
        <v>673</v>
      </c>
      <c r="C1474" s="22" t="s">
        <v>233</v>
      </c>
      <c r="D1474" s="22" t="s">
        <v>673</v>
      </c>
      <c r="E1474" s="22" t="s">
        <v>673</v>
      </c>
      <c r="F1474" s="22" t="s">
        <v>20</v>
      </c>
      <c r="G1474" s="23" t="n">
        <v>1</v>
      </c>
      <c r="H1474" s="24" t="n">
        <v>1</v>
      </c>
      <c r="I1474" s="24" t="n">
        <v>46</v>
      </c>
      <c r="J1474" s="24" t="n">
        <v>0</v>
      </c>
      <c r="K1474" s="24" t="n">
        <v>-0</v>
      </c>
      <c r="L1474" s="24" t="n">
        <v>-0</v>
      </c>
      <c r="M1474" s="6" t="s">
        <f>=I1474+J1474+K1474+L1474</f>
      </c>
      <c r="N1474" s="22"/>
      <c r="O1474" s="22" t="s">
        <v>796</v>
      </c>
    </row>
    <row collapsed="false" customFormat="false" customHeight="false" hidden="false" ht="12.1" outlineLevel="0" r="1475">
      <c r="A1475" s="20" t="n">
        <v>45908.473900463</v>
      </c>
      <c r="B1475" s="16" t="s">
        <v>135</v>
      </c>
      <c r="C1475" s="16" t="s">
        <v>801</v>
      </c>
      <c r="D1475" s="16" t="s">
        <v>336</v>
      </c>
      <c r="E1475" s="16" t="s">
        <v>132</v>
      </c>
      <c r="F1475" s="16" t="s">
        <v>20</v>
      </c>
      <c r="G1475" s="7" t="n">
        <v>1</v>
      </c>
      <c r="H1475" s="6" t="n">
        <v>142.536703</v>
      </c>
      <c r="I1475" s="6" t="n">
        <v>-142.54</v>
      </c>
      <c r="J1475" s="6" t="n">
        <v>-0</v>
      </c>
      <c r="K1475" s="6" t="n">
        <v>-0</v>
      </c>
      <c r="L1475" s="6" t="n">
        <v>-0</v>
      </c>
      <c r="M1475" s="6" t="s">
        <f>=I1475+J1475+K1475+L1475</f>
      </c>
      <c r="N1475" s="16"/>
      <c r="O1475" s="16" t="s">
        <v>796</v>
      </c>
    </row>
    <row collapsed="false" customFormat="false" customHeight="false" hidden="false" ht="12.1" outlineLevel="0" r="1476">
      <c r="A1476" s="21" t="n">
        <v>45908.779583333</v>
      </c>
      <c r="B1476" s="22" t="s">
        <v>673</v>
      </c>
      <c r="C1476" s="22" t="s">
        <v>233</v>
      </c>
      <c r="D1476" s="22" t="s">
        <v>673</v>
      </c>
      <c r="E1476" s="22" t="s">
        <v>673</v>
      </c>
      <c r="F1476" s="22" t="s">
        <v>20</v>
      </c>
      <c r="G1476" s="23" t="n">
        <v>1</v>
      </c>
      <c r="H1476" s="24" t="n">
        <v>1</v>
      </c>
      <c r="I1476" s="24" t="n">
        <v>14.02</v>
      </c>
      <c r="J1476" s="24" t="n">
        <v>0</v>
      </c>
      <c r="K1476" s="24" t="n">
        <v>-0</v>
      </c>
      <c r="L1476" s="24" t="n">
        <v>-0</v>
      </c>
      <c r="M1476" s="6" t="s">
        <f>=I1476+J1476+K1476+L1476</f>
      </c>
      <c r="N1476" s="22"/>
      <c r="O1476" s="22" t="s">
        <v>796</v>
      </c>
    </row>
    <row collapsed="false" customFormat="false" customHeight="false" hidden="false" ht="12.1" outlineLevel="0" r="1477">
      <c r="A1477" s="21" t="n">
        <v>45908.807210648</v>
      </c>
      <c r="B1477" s="22" t="s">
        <v>673</v>
      </c>
      <c r="C1477" s="22" t="s">
        <v>233</v>
      </c>
      <c r="D1477" s="22" t="s">
        <v>673</v>
      </c>
      <c r="E1477" s="22" t="s">
        <v>673</v>
      </c>
      <c r="F1477" s="22" t="s">
        <v>20</v>
      </c>
      <c r="G1477" s="23" t="n">
        <v>1</v>
      </c>
      <c r="H1477" s="24" t="n">
        <v>1</v>
      </c>
      <c r="I1477" s="24" t="n">
        <v>1</v>
      </c>
      <c r="J1477" s="24" t="n">
        <v>0</v>
      </c>
      <c r="K1477" s="24" t="n">
        <v>-0</v>
      </c>
      <c r="L1477" s="24" t="n">
        <v>-0</v>
      </c>
      <c r="M1477" s="6" t="s">
        <f>=I1477+J1477+K1477+L1477</f>
      </c>
      <c r="N1477" s="22"/>
      <c r="O1477" s="22" t="s">
        <v>796</v>
      </c>
    </row>
    <row collapsed="false" customFormat="false" customHeight="false" hidden="false" ht="12.1" outlineLevel="0" r="1478">
      <c r="A1478" s="21" t="n">
        <v>45909.569849537</v>
      </c>
      <c r="B1478" s="22" t="s">
        <v>673</v>
      </c>
      <c r="C1478" s="22" t="s">
        <v>233</v>
      </c>
      <c r="D1478" s="22" t="s">
        <v>673</v>
      </c>
      <c r="E1478" s="22" t="s">
        <v>673</v>
      </c>
      <c r="F1478" s="22" t="s">
        <v>20</v>
      </c>
      <c r="G1478" s="23" t="n">
        <v>1</v>
      </c>
      <c r="H1478" s="24" t="n">
        <v>1</v>
      </c>
      <c r="I1478" s="24" t="n">
        <v>31</v>
      </c>
      <c r="J1478" s="24" t="n">
        <v>0</v>
      </c>
      <c r="K1478" s="24" t="n">
        <v>-0</v>
      </c>
      <c r="L1478" s="24" t="n">
        <v>-0</v>
      </c>
      <c r="M1478" s="6" t="s">
        <f>=I1478+J1478+K1478+L1478</f>
      </c>
      <c r="N1478" s="22"/>
      <c r="O1478" s="22" t="s">
        <v>796</v>
      </c>
    </row>
    <row collapsed="false" customFormat="false" customHeight="false" hidden="false" ht="12.1" outlineLevel="0" r="1479">
      <c r="A1479" s="21" t="n">
        <v>45909.595949074</v>
      </c>
      <c r="B1479" s="22" t="s">
        <v>696</v>
      </c>
      <c r="C1479" s="22" t="s">
        <v>852</v>
      </c>
      <c r="D1479" s="22" t="s">
        <v>696</v>
      </c>
      <c r="E1479" s="22" t="s">
        <v>696</v>
      </c>
      <c r="F1479" s="22" t="s">
        <v>20</v>
      </c>
      <c r="G1479" s="23" t="n">
        <v>1</v>
      </c>
      <c r="H1479" s="24" t="n">
        <v>1</v>
      </c>
      <c r="I1479" s="24" t="n">
        <v>6.13</v>
      </c>
      <c r="J1479" s="24" t="n">
        <v>0</v>
      </c>
      <c r="K1479" s="24" t="n">
        <v>-0</v>
      </c>
      <c r="L1479" s="24" t="n">
        <v>-0</v>
      </c>
      <c r="M1479" s="6" t="s">
        <f>=I1479+J1479+K1479+L1479</f>
      </c>
      <c r="N1479" s="22"/>
      <c r="O1479" s="22" t="s">
        <v>674</v>
      </c>
    </row>
    <row collapsed="false" customFormat="false" customHeight="false" hidden="false" ht="12.1" outlineLevel="0" r="1480">
      <c r="A1480" s="21" t="n">
        <v>45909.59630787</v>
      </c>
      <c r="B1480" s="22" t="s">
        <v>731</v>
      </c>
      <c r="C1480" s="22" t="s">
        <v>853</v>
      </c>
      <c r="D1480" s="22" t="s">
        <v>731</v>
      </c>
      <c r="E1480" s="22" t="s">
        <v>731</v>
      </c>
      <c r="F1480" s="22" t="s">
        <v>20</v>
      </c>
      <c r="G1480" s="23" t="n">
        <v>1</v>
      </c>
      <c r="H1480" s="24" t="n">
        <v>1</v>
      </c>
      <c r="I1480" s="24" t="n">
        <v>30</v>
      </c>
      <c r="J1480" s="24" t="n">
        <v>0</v>
      </c>
      <c r="K1480" s="24" t="n">
        <v>-0</v>
      </c>
      <c r="L1480" s="24" t="n">
        <v>-0</v>
      </c>
      <c r="M1480" s="6" t="s">
        <f>=I1480+J1480+K1480+L1480</f>
      </c>
      <c r="N1480" s="22"/>
      <c r="O1480" s="22" t="s">
        <v>674</v>
      </c>
    </row>
    <row collapsed="false" customFormat="false" customHeight="false" hidden="false" ht="12.1" outlineLevel="0" r="1481">
      <c r="A1481" s="21" t="n">
        <v>45909.971736111</v>
      </c>
      <c r="B1481" s="22" t="s">
        <v>673</v>
      </c>
      <c r="C1481" s="22" t="s">
        <v>279</v>
      </c>
      <c r="D1481" s="22" t="s">
        <v>673</v>
      </c>
      <c r="E1481" s="22" t="s">
        <v>673</v>
      </c>
      <c r="F1481" s="22" t="s">
        <v>20</v>
      </c>
      <c r="G1481" s="23" t="n">
        <v>1</v>
      </c>
      <c r="H1481" s="24" t="n">
        <v>1</v>
      </c>
      <c r="I1481" s="24" t="n">
        <v>3850.19</v>
      </c>
      <c r="J1481" s="24" t="n">
        <v>0</v>
      </c>
      <c r="K1481" s="24" t="n">
        <v>-0</v>
      </c>
      <c r="L1481" s="24" t="n">
        <v>-0</v>
      </c>
      <c r="M1481" s="6" t="s">
        <f>=I1481+J1481+K1481+L1481</f>
      </c>
      <c r="N1481" s="22"/>
      <c r="O1481" s="22" t="s">
        <v>674</v>
      </c>
    </row>
    <row collapsed="false" customFormat="false" customHeight="false" hidden="false" ht="12.1" outlineLevel="0" r="1482">
      <c r="A1482" s="25" t="n">
        <v>45909.971736111</v>
      </c>
      <c r="B1482" s="26" t="s">
        <v>684</v>
      </c>
      <c r="C1482" s="26" t="s">
        <v>280</v>
      </c>
      <c r="D1482" s="26" t="s">
        <v>684</v>
      </c>
      <c r="E1482" s="26" t="s">
        <v>684</v>
      </c>
      <c r="F1482" s="26" t="s">
        <v>20</v>
      </c>
      <c r="G1482" s="27" t="n">
        <v>1</v>
      </c>
      <c r="H1482" s="28" t="n">
        <v>-1</v>
      </c>
      <c r="I1482" s="28" t="n">
        <v>-3850.19</v>
      </c>
      <c r="J1482" s="28" t="n">
        <v>0</v>
      </c>
      <c r="K1482" s="28" t="n">
        <v>-0</v>
      </c>
      <c r="L1482" s="28" t="n">
        <v>-0</v>
      </c>
      <c r="M1482" s="6" t="s">
        <f>=I1482+J1482+K1482+L1482</f>
      </c>
      <c r="N1482" s="26"/>
      <c r="O1482" s="26" t="s">
        <v>796</v>
      </c>
    </row>
    <row collapsed="false" customFormat="false" customHeight="false" hidden="false" ht="12.1" outlineLevel="0" r="1483">
      <c r="A1483" s="33" t="n">
        <v>45909.971736111</v>
      </c>
      <c r="B1483" s="34" t="s">
        <v>135</v>
      </c>
      <c r="C1483" s="34" t="s">
        <v>801</v>
      </c>
      <c r="D1483" s="34" t="s">
        <v>407</v>
      </c>
      <c r="E1483" s="34" t="s">
        <v>132</v>
      </c>
      <c r="F1483" s="34" t="s">
        <v>20</v>
      </c>
      <c r="G1483" s="35" t="n">
        <v>-27</v>
      </c>
      <c r="H1483" s="36" t="n">
        <v>142.599899</v>
      </c>
      <c r="I1483" s="36" t="n">
        <v>3850.2</v>
      </c>
      <c r="J1483" s="36" t="n">
        <v>0</v>
      </c>
      <c r="K1483" s="36" t="n">
        <v>-0</v>
      </c>
      <c r="L1483" s="36" t="n">
        <v>-0</v>
      </c>
      <c r="M1483" s="6" t="s">
        <f>=I1483+J1483+K1483+L1483</f>
      </c>
      <c r="N1483" s="34"/>
      <c r="O1483" s="34" t="s">
        <v>796</v>
      </c>
    </row>
    <row collapsed="false" customFormat="false" customHeight="false" hidden="false" ht="12.1" outlineLevel="0" r="1484">
      <c r="A1484" s="21" t="n">
        <v>45909.971956019</v>
      </c>
      <c r="B1484" s="22" t="s">
        <v>673</v>
      </c>
      <c r="C1484" s="22" t="s">
        <v>279</v>
      </c>
      <c r="D1484" s="22" t="s">
        <v>673</v>
      </c>
      <c r="E1484" s="22" t="s">
        <v>673</v>
      </c>
      <c r="F1484" s="22" t="s">
        <v>20</v>
      </c>
      <c r="G1484" s="23" t="n">
        <v>1</v>
      </c>
      <c r="H1484" s="24" t="n">
        <v>1</v>
      </c>
      <c r="I1484" s="24" t="n">
        <v>59.64</v>
      </c>
      <c r="J1484" s="24" t="n">
        <v>0</v>
      </c>
      <c r="K1484" s="24" t="n">
        <v>-0</v>
      </c>
      <c r="L1484" s="24" t="n">
        <v>-0</v>
      </c>
      <c r="M1484" s="6" t="s">
        <f>=I1484+J1484+K1484+L1484</f>
      </c>
      <c r="N1484" s="22"/>
      <c r="O1484" s="22" t="s">
        <v>674</v>
      </c>
    </row>
    <row collapsed="false" customFormat="false" customHeight="false" hidden="false" ht="12.1" outlineLevel="0" r="1485">
      <c r="A1485" s="25" t="n">
        <v>45909.971956019</v>
      </c>
      <c r="B1485" s="26" t="s">
        <v>684</v>
      </c>
      <c r="C1485" s="26" t="s">
        <v>280</v>
      </c>
      <c r="D1485" s="26" t="s">
        <v>684</v>
      </c>
      <c r="E1485" s="26" t="s">
        <v>684</v>
      </c>
      <c r="F1485" s="26" t="s">
        <v>20</v>
      </c>
      <c r="G1485" s="27" t="n">
        <v>1</v>
      </c>
      <c r="H1485" s="28" t="n">
        <v>-1</v>
      </c>
      <c r="I1485" s="28" t="n">
        <v>-59.64</v>
      </c>
      <c r="J1485" s="28" t="n">
        <v>0</v>
      </c>
      <c r="K1485" s="28" t="n">
        <v>-0</v>
      </c>
      <c r="L1485" s="28" t="n">
        <v>-0</v>
      </c>
      <c r="M1485" s="6" t="s">
        <f>=I1485+J1485+K1485+L1485</f>
      </c>
      <c r="N1485" s="26"/>
      <c r="O1485" s="26" t="s">
        <v>796</v>
      </c>
    </row>
    <row collapsed="false" customFormat="false" customHeight="false" hidden="false" ht="12.1" outlineLevel="0" r="1486">
      <c r="A1486" s="20" t="n">
        <v>45909.979409722</v>
      </c>
      <c r="B1486" s="16" t="s">
        <v>127</v>
      </c>
      <c r="C1486" s="16" t="s">
        <v>795</v>
      </c>
      <c r="D1486" s="16" t="s">
        <v>336</v>
      </c>
      <c r="E1486" s="16" t="s">
        <v>18</v>
      </c>
      <c r="F1486" s="16" t="s">
        <v>20</v>
      </c>
      <c r="G1486" s="7" t="n">
        <v>10</v>
      </c>
      <c r="H1486" s="6" t="n">
        <v>137.45</v>
      </c>
      <c r="I1486" s="6" t="n">
        <v>-1374.5</v>
      </c>
      <c r="J1486" s="6" t="n">
        <v>-0</v>
      </c>
      <c r="K1486" s="6" t="n">
        <v>-4.12</v>
      </c>
      <c r="L1486" s="6" t="n">
        <v>-0</v>
      </c>
      <c r="M1486" s="6" t="s">
        <f>=I1486+J1486+K1486+L1486</f>
      </c>
      <c r="N1486" s="16"/>
      <c r="O1486" s="16" t="s">
        <v>674</v>
      </c>
    </row>
    <row collapsed="false" customFormat="false" customHeight="false" hidden="false" ht="12.1" outlineLevel="0" r="1487">
      <c r="A1487" s="20" t="n">
        <v>45909.979930556</v>
      </c>
      <c r="B1487" s="16" t="s">
        <v>121</v>
      </c>
      <c r="C1487" s="16" t="s">
        <v>745</v>
      </c>
      <c r="D1487" s="16" t="s">
        <v>336</v>
      </c>
      <c r="E1487" s="16" t="s">
        <v>18</v>
      </c>
      <c r="F1487" s="16" t="s">
        <v>20</v>
      </c>
      <c r="G1487" s="7" t="n">
        <v>1</v>
      </c>
      <c r="H1487" s="6" t="n">
        <v>600.5</v>
      </c>
      <c r="I1487" s="6" t="n">
        <v>-600.5</v>
      </c>
      <c r="J1487" s="6" t="n">
        <v>-0</v>
      </c>
      <c r="K1487" s="6" t="n">
        <v>-1.8</v>
      </c>
      <c r="L1487" s="6" t="n">
        <v>-0</v>
      </c>
      <c r="M1487" s="6" t="s">
        <f>=I1487+J1487+K1487+L1487</f>
      </c>
      <c r="N1487" s="16"/>
      <c r="O1487" s="16" t="s">
        <v>674</v>
      </c>
    </row>
    <row collapsed="false" customFormat="false" customHeight="false" hidden="false" ht="12.1" outlineLevel="0" r="1488">
      <c r="A1488" s="20" t="n">
        <v>45909.983368056</v>
      </c>
      <c r="B1488" s="16" t="s">
        <v>108</v>
      </c>
      <c r="C1488" s="16" t="s">
        <v>883</v>
      </c>
      <c r="D1488" s="16" t="s">
        <v>336</v>
      </c>
      <c r="E1488" s="16" t="s">
        <v>18</v>
      </c>
      <c r="F1488" s="16" t="s">
        <v>20</v>
      </c>
      <c r="G1488" s="7" t="n">
        <v>2000</v>
      </c>
      <c r="H1488" s="6" t="n">
        <v>0.647</v>
      </c>
      <c r="I1488" s="6" t="n">
        <v>-1294</v>
      </c>
      <c r="J1488" s="6" t="n">
        <v>-0</v>
      </c>
      <c r="K1488" s="6" t="n">
        <v>-3.88</v>
      </c>
      <c r="L1488" s="6" t="n">
        <v>-0</v>
      </c>
      <c r="M1488" s="6" t="s">
        <f>=I1488+J1488+K1488+L1488</f>
      </c>
      <c r="N1488" s="16"/>
      <c r="O1488" s="16" t="s">
        <v>674</v>
      </c>
    </row>
    <row collapsed="false" customFormat="false" customHeight="false" hidden="false" ht="12.1" outlineLevel="0" r="1489">
      <c r="A1489" s="20" t="n">
        <v>45909.984247685</v>
      </c>
      <c r="B1489" s="16" t="s">
        <v>118</v>
      </c>
      <c r="C1489" s="16" t="s">
        <v>693</v>
      </c>
      <c r="D1489" s="16" t="s">
        <v>336</v>
      </c>
      <c r="E1489" s="16" t="s">
        <v>18</v>
      </c>
      <c r="F1489" s="16" t="s">
        <v>20</v>
      </c>
      <c r="G1489" s="7" t="n">
        <v>10</v>
      </c>
      <c r="H1489" s="6" t="n">
        <v>47.629</v>
      </c>
      <c r="I1489" s="6" t="n">
        <v>-476.29</v>
      </c>
      <c r="J1489" s="6" t="n">
        <v>-0</v>
      </c>
      <c r="K1489" s="6" t="n">
        <v>-0</v>
      </c>
      <c r="L1489" s="6" t="n">
        <v>-0</v>
      </c>
      <c r="M1489" s="6" t="s">
        <f>=I1489+J1489+K1489+L1489</f>
      </c>
      <c r="N1489" s="16"/>
      <c r="O1489" s="16" t="s">
        <v>674</v>
      </c>
    </row>
    <row collapsed="false" customFormat="false" customHeight="false" hidden="false" ht="12.1" outlineLevel="0" r="1490">
      <c r="A1490" s="29" t="n">
        <v>45909.984259259</v>
      </c>
      <c r="B1490" s="30" t="s">
        <v>709</v>
      </c>
      <c r="C1490" s="30" t="s">
        <v>816</v>
      </c>
      <c r="D1490" s="30" t="s">
        <v>709</v>
      </c>
      <c r="E1490" s="30" t="s">
        <v>709</v>
      </c>
      <c r="F1490" s="30" t="s">
        <v>20</v>
      </c>
      <c r="G1490" s="31" t="n">
        <v>1</v>
      </c>
      <c r="H1490" s="32" t="n">
        <v>-1</v>
      </c>
      <c r="I1490" s="32" t="n">
        <v>-1.43</v>
      </c>
      <c r="J1490" s="32" t="n">
        <v>0</v>
      </c>
      <c r="K1490" s="32" t="n">
        <v>-0</v>
      </c>
      <c r="L1490" s="32" t="n">
        <v>-0</v>
      </c>
      <c r="M1490" s="6" t="s">
        <f>=I1490+J1490+K1490+L1490</f>
      </c>
      <c r="N1490" s="30"/>
      <c r="O1490" s="30" t="s">
        <v>674</v>
      </c>
    </row>
    <row collapsed="false" customFormat="false" customHeight="false" hidden="false" ht="12.1" outlineLevel="0" r="1491">
      <c r="A1491" s="21" t="n">
        <v>45909.988321759</v>
      </c>
      <c r="B1491" s="22" t="s">
        <v>673</v>
      </c>
      <c r="C1491" s="22" t="s">
        <v>233</v>
      </c>
      <c r="D1491" s="22" t="s">
        <v>673</v>
      </c>
      <c r="E1491" s="22" t="s">
        <v>673</v>
      </c>
      <c r="F1491" s="22" t="s">
        <v>20</v>
      </c>
      <c r="G1491" s="23" t="n">
        <v>1</v>
      </c>
      <c r="H1491" s="24" t="n">
        <v>1</v>
      </c>
      <c r="I1491" s="24" t="n">
        <v>3235</v>
      </c>
      <c r="J1491" s="24" t="n">
        <v>0</v>
      </c>
      <c r="K1491" s="24" t="n">
        <v>-0</v>
      </c>
      <c r="L1491" s="24" t="n">
        <v>-0</v>
      </c>
      <c r="M1491" s="6" t="s">
        <f>=I1491+J1491+K1491+L1491</f>
      </c>
      <c r="N1491" s="22"/>
      <c r="O1491" s="22" t="s">
        <v>674</v>
      </c>
    </row>
    <row collapsed="false" customFormat="false" customHeight="false" hidden="false" ht="12.1" outlineLevel="0" r="1492">
      <c r="A1492" s="20" t="n">
        <v>45909.98849537</v>
      </c>
      <c r="B1492" s="16" t="s">
        <v>118</v>
      </c>
      <c r="C1492" s="16" t="s">
        <v>693</v>
      </c>
      <c r="D1492" s="16" t="s">
        <v>336</v>
      </c>
      <c r="E1492" s="16" t="s">
        <v>18</v>
      </c>
      <c r="F1492" s="16" t="s">
        <v>20</v>
      </c>
      <c r="G1492" s="7" t="n">
        <v>10</v>
      </c>
      <c r="H1492" s="6" t="n">
        <v>47.619</v>
      </c>
      <c r="I1492" s="6" t="n">
        <v>-476.19</v>
      </c>
      <c r="J1492" s="6" t="n">
        <v>-0</v>
      </c>
      <c r="K1492" s="6" t="n">
        <v>-0</v>
      </c>
      <c r="L1492" s="6" t="n">
        <v>-0</v>
      </c>
      <c r="M1492" s="6" t="s">
        <f>=I1492+J1492+K1492+L1492</f>
      </c>
      <c r="N1492" s="16"/>
      <c r="O1492" s="16" t="s">
        <v>674</v>
      </c>
    </row>
    <row collapsed="false" customFormat="false" customHeight="false" hidden="false" ht="12.1" outlineLevel="0" r="1493">
      <c r="A1493" s="29" t="n">
        <v>45909.988506944</v>
      </c>
      <c r="B1493" s="30" t="s">
        <v>709</v>
      </c>
      <c r="C1493" s="30" t="s">
        <v>816</v>
      </c>
      <c r="D1493" s="30" t="s">
        <v>709</v>
      </c>
      <c r="E1493" s="30" t="s">
        <v>709</v>
      </c>
      <c r="F1493" s="30" t="s">
        <v>20</v>
      </c>
      <c r="G1493" s="31" t="n">
        <v>1</v>
      </c>
      <c r="H1493" s="32" t="n">
        <v>-1</v>
      </c>
      <c r="I1493" s="32" t="n">
        <v>-1.43</v>
      </c>
      <c r="J1493" s="32" t="n">
        <v>0</v>
      </c>
      <c r="K1493" s="32" t="n">
        <v>-0</v>
      </c>
      <c r="L1493" s="32" t="n">
        <v>-0</v>
      </c>
      <c r="M1493" s="6" t="s">
        <f>=I1493+J1493+K1493+L1493</f>
      </c>
      <c r="N1493" s="30"/>
      <c r="O1493" s="30" t="s">
        <v>674</v>
      </c>
    </row>
    <row collapsed="false" customFormat="false" customHeight="false" hidden="false" ht="12.1" outlineLevel="0" r="1494">
      <c r="A1494" s="20" t="n">
        <v>45909.990300926</v>
      </c>
      <c r="B1494" s="16" t="s">
        <v>105</v>
      </c>
      <c r="C1494" s="16" t="s">
        <v>764</v>
      </c>
      <c r="D1494" s="16" t="s">
        <v>336</v>
      </c>
      <c r="E1494" s="16" t="s">
        <v>18</v>
      </c>
      <c r="F1494" s="16" t="s">
        <v>20</v>
      </c>
      <c r="G1494" s="7" t="n">
        <v>100</v>
      </c>
      <c r="H1494" s="6" t="n">
        <v>3.2425</v>
      </c>
      <c r="I1494" s="6" t="n">
        <v>-324.25</v>
      </c>
      <c r="J1494" s="6" t="n">
        <v>-0</v>
      </c>
      <c r="K1494" s="6" t="n">
        <v>-0.97</v>
      </c>
      <c r="L1494" s="6" t="n">
        <v>-0</v>
      </c>
      <c r="M1494" s="6" t="s">
        <f>=I1494+J1494+K1494+L1494</f>
      </c>
      <c r="N1494" s="16"/>
      <c r="O1494" s="16" t="s">
        <v>674</v>
      </c>
    </row>
    <row collapsed="false" customFormat="false" customHeight="false" hidden="false" ht="12.1" outlineLevel="0" r="1495">
      <c r="A1495" s="20" t="n">
        <v>45909.991030093</v>
      </c>
      <c r="B1495" s="16" t="s">
        <v>38</v>
      </c>
      <c r="C1495" s="16" t="s">
        <v>881</v>
      </c>
      <c r="D1495" s="16" t="s">
        <v>336</v>
      </c>
      <c r="E1495" s="16" t="s">
        <v>18</v>
      </c>
      <c r="F1495" s="16" t="s">
        <v>20</v>
      </c>
      <c r="G1495" s="7" t="n">
        <v>30</v>
      </c>
      <c r="H1495" s="6" t="n">
        <v>45.52</v>
      </c>
      <c r="I1495" s="6" t="n">
        <v>-1365.6</v>
      </c>
      <c r="J1495" s="6" t="n">
        <v>-0</v>
      </c>
      <c r="K1495" s="6" t="n">
        <v>-4.1</v>
      </c>
      <c r="L1495" s="6" t="n">
        <v>-0</v>
      </c>
      <c r="M1495" s="6" t="s">
        <f>=I1495+J1495+K1495+L1495</f>
      </c>
      <c r="N1495" s="16"/>
      <c r="O1495" s="16" t="s">
        <v>674</v>
      </c>
    </row>
    <row collapsed="false" customFormat="false" customHeight="false" hidden="false" ht="12.1" outlineLevel="0" r="1496">
      <c r="A1496" s="20" t="n">
        <v>45909.991284722</v>
      </c>
      <c r="B1496" s="16" t="s">
        <v>108</v>
      </c>
      <c r="C1496" s="16" t="s">
        <v>883</v>
      </c>
      <c r="D1496" s="16" t="s">
        <v>336</v>
      </c>
      <c r="E1496" s="16" t="s">
        <v>18</v>
      </c>
      <c r="F1496" s="16" t="s">
        <v>20</v>
      </c>
      <c r="G1496" s="7" t="n">
        <v>2000</v>
      </c>
      <c r="H1496" s="6" t="n">
        <v>0.647</v>
      </c>
      <c r="I1496" s="6" t="n">
        <v>-1294</v>
      </c>
      <c r="J1496" s="6" t="n">
        <v>-0</v>
      </c>
      <c r="K1496" s="6" t="n">
        <v>-3.88</v>
      </c>
      <c r="L1496" s="6" t="n">
        <v>-0</v>
      </c>
      <c r="M1496" s="6" t="s">
        <f>=I1496+J1496+K1496+L1496</f>
      </c>
      <c r="N1496" s="16"/>
      <c r="O1496" s="16" t="s">
        <v>674</v>
      </c>
    </row>
    <row collapsed="false" customFormat="false" customHeight="false" hidden="false" ht="12.1" outlineLevel="0" r="1497">
      <c r="A1497" s="21" t="n">
        <v>45910.293043981</v>
      </c>
      <c r="B1497" s="22" t="s">
        <v>673</v>
      </c>
      <c r="C1497" s="22" t="s">
        <v>233</v>
      </c>
      <c r="D1497" s="22" t="s">
        <v>673</v>
      </c>
      <c r="E1497" s="22" t="s">
        <v>673</v>
      </c>
      <c r="F1497" s="22" t="s">
        <v>20</v>
      </c>
      <c r="G1497" s="23" t="n">
        <v>1</v>
      </c>
      <c r="H1497" s="24" t="n">
        <v>1</v>
      </c>
      <c r="I1497" s="24" t="n">
        <v>42</v>
      </c>
      <c r="J1497" s="24" t="n">
        <v>0</v>
      </c>
      <c r="K1497" s="24" t="n">
        <v>-0</v>
      </c>
      <c r="L1497" s="24" t="n">
        <v>-0</v>
      </c>
      <c r="M1497" s="6" t="s">
        <f>=I1497+J1497+K1497+L1497</f>
      </c>
      <c r="N1497" s="22"/>
      <c r="O1497" s="22" t="s">
        <v>796</v>
      </c>
    </row>
    <row collapsed="false" customFormat="false" customHeight="false" hidden="false" ht="12.1" outlineLevel="0" r="1498">
      <c r="A1498" s="21" t="n">
        <v>45910.294085648</v>
      </c>
      <c r="B1498" s="22" t="s">
        <v>673</v>
      </c>
      <c r="C1498" s="22" t="s">
        <v>233</v>
      </c>
      <c r="D1498" s="22" t="s">
        <v>673</v>
      </c>
      <c r="E1498" s="22" t="s">
        <v>673</v>
      </c>
      <c r="F1498" s="22" t="s">
        <v>20</v>
      </c>
      <c r="G1498" s="23" t="n">
        <v>1</v>
      </c>
      <c r="H1498" s="24" t="n">
        <v>1</v>
      </c>
      <c r="I1498" s="24" t="n">
        <v>40.01</v>
      </c>
      <c r="J1498" s="24" t="n">
        <v>0</v>
      </c>
      <c r="K1498" s="24" t="n">
        <v>-0</v>
      </c>
      <c r="L1498" s="24" t="n">
        <v>-0</v>
      </c>
      <c r="M1498" s="6" t="s">
        <f>=I1498+J1498+K1498+L1498</f>
      </c>
      <c r="N1498" s="22"/>
      <c r="O1498" s="22" t="s">
        <v>796</v>
      </c>
    </row>
    <row collapsed="false" customFormat="false" customHeight="false" hidden="false" ht="12.1" outlineLevel="0" r="1499">
      <c r="A1499" s="20" t="n">
        <v>45910.440960648</v>
      </c>
      <c r="B1499" s="16" t="s">
        <v>138</v>
      </c>
      <c r="C1499" s="16" t="s">
        <v>824</v>
      </c>
      <c r="D1499" s="16" t="s">
        <v>336</v>
      </c>
      <c r="E1499" s="16" t="s">
        <v>132</v>
      </c>
      <c r="F1499" s="16" t="s">
        <v>20</v>
      </c>
      <c r="G1499" s="7" t="n">
        <v>31</v>
      </c>
      <c r="H1499" s="6" t="n">
        <v>6.77</v>
      </c>
      <c r="I1499" s="6" t="n">
        <v>-209.87</v>
      </c>
      <c r="J1499" s="6" t="n">
        <v>-0</v>
      </c>
      <c r="K1499" s="6" t="n">
        <v>-0</v>
      </c>
      <c r="L1499" s="6" t="n">
        <v>-0</v>
      </c>
      <c r="M1499" s="6" t="s">
        <f>=I1499+J1499+K1499+L1499</f>
      </c>
      <c r="N1499" s="16"/>
      <c r="O1499" s="16" t="s">
        <v>674</v>
      </c>
    </row>
    <row collapsed="false" customFormat="false" customHeight="false" hidden="false" ht="12.1" outlineLevel="0" r="1500">
      <c r="A1500" s="21" t="n">
        <v>45910.529814815</v>
      </c>
      <c r="B1500" s="22" t="s">
        <v>673</v>
      </c>
      <c r="C1500" s="22" t="s">
        <v>233</v>
      </c>
      <c r="D1500" s="22" t="s">
        <v>673</v>
      </c>
      <c r="E1500" s="22" t="s">
        <v>673</v>
      </c>
      <c r="F1500" s="22" t="s">
        <v>20</v>
      </c>
      <c r="G1500" s="23" t="n">
        <v>1</v>
      </c>
      <c r="H1500" s="24" t="n">
        <v>1</v>
      </c>
      <c r="I1500" s="24" t="n">
        <v>16</v>
      </c>
      <c r="J1500" s="24" t="n">
        <v>0</v>
      </c>
      <c r="K1500" s="24" t="n">
        <v>-0</v>
      </c>
      <c r="L1500" s="24" t="n">
        <v>-0</v>
      </c>
      <c r="M1500" s="6" t="s">
        <f>=I1500+J1500+K1500+L1500</f>
      </c>
      <c r="N1500" s="22"/>
      <c r="O1500" s="22" t="s">
        <v>796</v>
      </c>
    </row>
    <row collapsed="false" customFormat="false" customHeight="false" hidden="false" ht="12.1" outlineLevel="0" r="1501">
      <c r="A1501" s="21" t="n">
        <v>45911.45625</v>
      </c>
      <c r="B1501" s="22" t="s">
        <v>696</v>
      </c>
      <c r="C1501" s="22" t="s">
        <v>845</v>
      </c>
      <c r="D1501" s="22" t="s">
        <v>696</v>
      </c>
      <c r="E1501" s="22" t="s">
        <v>696</v>
      </c>
      <c r="F1501" s="22" t="s">
        <v>20</v>
      </c>
      <c r="G1501" s="23" t="n">
        <v>1</v>
      </c>
      <c r="H1501" s="24" t="n">
        <v>1</v>
      </c>
      <c r="I1501" s="24" t="n">
        <v>40.68</v>
      </c>
      <c r="J1501" s="24" t="n">
        <v>0</v>
      </c>
      <c r="K1501" s="24" t="n">
        <v>-0</v>
      </c>
      <c r="L1501" s="24" t="n">
        <v>-0</v>
      </c>
      <c r="M1501" s="6" t="s">
        <f>=I1501+J1501+K1501+L1501</f>
      </c>
      <c r="N1501" s="22"/>
      <c r="O1501" s="22" t="s">
        <v>674</v>
      </c>
    </row>
    <row collapsed="false" customFormat="false" customHeight="false" hidden="false" ht="12.1" outlineLevel="0" r="1502">
      <c r="A1502" s="21" t="n">
        <v>45911.489421296</v>
      </c>
      <c r="B1502" s="22" t="s">
        <v>673</v>
      </c>
      <c r="C1502" s="22" t="s">
        <v>233</v>
      </c>
      <c r="D1502" s="22" t="s">
        <v>673</v>
      </c>
      <c r="E1502" s="22" t="s">
        <v>673</v>
      </c>
      <c r="F1502" s="22" t="s">
        <v>20</v>
      </c>
      <c r="G1502" s="23" t="n">
        <v>1</v>
      </c>
      <c r="H1502" s="24" t="n">
        <v>1</v>
      </c>
      <c r="I1502" s="24" t="n">
        <v>11</v>
      </c>
      <c r="J1502" s="24" t="n">
        <v>0</v>
      </c>
      <c r="K1502" s="24" t="n">
        <v>-0</v>
      </c>
      <c r="L1502" s="24" t="n">
        <v>-0</v>
      </c>
      <c r="M1502" s="6" t="s">
        <f>=I1502+J1502+K1502+L1502</f>
      </c>
      <c r="N1502" s="22"/>
      <c r="O1502" s="22" t="s">
        <v>796</v>
      </c>
    </row>
    <row collapsed="false" customFormat="false" customHeight="false" hidden="false" ht="12.1" outlineLevel="0" r="1503">
      <c r="A1503" s="21" t="n">
        <v>45912.307511574</v>
      </c>
      <c r="B1503" s="22" t="s">
        <v>673</v>
      </c>
      <c r="C1503" s="22" t="s">
        <v>233</v>
      </c>
      <c r="D1503" s="22" t="s">
        <v>673</v>
      </c>
      <c r="E1503" s="22" t="s">
        <v>673</v>
      </c>
      <c r="F1503" s="22" t="s">
        <v>20</v>
      </c>
      <c r="G1503" s="23" t="n">
        <v>1</v>
      </c>
      <c r="H1503" s="24" t="n">
        <v>1</v>
      </c>
      <c r="I1503" s="24" t="n">
        <v>49.22</v>
      </c>
      <c r="J1503" s="24" t="n">
        <v>0</v>
      </c>
      <c r="K1503" s="24" t="n">
        <v>-0</v>
      </c>
      <c r="L1503" s="24" t="n">
        <v>-0</v>
      </c>
      <c r="M1503" s="6" t="s">
        <f>=I1503+J1503+K1503+L1503</f>
      </c>
      <c r="N1503" s="22"/>
      <c r="O1503" s="22" t="s">
        <v>796</v>
      </c>
    </row>
    <row collapsed="false" customFormat="false" customHeight="false" hidden="false" ht="12.1" outlineLevel="0" r="1504">
      <c r="A1504" s="20" t="n">
        <v>45912.34275463</v>
      </c>
      <c r="B1504" s="16" t="s">
        <v>135</v>
      </c>
      <c r="C1504" s="16" t="s">
        <v>801</v>
      </c>
      <c r="D1504" s="16" t="s">
        <v>336</v>
      </c>
      <c r="E1504" s="16" t="s">
        <v>132</v>
      </c>
      <c r="F1504" s="16" t="s">
        <v>20</v>
      </c>
      <c r="G1504" s="7" t="n">
        <v>1</v>
      </c>
      <c r="H1504" s="6" t="n">
        <v>142.783916</v>
      </c>
      <c r="I1504" s="6" t="n">
        <v>-142.78</v>
      </c>
      <c r="J1504" s="6" t="n">
        <v>-0</v>
      </c>
      <c r="K1504" s="6" t="n">
        <v>-0</v>
      </c>
      <c r="L1504" s="6" t="n">
        <v>-0</v>
      </c>
      <c r="M1504" s="6" t="s">
        <f>=I1504+J1504+K1504+L1504</f>
      </c>
      <c r="N1504" s="16"/>
      <c r="O1504" s="16" t="s">
        <v>796</v>
      </c>
    </row>
    <row collapsed="false" customFormat="false" customHeight="false" hidden="false" ht="12.1" outlineLevel="0" r="1505">
      <c r="A1505" s="21" t="n">
        <v>45912.823726852</v>
      </c>
      <c r="B1505" s="22" t="s">
        <v>673</v>
      </c>
      <c r="C1505" s="22" t="s">
        <v>233</v>
      </c>
      <c r="D1505" s="22" t="s">
        <v>673</v>
      </c>
      <c r="E1505" s="22" t="s">
        <v>673</v>
      </c>
      <c r="F1505" s="22" t="s">
        <v>20</v>
      </c>
      <c r="G1505" s="23" t="n">
        <v>1</v>
      </c>
      <c r="H1505" s="24" t="n">
        <v>1</v>
      </c>
      <c r="I1505" s="24" t="n">
        <v>35</v>
      </c>
      <c r="J1505" s="24" t="n">
        <v>0</v>
      </c>
      <c r="K1505" s="24" t="n">
        <v>-0</v>
      </c>
      <c r="L1505" s="24" t="n">
        <v>-0</v>
      </c>
      <c r="M1505" s="6" t="s">
        <f>=I1505+J1505+K1505+L1505</f>
      </c>
      <c r="N1505" s="22"/>
      <c r="O1505" s="22" t="s">
        <v>796</v>
      </c>
    </row>
    <row collapsed="false" customFormat="false" customHeight="false" hidden="false" ht="12.1" outlineLevel="0" r="1506">
      <c r="A1506" s="21" t="n">
        <v>45912.874236111</v>
      </c>
      <c r="B1506" s="22" t="s">
        <v>673</v>
      </c>
      <c r="C1506" s="22" t="s">
        <v>233</v>
      </c>
      <c r="D1506" s="22" t="s">
        <v>673</v>
      </c>
      <c r="E1506" s="22" t="s">
        <v>673</v>
      </c>
      <c r="F1506" s="22" t="s">
        <v>20</v>
      </c>
      <c r="G1506" s="23" t="n">
        <v>1</v>
      </c>
      <c r="H1506" s="24" t="n">
        <v>1</v>
      </c>
      <c r="I1506" s="24" t="n">
        <v>49</v>
      </c>
      <c r="J1506" s="24" t="n">
        <v>0</v>
      </c>
      <c r="K1506" s="24" t="n">
        <v>-0</v>
      </c>
      <c r="L1506" s="24" t="n">
        <v>-0</v>
      </c>
      <c r="M1506" s="6" t="s">
        <f>=I1506+J1506+K1506+L1506</f>
      </c>
      <c r="N1506" s="22"/>
      <c r="O1506" s="22" t="s">
        <v>796</v>
      </c>
    </row>
    <row collapsed="false" customFormat="false" customHeight="false" hidden="false" ht="12.1" outlineLevel="0" r="1507">
      <c r="A1507" s="21" t="n">
        <v>45913.790231481</v>
      </c>
      <c r="B1507" s="22" t="s">
        <v>673</v>
      </c>
      <c r="C1507" s="22" t="s">
        <v>233</v>
      </c>
      <c r="D1507" s="22" t="s">
        <v>673</v>
      </c>
      <c r="E1507" s="22" t="s">
        <v>673</v>
      </c>
      <c r="F1507" s="22" t="s">
        <v>20</v>
      </c>
      <c r="G1507" s="23" t="n">
        <v>1</v>
      </c>
      <c r="H1507" s="24" t="n">
        <v>1</v>
      </c>
      <c r="I1507" s="24" t="n">
        <v>20</v>
      </c>
      <c r="J1507" s="24" t="n">
        <v>0</v>
      </c>
      <c r="K1507" s="24" t="n">
        <v>-0</v>
      </c>
      <c r="L1507" s="24" t="n">
        <v>-0</v>
      </c>
      <c r="M1507" s="6" t="s">
        <f>=I1507+J1507+K1507+L1507</f>
      </c>
      <c r="N1507" s="22"/>
      <c r="O1507" s="22" t="s">
        <v>796</v>
      </c>
    </row>
    <row collapsed="false" customFormat="false" customHeight="false" hidden="false" ht="12.1" outlineLevel="0" r="1508">
      <c r="A1508" s="21" t="n">
        <v>45913.802789352</v>
      </c>
      <c r="B1508" s="22" t="s">
        <v>673</v>
      </c>
      <c r="C1508" s="22" t="s">
        <v>233</v>
      </c>
      <c r="D1508" s="22" t="s">
        <v>673</v>
      </c>
      <c r="E1508" s="22" t="s">
        <v>673</v>
      </c>
      <c r="F1508" s="22" t="s">
        <v>20</v>
      </c>
      <c r="G1508" s="23" t="n">
        <v>1</v>
      </c>
      <c r="H1508" s="24" t="n">
        <v>1</v>
      </c>
      <c r="I1508" s="24" t="n">
        <v>10.01</v>
      </c>
      <c r="J1508" s="24" t="n">
        <v>0</v>
      </c>
      <c r="K1508" s="24" t="n">
        <v>-0</v>
      </c>
      <c r="L1508" s="24" t="n">
        <v>-0</v>
      </c>
      <c r="M1508" s="6" t="s">
        <f>=I1508+J1508+K1508+L1508</f>
      </c>
      <c r="N1508" s="22"/>
      <c r="O1508" s="22" t="s">
        <v>796</v>
      </c>
    </row>
    <row collapsed="false" customFormat="false" customHeight="false" hidden="false" ht="12.1" outlineLevel="0" r="1509">
      <c r="A1509" s="21" t="n">
        <v>45915.435347222</v>
      </c>
      <c r="B1509" s="22" t="s">
        <v>696</v>
      </c>
      <c r="C1509" s="22" t="s">
        <v>846</v>
      </c>
      <c r="D1509" s="22" t="s">
        <v>696</v>
      </c>
      <c r="E1509" s="22" t="s">
        <v>696</v>
      </c>
      <c r="F1509" s="22" t="s">
        <v>20</v>
      </c>
      <c r="G1509" s="23" t="n">
        <v>1</v>
      </c>
      <c r="H1509" s="24" t="n">
        <v>1</v>
      </c>
      <c r="I1509" s="24" t="n">
        <v>35.76</v>
      </c>
      <c r="J1509" s="24" t="n">
        <v>0</v>
      </c>
      <c r="K1509" s="24" t="n">
        <v>-0</v>
      </c>
      <c r="L1509" s="24" t="n">
        <v>-0</v>
      </c>
      <c r="M1509" s="6" t="s">
        <f>=I1509+J1509+K1509+L1509</f>
      </c>
      <c r="N1509" s="22"/>
      <c r="O1509" s="22" t="s">
        <v>674</v>
      </c>
    </row>
    <row collapsed="false" customFormat="false" customHeight="false" hidden="false" ht="12.1" outlineLevel="0" r="1510">
      <c r="A1510" s="21" t="n">
        <v>45915.491284722</v>
      </c>
      <c r="B1510" s="22" t="s">
        <v>673</v>
      </c>
      <c r="C1510" s="22" t="s">
        <v>233</v>
      </c>
      <c r="D1510" s="22" t="s">
        <v>673</v>
      </c>
      <c r="E1510" s="22" t="s">
        <v>673</v>
      </c>
      <c r="F1510" s="22" t="s">
        <v>20</v>
      </c>
      <c r="G1510" s="23" t="n">
        <v>1</v>
      </c>
      <c r="H1510" s="24" t="n">
        <v>1</v>
      </c>
      <c r="I1510" s="24" t="n">
        <v>30</v>
      </c>
      <c r="J1510" s="24" t="n">
        <v>0</v>
      </c>
      <c r="K1510" s="24" t="n">
        <v>-0</v>
      </c>
      <c r="L1510" s="24" t="n">
        <v>-0</v>
      </c>
      <c r="M1510" s="6" t="s">
        <f>=I1510+J1510+K1510+L1510</f>
      </c>
      <c r="N1510" s="22"/>
      <c r="O1510" s="22" t="s">
        <v>796</v>
      </c>
    </row>
    <row collapsed="false" customFormat="false" customHeight="false" hidden="false" ht="12.1" outlineLevel="0" r="1511">
      <c r="A1511" s="20" t="n">
        <v>45915.491342593</v>
      </c>
      <c r="B1511" s="16" t="s">
        <v>135</v>
      </c>
      <c r="C1511" s="16" t="s">
        <v>801</v>
      </c>
      <c r="D1511" s="16" t="s">
        <v>336</v>
      </c>
      <c r="E1511" s="16" t="s">
        <v>132</v>
      </c>
      <c r="F1511" s="16" t="s">
        <v>20</v>
      </c>
      <c r="G1511" s="7" t="n">
        <v>1</v>
      </c>
      <c r="H1511" s="6" t="n">
        <v>142.970686</v>
      </c>
      <c r="I1511" s="6" t="n">
        <v>-142.97</v>
      </c>
      <c r="J1511" s="6" t="n">
        <v>-0</v>
      </c>
      <c r="K1511" s="6" t="n">
        <v>-0</v>
      </c>
      <c r="L1511" s="6" t="n">
        <v>-0</v>
      </c>
      <c r="M1511" s="6" t="s">
        <f>=I1511+J1511+K1511+L1511</f>
      </c>
      <c r="N1511" s="16"/>
      <c r="O1511" s="16" t="s">
        <v>796</v>
      </c>
    </row>
    <row collapsed="false" customFormat="false" customHeight="false" hidden="false" ht="12.1" outlineLevel="0" r="1512">
      <c r="A1512" s="21" t="n">
        <v>45915.799513889</v>
      </c>
      <c r="B1512" s="22" t="s">
        <v>673</v>
      </c>
      <c r="C1512" s="22" t="s">
        <v>233</v>
      </c>
      <c r="D1512" s="22" t="s">
        <v>673</v>
      </c>
      <c r="E1512" s="22" t="s">
        <v>673</v>
      </c>
      <c r="F1512" s="22" t="s">
        <v>20</v>
      </c>
      <c r="G1512" s="23" t="n">
        <v>1</v>
      </c>
      <c r="H1512" s="24" t="n">
        <v>1</v>
      </c>
      <c r="I1512" s="24" t="n">
        <v>29.16</v>
      </c>
      <c r="J1512" s="24" t="n">
        <v>0</v>
      </c>
      <c r="K1512" s="24" t="n">
        <v>-0</v>
      </c>
      <c r="L1512" s="24" t="n">
        <v>-0</v>
      </c>
      <c r="M1512" s="6" t="s">
        <f>=I1512+J1512+K1512+L1512</f>
      </c>
      <c r="N1512" s="22"/>
      <c r="O1512" s="22" t="s">
        <v>796</v>
      </c>
    </row>
    <row collapsed="false" customFormat="false" customHeight="false" hidden="false" ht="12.1" outlineLevel="0" r="1513">
      <c r="A1513" s="21" t="n">
        <v>45915.814097222</v>
      </c>
      <c r="B1513" s="22" t="s">
        <v>673</v>
      </c>
      <c r="C1513" s="22" t="s">
        <v>233</v>
      </c>
      <c r="D1513" s="22" t="s">
        <v>673</v>
      </c>
      <c r="E1513" s="22" t="s">
        <v>673</v>
      </c>
      <c r="F1513" s="22" t="s">
        <v>20</v>
      </c>
      <c r="G1513" s="23" t="n">
        <v>1</v>
      </c>
      <c r="H1513" s="24" t="n">
        <v>1</v>
      </c>
      <c r="I1513" s="24" t="n">
        <v>16</v>
      </c>
      <c r="J1513" s="24" t="n">
        <v>0</v>
      </c>
      <c r="K1513" s="24" t="n">
        <v>-0</v>
      </c>
      <c r="L1513" s="24" t="n">
        <v>-0</v>
      </c>
      <c r="M1513" s="6" t="s">
        <f>=I1513+J1513+K1513+L1513</f>
      </c>
      <c r="N1513" s="22"/>
      <c r="O1513" s="22" t="s">
        <v>796</v>
      </c>
    </row>
    <row collapsed="false" customFormat="false" customHeight="false" hidden="false" ht="12.1" outlineLevel="0" r="1514">
      <c r="A1514" s="21" t="n">
        <v>45916.458333333</v>
      </c>
      <c r="B1514" s="22" t="s">
        <v>673</v>
      </c>
      <c r="C1514" s="22" t="s">
        <v>233</v>
      </c>
      <c r="D1514" s="22" t="s">
        <v>673</v>
      </c>
      <c r="E1514" s="22" t="s">
        <v>673</v>
      </c>
      <c r="F1514" s="22" t="s">
        <v>20</v>
      </c>
      <c r="G1514" s="23" t="n">
        <v>1</v>
      </c>
      <c r="H1514" s="24" t="n">
        <v>1</v>
      </c>
      <c r="I1514" s="24" t="n">
        <v>25</v>
      </c>
      <c r="J1514" s="24" t="n">
        <v>0</v>
      </c>
      <c r="K1514" s="24" t="n">
        <v>-0</v>
      </c>
      <c r="L1514" s="24" t="n">
        <v>-0</v>
      </c>
      <c r="M1514" s="6" t="s">
        <f>=I1514+J1514+K1514+L1514</f>
      </c>
      <c r="N1514" s="22"/>
      <c r="O1514" s="22" t="s">
        <v>796</v>
      </c>
    </row>
    <row collapsed="false" customFormat="false" customHeight="false" hidden="false" ht="12.1" outlineLevel="0" r="1515">
      <c r="A1515" s="21" t="n">
        <v>45916.551967593</v>
      </c>
      <c r="B1515" s="22" t="s">
        <v>673</v>
      </c>
      <c r="C1515" s="22" t="s">
        <v>233</v>
      </c>
      <c r="D1515" s="22" t="s">
        <v>673</v>
      </c>
      <c r="E1515" s="22" t="s">
        <v>673</v>
      </c>
      <c r="F1515" s="22" t="s">
        <v>20</v>
      </c>
      <c r="G1515" s="23" t="n">
        <v>1</v>
      </c>
      <c r="H1515" s="24" t="n">
        <v>1</v>
      </c>
      <c r="I1515" s="24" t="n">
        <v>15.01</v>
      </c>
      <c r="J1515" s="24" t="n">
        <v>0</v>
      </c>
      <c r="K1515" s="24" t="n">
        <v>-0</v>
      </c>
      <c r="L1515" s="24" t="n">
        <v>-0</v>
      </c>
      <c r="M1515" s="6" t="s">
        <f>=I1515+J1515+K1515+L1515</f>
      </c>
      <c r="N1515" s="22"/>
      <c r="O1515" s="22" t="s">
        <v>796</v>
      </c>
    </row>
    <row collapsed="false" customFormat="false" customHeight="false" hidden="false" ht="12.1" outlineLevel="0" r="1516">
      <c r="A1516" s="21" t="n">
        <v>45917.396527778</v>
      </c>
      <c r="B1516" s="22" t="s">
        <v>731</v>
      </c>
      <c r="C1516" s="22" t="s">
        <v>806</v>
      </c>
      <c r="D1516" s="22" t="s">
        <v>731</v>
      </c>
      <c r="E1516" s="22" t="s">
        <v>731</v>
      </c>
      <c r="F1516" s="22" t="s">
        <v>20</v>
      </c>
      <c r="G1516" s="23" t="n">
        <v>1</v>
      </c>
      <c r="H1516" s="24" t="n">
        <v>1</v>
      </c>
      <c r="I1516" s="24" t="n">
        <v>330</v>
      </c>
      <c r="J1516" s="24" t="n">
        <v>0</v>
      </c>
      <c r="K1516" s="24" t="n">
        <v>-0</v>
      </c>
      <c r="L1516" s="24" t="n">
        <v>-0</v>
      </c>
      <c r="M1516" s="6" t="s">
        <f>=I1516+J1516+K1516+L1516</f>
      </c>
      <c r="N1516" s="22"/>
      <c r="O1516" s="22" t="s">
        <v>674</v>
      </c>
    </row>
    <row collapsed="false" customFormat="false" customHeight="false" hidden="false" ht="12.1" outlineLevel="0" r="1517">
      <c r="A1517" s="21" t="n">
        <v>45917.399270833</v>
      </c>
      <c r="B1517" s="22" t="s">
        <v>696</v>
      </c>
      <c r="C1517" s="22" t="s">
        <v>759</v>
      </c>
      <c r="D1517" s="22" t="s">
        <v>696</v>
      </c>
      <c r="E1517" s="22" t="s">
        <v>696</v>
      </c>
      <c r="F1517" s="22" t="s">
        <v>20</v>
      </c>
      <c r="G1517" s="23" t="n">
        <v>1</v>
      </c>
      <c r="H1517" s="24" t="n">
        <v>1</v>
      </c>
      <c r="I1517" s="24" t="n">
        <v>38.13</v>
      </c>
      <c r="J1517" s="24" t="n">
        <v>0</v>
      </c>
      <c r="K1517" s="24" t="n">
        <v>-0</v>
      </c>
      <c r="L1517" s="24" t="n">
        <v>-0</v>
      </c>
      <c r="M1517" s="6" t="s">
        <f>=I1517+J1517+K1517+L1517</f>
      </c>
      <c r="N1517" s="22"/>
      <c r="O1517" s="22" t="s">
        <v>674</v>
      </c>
    </row>
    <row collapsed="false" customFormat="false" customHeight="false" hidden="false" ht="12.1" outlineLevel="0" r="1518">
      <c r="A1518" s="21" t="n">
        <v>45917.524537037</v>
      </c>
      <c r="B1518" s="22" t="s">
        <v>673</v>
      </c>
      <c r="C1518" s="22" t="s">
        <v>233</v>
      </c>
      <c r="D1518" s="22" t="s">
        <v>673</v>
      </c>
      <c r="E1518" s="22" t="s">
        <v>673</v>
      </c>
      <c r="F1518" s="22" t="s">
        <v>20</v>
      </c>
      <c r="G1518" s="23" t="n">
        <v>1</v>
      </c>
      <c r="H1518" s="24" t="n">
        <v>1</v>
      </c>
      <c r="I1518" s="24" t="n">
        <v>10</v>
      </c>
      <c r="J1518" s="24" t="n">
        <v>0</v>
      </c>
      <c r="K1518" s="24" t="n">
        <v>-0</v>
      </c>
      <c r="L1518" s="24" t="n">
        <v>-0</v>
      </c>
      <c r="M1518" s="6" t="s">
        <f>=I1518+J1518+K1518+L1518</f>
      </c>
      <c r="N1518" s="22"/>
      <c r="O1518" s="22" t="s">
        <v>796</v>
      </c>
    </row>
    <row collapsed="false" customFormat="false" customHeight="false" hidden="false" ht="12.1" outlineLevel="0" r="1519">
      <c r="A1519" s="21" t="n">
        <v>45917.529849537</v>
      </c>
      <c r="B1519" s="22" t="s">
        <v>673</v>
      </c>
      <c r="C1519" s="22" t="s">
        <v>233</v>
      </c>
      <c r="D1519" s="22" t="s">
        <v>673</v>
      </c>
      <c r="E1519" s="22" t="s">
        <v>673</v>
      </c>
      <c r="F1519" s="22" t="s">
        <v>20</v>
      </c>
      <c r="G1519" s="23" t="n">
        <v>1</v>
      </c>
      <c r="H1519" s="24" t="n">
        <v>1</v>
      </c>
      <c r="I1519" s="24" t="n">
        <v>10.01</v>
      </c>
      <c r="J1519" s="24" t="n">
        <v>0</v>
      </c>
      <c r="K1519" s="24" t="n">
        <v>-0</v>
      </c>
      <c r="L1519" s="24" t="n">
        <v>-0</v>
      </c>
      <c r="M1519" s="6" t="s">
        <f>=I1519+J1519+K1519+L1519</f>
      </c>
      <c r="N1519" s="22"/>
      <c r="O1519" s="22" t="s">
        <v>796</v>
      </c>
    </row>
    <row collapsed="false" customFormat="false" customHeight="false" hidden="false" ht="12.1" outlineLevel="0" r="1520">
      <c r="A1520" s="20" t="n">
        <v>45917.540717593</v>
      </c>
      <c r="B1520" s="16" t="s">
        <v>38</v>
      </c>
      <c r="C1520" s="16" t="s">
        <v>881</v>
      </c>
      <c r="D1520" s="16" t="s">
        <v>336</v>
      </c>
      <c r="E1520" s="16" t="s">
        <v>18</v>
      </c>
      <c r="F1520" s="16" t="s">
        <v>20</v>
      </c>
      <c r="G1520" s="7" t="n">
        <v>10</v>
      </c>
      <c r="H1520" s="6" t="n">
        <v>43.755</v>
      </c>
      <c r="I1520" s="6" t="n">
        <v>-437.55</v>
      </c>
      <c r="J1520" s="6" t="n">
        <v>-0</v>
      </c>
      <c r="K1520" s="6" t="n">
        <v>-1.31</v>
      </c>
      <c r="L1520" s="6" t="n">
        <v>-0</v>
      </c>
      <c r="M1520" s="6" t="s">
        <f>=I1520+J1520+K1520+L1520</f>
      </c>
      <c r="N1520" s="16"/>
      <c r="O1520" s="16" t="s">
        <v>674</v>
      </c>
    </row>
    <row collapsed="false" customFormat="false" customHeight="false" hidden="false" ht="12.1" outlineLevel="0" r="1521">
      <c r="A1521" s="21" t="n">
        <v>45918.542662037</v>
      </c>
      <c r="B1521" s="22" t="s">
        <v>696</v>
      </c>
      <c r="C1521" s="22" t="s">
        <v>760</v>
      </c>
      <c r="D1521" s="22" t="s">
        <v>696</v>
      </c>
      <c r="E1521" s="22" t="s">
        <v>696</v>
      </c>
      <c r="F1521" s="22" t="s">
        <v>20</v>
      </c>
      <c r="G1521" s="23" t="n">
        <v>1</v>
      </c>
      <c r="H1521" s="24" t="n">
        <v>1</v>
      </c>
      <c r="I1521" s="24" t="n">
        <v>367.51</v>
      </c>
      <c r="J1521" s="24" t="n">
        <v>0</v>
      </c>
      <c r="K1521" s="24" t="n">
        <v>-0</v>
      </c>
      <c r="L1521" s="24" t="n">
        <v>-0</v>
      </c>
      <c r="M1521" s="6" t="s">
        <f>=I1521+J1521+K1521+L1521</f>
      </c>
      <c r="N1521" s="22"/>
      <c r="O1521" s="22" t="s">
        <v>674</v>
      </c>
    </row>
    <row collapsed="false" customFormat="false" customHeight="false" hidden="false" ht="12.1" outlineLevel="0" r="1522">
      <c r="A1522" s="21" t="n">
        <v>45918.558553241</v>
      </c>
      <c r="B1522" s="22" t="s">
        <v>673</v>
      </c>
      <c r="C1522" s="22" t="s">
        <v>233</v>
      </c>
      <c r="D1522" s="22" t="s">
        <v>673</v>
      </c>
      <c r="E1522" s="22" t="s">
        <v>673</v>
      </c>
      <c r="F1522" s="22" t="s">
        <v>20</v>
      </c>
      <c r="G1522" s="23" t="n">
        <v>1</v>
      </c>
      <c r="H1522" s="24" t="n">
        <v>1</v>
      </c>
      <c r="I1522" s="24" t="n">
        <v>1</v>
      </c>
      <c r="J1522" s="24" t="n">
        <v>0</v>
      </c>
      <c r="K1522" s="24" t="n">
        <v>-0</v>
      </c>
      <c r="L1522" s="24" t="n">
        <v>-0</v>
      </c>
      <c r="M1522" s="6" t="s">
        <f>=I1522+J1522+K1522+L1522</f>
      </c>
      <c r="N1522" s="22"/>
      <c r="O1522" s="22" t="s">
        <v>796</v>
      </c>
    </row>
    <row collapsed="false" customFormat="false" customHeight="false" hidden="false" ht="12.1" outlineLevel="0" r="1523">
      <c r="A1523" s="21" t="n">
        <v>45919.639409722</v>
      </c>
      <c r="B1523" s="22" t="s">
        <v>673</v>
      </c>
      <c r="C1523" s="22" t="s">
        <v>233</v>
      </c>
      <c r="D1523" s="22" t="s">
        <v>673</v>
      </c>
      <c r="E1523" s="22" t="s">
        <v>673</v>
      </c>
      <c r="F1523" s="22" t="s">
        <v>20</v>
      </c>
      <c r="G1523" s="23" t="n">
        <v>1</v>
      </c>
      <c r="H1523" s="24" t="n">
        <v>1</v>
      </c>
      <c r="I1523" s="24" t="n">
        <v>36</v>
      </c>
      <c r="J1523" s="24" t="n">
        <v>0</v>
      </c>
      <c r="K1523" s="24" t="n">
        <v>-0</v>
      </c>
      <c r="L1523" s="24" t="n">
        <v>-0</v>
      </c>
      <c r="M1523" s="6" t="s">
        <f>=I1523+J1523+K1523+L1523</f>
      </c>
      <c r="N1523" s="22"/>
      <c r="O1523" s="22" t="s">
        <v>796</v>
      </c>
    </row>
    <row collapsed="false" customFormat="false" customHeight="false" hidden="false" ht="12.1" outlineLevel="0" r="1524">
      <c r="A1524" s="20" t="n">
        <v>45919.639490741</v>
      </c>
      <c r="B1524" s="16" t="s">
        <v>135</v>
      </c>
      <c r="C1524" s="16" t="s">
        <v>801</v>
      </c>
      <c r="D1524" s="16" t="s">
        <v>336</v>
      </c>
      <c r="E1524" s="16" t="s">
        <v>132</v>
      </c>
      <c r="F1524" s="16" t="s">
        <v>20</v>
      </c>
      <c r="G1524" s="7" t="n">
        <v>1</v>
      </c>
      <c r="H1524" s="6" t="n">
        <v>143.214485</v>
      </c>
      <c r="I1524" s="6" t="n">
        <v>-143.21</v>
      </c>
      <c r="J1524" s="6" t="n">
        <v>-0</v>
      </c>
      <c r="K1524" s="6" t="n">
        <v>-0</v>
      </c>
      <c r="L1524" s="6" t="n">
        <v>-0</v>
      </c>
      <c r="M1524" s="6" t="s">
        <f>=I1524+J1524+K1524+L1524</f>
      </c>
      <c r="N1524" s="16"/>
      <c r="O1524" s="16" t="s">
        <v>796</v>
      </c>
    </row>
    <row collapsed="false" customFormat="false" customHeight="false" hidden="false" ht="12.1" outlineLevel="0" r="1525">
      <c r="A1525" s="21" t="n">
        <v>45919.762430556</v>
      </c>
      <c r="B1525" s="22" t="s">
        <v>673</v>
      </c>
      <c r="C1525" s="22" t="s">
        <v>233</v>
      </c>
      <c r="D1525" s="22" t="s">
        <v>673</v>
      </c>
      <c r="E1525" s="22" t="s">
        <v>673</v>
      </c>
      <c r="F1525" s="22" t="s">
        <v>20</v>
      </c>
      <c r="G1525" s="23" t="n">
        <v>1</v>
      </c>
      <c r="H1525" s="24" t="n">
        <v>1</v>
      </c>
      <c r="I1525" s="24" t="n">
        <v>6.63</v>
      </c>
      <c r="J1525" s="24" t="n">
        <v>0</v>
      </c>
      <c r="K1525" s="24" t="n">
        <v>-0</v>
      </c>
      <c r="L1525" s="24" t="n">
        <v>-0</v>
      </c>
      <c r="M1525" s="6" t="s">
        <f>=I1525+J1525+K1525+L1525</f>
      </c>
      <c r="N1525" s="22"/>
      <c r="O1525" s="22" t="s">
        <v>796</v>
      </c>
    </row>
    <row collapsed="false" customFormat="false" customHeight="false" hidden="false" ht="12.1" outlineLevel="0" r="1526">
      <c r="A1526" s="21" t="n">
        <v>45919.869097222</v>
      </c>
      <c r="B1526" s="22" t="s">
        <v>673</v>
      </c>
      <c r="C1526" s="22" t="s">
        <v>233</v>
      </c>
      <c r="D1526" s="22" t="s">
        <v>673</v>
      </c>
      <c r="E1526" s="22" t="s">
        <v>673</v>
      </c>
      <c r="F1526" s="22" t="s">
        <v>20</v>
      </c>
      <c r="G1526" s="23" t="n">
        <v>1</v>
      </c>
      <c r="H1526" s="24" t="n">
        <v>1</v>
      </c>
      <c r="I1526" s="24" t="n">
        <v>38.39</v>
      </c>
      <c r="J1526" s="24" t="n">
        <v>0</v>
      </c>
      <c r="K1526" s="24" t="n">
        <v>-0</v>
      </c>
      <c r="L1526" s="24" t="n">
        <v>-0</v>
      </c>
      <c r="M1526" s="6" t="s">
        <f>=I1526+J1526+K1526+L1526</f>
      </c>
      <c r="N1526" s="22"/>
      <c r="O1526" s="22" t="s">
        <v>796</v>
      </c>
    </row>
    <row collapsed="false" customFormat="false" customHeight="false" hidden="false" ht="12.1" outlineLevel="0" r="1527">
      <c r="A1527" s="21" t="n">
        <v>45922.386574074</v>
      </c>
      <c r="B1527" s="22" t="s">
        <v>673</v>
      </c>
      <c r="C1527" s="22" t="s">
        <v>233</v>
      </c>
      <c r="D1527" s="22" t="s">
        <v>673</v>
      </c>
      <c r="E1527" s="22" t="s">
        <v>673</v>
      </c>
      <c r="F1527" s="22" t="s">
        <v>20</v>
      </c>
      <c r="G1527" s="23" t="n">
        <v>1</v>
      </c>
      <c r="H1527" s="24" t="n">
        <v>1</v>
      </c>
      <c r="I1527" s="24" t="n">
        <v>35.04</v>
      </c>
      <c r="J1527" s="24" t="n">
        <v>0</v>
      </c>
      <c r="K1527" s="24" t="n">
        <v>-0</v>
      </c>
      <c r="L1527" s="24" t="n">
        <v>-0</v>
      </c>
      <c r="M1527" s="6" t="s">
        <f>=I1527+J1527+K1527+L1527</f>
      </c>
      <c r="N1527" s="22"/>
      <c r="O1527" s="22" t="s">
        <v>796</v>
      </c>
    </row>
    <row collapsed="false" customFormat="false" customHeight="false" hidden="false" ht="12.1" outlineLevel="0" r="1528">
      <c r="A1528" s="21" t="n">
        <v>45922.542233796</v>
      </c>
      <c r="B1528" s="22" t="s">
        <v>673</v>
      </c>
      <c r="C1528" s="22" t="s">
        <v>233</v>
      </c>
      <c r="D1528" s="22" t="s">
        <v>673</v>
      </c>
      <c r="E1528" s="22" t="s">
        <v>673</v>
      </c>
      <c r="F1528" s="22" t="s">
        <v>20</v>
      </c>
      <c r="G1528" s="23" t="n">
        <v>1</v>
      </c>
      <c r="H1528" s="24" t="n">
        <v>1</v>
      </c>
      <c r="I1528" s="24" t="n">
        <v>21</v>
      </c>
      <c r="J1528" s="24" t="n">
        <v>0</v>
      </c>
      <c r="K1528" s="24" t="n">
        <v>-0</v>
      </c>
      <c r="L1528" s="24" t="n">
        <v>-0</v>
      </c>
      <c r="M1528" s="6" t="s">
        <f>=I1528+J1528+K1528+L1528</f>
      </c>
      <c r="N1528" s="22"/>
      <c r="O1528" s="22" t="s">
        <v>796</v>
      </c>
    </row>
    <row collapsed="false" customFormat="false" customHeight="false" hidden="false" ht="12.1" outlineLevel="0" r="1529">
      <c r="A1529" s="21" t="n">
        <v>45923.371759259</v>
      </c>
      <c r="B1529" s="22" t="s">
        <v>673</v>
      </c>
      <c r="C1529" s="22" t="s">
        <v>233</v>
      </c>
      <c r="D1529" s="22" t="s">
        <v>673</v>
      </c>
      <c r="E1529" s="22" t="s">
        <v>673</v>
      </c>
      <c r="F1529" s="22" t="s">
        <v>20</v>
      </c>
      <c r="G1529" s="23" t="n">
        <v>1</v>
      </c>
      <c r="H1529" s="24" t="n">
        <v>1</v>
      </c>
      <c r="I1529" s="24" t="n">
        <v>40.02</v>
      </c>
      <c r="J1529" s="24" t="n">
        <v>0</v>
      </c>
      <c r="K1529" s="24" t="n">
        <v>-0</v>
      </c>
      <c r="L1529" s="24" t="n">
        <v>-0</v>
      </c>
      <c r="M1529" s="6" t="s">
        <f>=I1529+J1529+K1529+L1529</f>
      </c>
      <c r="N1529" s="22"/>
      <c r="O1529" s="22" t="s">
        <v>796</v>
      </c>
    </row>
    <row collapsed="false" customFormat="false" customHeight="false" hidden="false" ht="12.1" outlineLevel="0" r="1530">
      <c r="A1530" s="20" t="n">
        <v>45923.371793981</v>
      </c>
      <c r="B1530" s="16" t="s">
        <v>135</v>
      </c>
      <c r="C1530" s="16" t="s">
        <v>801</v>
      </c>
      <c r="D1530" s="16" t="s">
        <v>336</v>
      </c>
      <c r="E1530" s="16" t="s">
        <v>132</v>
      </c>
      <c r="F1530" s="16" t="s">
        <v>20</v>
      </c>
      <c r="G1530" s="7" t="n">
        <v>1</v>
      </c>
      <c r="H1530" s="6" t="n">
        <v>143.461872</v>
      </c>
      <c r="I1530" s="6" t="n">
        <v>-143.46</v>
      </c>
      <c r="J1530" s="6" t="n">
        <v>-0</v>
      </c>
      <c r="K1530" s="6" t="n">
        <v>-0</v>
      </c>
      <c r="L1530" s="6" t="n">
        <v>-0</v>
      </c>
      <c r="M1530" s="6" t="s">
        <f>=I1530+J1530+K1530+L1530</f>
      </c>
      <c r="N1530" s="16"/>
      <c r="O1530" s="16" t="s">
        <v>796</v>
      </c>
    </row>
    <row collapsed="false" customFormat="false" customHeight="false" hidden="false" ht="12.1" outlineLevel="0" r="1531">
      <c r="A1531" s="21" t="n">
        <v>45924.379027778</v>
      </c>
      <c r="B1531" s="22" t="s">
        <v>673</v>
      </c>
      <c r="C1531" s="22" t="s">
        <v>233</v>
      </c>
      <c r="D1531" s="22" t="s">
        <v>673</v>
      </c>
      <c r="E1531" s="22" t="s">
        <v>673</v>
      </c>
      <c r="F1531" s="22" t="s">
        <v>20</v>
      </c>
      <c r="G1531" s="23" t="n">
        <v>1</v>
      </c>
      <c r="H1531" s="24" t="n">
        <v>1</v>
      </c>
      <c r="I1531" s="24" t="n">
        <v>46.04</v>
      </c>
      <c r="J1531" s="24" t="n">
        <v>0</v>
      </c>
      <c r="K1531" s="24" t="n">
        <v>-0</v>
      </c>
      <c r="L1531" s="24" t="n">
        <v>-0</v>
      </c>
      <c r="M1531" s="6" t="s">
        <f>=I1531+J1531+K1531+L1531</f>
      </c>
      <c r="N1531" s="22"/>
      <c r="O1531" s="22" t="s">
        <v>796</v>
      </c>
    </row>
    <row collapsed="false" customFormat="false" customHeight="false" hidden="false" ht="12.1" outlineLevel="0" r="1532">
      <c r="A1532" s="21" t="n">
        <v>45924.541446759</v>
      </c>
      <c r="B1532" s="22" t="s">
        <v>673</v>
      </c>
      <c r="C1532" s="22" t="s">
        <v>233</v>
      </c>
      <c r="D1532" s="22" t="s">
        <v>673</v>
      </c>
      <c r="E1532" s="22" t="s">
        <v>673</v>
      </c>
      <c r="F1532" s="22" t="s">
        <v>20</v>
      </c>
      <c r="G1532" s="23" t="n">
        <v>1</v>
      </c>
      <c r="H1532" s="24" t="n">
        <v>1</v>
      </c>
      <c r="I1532" s="24" t="n">
        <v>41</v>
      </c>
      <c r="J1532" s="24" t="n">
        <v>0</v>
      </c>
      <c r="K1532" s="24" t="n">
        <v>-0</v>
      </c>
      <c r="L1532" s="24" t="n">
        <v>-0</v>
      </c>
      <c r="M1532" s="6" t="s">
        <f>=I1532+J1532+K1532+L1532</f>
      </c>
      <c r="N1532" s="22"/>
      <c r="O1532" s="22" t="s">
        <v>796</v>
      </c>
    </row>
    <row collapsed="false" customFormat="false" customHeight="false" hidden="false" ht="12.1" outlineLevel="0" r="1533">
      <c r="A1533" s="33" t="n">
        <v>45924.808541667</v>
      </c>
      <c r="B1533" s="34" t="s">
        <v>135</v>
      </c>
      <c r="C1533" s="34" t="s">
        <v>801</v>
      </c>
      <c r="D1533" s="34" t="s">
        <v>407</v>
      </c>
      <c r="E1533" s="34" t="s">
        <v>132</v>
      </c>
      <c r="F1533" s="34" t="s">
        <v>20</v>
      </c>
      <c r="G1533" s="35" t="n">
        <v>-25</v>
      </c>
      <c r="H1533" s="36" t="n">
        <v>143.52</v>
      </c>
      <c r="I1533" s="36" t="n">
        <v>3588</v>
      </c>
      <c r="J1533" s="36" t="n">
        <v>0</v>
      </c>
      <c r="K1533" s="36" t="n">
        <v>-0</v>
      </c>
      <c r="L1533" s="36" t="n">
        <v>-0</v>
      </c>
      <c r="M1533" s="6" t="s">
        <f>=I1533+J1533+K1533+L1533</f>
      </c>
      <c r="N1533" s="34"/>
      <c r="O1533" s="34" t="s">
        <v>674</v>
      </c>
    </row>
    <row collapsed="false" customFormat="false" customHeight="false" hidden="false" ht="12.1" outlineLevel="0" r="1534">
      <c r="A1534" s="20" t="n">
        <v>45924.808738426</v>
      </c>
      <c r="B1534" s="16" t="s">
        <v>110</v>
      </c>
      <c r="C1534" s="16" t="s">
        <v>821</v>
      </c>
      <c r="D1534" s="16" t="s">
        <v>336</v>
      </c>
      <c r="E1534" s="16" t="s">
        <v>18</v>
      </c>
      <c r="F1534" s="16" t="s">
        <v>20</v>
      </c>
      <c r="G1534" s="7" t="n">
        <v>1</v>
      </c>
      <c r="H1534" s="6" t="n">
        <v>3334.5</v>
      </c>
      <c r="I1534" s="6" t="n">
        <v>-3334.5</v>
      </c>
      <c r="J1534" s="6" t="n">
        <v>-0</v>
      </c>
      <c r="K1534" s="6" t="n">
        <v>-10</v>
      </c>
      <c r="L1534" s="6" t="n">
        <v>-0</v>
      </c>
      <c r="M1534" s="6" t="s">
        <f>=I1534+J1534+K1534+L1534</f>
      </c>
      <c r="N1534" s="16"/>
      <c r="O1534" s="16" t="s">
        <v>674</v>
      </c>
    </row>
    <row collapsed="false" customFormat="false" customHeight="false" hidden="false" ht="12.1" outlineLevel="0" r="1535">
      <c r="A1535" s="33" t="n">
        <v>45924.810162037</v>
      </c>
      <c r="B1535" s="34" t="s">
        <v>135</v>
      </c>
      <c r="C1535" s="34" t="s">
        <v>801</v>
      </c>
      <c r="D1535" s="34" t="s">
        <v>407</v>
      </c>
      <c r="E1535" s="34" t="s">
        <v>132</v>
      </c>
      <c r="F1535" s="34" t="s">
        <v>20</v>
      </c>
      <c r="G1535" s="35" t="n">
        <v>-20</v>
      </c>
      <c r="H1535" s="36" t="n">
        <v>143.52</v>
      </c>
      <c r="I1535" s="36" t="n">
        <v>2870.4</v>
      </c>
      <c r="J1535" s="36" t="n">
        <v>0</v>
      </c>
      <c r="K1535" s="36" t="n">
        <v>-0</v>
      </c>
      <c r="L1535" s="36" t="n">
        <v>-0</v>
      </c>
      <c r="M1535" s="6" t="s">
        <f>=I1535+J1535+K1535+L1535</f>
      </c>
      <c r="N1535" s="34"/>
      <c r="O1535" s="34" t="s">
        <v>674</v>
      </c>
    </row>
    <row collapsed="false" customFormat="false" customHeight="false" hidden="false" ht="12.1" outlineLevel="0" r="1536">
      <c r="A1536" s="20" t="n">
        <v>45924.810381944</v>
      </c>
      <c r="B1536" s="16" t="s">
        <v>108</v>
      </c>
      <c r="C1536" s="16" t="s">
        <v>883</v>
      </c>
      <c r="D1536" s="16" t="s">
        <v>336</v>
      </c>
      <c r="E1536" s="16" t="s">
        <v>18</v>
      </c>
      <c r="F1536" s="16" t="s">
        <v>20</v>
      </c>
      <c r="G1536" s="7" t="n">
        <v>2000</v>
      </c>
      <c r="H1536" s="6" t="n">
        <v>0.602</v>
      </c>
      <c r="I1536" s="6" t="n">
        <v>-1204</v>
      </c>
      <c r="J1536" s="6" t="n">
        <v>-0</v>
      </c>
      <c r="K1536" s="6" t="n">
        <v>-3.61</v>
      </c>
      <c r="L1536" s="6" t="n">
        <v>-0</v>
      </c>
      <c r="M1536" s="6" t="s">
        <f>=I1536+J1536+K1536+L1536</f>
      </c>
      <c r="N1536" s="16"/>
      <c r="O1536" s="16" t="s">
        <v>674</v>
      </c>
    </row>
    <row collapsed="false" customFormat="false" customHeight="false" hidden="false" ht="12.1" outlineLevel="0" r="1537">
      <c r="A1537" s="20" t="n">
        <v>45924.811493056</v>
      </c>
      <c r="B1537" s="16" t="s">
        <v>100</v>
      </c>
      <c r="C1537" s="16" t="s">
        <v>740</v>
      </c>
      <c r="D1537" s="16" t="s">
        <v>336</v>
      </c>
      <c r="E1537" s="16" t="s">
        <v>18</v>
      </c>
      <c r="F1537" s="16" t="s">
        <v>20</v>
      </c>
      <c r="G1537" s="7" t="n">
        <v>2000</v>
      </c>
      <c r="H1537" s="6" t="n">
        <v>0.4268</v>
      </c>
      <c r="I1537" s="6" t="n">
        <v>-853.6</v>
      </c>
      <c r="J1537" s="6" t="n">
        <v>-0</v>
      </c>
      <c r="K1537" s="6" t="n">
        <v>-2.56</v>
      </c>
      <c r="L1537" s="6" t="n">
        <v>-0</v>
      </c>
      <c r="M1537" s="6" t="s">
        <f>=I1537+J1537+K1537+L1537</f>
      </c>
      <c r="N1537" s="16"/>
      <c r="O1537" s="16" t="s">
        <v>674</v>
      </c>
    </row>
    <row collapsed="false" customFormat="false" customHeight="false" hidden="false" ht="12.1" outlineLevel="0" r="1538">
      <c r="A1538" s="20" t="n">
        <v>45924.812326389</v>
      </c>
      <c r="B1538" s="16" t="s">
        <v>98</v>
      </c>
      <c r="C1538" s="16" t="s">
        <v>705</v>
      </c>
      <c r="D1538" s="16" t="s">
        <v>336</v>
      </c>
      <c r="E1538" s="16" t="s">
        <v>18</v>
      </c>
      <c r="F1538" s="16" t="s">
        <v>20</v>
      </c>
      <c r="G1538" s="7" t="n">
        <v>1</v>
      </c>
      <c r="H1538" s="6" t="n">
        <v>969.9</v>
      </c>
      <c r="I1538" s="6" t="n">
        <v>-969.9</v>
      </c>
      <c r="J1538" s="6" t="n">
        <v>-0</v>
      </c>
      <c r="K1538" s="6" t="n">
        <v>-0</v>
      </c>
      <c r="L1538" s="6" t="n">
        <v>-0</v>
      </c>
      <c r="M1538" s="6" t="s">
        <f>=I1538+J1538+K1538+L1538</f>
      </c>
      <c r="N1538" s="16"/>
      <c r="O1538" s="16" t="s">
        <v>674</v>
      </c>
    </row>
    <row collapsed="false" customFormat="false" customHeight="false" hidden="false" ht="12.1" outlineLevel="0" r="1539">
      <c r="A1539" s="29" t="n">
        <v>45924.812337963</v>
      </c>
      <c r="B1539" s="30" t="s">
        <v>709</v>
      </c>
      <c r="C1539" s="30" t="s">
        <v>851</v>
      </c>
      <c r="D1539" s="30" t="s">
        <v>709</v>
      </c>
      <c r="E1539" s="30" t="s">
        <v>709</v>
      </c>
      <c r="F1539" s="30" t="s">
        <v>20</v>
      </c>
      <c r="G1539" s="31" t="n">
        <v>1</v>
      </c>
      <c r="H1539" s="32" t="n">
        <v>-1</v>
      </c>
      <c r="I1539" s="32" t="n">
        <v>-2.91</v>
      </c>
      <c r="J1539" s="32" t="n">
        <v>0</v>
      </c>
      <c r="K1539" s="32" t="n">
        <v>-0</v>
      </c>
      <c r="L1539" s="32" t="n">
        <v>-0</v>
      </c>
      <c r="M1539" s="6" t="s">
        <f>=I1539+J1539+K1539+L1539</f>
      </c>
      <c r="N1539" s="30"/>
      <c r="O1539" s="30" t="s">
        <v>674</v>
      </c>
    </row>
    <row collapsed="false" customFormat="false" customHeight="false" hidden="false" ht="12.1" outlineLevel="0" r="1540">
      <c r="A1540" s="21" t="n">
        <v>45925.386319444</v>
      </c>
      <c r="B1540" s="22" t="s">
        <v>673</v>
      </c>
      <c r="C1540" s="22" t="s">
        <v>233</v>
      </c>
      <c r="D1540" s="22" t="s">
        <v>673</v>
      </c>
      <c r="E1540" s="22" t="s">
        <v>673</v>
      </c>
      <c r="F1540" s="22" t="s">
        <v>20</v>
      </c>
      <c r="G1540" s="23" t="n">
        <v>1</v>
      </c>
      <c r="H1540" s="24" t="n">
        <v>1</v>
      </c>
      <c r="I1540" s="24" t="n">
        <v>23.04</v>
      </c>
      <c r="J1540" s="24" t="n">
        <v>0</v>
      </c>
      <c r="K1540" s="24" t="n">
        <v>-0</v>
      </c>
      <c r="L1540" s="24" t="n">
        <v>-0</v>
      </c>
      <c r="M1540" s="6" t="s">
        <f>=I1540+J1540+K1540+L1540</f>
      </c>
      <c r="N1540" s="22"/>
      <c r="O1540" s="22" t="s">
        <v>796</v>
      </c>
    </row>
    <row collapsed="false" customFormat="false" customHeight="false" hidden="false" ht="12.1" outlineLevel="0" r="1541">
      <c r="A1541" s="21" t="n">
        <v>45925.545497685</v>
      </c>
      <c r="B1541" s="22" t="s">
        <v>673</v>
      </c>
      <c r="C1541" s="22" t="s">
        <v>233</v>
      </c>
      <c r="D1541" s="22" t="s">
        <v>673</v>
      </c>
      <c r="E1541" s="22" t="s">
        <v>673</v>
      </c>
      <c r="F1541" s="22" t="s">
        <v>20</v>
      </c>
      <c r="G1541" s="23" t="n">
        <v>1</v>
      </c>
      <c r="H1541" s="24" t="n">
        <v>1</v>
      </c>
      <c r="I1541" s="24" t="n">
        <v>41</v>
      </c>
      <c r="J1541" s="24" t="n">
        <v>0</v>
      </c>
      <c r="K1541" s="24" t="n">
        <v>-0</v>
      </c>
      <c r="L1541" s="24" t="n">
        <v>-0</v>
      </c>
      <c r="M1541" s="6" t="s">
        <f>=I1541+J1541+K1541+L1541</f>
      </c>
      <c r="N1541" s="22"/>
      <c r="O1541" s="22" t="s">
        <v>796</v>
      </c>
    </row>
    <row collapsed="false" customFormat="false" customHeight="false" hidden="false" ht="12.1" outlineLevel="0" r="1542">
      <c r="A1542" s="20" t="n">
        <v>45925.545543981</v>
      </c>
      <c r="B1542" s="16" t="s">
        <v>135</v>
      </c>
      <c r="C1542" s="16" t="s">
        <v>801</v>
      </c>
      <c r="D1542" s="16" t="s">
        <v>336</v>
      </c>
      <c r="E1542" s="16" t="s">
        <v>132</v>
      </c>
      <c r="F1542" s="16" t="s">
        <v>20</v>
      </c>
      <c r="G1542" s="7" t="n">
        <v>1</v>
      </c>
      <c r="H1542" s="6" t="n">
        <v>143.585298</v>
      </c>
      <c r="I1542" s="6" t="n">
        <v>-143.59</v>
      </c>
      <c r="J1542" s="6" t="n">
        <v>-0</v>
      </c>
      <c r="K1542" s="6" t="n">
        <v>-0</v>
      </c>
      <c r="L1542" s="6" t="n">
        <v>-0</v>
      </c>
      <c r="M1542" s="6" t="s">
        <f>=I1542+J1542+K1542+L1542</f>
      </c>
      <c r="N1542" s="16"/>
      <c r="O1542" s="16" t="s">
        <v>796</v>
      </c>
    </row>
    <row collapsed="false" customFormat="false" customHeight="false" hidden="false" ht="12.1" outlineLevel="0" r="1543">
      <c r="A1543" s="21" t="n">
        <v>45926.56619213</v>
      </c>
      <c r="B1543" s="22" t="s">
        <v>673</v>
      </c>
      <c r="C1543" s="22" t="s">
        <v>233</v>
      </c>
      <c r="D1543" s="22" t="s">
        <v>673</v>
      </c>
      <c r="E1543" s="22" t="s">
        <v>673</v>
      </c>
      <c r="F1543" s="22" t="s">
        <v>20</v>
      </c>
      <c r="G1543" s="23" t="n">
        <v>1</v>
      </c>
      <c r="H1543" s="24" t="n">
        <v>1</v>
      </c>
      <c r="I1543" s="24" t="n">
        <v>11</v>
      </c>
      <c r="J1543" s="24" t="n">
        <v>0</v>
      </c>
      <c r="K1543" s="24" t="n">
        <v>-0</v>
      </c>
      <c r="L1543" s="24" t="n">
        <v>-0</v>
      </c>
      <c r="M1543" s="6" t="s">
        <f>=I1543+J1543+K1543+L1543</f>
      </c>
      <c r="N1543" s="22"/>
      <c r="O1543" s="22" t="s">
        <v>796</v>
      </c>
    </row>
    <row collapsed="false" customFormat="false" customHeight="false" hidden="false" ht="12.1" outlineLevel="0" r="1544">
      <c r="A1544" s="21" t="n">
        <v>45926.571956019</v>
      </c>
      <c r="B1544" s="22" t="s">
        <v>673</v>
      </c>
      <c r="C1544" s="22" t="s">
        <v>233</v>
      </c>
      <c r="D1544" s="22" t="s">
        <v>673</v>
      </c>
      <c r="E1544" s="22" t="s">
        <v>673</v>
      </c>
      <c r="F1544" s="22" t="s">
        <v>20</v>
      </c>
      <c r="G1544" s="23" t="n">
        <v>1</v>
      </c>
      <c r="H1544" s="24" t="n">
        <v>1</v>
      </c>
      <c r="I1544" s="24" t="n">
        <v>5000</v>
      </c>
      <c r="J1544" s="24" t="n">
        <v>0</v>
      </c>
      <c r="K1544" s="24" t="n">
        <v>-0</v>
      </c>
      <c r="L1544" s="24" t="n">
        <v>-0</v>
      </c>
      <c r="M1544" s="6" t="s">
        <f>=I1544+J1544+K1544+L1544</f>
      </c>
      <c r="N1544" s="22"/>
      <c r="O1544" s="22" t="s">
        <v>674</v>
      </c>
    </row>
    <row collapsed="false" customFormat="false" customHeight="false" hidden="false" ht="12.1" outlineLevel="0" r="1545">
      <c r="A1545" s="21" t="n">
        <v>45926.659351852</v>
      </c>
      <c r="B1545" s="22" t="s">
        <v>673</v>
      </c>
      <c r="C1545" s="22" t="s">
        <v>233</v>
      </c>
      <c r="D1545" s="22" t="s">
        <v>673</v>
      </c>
      <c r="E1545" s="22" t="s">
        <v>673</v>
      </c>
      <c r="F1545" s="22" t="s">
        <v>20</v>
      </c>
      <c r="G1545" s="23" t="n">
        <v>1</v>
      </c>
      <c r="H1545" s="24" t="n">
        <v>1</v>
      </c>
      <c r="I1545" s="24" t="n">
        <v>12.5</v>
      </c>
      <c r="J1545" s="24" t="n">
        <v>0</v>
      </c>
      <c r="K1545" s="24" t="n">
        <v>-0</v>
      </c>
      <c r="L1545" s="24" t="n">
        <v>-0</v>
      </c>
      <c r="M1545" s="6" t="s">
        <f>=I1545+J1545+K1545+L1545</f>
      </c>
      <c r="N1545" s="22"/>
      <c r="O1545" s="22" t="s">
        <v>796</v>
      </c>
    </row>
    <row collapsed="false" customFormat="false" customHeight="false" hidden="false" ht="12.1" outlineLevel="0" r="1546">
      <c r="A1546" s="21" t="n">
        <v>45926.674224537</v>
      </c>
      <c r="B1546" s="22" t="s">
        <v>696</v>
      </c>
      <c r="C1546" s="22" t="s">
        <v>869</v>
      </c>
      <c r="D1546" s="22" t="s">
        <v>696</v>
      </c>
      <c r="E1546" s="22" t="s">
        <v>696</v>
      </c>
      <c r="F1546" s="22" t="s">
        <v>20</v>
      </c>
      <c r="G1546" s="23" t="n">
        <v>1</v>
      </c>
      <c r="H1546" s="24" t="n">
        <v>1</v>
      </c>
      <c r="I1546" s="24" t="n">
        <v>57.06</v>
      </c>
      <c r="J1546" s="24" t="n">
        <v>0</v>
      </c>
      <c r="K1546" s="24" t="n">
        <v>-0</v>
      </c>
      <c r="L1546" s="24" t="n">
        <v>-0</v>
      </c>
      <c r="M1546" s="6" t="s">
        <f>=I1546+J1546+K1546+L1546</f>
      </c>
      <c r="N1546" s="22"/>
      <c r="O1546" s="22" t="s">
        <v>674</v>
      </c>
    </row>
    <row collapsed="false" customFormat="false" customHeight="false" hidden="false" ht="12.1" outlineLevel="0" r="1547">
      <c r="A1547" s="21" t="n">
        <v>45926.682719907</v>
      </c>
      <c r="B1547" s="22" t="s">
        <v>673</v>
      </c>
      <c r="C1547" s="22" t="s">
        <v>233</v>
      </c>
      <c r="D1547" s="22" t="s">
        <v>673</v>
      </c>
      <c r="E1547" s="22" t="s">
        <v>673</v>
      </c>
      <c r="F1547" s="22" t="s">
        <v>20</v>
      </c>
      <c r="G1547" s="23" t="n">
        <v>1</v>
      </c>
      <c r="H1547" s="24" t="n">
        <v>1</v>
      </c>
      <c r="I1547" s="24" t="n">
        <v>18</v>
      </c>
      <c r="J1547" s="24" t="n">
        <v>0</v>
      </c>
      <c r="K1547" s="24" t="n">
        <v>-0</v>
      </c>
      <c r="L1547" s="24" t="n">
        <v>-0</v>
      </c>
      <c r="M1547" s="6" t="s">
        <f>=I1547+J1547+K1547+L1547</f>
      </c>
      <c r="N1547" s="22"/>
      <c r="O1547" s="22" t="s">
        <v>796</v>
      </c>
    </row>
    <row collapsed="false" customFormat="false" customHeight="false" hidden="false" ht="12.1" outlineLevel="0" r="1548">
      <c r="A1548" s="21" t="n">
        <v>45926.683622685</v>
      </c>
      <c r="B1548" s="22" t="s">
        <v>731</v>
      </c>
      <c r="C1548" s="22" t="s">
        <v>870</v>
      </c>
      <c r="D1548" s="22" t="s">
        <v>731</v>
      </c>
      <c r="E1548" s="22" t="s">
        <v>731</v>
      </c>
      <c r="F1548" s="22" t="s">
        <v>20</v>
      </c>
      <c r="G1548" s="23" t="n">
        <v>1</v>
      </c>
      <c r="H1548" s="24" t="n">
        <v>1</v>
      </c>
      <c r="I1548" s="24" t="n">
        <v>229.62</v>
      </c>
      <c r="J1548" s="24" t="n">
        <v>0</v>
      </c>
      <c r="K1548" s="24" t="n">
        <v>-0</v>
      </c>
      <c r="L1548" s="24" t="n">
        <v>-0</v>
      </c>
      <c r="M1548" s="6" t="s">
        <f>=I1548+J1548+K1548+L1548</f>
      </c>
      <c r="N1548" s="22"/>
      <c r="O1548" s="22" t="s">
        <v>674</v>
      </c>
    </row>
    <row collapsed="false" customFormat="false" customHeight="false" hidden="false" ht="12.1" outlineLevel="0" r="1549">
      <c r="A1549" s="20" t="n">
        <v>45926.701261574</v>
      </c>
      <c r="B1549" s="16" t="s">
        <v>74</v>
      </c>
      <c r="C1549" s="16" t="s">
        <v>884</v>
      </c>
      <c r="D1549" s="16" t="s">
        <v>336</v>
      </c>
      <c r="E1549" s="16" t="s">
        <v>18</v>
      </c>
      <c r="F1549" s="16" t="s">
        <v>20</v>
      </c>
      <c r="G1549" s="7" t="n">
        <v>1</v>
      </c>
      <c r="H1549" s="6" t="n">
        <v>2309.5</v>
      </c>
      <c r="I1549" s="6" t="n">
        <v>-2309.5</v>
      </c>
      <c r="J1549" s="6" t="n">
        <v>-0</v>
      </c>
      <c r="K1549" s="6" t="n">
        <v>-6.93</v>
      </c>
      <c r="L1549" s="6" t="n">
        <v>-0</v>
      </c>
      <c r="M1549" s="6" t="s">
        <f>=I1549+J1549+K1549+L1549</f>
      </c>
      <c r="N1549" s="16"/>
      <c r="O1549" s="16" t="s">
        <v>674</v>
      </c>
    </row>
    <row collapsed="false" customFormat="false" customHeight="false" hidden="false" ht="12.1" outlineLevel="0" r="1550">
      <c r="A1550" s="20" t="n">
        <v>45926.70181713</v>
      </c>
      <c r="B1550" s="16" t="s">
        <v>86</v>
      </c>
      <c r="C1550" s="16" t="s">
        <v>885</v>
      </c>
      <c r="D1550" s="16" t="s">
        <v>336</v>
      </c>
      <c r="E1550" s="16" t="s">
        <v>18</v>
      </c>
      <c r="F1550" s="16" t="s">
        <v>20</v>
      </c>
      <c r="G1550" s="7" t="n">
        <v>30</v>
      </c>
      <c r="H1550" s="6" t="n">
        <v>100.7</v>
      </c>
      <c r="I1550" s="6" t="n">
        <v>-3021</v>
      </c>
      <c r="J1550" s="6" t="n">
        <v>-0</v>
      </c>
      <c r="K1550" s="6" t="n">
        <v>-9.06</v>
      </c>
      <c r="L1550" s="6" t="n">
        <v>-0</v>
      </c>
      <c r="M1550" s="6" t="s">
        <f>=I1550+J1550+K1550+L1550</f>
      </c>
      <c r="N1550" s="16"/>
      <c r="O1550" s="16" t="s">
        <v>674</v>
      </c>
    </row>
    <row collapsed="false" customFormat="false" customHeight="false" hidden="false" ht="12.1" outlineLevel="0" r="1551">
      <c r="A1551" s="33" t="n">
        <v>45926.702256944</v>
      </c>
      <c r="B1551" s="34" t="s">
        <v>135</v>
      </c>
      <c r="C1551" s="34" t="s">
        <v>801</v>
      </c>
      <c r="D1551" s="34" t="s">
        <v>407</v>
      </c>
      <c r="E1551" s="34" t="s">
        <v>132</v>
      </c>
      <c r="F1551" s="34" t="s">
        <v>20</v>
      </c>
      <c r="G1551" s="35" t="n">
        <v>-28</v>
      </c>
      <c r="H1551" s="36" t="n">
        <v>143.68</v>
      </c>
      <c r="I1551" s="36" t="n">
        <v>4023.04</v>
      </c>
      <c r="J1551" s="36" t="n">
        <v>0</v>
      </c>
      <c r="K1551" s="36" t="n">
        <v>-0</v>
      </c>
      <c r="L1551" s="36" t="n">
        <v>-0</v>
      </c>
      <c r="M1551" s="6" t="s">
        <f>=I1551+J1551+K1551+L1551</f>
      </c>
      <c r="N1551" s="34"/>
      <c r="O1551" s="34" t="s">
        <v>674</v>
      </c>
    </row>
    <row collapsed="false" customFormat="false" customHeight="false" hidden="false" ht="12.1" outlineLevel="0" r="1552">
      <c r="A1552" s="20" t="n">
        <v>45926.702673611</v>
      </c>
      <c r="B1552" s="16" t="s">
        <v>78</v>
      </c>
      <c r="C1552" s="16" t="s">
        <v>886</v>
      </c>
      <c r="D1552" s="16" t="s">
        <v>336</v>
      </c>
      <c r="E1552" s="16" t="s">
        <v>18</v>
      </c>
      <c r="F1552" s="16" t="s">
        <v>20</v>
      </c>
      <c r="G1552" s="7" t="n">
        <v>2</v>
      </c>
      <c r="H1552" s="6" t="n">
        <v>1202.95</v>
      </c>
      <c r="I1552" s="6" t="n">
        <v>-2405.9</v>
      </c>
      <c r="J1552" s="6" t="n">
        <v>-0</v>
      </c>
      <c r="K1552" s="6" t="n">
        <v>-0</v>
      </c>
      <c r="L1552" s="6" t="n">
        <v>-0</v>
      </c>
      <c r="M1552" s="6" t="s">
        <f>=I1552+J1552+K1552+L1552</f>
      </c>
      <c r="N1552" s="16"/>
      <c r="O1552" s="16" t="s">
        <v>674</v>
      </c>
    </row>
    <row collapsed="false" customFormat="false" customHeight="false" hidden="false" ht="12.1" outlineLevel="0" r="1553">
      <c r="A1553" s="29" t="n">
        <v>45926.702685185</v>
      </c>
      <c r="B1553" s="30" t="s">
        <v>709</v>
      </c>
      <c r="C1553" s="30" t="s">
        <v>887</v>
      </c>
      <c r="D1553" s="30" t="s">
        <v>709</v>
      </c>
      <c r="E1553" s="30" t="s">
        <v>709</v>
      </c>
      <c r="F1553" s="30" t="s">
        <v>20</v>
      </c>
      <c r="G1553" s="31" t="n">
        <v>1</v>
      </c>
      <c r="H1553" s="32" t="n">
        <v>-1</v>
      </c>
      <c r="I1553" s="32" t="n">
        <v>-7.22</v>
      </c>
      <c r="J1553" s="32" t="n">
        <v>0</v>
      </c>
      <c r="K1553" s="32" t="n">
        <v>-0</v>
      </c>
      <c r="L1553" s="32" t="n">
        <v>-0</v>
      </c>
      <c r="M1553" s="6" t="s">
        <f>=I1553+J1553+K1553+L1553</f>
      </c>
      <c r="N1553" s="30"/>
      <c r="O1553" s="30" t="s">
        <v>674</v>
      </c>
    </row>
    <row collapsed="false" customFormat="false" customHeight="false" hidden="false" ht="12.1" outlineLevel="0" r="1554">
      <c r="A1554" s="20" t="n">
        <v>45926.703055556</v>
      </c>
      <c r="B1554" s="16" t="s">
        <v>135</v>
      </c>
      <c r="C1554" s="16" t="s">
        <v>801</v>
      </c>
      <c r="D1554" s="16" t="s">
        <v>336</v>
      </c>
      <c r="E1554" s="16" t="s">
        <v>132</v>
      </c>
      <c r="F1554" s="16" t="s">
        <v>20</v>
      </c>
      <c r="G1554" s="7" t="n">
        <v>1</v>
      </c>
      <c r="H1554" s="6" t="n">
        <v>143.69</v>
      </c>
      <c r="I1554" s="6" t="n">
        <v>-143.69</v>
      </c>
      <c r="J1554" s="6" t="n">
        <v>-0</v>
      </c>
      <c r="K1554" s="6" t="n">
        <v>-0</v>
      </c>
      <c r="L1554" s="6" t="n">
        <v>-0</v>
      </c>
      <c r="M1554" s="6" t="s">
        <f>=I1554+J1554+K1554+L1554</f>
      </c>
      <c r="N1554" s="16"/>
      <c r="O1554" s="16" t="s">
        <v>674</v>
      </c>
    </row>
    <row collapsed="false" customFormat="false" customHeight="false" hidden="false" ht="12.1" outlineLevel="0" r="1555">
      <c r="A1555" s="20" t="n">
        <v>45926.704618056</v>
      </c>
      <c r="B1555" s="16" t="s">
        <v>31</v>
      </c>
      <c r="C1555" s="16" t="s">
        <v>708</v>
      </c>
      <c r="D1555" s="16" t="s">
        <v>336</v>
      </c>
      <c r="E1555" s="16" t="s">
        <v>18</v>
      </c>
      <c r="F1555" s="16" t="s">
        <v>20</v>
      </c>
      <c r="G1555" s="7" t="n">
        <v>1</v>
      </c>
      <c r="H1555" s="6" t="n">
        <v>597</v>
      </c>
      <c r="I1555" s="6" t="n">
        <v>-597</v>
      </c>
      <c r="J1555" s="6" t="n">
        <v>-0</v>
      </c>
      <c r="K1555" s="6" t="n">
        <v>-1.79</v>
      </c>
      <c r="L1555" s="6" t="n">
        <v>-0</v>
      </c>
      <c r="M1555" s="6" t="s">
        <f>=I1555+J1555+K1555+L1555</f>
      </c>
      <c r="N1555" s="16"/>
      <c r="O1555" s="16" t="s">
        <v>674</v>
      </c>
    </row>
    <row collapsed="false" customFormat="false" customHeight="false" hidden="false" ht="12.1" outlineLevel="0" r="1556">
      <c r="A1556" s="20" t="n">
        <v>45926.705219907</v>
      </c>
      <c r="B1556" s="16" t="s">
        <v>38</v>
      </c>
      <c r="C1556" s="16" t="s">
        <v>881</v>
      </c>
      <c r="D1556" s="16" t="s">
        <v>336</v>
      </c>
      <c r="E1556" s="16" t="s">
        <v>18</v>
      </c>
      <c r="F1556" s="16" t="s">
        <v>20</v>
      </c>
      <c r="G1556" s="7" t="n">
        <v>10</v>
      </c>
      <c r="H1556" s="6" t="n">
        <v>40.885</v>
      </c>
      <c r="I1556" s="6" t="n">
        <v>-408.85</v>
      </c>
      <c r="J1556" s="6" t="n">
        <v>-0</v>
      </c>
      <c r="K1556" s="6" t="n">
        <v>-1.23</v>
      </c>
      <c r="L1556" s="6" t="n">
        <v>-0</v>
      </c>
      <c r="M1556" s="6" t="s">
        <f>=I1556+J1556+K1556+L1556</f>
      </c>
      <c r="N1556" s="16"/>
      <c r="O1556" s="16" t="s">
        <v>674</v>
      </c>
    </row>
    <row collapsed="false" customFormat="false" customHeight="false" hidden="false" ht="12.1" outlineLevel="0" r="1557">
      <c r="A1557" s="20" t="n">
        <v>45926.706076389</v>
      </c>
      <c r="B1557" s="16" t="s">
        <v>38</v>
      </c>
      <c r="C1557" s="16" t="s">
        <v>881</v>
      </c>
      <c r="D1557" s="16" t="s">
        <v>336</v>
      </c>
      <c r="E1557" s="16" t="s">
        <v>18</v>
      </c>
      <c r="F1557" s="16" t="s">
        <v>20</v>
      </c>
      <c r="G1557" s="7" t="n">
        <v>20</v>
      </c>
      <c r="H1557" s="6" t="n">
        <v>40.875</v>
      </c>
      <c r="I1557" s="6" t="n">
        <v>-817.5</v>
      </c>
      <c r="J1557" s="6" t="n">
        <v>-0</v>
      </c>
      <c r="K1557" s="6" t="n">
        <v>-2.45</v>
      </c>
      <c r="L1557" s="6" t="n">
        <v>-0</v>
      </c>
      <c r="M1557" s="6" t="s">
        <f>=I1557+J1557+K1557+L1557</f>
      </c>
      <c r="N1557" s="16"/>
      <c r="O1557" s="16" t="s">
        <v>674</v>
      </c>
    </row>
    <row collapsed="false" customFormat="false" customHeight="false" hidden="false" ht="12.1" outlineLevel="0" r="1558">
      <c r="A1558" s="21" t="n">
        <v>45928.580694444</v>
      </c>
      <c r="B1558" s="22" t="s">
        <v>673</v>
      </c>
      <c r="C1558" s="22" t="s">
        <v>233</v>
      </c>
      <c r="D1558" s="22" t="s">
        <v>673</v>
      </c>
      <c r="E1558" s="22" t="s">
        <v>673</v>
      </c>
      <c r="F1558" s="22" t="s">
        <v>20</v>
      </c>
      <c r="G1558" s="23" t="n">
        <v>1</v>
      </c>
      <c r="H1558" s="24" t="n">
        <v>1</v>
      </c>
      <c r="I1558" s="24" t="n">
        <v>44.4</v>
      </c>
      <c r="J1558" s="24" t="n">
        <v>0</v>
      </c>
      <c r="K1558" s="24" t="n">
        <v>-0</v>
      </c>
      <c r="L1558" s="24" t="n">
        <v>-0</v>
      </c>
      <c r="M1558" s="6" t="s">
        <f>=I1558+J1558+K1558+L1558</f>
      </c>
      <c r="N1558" s="22"/>
      <c r="O1558" s="22" t="s">
        <v>796</v>
      </c>
    </row>
    <row collapsed="false" customFormat="false" customHeight="false" hidden="false" ht="12.1" outlineLevel="0" r="1559">
      <c r="A1559" s="21" t="n">
        <v>45929.544571759</v>
      </c>
      <c r="B1559" s="22" t="s">
        <v>673</v>
      </c>
      <c r="C1559" s="22" t="s">
        <v>233</v>
      </c>
      <c r="D1559" s="22" t="s">
        <v>673</v>
      </c>
      <c r="E1559" s="22" t="s">
        <v>673</v>
      </c>
      <c r="F1559" s="22" t="s">
        <v>20</v>
      </c>
      <c r="G1559" s="23" t="n">
        <v>1</v>
      </c>
      <c r="H1559" s="24" t="n">
        <v>1</v>
      </c>
      <c r="I1559" s="24" t="n">
        <v>27</v>
      </c>
      <c r="J1559" s="24" t="n">
        <v>0</v>
      </c>
      <c r="K1559" s="24" t="n">
        <v>-0</v>
      </c>
      <c r="L1559" s="24" t="n">
        <v>-0</v>
      </c>
      <c r="M1559" s="6" t="s">
        <f>=I1559+J1559+K1559+L1559</f>
      </c>
      <c r="N1559" s="22"/>
      <c r="O1559" s="22" t="s">
        <v>796</v>
      </c>
    </row>
    <row collapsed="false" customFormat="false" customHeight="false" hidden="false" ht="12.1" outlineLevel="0" r="1560">
      <c r="A1560" s="21" t="n">
        <v>45930.537002315</v>
      </c>
      <c r="B1560" s="22" t="s">
        <v>673</v>
      </c>
      <c r="C1560" s="22" t="s">
        <v>233</v>
      </c>
      <c r="D1560" s="22" t="s">
        <v>673</v>
      </c>
      <c r="E1560" s="22" t="s">
        <v>673</v>
      </c>
      <c r="F1560" s="22" t="s">
        <v>20</v>
      </c>
      <c r="G1560" s="23" t="n">
        <v>1</v>
      </c>
      <c r="H1560" s="24" t="n">
        <v>1</v>
      </c>
      <c r="I1560" s="24" t="n">
        <v>41</v>
      </c>
      <c r="J1560" s="24" t="n">
        <v>0</v>
      </c>
      <c r="K1560" s="24" t="n">
        <v>-0</v>
      </c>
      <c r="L1560" s="24" t="n">
        <v>-0</v>
      </c>
      <c r="M1560" s="6" t="s">
        <f>=I1560+J1560+K1560+L1560</f>
      </c>
      <c r="N1560" s="22"/>
      <c r="O1560" s="22" t="s">
        <v>796</v>
      </c>
    </row>
    <row collapsed="false" customFormat="false" customHeight="false" hidden="false" ht="12.1" outlineLevel="0" r="1561">
      <c r="A1561" s="20" t="n">
        <v>45930.537037037</v>
      </c>
      <c r="B1561" s="16" t="s">
        <v>135</v>
      </c>
      <c r="C1561" s="16" t="s">
        <v>801</v>
      </c>
      <c r="D1561" s="16" t="s">
        <v>336</v>
      </c>
      <c r="E1561" s="16" t="s">
        <v>132</v>
      </c>
      <c r="F1561" s="16" t="s">
        <v>20</v>
      </c>
      <c r="G1561" s="7" t="n">
        <v>1</v>
      </c>
      <c r="H1561" s="6" t="n">
        <v>143.895739</v>
      </c>
      <c r="I1561" s="6" t="n">
        <v>-143.9</v>
      </c>
      <c r="J1561" s="6" t="n">
        <v>-0</v>
      </c>
      <c r="K1561" s="6" t="n">
        <v>-0</v>
      </c>
      <c r="L1561" s="6" t="n">
        <v>-0</v>
      </c>
      <c r="M1561" s="6" t="s">
        <f>=I1561+J1561+K1561+L1561</f>
      </c>
      <c r="N1561" s="16"/>
      <c r="O1561" s="16" t="s">
        <v>796</v>
      </c>
    </row>
    <row collapsed="false" customFormat="false" customHeight="false" hidden="false" ht="12.1" outlineLevel="0" r="1562">
      <c r="A1562" s="21" t="n">
        <v>45930.552592593</v>
      </c>
      <c r="B1562" s="22" t="s">
        <v>696</v>
      </c>
      <c r="C1562" s="22" t="s">
        <v>765</v>
      </c>
      <c r="D1562" s="22" t="s">
        <v>696</v>
      </c>
      <c r="E1562" s="22" t="s">
        <v>696</v>
      </c>
      <c r="F1562" s="22" t="s">
        <v>20</v>
      </c>
      <c r="G1562" s="23" t="n">
        <v>1</v>
      </c>
      <c r="H1562" s="24" t="n">
        <v>1</v>
      </c>
      <c r="I1562" s="24" t="n">
        <v>56.3</v>
      </c>
      <c r="J1562" s="24" t="n">
        <v>0</v>
      </c>
      <c r="K1562" s="24" t="n">
        <v>-0</v>
      </c>
      <c r="L1562" s="24" t="n">
        <v>-0</v>
      </c>
      <c r="M1562" s="6" t="s">
        <f>=I1562+J1562+K1562+L1562</f>
      </c>
      <c r="N1562" s="22"/>
      <c r="O1562" s="22" t="s">
        <v>674</v>
      </c>
    </row>
    <row collapsed="false" customFormat="false" customHeight="false" hidden="false" ht="12.1" outlineLevel="0" r="1563">
      <c r="A1563" s="21" t="n">
        <v>45930.558240741</v>
      </c>
      <c r="B1563" s="22" t="s">
        <v>673</v>
      </c>
      <c r="C1563" s="22" t="s">
        <v>233</v>
      </c>
      <c r="D1563" s="22" t="s">
        <v>673</v>
      </c>
      <c r="E1563" s="22" t="s">
        <v>673</v>
      </c>
      <c r="F1563" s="22" t="s">
        <v>20</v>
      </c>
      <c r="G1563" s="23" t="n">
        <v>1</v>
      </c>
      <c r="H1563" s="24" t="n">
        <v>1</v>
      </c>
      <c r="I1563" s="24" t="n">
        <v>27</v>
      </c>
      <c r="J1563" s="24" t="n">
        <v>0</v>
      </c>
      <c r="K1563" s="24" t="n">
        <v>-0</v>
      </c>
      <c r="L1563" s="24" t="n">
        <v>-0</v>
      </c>
      <c r="M1563" s="6" t="s">
        <f>=I1563+J1563+K1563+L1563</f>
      </c>
      <c r="N1563" s="22"/>
      <c r="O1563" s="22" t="s">
        <v>796</v>
      </c>
    </row>
    <row collapsed="false" customFormat="false" customHeight="false" hidden="false" ht="12.1" outlineLevel="0" r="1564">
      <c r="A1564" s="21" t="n">
        <v>45931.542951389</v>
      </c>
      <c r="B1564" s="22" t="s">
        <v>673</v>
      </c>
      <c r="C1564" s="22" t="s">
        <v>233</v>
      </c>
      <c r="D1564" s="22" t="s">
        <v>673</v>
      </c>
      <c r="E1564" s="22" t="s">
        <v>673</v>
      </c>
      <c r="F1564" s="22" t="s">
        <v>20</v>
      </c>
      <c r="G1564" s="23" t="n">
        <v>1</v>
      </c>
      <c r="H1564" s="24" t="n">
        <v>1</v>
      </c>
      <c r="I1564" s="24" t="n">
        <v>14</v>
      </c>
      <c r="J1564" s="24" t="n">
        <v>0</v>
      </c>
      <c r="K1564" s="24" t="n">
        <v>-0</v>
      </c>
      <c r="L1564" s="24" t="n">
        <v>-0</v>
      </c>
      <c r="M1564" s="6" t="s">
        <f>=I1564+J1564+K1564+L1564</f>
      </c>
      <c r="N1564" s="22"/>
      <c r="O1564" s="22" t="s">
        <v>796</v>
      </c>
    </row>
    <row collapsed="false" customFormat="false" customHeight="false" hidden="false" ht="12.1" outlineLevel="0" r="1565">
      <c r="A1565" s="21" t="n">
        <v>45931.808078704</v>
      </c>
      <c r="B1565" s="22" t="s">
        <v>673</v>
      </c>
      <c r="C1565" s="22" t="s">
        <v>233</v>
      </c>
      <c r="D1565" s="22" t="s">
        <v>673</v>
      </c>
      <c r="E1565" s="22" t="s">
        <v>673</v>
      </c>
      <c r="F1565" s="22" t="s">
        <v>20</v>
      </c>
      <c r="G1565" s="23" t="n">
        <v>1</v>
      </c>
      <c r="H1565" s="24" t="n">
        <v>1</v>
      </c>
      <c r="I1565" s="24" t="n">
        <v>15.02</v>
      </c>
      <c r="J1565" s="24" t="n">
        <v>0</v>
      </c>
      <c r="K1565" s="24" t="n">
        <v>-0</v>
      </c>
      <c r="L1565" s="24" t="n">
        <v>-0</v>
      </c>
      <c r="M1565" s="6" t="s">
        <f>=I1565+J1565+K1565+L1565</f>
      </c>
      <c r="N1565" s="22"/>
      <c r="O1565" s="22" t="s">
        <v>796</v>
      </c>
    </row>
    <row collapsed="false" customFormat="false" customHeight="false" hidden="false" ht="12.1" outlineLevel="0" r="1566">
      <c r="A1566" s="21" t="n">
        <v>45931.828171296</v>
      </c>
      <c r="B1566" s="22" t="s">
        <v>673</v>
      </c>
      <c r="C1566" s="22" t="s">
        <v>233</v>
      </c>
      <c r="D1566" s="22" t="s">
        <v>673</v>
      </c>
      <c r="E1566" s="22" t="s">
        <v>673</v>
      </c>
      <c r="F1566" s="22" t="s">
        <v>20</v>
      </c>
      <c r="G1566" s="23" t="n">
        <v>1</v>
      </c>
      <c r="H1566" s="24" t="n">
        <v>1</v>
      </c>
      <c r="I1566" s="24" t="n">
        <v>33</v>
      </c>
      <c r="J1566" s="24" t="n">
        <v>0</v>
      </c>
      <c r="K1566" s="24" t="n">
        <v>-0</v>
      </c>
      <c r="L1566" s="24" t="n">
        <v>-0</v>
      </c>
      <c r="M1566" s="6" t="s">
        <f>=I1566+J1566+K1566+L1566</f>
      </c>
      <c r="N1566" s="22"/>
      <c r="O1566" s="22" t="s">
        <v>796</v>
      </c>
    </row>
    <row collapsed="false" customFormat="false" customHeight="false" hidden="false" ht="12.1" outlineLevel="0" r="1567">
      <c r="A1567" s="21" t="n">
        <v>45932.440439815</v>
      </c>
      <c r="B1567" s="22" t="s">
        <v>696</v>
      </c>
      <c r="C1567" s="22" t="s">
        <v>847</v>
      </c>
      <c r="D1567" s="22" t="s">
        <v>696</v>
      </c>
      <c r="E1567" s="22" t="s">
        <v>696</v>
      </c>
      <c r="F1567" s="22" t="s">
        <v>20</v>
      </c>
      <c r="G1567" s="23" t="n">
        <v>1</v>
      </c>
      <c r="H1567" s="24" t="n">
        <v>1</v>
      </c>
      <c r="I1567" s="24" t="n">
        <v>460.68</v>
      </c>
      <c r="J1567" s="24" t="n">
        <v>0</v>
      </c>
      <c r="K1567" s="24" t="n">
        <v>-0</v>
      </c>
      <c r="L1567" s="24" t="n">
        <v>-0</v>
      </c>
      <c r="M1567" s="6" t="s">
        <f>=I1567+J1567+K1567+L1567</f>
      </c>
      <c r="N1567" s="22"/>
      <c r="O1567" s="22" t="s">
        <v>674</v>
      </c>
    </row>
    <row collapsed="false" customFormat="false" customHeight="false" hidden="false" ht="12.1" outlineLevel="0" r="1568">
      <c r="A1568" s="21" t="n">
        <v>45932.444189815</v>
      </c>
      <c r="B1568" s="22" t="s">
        <v>696</v>
      </c>
      <c r="C1568" s="22" t="s">
        <v>839</v>
      </c>
      <c r="D1568" s="22" t="s">
        <v>696</v>
      </c>
      <c r="E1568" s="22" t="s">
        <v>696</v>
      </c>
      <c r="F1568" s="22" t="s">
        <v>20</v>
      </c>
      <c r="G1568" s="23" t="n">
        <v>1</v>
      </c>
      <c r="H1568" s="24" t="n">
        <v>1</v>
      </c>
      <c r="I1568" s="24" t="n">
        <v>11.9</v>
      </c>
      <c r="J1568" s="24" t="n">
        <v>0</v>
      </c>
      <c r="K1568" s="24" t="n">
        <v>-0</v>
      </c>
      <c r="L1568" s="24" t="n">
        <v>-0</v>
      </c>
      <c r="M1568" s="6" t="s">
        <f>=I1568+J1568+K1568+L1568</f>
      </c>
      <c r="N1568" s="22"/>
      <c r="O1568" s="22" t="s">
        <v>674</v>
      </c>
    </row>
    <row collapsed="false" customFormat="false" customHeight="false" hidden="false" ht="12.1" outlineLevel="0" r="1569">
      <c r="A1569" s="21" t="n">
        <v>45932.444351852</v>
      </c>
      <c r="B1569" s="22" t="s">
        <v>731</v>
      </c>
      <c r="C1569" s="22" t="s">
        <v>840</v>
      </c>
      <c r="D1569" s="22" t="s">
        <v>731</v>
      </c>
      <c r="E1569" s="22" t="s">
        <v>731</v>
      </c>
      <c r="F1569" s="22" t="s">
        <v>20</v>
      </c>
      <c r="G1569" s="23" t="n">
        <v>1</v>
      </c>
      <c r="H1569" s="24" t="n">
        <v>1</v>
      </c>
      <c r="I1569" s="24" t="n">
        <v>144.35</v>
      </c>
      <c r="J1569" s="24" t="n">
        <v>0</v>
      </c>
      <c r="K1569" s="24" t="n">
        <v>-0</v>
      </c>
      <c r="L1569" s="24" t="n">
        <v>-0</v>
      </c>
      <c r="M1569" s="6" t="s">
        <f>=I1569+J1569+K1569+L1569</f>
      </c>
      <c r="N1569" s="22"/>
      <c r="O1569" s="22" t="s">
        <v>674</v>
      </c>
    </row>
    <row collapsed="false" customFormat="false" customHeight="false" hidden="false" ht="12.1" outlineLevel="0" r="1570">
      <c r="A1570" s="21" t="n">
        <v>45932.530798611</v>
      </c>
      <c r="B1570" s="22" t="s">
        <v>673</v>
      </c>
      <c r="C1570" s="22" t="s">
        <v>233</v>
      </c>
      <c r="D1570" s="22" t="s">
        <v>673</v>
      </c>
      <c r="E1570" s="22" t="s">
        <v>673</v>
      </c>
      <c r="F1570" s="22" t="s">
        <v>20</v>
      </c>
      <c r="G1570" s="23" t="n">
        <v>1</v>
      </c>
      <c r="H1570" s="24" t="n">
        <v>1</v>
      </c>
      <c r="I1570" s="24" t="n">
        <v>45</v>
      </c>
      <c r="J1570" s="24" t="n">
        <v>0</v>
      </c>
      <c r="K1570" s="24" t="n">
        <v>-0</v>
      </c>
      <c r="L1570" s="24" t="n">
        <v>-0</v>
      </c>
      <c r="M1570" s="6" t="s">
        <f>=I1570+J1570+K1570+L1570</f>
      </c>
      <c r="N1570" s="22"/>
      <c r="O1570" s="22" t="s">
        <v>796</v>
      </c>
    </row>
    <row collapsed="false" customFormat="false" customHeight="false" hidden="false" ht="12.1" outlineLevel="0" r="1571">
      <c r="A1571" s="20" t="n">
        <v>45932.53087963</v>
      </c>
      <c r="B1571" s="16" t="s">
        <v>135</v>
      </c>
      <c r="C1571" s="16" t="s">
        <v>801</v>
      </c>
      <c r="D1571" s="16" t="s">
        <v>336</v>
      </c>
      <c r="E1571" s="16" t="s">
        <v>132</v>
      </c>
      <c r="F1571" s="16" t="s">
        <v>20</v>
      </c>
      <c r="G1571" s="7" t="n">
        <v>1</v>
      </c>
      <c r="H1571" s="6" t="n">
        <v>144.019529</v>
      </c>
      <c r="I1571" s="6" t="n">
        <v>-144.02</v>
      </c>
      <c r="J1571" s="6" t="n">
        <v>-0</v>
      </c>
      <c r="K1571" s="6" t="n">
        <v>-0</v>
      </c>
      <c r="L1571" s="6" t="n">
        <v>-0</v>
      </c>
      <c r="M1571" s="6" t="s">
        <f>=I1571+J1571+K1571+L1571</f>
      </c>
      <c r="N1571" s="16"/>
      <c r="O1571" s="16" t="s">
        <v>796</v>
      </c>
    </row>
    <row collapsed="false" customFormat="false" customHeight="false" hidden="false" ht="12.1" outlineLevel="0" r="1572">
      <c r="A1572" s="21" t="n">
        <v>45933.552673611</v>
      </c>
      <c r="B1572" s="22" t="s">
        <v>673</v>
      </c>
      <c r="C1572" s="22" t="s">
        <v>233</v>
      </c>
      <c r="D1572" s="22" t="s">
        <v>673</v>
      </c>
      <c r="E1572" s="22" t="s">
        <v>673</v>
      </c>
      <c r="F1572" s="22" t="s">
        <v>20</v>
      </c>
      <c r="G1572" s="23" t="n">
        <v>1</v>
      </c>
      <c r="H1572" s="24" t="n">
        <v>1</v>
      </c>
      <c r="I1572" s="24" t="n">
        <v>1</v>
      </c>
      <c r="J1572" s="24" t="n">
        <v>0</v>
      </c>
      <c r="K1572" s="24" t="n">
        <v>-0</v>
      </c>
      <c r="L1572" s="24" t="n">
        <v>-0</v>
      </c>
      <c r="M1572" s="6" t="s">
        <f>=I1572+J1572+K1572+L1572</f>
      </c>
      <c r="N1572" s="22"/>
      <c r="O1572" s="22" t="s">
        <v>796</v>
      </c>
    </row>
    <row collapsed="false" customFormat="false" customHeight="false" hidden="false" ht="12.1" outlineLevel="0" r="1573">
      <c r="A1573" s="29" t="n">
        <v>45933.557256944</v>
      </c>
      <c r="B1573" s="30" t="s">
        <v>687</v>
      </c>
      <c r="C1573" s="30" t="s">
        <v>809</v>
      </c>
      <c r="D1573" s="30" t="s">
        <v>687</v>
      </c>
      <c r="E1573" s="30" t="s">
        <v>687</v>
      </c>
      <c r="F1573" s="30" t="s">
        <v>20</v>
      </c>
      <c r="G1573" s="31" t="n">
        <v>1</v>
      </c>
      <c r="H1573" s="32" t="n">
        <v>-11</v>
      </c>
      <c r="I1573" s="32" t="n">
        <v>-11</v>
      </c>
      <c r="J1573" s="32" t="n">
        <v>0</v>
      </c>
      <c r="K1573" s="32" t="n">
        <v>-0</v>
      </c>
      <c r="L1573" s="32" t="n">
        <v>-0</v>
      </c>
      <c r="M1573" s="6" t="s">
        <f>=I1573+J1573+K1573+L1573</f>
      </c>
      <c r="N1573" s="30"/>
      <c r="O1573" s="30" t="s">
        <v>674</v>
      </c>
    </row>
    <row collapsed="false" customFormat="false" customHeight="false" hidden="false" ht="12.1" outlineLevel="0" r="1574">
      <c r="A1574" s="21" t="n">
        <v>45933.557256944</v>
      </c>
      <c r="B1574" s="22" t="s">
        <v>696</v>
      </c>
      <c r="C1574" s="22" t="s">
        <v>808</v>
      </c>
      <c r="D1574" s="22" t="s">
        <v>696</v>
      </c>
      <c r="E1574" s="22" t="s">
        <v>696</v>
      </c>
      <c r="F1574" s="22" t="s">
        <v>20</v>
      </c>
      <c r="G1574" s="23" t="n">
        <v>1</v>
      </c>
      <c r="H1574" s="24" t="n">
        <v>1</v>
      </c>
      <c r="I1574" s="24" t="n">
        <v>80</v>
      </c>
      <c r="J1574" s="24" t="n">
        <v>0</v>
      </c>
      <c r="K1574" s="24" t="n">
        <v>-0</v>
      </c>
      <c r="L1574" s="24" t="n">
        <v>-0</v>
      </c>
      <c r="M1574" s="6" t="s">
        <f>=I1574+J1574+K1574+L1574</f>
      </c>
      <c r="N1574" s="22"/>
      <c r="O1574" s="22" t="s">
        <v>674</v>
      </c>
    </row>
    <row collapsed="false" customFormat="false" customHeight="false" hidden="false" ht="12.1" outlineLevel="0" r="1575">
      <c r="A1575" s="21" t="n">
        <v>45933.727037037</v>
      </c>
      <c r="B1575" s="22" t="s">
        <v>673</v>
      </c>
      <c r="C1575" s="22" t="s">
        <v>233</v>
      </c>
      <c r="D1575" s="22" t="s">
        <v>673</v>
      </c>
      <c r="E1575" s="22" t="s">
        <v>673</v>
      </c>
      <c r="F1575" s="22" t="s">
        <v>20</v>
      </c>
      <c r="G1575" s="23" t="n">
        <v>1</v>
      </c>
      <c r="H1575" s="24" t="n">
        <v>1</v>
      </c>
      <c r="I1575" s="24" t="n">
        <v>47.54</v>
      </c>
      <c r="J1575" s="24" t="n">
        <v>0</v>
      </c>
      <c r="K1575" s="24" t="n">
        <v>-0</v>
      </c>
      <c r="L1575" s="24" t="n">
        <v>-0</v>
      </c>
      <c r="M1575" s="6" t="s">
        <f>=I1575+J1575+K1575+L1575</f>
      </c>
      <c r="N1575" s="22"/>
      <c r="O1575" s="22" t="s">
        <v>796</v>
      </c>
    </row>
    <row collapsed="false" customFormat="false" customHeight="false" hidden="false" ht="12.1" outlineLevel="0" r="1576">
      <c r="A1576" s="21" t="n">
        <v>45934.950497685</v>
      </c>
      <c r="B1576" s="22" t="s">
        <v>673</v>
      </c>
      <c r="C1576" s="22" t="s">
        <v>233</v>
      </c>
      <c r="D1576" s="22" t="s">
        <v>673</v>
      </c>
      <c r="E1576" s="22" t="s">
        <v>673</v>
      </c>
      <c r="F1576" s="22" t="s">
        <v>20</v>
      </c>
      <c r="G1576" s="23" t="n">
        <v>1</v>
      </c>
      <c r="H1576" s="24" t="n">
        <v>1</v>
      </c>
      <c r="I1576" s="24" t="n">
        <v>506.13</v>
      </c>
      <c r="J1576" s="24" t="n">
        <v>0</v>
      </c>
      <c r="K1576" s="24" t="n">
        <v>-0</v>
      </c>
      <c r="L1576" s="24" t="n">
        <v>-0</v>
      </c>
      <c r="M1576" s="6" t="s">
        <f>=I1576+J1576+K1576+L1576</f>
      </c>
      <c r="N1576" s="22"/>
      <c r="O1576" s="22" t="s">
        <v>796</v>
      </c>
    </row>
    <row collapsed="false" customFormat="false" customHeight="false" hidden="false" ht="12.1" outlineLevel="0" r="1577">
      <c r="A1577" s="20" t="n">
        <v>45934.950601852</v>
      </c>
      <c r="B1577" s="16" t="s">
        <v>135</v>
      </c>
      <c r="C1577" s="16" t="s">
        <v>801</v>
      </c>
      <c r="D1577" s="16" t="s">
        <v>336</v>
      </c>
      <c r="E1577" s="16" t="s">
        <v>132</v>
      </c>
      <c r="F1577" s="16" t="s">
        <v>20</v>
      </c>
      <c r="G1577" s="7" t="n">
        <v>3</v>
      </c>
      <c r="H1577" s="6" t="n">
        <v>144.141696</v>
      </c>
      <c r="I1577" s="6" t="n">
        <v>-432.43</v>
      </c>
      <c r="J1577" s="6" t="n">
        <v>-0</v>
      </c>
      <c r="K1577" s="6" t="n">
        <v>-0</v>
      </c>
      <c r="L1577" s="6" t="n">
        <v>-0</v>
      </c>
      <c r="M1577" s="6" t="s">
        <f>=I1577+J1577+K1577+L1577</f>
      </c>
      <c r="N1577" s="16"/>
      <c r="O1577" s="16" t="s">
        <v>796</v>
      </c>
    </row>
    <row collapsed="false" customFormat="false" customHeight="false" hidden="false" ht="12.1" outlineLevel="0" r="1578">
      <c r="A1578" s="21" t="n">
        <v>45935.309409722</v>
      </c>
      <c r="B1578" s="22" t="s">
        <v>673</v>
      </c>
      <c r="C1578" s="22" t="s">
        <v>233</v>
      </c>
      <c r="D1578" s="22" t="s">
        <v>673</v>
      </c>
      <c r="E1578" s="22" t="s">
        <v>673</v>
      </c>
      <c r="F1578" s="22" t="s">
        <v>20</v>
      </c>
      <c r="G1578" s="23" t="n">
        <v>1</v>
      </c>
      <c r="H1578" s="24" t="n">
        <v>1</v>
      </c>
      <c r="I1578" s="24" t="n">
        <v>33</v>
      </c>
      <c r="J1578" s="24" t="n">
        <v>0</v>
      </c>
      <c r="K1578" s="24" t="n">
        <v>-0</v>
      </c>
      <c r="L1578" s="24" t="n">
        <v>-0</v>
      </c>
      <c r="M1578" s="6" t="s">
        <f>=I1578+J1578+K1578+L1578</f>
      </c>
      <c r="N1578" s="22"/>
      <c r="O1578" s="22" t="s">
        <v>796</v>
      </c>
    </row>
    <row collapsed="false" customFormat="false" customHeight="false" hidden="false" ht="12.1" outlineLevel="0" r="1579">
      <c r="A1579" s="21" t="n">
        <v>45935.312615741</v>
      </c>
      <c r="B1579" s="22" t="s">
        <v>673</v>
      </c>
      <c r="C1579" s="22" t="s">
        <v>233</v>
      </c>
      <c r="D1579" s="22" t="s">
        <v>673</v>
      </c>
      <c r="E1579" s="22" t="s">
        <v>673</v>
      </c>
      <c r="F1579" s="22" t="s">
        <v>20</v>
      </c>
      <c r="G1579" s="23" t="n">
        <v>1</v>
      </c>
      <c r="H1579" s="24" t="n">
        <v>1</v>
      </c>
      <c r="I1579" s="24" t="n">
        <v>48.17</v>
      </c>
      <c r="J1579" s="24" t="n">
        <v>0</v>
      </c>
      <c r="K1579" s="24" t="n">
        <v>-0</v>
      </c>
      <c r="L1579" s="24" t="n">
        <v>-0</v>
      </c>
      <c r="M1579" s="6" t="s">
        <f>=I1579+J1579+K1579+L1579</f>
      </c>
      <c r="N1579" s="22"/>
      <c r="O1579" s="22" t="s">
        <v>796</v>
      </c>
    </row>
    <row collapsed="false" customFormat="false" customHeight="false" hidden="false" ht="12.1" outlineLevel="0" r="1580">
      <c r="A1580" s="20" t="n">
        <v>45935.34099537</v>
      </c>
      <c r="B1580" s="16" t="s">
        <v>135</v>
      </c>
      <c r="C1580" s="16" t="s">
        <v>801</v>
      </c>
      <c r="D1580" s="16" t="s">
        <v>336</v>
      </c>
      <c r="E1580" s="16" t="s">
        <v>132</v>
      </c>
      <c r="F1580" s="16" t="s">
        <v>20</v>
      </c>
      <c r="G1580" s="7" t="n">
        <v>1</v>
      </c>
      <c r="H1580" s="6" t="n">
        <v>144.203575</v>
      </c>
      <c r="I1580" s="6" t="n">
        <v>-144.2</v>
      </c>
      <c r="J1580" s="6" t="n">
        <v>-0</v>
      </c>
      <c r="K1580" s="6" t="n">
        <v>-0</v>
      </c>
      <c r="L1580" s="6" t="n">
        <v>-0</v>
      </c>
      <c r="M1580" s="6" t="s">
        <f>=I1580+J1580+K1580+L1580</f>
      </c>
      <c r="N1580" s="16"/>
      <c r="O1580" s="16" t="s">
        <v>796</v>
      </c>
    </row>
    <row collapsed="false" customFormat="false" customHeight="false" hidden="false" ht="12.1" outlineLevel="0" r="1581">
      <c r="A1581" s="21" t="n">
        <v>45935.724016204</v>
      </c>
      <c r="B1581" s="22" t="s">
        <v>673</v>
      </c>
      <c r="C1581" s="22" t="s">
        <v>233</v>
      </c>
      <c r="D1581" s="22" t="s">
        <v>673</v>
      </c>
      <c r="E1581" s="22" t="s">
        <v>673</v>
      </c>
      <c r="F1581" s="22" t="s">
        <v>20</v>
      </c>
      <c r="G1581" s="23" t="n">
        <v>1</v>
      </c>
      <c r="H1581" s="24" t="n">
        <v>1</v>
      </c>
      <c r="I1581" s="24" t="n">
        <v>20</v>
      </c>
      <c r="J1581" s="24" t="n">
        <v>0</v>
      </c>
      <c r="K1581" s="24" t="n">
        <v>-0</v>
      </c>
      <c r="L1581" s="24" t="n">
        <v>-0</v>
      </c>
      <c r="M1581" s="6" t="s">
        <f>=I1581+J1581+K1581+L1581</f>
      </c>
      <c r="N1581" s="22"/>
      <c r="O1581" s="22" t="s">
        <v>796</v>
      </c>
    </row>
    <row collapsed="false" customFormat="false" customHeight="false" hidden="false" ht="12.1" outlineLevel="0" r="1582">
      <c r="A1582" s="21" t="n">
        <v>45935.728877315</v>
      </c>
      <c r="B1582" s="22" t="s">
        <v>673</v>
      </c>
      <c r="C1582" s="22" t="s">
        <v>233</v>
      </c>
      <c r="D1582" s="22" t="s">
        <v>673</v>
      </c>
      <c r="E1582" s="22" t="s">
        <v>673</v>
      </c>
      <c r="F1582" s="22" t="s">
        <v>20</v>
      </c>
      <c r="G1582" s="23" t="n">
        <v>1</v>
      </c>
      <c r="H1582" s="24" t="n">
        <v>1</v>
      </c>
      <c r="I1582" s="24" t="n">
        <v>20</v>
      </c>
      <c r="J1582" s="24" t="n">
        <v>0</v>
      </c>
      <c r="K1582" s="24" t="n">
        <v>-0</v>
      </c>
      <c r="L1582" s="24" t="n">
        <v>-0</v>
      </c>
      <c r="M1582" s="6" t="s">
        <f>=I1582+J1582+K1582+L1582</f>
      </c>
      <c r="N1582" s="22"/>
      <c r="O1582" s="22" t="s">
        <v>796</v>
      </c>
    </row>
    <row collapsed="false" customFormat="false" customHeight="false" hidden="false" ht="12.1" outlineLevel="0" r="1583">
      <c r="A1583" s="21" t="n">
        <v>45935.73181713</v>
      </c>
      <c r="B1583" s="22" t="s">
        <v>673</v>
      </c>
      <c r="C1583" s="22" t="s">
        <v>233</v>
      </c>
      <c r="D1583" s="22" t="s">
        <v>673</v>
      </c>
      <c r="E1583" s="22" t="s">
        <v>673</v>
      </c>
      <c r="F1583" s="22" t="s">
        <v>20</v>
      </c>
      <c r="G1583" s="23" t="n">
        <v>1</v>
      </c>
      <c r="H1583" s="24" t="n">
        <v>1</v>
      </c>
      <c r="I1583" s="24" t="n">
        <v>20</v>
      </c>
      <c r="J1583" s="24" t="n">
        <v>0</v>
      </c>
      <c r="K1583" s="24" t="n">
        <v>-0</v>
      </c>
      <c r="L1583" s="24" t="n">
        <v>-0</v>
      </c>
      <c r="M1583" s="6" t="s">
        <f>=I1583+J1583+K1583+L1583</f>
      </c>
      <c r="N1583" s="22"/>
      <c r="O1583" s="22" t="s">
        <v>796</v>
      </c>
    </row>
    <row collapsed="false" customFormat="false" customHeight="false" hidden="false" ht="12.1" outlineLevel="0" r="1584">
      <c r="A1584" s="21" t="n">
        <v>45936.434456019</v>
      </c>
      <c r="B1584" s="22" t="s">
        <v>731</v>
      </c>
      <c r="C1584" s="22" t="s">
        <v>871</v>
      </c>
      <c r="D1584" s="22" t="s">
        <v>731</v>
      </c>
      <c r="E1584" s="22" t="s">
        <v>731</v>
      </c>
      <c r="F1584" s="22" t="s">
        <v>20</v>
      </c>
      <c r="G1584" s="23" t="n">
        <v>1</v>
      </c>
      <c r="H1584" s="24" t="n">
        <v>1</v>
      </c>
      <c r="I1584" s="24" t="n">
        <v>103.53</v>
      </c>
      <c r="J1584" s="24" t="n">
        <v>0</v>
      </c>
      <c r="K1584" s="24" t="n">
        <v>-0</v>
      </c>
      <c r="L1584" s="24" t="n">
        <v>-0</v>
      </c>
      <c r="M1584" s="6" t="s">
        <f>=I1584+J1584+K1584+L1584</f>
      </c>
      <c r="N1584" s="22"/>
      <c r="O1584" s="22" t="s">
        <v>674</v>
      </c>
    </row>
    <row collapsed="false" customFormat="false" customHeight="false" hidden="false" ht="12.1" outlineLevel="0" r="1585">
      <c r="A1585" s="21" t="n">
        <v>45936.435185185</v>
      </c>
      <c r="B1585" s="22" t="s">
        <v>696</v>
      </c>
      <c r="C1585" s="22" t="s">
        <v>872</v>
      </c>
      <c r="D1585" s="22" t="s">
        <v>696</v>
      </c>
      <c r="E1585" s="22" t="s">
        <v>696</v>
      </c>
      <c r="F1585" s="22" t="s">
        <v>20</v>
      </c>
      <c r="G1585" s="23" t="n">
        <v>1</v>
      </c>
      <c r="H1585" s="24" t="n">
        <v>1</v>
      </c>
      <c r="I1585" s="24" t="n">
        <v>20.4</v>
      </c>
      <c r="J1585" s="24" t="n">
        <v>0</v>
      </c>
      <c r="K1585" s="24" t="n">
        <v>-0</v>
      </c>
      <c r="L1585" s="24" t="n">
        <v>-0</v>
      </c>
      <c r="M1585" s="6" t="s">
        <f>=I1585+J1585+K1585+L1585</f>
      </c>
      <c r="N1585" s="22"/>
      <c r="O1585" s="22" t="s">
        <v>674</v>
      </c>
    </row>
    <row collapsed="false" customFormat="false" customHeight="false" hidden="false" ht="12.1" outlineLevel="0" r="1586">
      <c r="A1586" s="21" t="n">
        <v>45936.520972222</v>
      </c>
      <c r="B1586" s="22" t="s">
        <v>673</v>
      </c>
      <c r="C1586" s="22" t="s">
        <v>233</v>
      </c>
      <c r="D1586" s="22" t="s">
        <v>673</v>
      </c>
      <c r="E1586" s="22" t="s">
        <v>673</v>
      </c>
      <c r="F1586" s="22" t="s">
        <v>20</v>
      </c>
      <c r="G1586" s="23" t="n">
        <v>1</v>
      </c>
      <c r="H1586" s="24" t="n">
        <v>1</v>
      </c>
      <c r="I1586" s="24" t="n">
        <v>41</v>
      </c>
      <c r="J1586" s="24" t="n">
        <v>0</v>
      </c>
      <c r="K1586" s="24" t="n">
        <v>-0</v>
      </c>
      <c r="L1586" s="24" t="n">
        <v>-0</v>
      </c>
      <c r="M1586" s="6" t="s">
        <f>=I1586+J1586+K1586+L1586</f>
      </c>
      <c r="N1586" s="22"/>
      <c r="O1586" s="22" t="s">
        <v>796</v>
      </c>
    </row>
    <row collapsed="false" customFormat="false" customHeight="false" hidden="false" ht="12.1" outlineLevel="0" r="1587">
      <c r="A1587" s="20" t="n">
        <v>45936.521030093</v>
      </c>
      <c r="B1587" s="16" t="s">
        <v>135</v>
      </c>
      <c r="C1587" s="16" t="s">
        <v>801</v>
      </c>
      <c r="D1587" s="16" t="s">
        <v>336</v>
      </c>
      <c r="E1587" s="16" t="s">
        <v>132</v>
      </c>
      <c r="F1587" s="16" t="s">
        <v>20</v>
      </c>
      <c r="G1587" s="7" t="n">
        <v>1</v>
      </c>
      <c r="H1587" s="6" t="n">
        <v>144.265454</v>
      </c>
      <c r="I1587" s="6" t="n">
        <v>-144.27</v>
      </c>
      <c r="J1587" s="6" t="n">
        <v>-0</v>
      </c>
      <c r="K1587" s="6" t="n">
        <v>-0</v>
      </c>
      <c r="L1587" s="6" t="n">
        <v>-0</v>
      </c>
      <c r="M1587" s="6" t="s">
        <f>=I1587+J1587+K1587+L1587</f>
      </c>
      <c r="N1587" s="16"/>
      <c r="O1587" s="16" t="s">
        <v>796</v>
      </c>
    </row>
    <row collapsed="false" customFormat="false" customHeight="false" hidden="false" ht="12.1" outlineLevel="0" r="1588">
      <c r="A1588" s="20" t="n">
        <v>45936.5415625</v>
      </c>
      <c r="B1588" s="16" t="s">
        <v>135</v>
      </c>
      <c r="C1588" s="16" t="s">
        <v>801</v>
      </c>
      <c r="D1588" s="16" t="s">
        <v>336</v>
      </c>
      <c r="E1588" s="16" t="s">
        <v>132</v>
      </c>
      <c r="F1588" s="16" t="s">
        <v>20</v>
      </c>
      <c r="G1588" s="7" t="n">
        <v>6</v>
      </c>
      <c r="H1588" s="6" t="n">
        <v>144.27</v>
      </c>
      <c r="I1588" s="6" t="n">
        <v>-865.62</v>
      </c>
      <c r="J1588" s="6" t="n">
        <v>-0</v>
      </c>
      <c r="K1588" s="6" t="n">
        <v>-0</v>
      </c>
      <c r="L1588" s="6" t="n">
        <v>-0</v>
      </c>
      <c r="M1588" s="6" t="s">
        <f>=I1588+J1588+K1588+L1588</f>
      </c>
      <c r="N1588" s="16"/>
      <c r="O1588" s="16" t="s">
        <v>674</v>
      </c>
    </row>
    <row collapsed="false" customFormat="false" customHeight="false" hidden="false" ht="12.1" outlineLevel="0" r="1589">
      <c r="A1589" s="21" t="n">
        <v>45937.410810185</v>
      </c>
      <c r="B1589" s="22" t="s">
        <v>731</v>
      </c>
      <c r="C1589" s="22" t="s">
        <v>873</v>
      </c>
      <c r="D1589" s="22" t="s">
        <v>731</v>
      </c>
      <c r="E1589" s="22" t="s">
        <v>731</v>
      </c>
      <c r="F1589" s="22" t="s">
        <v>20</v>
      </c>
      <c r="G1589" s="23" t="n">
        <v>1</v>
      </c>
      <c r="H1589" s="24" t="n">
        <v>1</v>
      </c>
      <c r="I1589" s="24" t="n">
        <v>825</v>
      </c>
      <c r="J1589" s="24" t="n">
        <v>0</v>
      </c>
      <c r="K1589" s="24" t="n">
        <v>-0</v>
      </c>
      <c r="L1589" s="24" t="n">
        <v>-0</v>
      </c>
      <c r="M1589" s="6" t="s">
        <f>=I1589+J1589+K1589+L1589</f>
      </c>
      <c r="N1589" s="22"/>
      <c r="O1589" s="22" t="s">
        <v>674</v>
      </c>
    </row>
    <row collapsed="false" customFormat="false" customHeight="false" hidden="false" ht="12.1" outlineLevel="0" r="1590">
      <c r="A1590" s="21" t="n">
        <v>45937.411689815</v>
      </c>
      <c r="B1590" s="22" t="s">
        <v>696</v>
      </c>
      <c r="C1590" s="22" t="s">
        <v>823</v>
      </c>
      <c r="D1590" s="22" t="s">
        <v>696</v>
      </c>
      <c r="E1590" s="22" t="s">
        <v>696</v>
      </c>
      <c r="F1590" s="22" t="s">
        <v>20</v>
      </c>
      <c r="G1590" s="23" t="n">
        <v>1</v>
      </c>
      <c r="H1590" s="24" t="n">
        <v>1</v>
      </c>
      <c r="I1590" s="24" t="n">
        <v>44.6</v>
      </c>
      <c r="J1590" s="24" t="n">
        <v>0</v>
      </c>
      <c r="K1590" s="24" t="n">
        <v>-0</v>
      </c>
      <c r="L1590" s="24" t="n">
        <v>-0</v>
      </c>
      <c r="M1590" s="6" t="s">
        <f>=I1590+J1590+K1590+L1590</f>
      </c>
      <c r="N1590" s="22"/>
      <c r="O1590" s="22" t="s">
        <v>674</v>
      </c>
    </row>
    <row collapsed="false" customFormat="false" customHeight="false" hidden="false" ht="12.1" outlineLevel="0" r="1591">
      <c r="A1591" s="21" t="n">
        <v>45937.625509259</v>
      </c>
      <c r="B1591" s="22" t="s">
        <v>673</v>
      </c>
      <c r="C1591" s="22" t="s">
        <v>233</v>
      </c>
      <c r="D1591" s="22" t="s">
        <v>673</v>
      </c>
      <c r="E1591" s="22" t="s">
        <v>673</v>
      </c>
      <c r="F1591" s="22" t="s">
        <v>20</v>
      </c>
      <c r="G1591" s="23" t="n">
        <v>1</v>
      </c>
      <c r="H1591" s="24" t="n">
        <v>1</v>
      </c>
      <c r="I1591" s="24" t="n">
        <v>8</v>
      </c>
      <c r="J1591" s="24" t="n">
        <v>0</v>
      </c>
      <c r="K1591" s="24" t="n">
        <v>-0</v>
      </c>
      <c r="L1591" s="24" t="n">
        <v>-0</v>
      </c>
      <c r="M1591" s="6" t="s">
        <f>=I1591+J1591+K1591+L1591</f>
      </c>
      <c r="N1591" s="22"/>
      <c r="O1591" s="22" t="s">
        <v>796</v>
      </c>
    </row>
    <row collapsed="false" customFormat="false" customHeight="false" hidden="false" ht="12.1" outlineLevel="0" r="1592">
      <c r="A1592" s="20" t="n">
        <v>45937.627951389</v>
      </c>
      <c r="B1592" s="16" t="s">
        <v>135</v>
      </c>
      <c r="C1592" s="16" t="s">
        <v>801</v>
      </c>
      <c r="D1592" s="16" t="s">
        <v>336</v>
      </c>
      <c r="E1592" s="16" t="s">
        <v>132</v>
      </c>
      <c r="F1592" s="16" t="s">
        <v>20</v>
      </c>
      <c r="G1592" s="7" t="n">
        <v>6</v>
      </c>
      <c r="H1592" s="6" t="n">
        <v>144.33</v>
      </c>
      <c r="I1592" s="6" t="n">
        <v>-865.98</v>
      </c>
      <c r="J1592" s="6" t="n">
        <v>-0</v>
      </c>
      <c r="K1592" s="6" t="n">
        <v>-0</v>
      </c>
      <c r="L1592" s="6" t="n">
        <v>-0</v>
      </c>
      <c r="M1592" s="6" t="s">
        <f>=I1592+J1592+K1592+L1592</f>
      </c>
      <c r="N1592" s="16"/>
      <c r="O1592" s="16" t="s">
        <v>674</v>
      </c>
    </row>
    <row collapsed="false" customFormat="false" customHeight="false" hidden="false" ht="12.1" outlineLevel="0" r="1593">
      <c r="A1593" s="21" t="n">
        <v>45937.806724537</v>
      </c>
      <c r="B1593" s="22" t="s">
        <v>673</v>
      </c>
      <c r="C1593" s="22" t="s">
        <v>233</v>
      </c>
      <c r="D1593" s="22" t="s">
        <v>673</v>
      </c>
      <c r="E1593" s="22" t="s">
        <v>673</v>
      </c>
      <c r="F1593" s="22" t="s">
        <v>20</v>
      </c>
      <c r="G1593" s="23" t="n">
        <v>1</v>
      </c>
      <c r="H1593" s="24" t="n">
        <v>1</v>
      </c>
      <c r="I1593" s="24" t="n">
        <v>20.01</v>
      </c>
      <c r="J1593" s="24" t="n">
        <v>0</v>
      </c>
      <c r="K1593" s="24" t="n">
        <v>-0</v>
      </c>
      <c r="L1593" s="24" t="n">
        <v>-0</v>
      </c>
      <c r="M1593" s="6" t="s">
        <f>=I1593+J1593+K1593+L1593</f>
      </c>
      <c r="N1593" s="22"/>
      <c r="O1593" s="22" t="s">
        <v>796</v>
      </c>
    </row>
    <row collapsed="false" customFormat="false" customHeight="false" hidden="false" ht="12.1" outlineLevel="0" r="1594">
      <c r="A1594" s="21" t="n">
        <v>45937.835358796</v>
      </c>
      <c r="B1594" s="22" t="s">
        <v>673</v>
      </c>
      <c r="C1594" s="22" t="s">
        <v>233</v>
      </c>
      <c r="D1594" s="22" t="s">
        <v>673</v>
      </c>
      <c r="E1594" s="22" t="s">
        <v>673</v>
      </c>
      <c r="F1594" s="22" t="s">
        <v>20</v>
      </c>
      <c r="G1594" s="23" t="n">
        <v>1</v>
      </c>
      <c r="H1594" s="24" t="n">
        <v>1</v>
      </c>
      <c r="I1594" s="24" t="n">
        <v>8</v>
      </c>
      <c r="J1594" s="24" t="n">
        <v>0</v>
      </c>
      <c r="K1594" s="24" t="n">
        <v>-0</v>
      </c>
      <c r="L1594" s="24" t="n">
        <v>-0</v>
      </c>
      <c r="M1594" s="6" t="s">
        <f>=I1594+J1594+K1594+L1594</f>
      </c>
      <c r="N1594" s="22"/>
      <c r="O1594" s="22" t="s">
        <v>796</v>
      </c>
    </row>
    <row collapsed="false" customFormat="false" customHeight="false" hidden="false" ht="12.1" outlineLevel="0" r="1595">
      <c r="A1595" s="21" t="n">
        <v>45938.50375</v>
      </c>
      <c r="B1595" s="22" t="s">
        <v>731</v>
      </c>
      <c r="C1595" s="22" t="s">
        <v>853</v>
      </c>
      <c r="D1595" s="22" t="s">
        <v>731</v>
      </c>
      <c r="E1595" s="22" t="s">
        <v>731</v>
      </c>
      <c r="F1595" s="22" t="s">
        <v>20</v>
      </c>
      <c r="G1595" s="23" t="n">
        <v>1</v>
      </c>
      <c r="H1595" s="24" t="n">
        <v>1</v>
      </c>
      <c r="I1595" s="24" t="n">
        <v>30</v>
      </c>
      <c r="J1595" s="24" t="n">
        <v>0</v>
      </c>
      <c r="K1595" s="24" t="n">
        <v>-0</v>
      </c>
      <c r="L1595" s="24" t="n">
        <v>-0</v>
      </c>
      <c r="M1595" s="6" t="s">
        <f>=I1595+J1595+K1595+L1595</f>
      </c>
      <c r="N1595" s="22"/>
      <c r="O1595" s="22" t="s">
        <v>674</v>
      </c>
    </row>
    <row collapsed="false" customFormat="false" customHeight="false" hidden="false" ht="12.1" outlineLevel="0" r="1596">
      <c r="A1596" s="21" t="n">
        <v>45938.5040625</v>
      </c>
      <c r="B1596" s="22" t="s">
        <v>696</v>
      </c>
      <c r="C1596" s="22" t="s">
        <v>852</v>
      </c>
      <c r="D1596" s="22" t="s">
        <v>696</v>
      </c>
      <c r="E1596" s="22" t="s">
        <v>696</v>
      </c>
      <c r="F1596" s="22" t="s">
        <v>20</v>
      </c>
      <c r="G1596" s="23" t="n">
        <v>1</v>
      </c>
      <c r="H1596" s="24" t="n">
        <v>1</v>
      </c>
      <c r="I1596" s="24" t="n">
        <v>5.73</v>
      </c>
      <c r="J1596" s="24" t="n">
        <v>0</v>
      </c>
      <c r="K1596" s="24" t="n">
        <v>-0</v>
      </c>
      <c r="L1596" s="24" t="n">
        <v>-0</v>
      </c>
      <c r="M1596" s="6" t="s">
        <f>=I1596+J1596+K1596+L1596</f>
      </c>
      <c r="N1596" s="22"/>
      <c r="O1596" s="22" t="s">
        <v>674</v>
      </c>
    </row>
    <row collapsed="false" customFormat="false" customHeight="false" hidden="false" ht="12.1" outlineLevel="0" r="1597">
      <c r="A1597" s="21" t="n">
        <v>45938.530891204</v>
      </c>
      <c r="B1597" s="22" t="s">
        <v>673</v>
      </c>
      <c r="C1597" s="22" t="s">
        <v>233</v>
      </c>
      <c r="D1597" s="22" t="s">
        <v>673</v>
      </c>
      <c r="E1597" s="22" t="s">
        <v>673</v>
      </c>
      <c r="F1597" s="22" t="s">
        <v>20</v>
      </c>
      <c r="G1597" s="23" t="n">
        <v>1</v>
      </c>
      <c r="H1597" s="24" t="n">
        <v>1</v>
      </c>
      <c r="I1597" s="24" t="n">
        <v>2</v>
      </c>
      <c r="J1597" s="24" t="n">
        <v>0</v>
      </c>
      <c r="K1597" s="24" t="n">
        <v>-0</v>
      </c>
      <c r="L1597" s="24" t="n">
        <v>-0</v>
      </c>
      <c r="M1597" s="6" t="s">
        <f>=I1597+J1597+K1597+L1597</f>
      </c>
      <c r="N1597" s="22"/>
      <c r="O1597" s="22" t="s">
        <v>796</v>
      </c>
    </row>
    <row collapsed="false" customFormat="false" customHeight="false" hidden="false" ht="12.1" outlineLevel="0" r="1598">
      <c r="A1598" s="21" t="n">
        <v>45938.718923611</v>
      </c>
      <c r="B1598" s="22" t="s">
        <v>696</v>
      </c>
      <c r="C1598" s="22" t="s">
        <v>882</v>
      </c>
      <c r="D1598" s="22" t="s">
        <v>696</v>
      </c>
      <c r="E1598" s="22" t="s">
        <v>696</v>
      </c>
      <c r="F1598" s="22" t="s">
        <v>20</v>
      </c>
      <c r="G1598" s="23" t="n">
        <v>1</v>
      </c>
      <c r="H1598" s="24" t="n">
        <v>1</v>
      </c>
      <c r="I1598" s="24" t="n">
        <v>137.75</v>
      </c>
      <c r="J1598" s="24" t="n">
        <v>0</v>
      </c>
      <c r="K1598" s="24" t="n">
        <v>-0</v>
      </c>
      <c r="L1598" s="24" t="n">
        <v>-0</v>
      </c>
      <c r="M1598" s="6" t="s">
        <f>=I1598+J1598+K1598+L1598</f>
      </c>
      <c r="N1598" s="22"/>
      <c r="O1598" s="22" t="s">
        <v>674</v>
      </c>
    </row>
    <row collapsed="false" customFormat="false" customHeight="false" hidden="false" ht="12.1" outlineLevel="0" r="1599">
      <c r="A1599" s="20" t="n">
        <v>45938.841979167</v>
      </c>
      <c r="B1599" s="16" t="s">
        <v>135</v>
      </c>
      <c r="C1599" s="16" t="s">
        <v>801</v>
      </c>
      <c r="D1599" s="16" t="s">
        <v>336</v>
      </c>
      <c r="E1599" s="16" t="s">
        <v>132</v>
      </c>
      <c r="F1599" s="16" t="s">
        <v>20</v>
      </c>
      <c r="G1599" s="7" t="n">
        <v>1</v>
      </c>
      <c r="H1599" s="6" t="n">
        <v>144.39</v>
      </c>
      <c r="I1599" s="6" t="n">
        <v>-144.39</v>
      </c>
      <c r="J1599" s="6" t="n">
        <v>-0</v>
      </c>
      <c r="K1599" s="6" t="n">
        <v>-0</v>
      </c>
      <c r="L1599" s="6" t="n">
        <v>-0</v>
      </c>
      <c r="M1599" s="6" t="s">
        <f>=I1599+J1599+K1599+L1599</f>
      </c>
      <c r="N1599" s="16"/>
      <c r="O1599" s="16" t="s">
        <v>674</v>
      </c>
    </row>
    <row collapsed="false" customFormat="false" customHeight="false" hidden="false" ht="12.1" outlineLevel="0" r="1600">
      <c r="A1600" s="21" t="n">
        <v>45939.3821875</v>
      </c>
      <c r="B1600" s="22" t="s">
        <v>673</v>
      </c>
      <c r="C1600" s="22" t="s">
        <v>233</v>
      </c>
      <c r="D1600" s="22" t="s">
        <v>673</v>
      </c>
      <c r="E1600" s="22" t="s">
        <v>673</v>
      </c>
      <c r="F1600" s="22" t="s">
        <v>20</v>
      </c>
      <c r="G1600" s="23" t="n">
        <v>1</v>
      </c>
      <c r="H1600" s="24" t="n">
        <v>1</v>
      </c>
      <c r="I1600" s="24" t="n">
        <v>45.04</v>
      </c>
      <c r="J1600" s="24" t="n">
        <v>0</v>
      </c>
      <c r="K1600" s="24" t="n">
        <v>-0</v>
      </c>
      <c r="L1600" s="24" t="n">
        <v>-0</v>
      </c>
      <c r="M1600" s="6" t="s">
        <f>=I1600+J1600+K1600+L1600</f>
      </c>
      <c r="N1600" s="22"/>
      <c r="O1600" s="22" t="s">
        <v>796</v>
      </c>
    </row>
    <row collapsed="false" customFormat="false" customHeight="false" hidden="false" ht="12.1" outlineLevel="0" r="1601">
      <c r="A1601" s="21" t="n">
        <v>45939.542349537</v>
      </c>
      <c r="B1601" s="22" t="s">
        <v>673</v>
      </c>
      <c r="C1601" s="22" t="s">
        <v>233</v>
      </c>
      <c r="D1601" s="22" t="s">
        <v>673</v>
      </c>
      <c r="E1601" s="22" t="s">
        <v>673</v>
      </c>
      <c r="F1601" s="22" t="s">
        <v>20</v>
      </c>
      <c r="G1601" s="23" t="n">
        <v>1</v>
      </c>
      <c r="H1601" s="24" t="n">
        <v>1</v>
      </c>
      <c r="I1601" s="24" t="n">
        <v>35</v>
      </c>
      <c r="J1601" s="24" t="n">
        <v>0</v>
      </c>
      <c r="K1601" s="24" t="n">
        <v>-0</v>
      </c>
      <c r="L1601" s="24" t="n">
        <v>-0</v>
      </c>
      <c r="M1601" s="6" t="s">
        <f>=I1601+J1601+K1601+L1601</f>
      </c>
      <c r="N1601" s="22"/>
      <c r="O1601" s="22" t="s">
        <v>796</v>
      </c>
    </row>
    <row collapsed="false" customFormat="false" customHeight="false" hidden="false" ht="12.1" outlineLevel="0" r="1602">
      <c r="A1602" s="20" t="n">
        <v>45939.542418981</v>
      </c>
      <c r="B1602" s="16" t="s">
        <v>135</v>
      </c>
      <c r="C1602" s="16" t="s">
        <v>801</v>
      </c>
      <c r="D1602" s="16" t="s">
        <v>336</v>
      </c>
      <c r="E1602" s="16" t="s">
        <v>132</v>
      </c>
      <c r="F1602" s="16" t="s">
        <v>20</v>
      </c>
      <c r="G1602" s="7" t="n">
        <v>1</v>
      </c>
      <c r="H1602" s="6" t="n">
        <v>144.449064</v>
      </c>
      <c r="I1602" s="6" t="n">
        <v>-144.45</v>
      </c>
      <c r="J1602" s="6" t="n">
        <v>-0</v>
      </c>
      <c r="K1602" s="6" t="n">
        <v>-0</v>
      </c>
      <c r="L1602" s="6" t="n">
        <v>-0</v>
      </c>
      <c r="M1602" s="6" t="s">
        <f>=I1602+J1602+K1602+L1602</f>
      </c>
      <c r="N1602" s="16"/>
      <c r="O1602" s="16" t="s">
        <v>796</v>
      </c>
    </row>
    <row collapsed="false" customFormat="false" customHeight="false" hidden="false" ht="12.1" outlineLevel="0" r="1603">
      <c r="A1603" s="29" t="n">
        <v>45939.601412037</v>
      </c>
      <c r="B1603" s="30" t="s">
        <v>687</v>
      </c>
      <c r="C1603" s="30" t="s">
        <v>856</v>
      </c>
      <c r="D1603" s="30" t="s">
        <v>687</v>
      </c>
      <c r="E1603" s="30" t="s">
        <v>687</v>
      </c>
      <c r="F1603" s="30" t="s">
        <v>20</v>
      </c>
      <c r="G1603" s="31" t="n">
        <v>1</v>
      </c>
      <c r="H1603" s="32" t="n">
        <v>-43</v>
      </c>
      <c r="I1603" s="32" t="n">
        <v>-43</v>
      </c>
      <c r="J1603" s="32" t="n">
        <v>0</v>
      </c>
      <c r="K1603" s="32" t="n">
        <v>-0</v>
      </c>
      <c r="L1603" s="32" t="n">
        <v>-0</v>
      </c>
      <c r="M1603" s="6" t="s">
        <f>=I1603+J1603+K1603+L1603</f>
      </c>
      <c r="N1603" s="30"/>
      <c r="O1603" s="30" t="s">
        <v>674</v>
      </c>
    </row>
    <row collapsed="false" customFormat="false" customHeight="false" hidden="false" ht="12.1" outlineLevel="0" r="1604">
      <c r="A1604" s="21" t="n">
        <v>45939.601412037</v>
      </c>
      <c r="B1604" s="22" t="s">
        <v>696</v>
      </c>
      <c r="C1604" s="22" t="s">
        <v>855</v>
      </c>
      <c r="D1604" s="22" t="s">
        <v>696</v>
      </c>
      <c r="E1604" s="22" t="s">
        <v>696</v>
      </c>
      <c r="F1604" s="22" t="s">
        <v>20</v>
      </c>
      <c r="G1604" s="23" t="n">
        <v>1</v>
      </c>
      <c r="H1604" s="24" t="n">
        <v>1</v>
      </c>
      <c r="I1604" s="24" t="n">
        <v>332.2</v>
      </c>
      <c r="J1604" s="24" t="n">
        <v>0</v>
      </c>
      <c r="K1604" s="24" t="n">
        <v>-0</v>
      </c>
      <c r="L1604" s="24" t="n">
        <v>-0</v>
      </c>
      <c r="M1604" s="6" t="s">
        <f>=I1604+J1604+K1604+L1604</f>
      </c>
      <c r="N1604" s="22"/>
      <c r="O1604" s="22" t="s">
        <v>674</v>
      </c>
    </row>
    <row collapsed="false" customFormat="false" customHeight="false" hidden="false" ht="12.1" outlineLevel="0" r="1605">
      <c r="A1605" s="21" t="n">
        <v>45939.817060185</v>
      </c>
      <c r="B1605" s="22" t="s">
        <v>673</v>
      </c>
      <c r="C1605" s="22" t="s">
        <v>233</v>
      </c>
      <c r="D1605" s="22" t="s">
        <v>673</v>
      </c>
      <c r="E1605" s="22" t="s">
        <v>673</v>
      </c>
      <c r="F1605" s="22" t="s">
        <v>20</v>
      </c>
      <c r="G1605" s="23" t="n">
        <v>1</v>
      </c>
      <c r="H1605" s="24" t="n">
        <v>1</v>
      </c>
      <c r="I1605" s="24" t="n">
        <v>18.07</v>
      </c>
      <c r="J1605" s="24" t="n">
        <v>0</v>
      </c>
      <c r="K1605" s="24" t="n">
        <v>-0</v>
      </c>
      <c r="L1605" s="24" t="n">
        <v>-0</v>
      </c>
      <c r="M1605" s="6" t="s">
        <f>=I1605+J1605+K1605+L1605</f>
      </c>
      <c r="N1605" s="22"/>
      <c r="O1605" s="22" t="s">
        <v>796</v>
      </c>
    </row>
    <row collapsed="false" customFormat="false" customHeight="false" hidden="false" ht="12.1" outlineLevel="0" r="1606">
      <c r="A1606" s="20" t="n">
        <v>45939.901724537</v>
      </c>
      <c r="B1606" s="16" t="s">
        <v>135</v>
      </c>
      <c r="C1606" s="16" t="s">
        <v>801</v>
      </c>
      <c r="D1606" s="16" t="s">
        <v>336</v>
      </c>
      <c r="E1606" s="16" t="s">
        <v>132</v>
      </c>
      <c r="F1606" s="16" t="s">
        <v>20</v>
      </c>
      <c r="G1606" s="7" t="n">
        <v>2</v>
      </c>
      <c r="H1606" s="6" t="n">
        <v>144.45</v>
      </c>
      <c r="I1606" s="6" t="n">
        <v>-288.9</v>
      </c>
      <c r="J1606" s="6" t="n">
        <v>-0</v>
      </c>
      <c r="K1606" s="6" t="n">
        <v>-0</v>
      </c>
      <c r="L1606" s="6" t="n">
        <v>-0</v>
      </c>
      <c r="M1606" s="6" t="s">
        <f>=I1606+J1606+K1606+L1606</f>
      </c>
      <c r="N1606" s="16"/>
      <c r="O1606" s="16" t="s">
        <v>674</v>
      </c>
    </row>
    <row collapsed="false" customFormat="false" customHeight="false" hidden="false" ht="12.1" outlineLevel="0" r="1607">
      <c r="A1607" s="21" t="n">
        <v>45940.545081019</v>
      </c>
      <c r="B1607" s="22" t="s">
        <v>673</v>
      </c>
      <c r="C1607" s="22" t="s">
        <v>233</v>
      </c>
      <c r="D1607" s="22" t="s">
        <v>673</v>
      </c>
      <c r="E1607" s="22" t="s">
        <v>673</v>
      </c>
      <c r="F1607" s="22" t="s">
        <v>20</v>
      </c>
      <c r="G1607" s="23" t="n">
        <v>1</v>
      </c>
      <c r="H1607" s="24" t="n">
        <v>1</v>
      </c>
      <c r="I1607" s="24" t="n">
        <v>1</v>
      </c>
      <c r="J1607" s="24" t="n">
        <v>0</v>
      </c>
      <c r="K1607" s="24" t="n">
        <v>-0</v>
      </c>
      <c r="L1607" s="24" t="n">
        <v>-0</v>
      </c>
      <c r="M1607" s="6" t="s">
        <f>=I1607+J1607+K1607+L1607</f>
      </c>
      <c r="N1607" s="22"/>
      <c r="O1607" s="22" t="s">
        <v>796</v>
      </c>
    </row>
    <row collapsed="false" customFormat="false" customHeight="false" hidden="false" ht="12.1" outlineLevel="0" r="1608">
      <c r="A1608" s="21" t="n">
        <v>45940.776840278</v>
      </c>
      <c r="B1608" s="22" t="s">
        <v>673</v>
      </c>
      <c r="C1608" s="22" t="s">
        <v>233</v>
      </c>
      <c r="D1608" s="22" t="s">
        <v>673</v>
      </c>
      <c r="E1608" s="22" t="s">
        <v>673</v>
      </c>
      <c r="F1608" s="22" t="s">
        <v>20</v>
      </c>
      <c r="G1608" s="23" t="n">
        <v>1</v>
      </c>
      <c r="H1608" s="24" t="n">
        <v>1</v>
      </c>
      <c r="I1608" s="24" t="n">
        <v>35</v>
      </c>
      <c r="J1608" s="24" t="n">
        <v>0</v>
      </c>
      <c r="K1608" s="24" t="n">
        <v>-0</v>
      </c>
      <c r="L1608" s="24" t="n">
        <v>-0</v>
      </c>
      <c r="M1608" s="6" t="s">
        <f>=I1608+J1608+K1608+L1608</f>
      </c>
      <c r="N1608" s="22"/>
      <c r="O1608" s="22" t="s">
        <v>796</v>
      </c>
    </row>
    <row collapsed="false" customFormat="false" customHeight="false" hidden="false" ht="12.1" outlineLevel="0" r="1609">
      <c r="A1609" s="21" t="n">
        <v>45941.843703704</v>
      </c>
      <c r="B1609" s="22" t="s">
        <v>673</v>
      </c>
      <c r="C1609" s="22" t="s">
        <v>233</v>
      </c>
      <c r="D1609" s="22" t="s">
        <v>673</v>
      </c>
      <c r="E1609" s="22" t="s">
        <v>673</v>
      </c>
      <c r="F1609" s="22" t="s">
        <v>20</v>
      </c>
      <c r="G1609" s="23" t="n">
        <v>1</v>
      </c>
      <c r="H1609" s="24" t="n">
        <v>1</v>
      </c>
      <c r="I1609" s="24" t="n">
        <v>45</v>
      </c>
      <c r="J1609" s="24" t="n">
        <v>0</v>
      </c>
      <c r="K1609" s="24" t="n">
        <v>-0</v>
      </c>
      <c r="L1609" s="24" t="n">
        <v>-0</v>
      </c>
      <c r="M1609" s="6" t="s">
        <f>=I1609+J1609+K1609+L1609</f>
      </c>
      <c r="N1609" s="22"/>
      <c r="O1609" s="22" t="s">
        <v>796</v>
      </c>
    </row>
    <row collapsed="false" customFormat="false" customHeight="false" hidden="false" ht="12.1" outlineLevel="0" r="1610">
      <c r="A1610" s="21" t="n">
        <v>45941.863009259</v>
      </c>
      <c r="B1610" s="22" t="s">
        <v>673</v>
      </c>
      <c r="C1610" s="22" t="s">
        <v>233</v>
      </c>
      <c r="D1610" s="22" t="s">
        <v>673</v>
      </c>
      <c r="E1610" s="22" t="s">
        <v>673</v>
      </c>
      <c r="F1610" s="22" t="s">
        <v>20</v>
      </c>
      <c r="G1610" s="23" t="n">
        <v>1</v>
      </c>
      <c r="H1610" s="24" t="n">
        <v>1</v>
      </c>
      <c r="I1610" s="24" t="n">
        <v>19.51</v>
      </c>
      <c r="J1610" s="24" t="n">
        <v>0</v>
      </c>
      <c r="K1610" s="24" t="n">
        <v>-0</v>
      </c>
      <c r="L1610" s="24" t="n">
        <v>-0</v>
      </c>
      <c r="M1610" s="6" t="s">
        <f>=I1610+J1610+K1610+L1610</f>
      </c>
      <c r="N1610" s="22"/>
      <c r="O1610" s="22" t="s">
        <v>796</v>
      </c>
    </row>
    <row collapsed="false" customFormat="false" customHeight="false" hidden="false" ht="12.1" outlineLevel="0" r="1611">
      <c r="A1611" s="21" t="n">
        <v>45942.668090278</v>
      </c>
      <c r="B1611" s="22" t="s">
        <v>673</v>
      </c>
      <c r="C1611" s="22" t="s">
        <v>233</v>
      </c>
      <c r="D1611" s="22" t="s">
        <v>673</v>
      </c>
      <c r="E1611" s="22" t="s">
        <v>673</v>
      </c>
      <c r="F1611" s="22" t="s">
        <v>20</v>
      </c>
      <c r="G1611" s="23" t="n">
        <v>1</v>
      </c>
      <c r="H1611" s="24" t="n">
        <v>1</v>
      </c>
      <c r="I1611" s="24" t="n">
        <v>3</v>
      </c>
      <c r="J1611" s="24" t="n">
        <v>0</v>
      </c>
      <c r="K1611" s="24" t="n">
        <v>-0</v>
      </c>
      <c r="L1611" s="24" t="n">
        <v>-0</v>
      </c>
      <c r="M1611" s="6" t="s">
        <f>=I1611+J1611+K1611+L1611</f>
      </c>
      <c r="N1611" s="22"/>
      <c r="O1611" s="22" t="s">
        <v>796</v>
      </c>
    </row>
    <row collapsed="false" customFormat="false" customHeight="false" hidden="false" ht="12.1" outlineLevel="0" r="1612">
      <c r="A1612" s="21" t="n">
        <v>45943.51150463</v>
      </c>
      <c r="B1612" s="22" t="s">
        <v>696</v>
      </c>
      <c r="C1612" s="22" t="s">
        <v>845</v>
      </c>
      <c r="D1612" s="22" t="s">
        <v>696</v>
      </c>
      <c r="E1612" s="22" t="s">
        <v>696</v>
      </c>
      <c r="F1612" s="22" t="s">
        <v>20</v>
      </c>
      <c r="G1612" s="23" t="n">
        <v>1</v>
      </c>
      <c r="H1612" s="24" t="n">
        <v>1</v>
      </c>
      <c r="I1612" s="24" t="n">
        <v>39.45</v>
      </c>
      <c r="J1612" s="24" t="n">
        <v>0</v>
      </c>
      <c r="K1612" s="24" t="n">
        <v>-0</v>
      </c>
      <c r="L1612" s="24" t="n">
        <v>-0</v>
      </c>
      <c r="M1612" s="6" t="s">
        <f>=I1612+J1612+K1612+L1612</f>
      </c>
      <c r="N1612" s="22"/>
      <c r="O1612" s="22" t="s">
        <v>674</v>
      </c>
    </row>
    <row collapsed="false" customFormat="false" customHeight="false" hidden="false" ht="12.1" outlineLevel="0" r="1613">
      <c r="A1613" s="21" t="n">
        <v>45943.538055556</v>
      </c>
      <c r="B1613" s="22" t="s">
        <v>673</v>
      </c>
      <c r="C1613" s="22" t="s">
        <v>233</v>
      </c>
      <c r="D1613" s="22" t="s">
        <v>673</v>
      </c>
      <c r="E1613" s="22" t="s">
        <v>673</v>
      </c>
      <c r="F1613" s="22" t="s">
        <v>20</v>
      </c>
      <c r="G1613" s="23" t="n">
        <v>1</v>
      </c>
      <c r="H1613" s="24" t="n">
        <v>1</v>
      </c>
      <c r="I1613" s="24" t="n">
        <v>1</v>
      </c>
      <c r="J1613" s="24" t="n">
        <v>0</v>
      </c>
      <c r="K1613" s="24" t="n">
        <v>-0</v>
      </c>
      <c r="L1613" s="24" t="n">
        <v>-0</v>
      </c>
      <c r="M1613" s="6" t="s">
        <f>=I1613+J1613+K1613+L1613</f>
      </c>
      <c r="N1613" s="22"/>
      <c r="O1613" s="22" t="s">
        <v>796</v>
      </c>
    </row>
    <row collapsed="false" customFormat="false" customHeight="false" hidden="false" ht="12.1" outlineLevel="0" r="1614">
      <c r="A1614" s="21" t="n">
        <v>45943.623773148</v>
      </c>
      <c r="B1614" s="22" t="s">
        <v>673</v>
      </c>
      <c r="C1614" s="22" t="s">
        <v>233</v>
      </c>
      <c r="D1614" s="22" t="s">
        <v>673</v>
      </c>
      <c r="E1614" s="22" t="s">
        <v>673</v>
      </c>
      <c r="F1614" s="22" t="s">
        <v>20</v>
      </c>
      <c r="G1614" s="23" t="n">
        <v>1</v>
      </c>
      <c r="H1614" s="24" t="n">
        <v>1</v>
      </c>
      <c r="I1614" s="24" t="n">
        <v>5000</v>
      </c>
      <c r="J1614" s="24" t="n">
        <v>0</v>
      </c>
      <c r="K1614" s="24" t="n">
        <v>-0</v>
      </c>
      <c r="L1614" s="24" t="n">
        <v>-0</v>
      </c>
      <c r="M1614" s="6" t="s">
        <f>=I1614+J1614+K1614+L1614</f>
      </c>
      <c r="N1614" s="22"/>
      <c r="O1614" s="22" t="s">
        <v>674</v>
      </c>
    </row>
    <row collapsed="false" customFormat="false" customHeight="false" hidden="false" ht="12.1" outlineLevel="0" r="1615">
      <c r="A1615" s="20" t="n">
        <v>45943.796388889</v>
      </c>
      <c r="B1615" s="16" t="s">
        <v>135</v>
      </c>
      <c r="C1615" s="16" t="s">
        <v>801</v>
      </c>
      <c r="D1615" s="16" t="s">
        <v>336</v>
      </c>
      <c r="E1615" s="16" t="s">
        <v>132</v>
      </c>
      <c r="F1615" s="16" t="s">
        <v>20</v>
      </c>
      <c r="G1615" s="7" t="n">
        <v>35</v>
      </c>
      <c r="H1615" s="6" t="n">
        <v>144.69</v>
      </c>
      <c r="I1615" s="6" t="n">
        <v>-5064.15</v>
      </c>
      <c r="J1615" s="6" t="n">
        <v>-0</v>
      </c>
      <c r="K1615" s="6" t="n">
        <v>-0</v>
      </c>
      <c r="L1615" s="6" t="n">
        <v>-0</v>
      </c>
      <c r="M1615" s="6" t="s">
        <f>=I1615+J1615+K1615+L1615</f>
      </c>
      <c r="N1615" s="16"/>
      <c r="O1615" s="16" t="s">
        <v>674</v>
      </c>
    </row>
    <row collapsed="false" customFormat="false" customHeight="false" hidden="false" ht="12.1" outlineLevel="0" r="1616">
      <c r="A1616" s="21" t="n">
        <v>45943.955810185</v>
      </c>
      <c r="B1616" s="22" t="s">
        <v>673</v>
      </c>
      <c r="C1616" s="22" t="s">
        <v>233</v>
      </c>
      <c r="D1616" s="22" t="s">
        <v>673</v>
      </c>
      <c r="E1616" s="22" t="s">
        <v>673</v>
      </c>
      <c r="F1616" s="22" t="s">
        <v>20</v>
      </c>
      <c r="G1616" s="23" t="n">
        <v>1</v>
      </c>
      <c r="H1616" s="24" t="n">
        <v>1</v>
      </c>
      <c r="I1616" s="24" t="n">
        <v>3932</v>
      </c>
      <c r="J1616" s="24" t="n">
        <v>0</v>
      </c>
      <c r="K1616" s="24" t="n">
        <v>-0</v>
      </c>
      <c r="L1616" s="24" t="n">
        <v>-0</v>
      </c>
      <c r="M1616" s="6" t="s">
        <f>=I1616+J1616+K1616+L1616</f>
      </c>
      <c r="N1616" s="22"/>
      <c r="O1616" s="22" t="s">
        <v>674</v>
      </c>
    </row>
    <row collapsed="false" customFormat="false" customHeight="false" hidden="false" ht="12.1" outlineLevel="0" r="1617">
      <c r="A1617" s="20" t="n">
        <v>45943.956643519</v>
      </c>
      <c r="B1617" s="16" t="s">
        <v>167</v>
      </c>
      <c r="C1617" s="16" t="s">
        <v>888</v>
      </c>
      <c r="D1617" s="16" t="s">
        <v>336</v>
      </c>
      <c r="E1617" s="16" t="s">
        <v>146</v>
      </c>
      <c r="F1617" s="16" t="s">
        <v>20</v>
      </c>
      <c r="G1617" s="7" t="n">
        <v>3</v>
      </c>
      <c r="H1617" s="6" t="n">
        <v>99.54</v>
      </c>
      <c r="I1617" s="6" t="n">
        <v>-2986.2</v>
      </c>
      <c r="J1617" s="6" t="n">
        <v>-25.98</v>
      </c>
      <c r="K1617" s="6" t="n">
        <v>-8.96</v>
      </c>
      <c r="L1617" s="6" t="n">
        <v>-0</v>
      </c>
      <c r="M1617" s="6" t="s">
        <f>=I1617+J1617+K1617+L1617</f>
      </c>
      <c r="N1617" s="16"/>
      <c r="O1617" s="16" t="s">
        <v>674</v>
      </c>
    </row>
    <row collapsed="false" customFormat="false" customHeight="false" hidden="false" ht="12.1" outlineLevel="0" r="1618">
      <c r="A1618" s="20" t="n">
        <v>45943.958680556</v>
      </c>
      <c r="B1618" s="16" t="s">
        <v>135</v>
      </c>
      <c r="C1618" s="16" t="s">
        <v>801</v>
      </c>
      <c r="D1618" s="16" t="s">
        <v>336</v>
      </c>
      <c r="E1618" s="16" t="s">
        <v>132</v>
      </c>
      <c r="F1618" s="16" t="s">
        <v>20</v>
      </c>
      <c r="G1618" s="7" t="n">
        <v>1</v>
      </c>
      <c r="H1618" s="6" t="n">
        <v>144.69</v>
      </c>
      <c r="I1618" s="6" t="n">
        <v>-144.69</v>
      </c>
      <c r="J1618" s="6" t="n">
        <v>-0</v>
      </c>
      <c r="K1618" s="6" t="n">
        <v>-0</v>
      </c>
      <c r="L1618" s="6" t="n">
        <v>-0</v>
      </c>
      <c r="M1618" s="6" t="s">
        <f>=I1618+J1618+K1618+L1618</f>
      </c>
      <c r="N1618" s="16"/>
      <c r="O1618" s="16" t="s">
        <v>674</v>
      </c>
    </row>
    <row collapsed="false" customFormat="false" customHeight="false" hidden="false" ht="12.1" outlineLevel="0" r="1619">
      <c r="A1619" s="20" t="n">
        <v>45943.959027778</v>
      </c>
      <c r="B1619" s="16" t="s">
        <v>138</v>
      </c>
      <c r="C1619" s="16" t="s">
        <v>824</v>
      </c>
      <c r="D1619" s="16" t="s">
        <v>336</v>
      </c>
      <c r="E1619" s="16" t="s">
        <v>132</v>
      </c>
      <c r="F1619" s="16" t="s">
        <v>20</v>
      </c>
      <c r="G1619" s="7" t="n">
        <v>133</v>
      </c>
      <c r="H1619" s="6" t="n">
        <v>6.02</v>
      </c>
      <c r="I1619" s="6" t="n">
        <v>-800.66</v>
      </c>
      <c r="J1619" s="6" t="n">
        <v>-0</v>
      </c>
      <c r="K1619" s="6" t="n">
        <v>-0</v>
      </c>
      <c r="L1619" s="6" t="n">
        <v>-0</v>
      </c>
      <c r="M1619" s="6" t="s">
        <f>=I1619+J1619+K1619+L1619</f>
      </c>
      <c r="N1619" s="16"/>
      <c r="O1619" s="16" t="s">
        <v>674</v>
      </c>
    </row>
    <row collapsed="false" customFormat="false" customHeight="false" hidden="false" ht="12.1" outlineLevel="0" r="1620">
      <c r="A1620" s="21" t="n">
        <v>45944.312523148</v>
      </c>
      <c r="B1620" s="22" t="s">
        <v>673</v>
      </c>
      <c r="C1620" s="22" t="s">
        <v>233</v>
      </c>
      <c r="D1620" s="22" t="s">
        <v>673</v>
      </c>
      <c r="E1620" s="22" t="s">
        <v>673</v>
      </c>
      <c r="F1620" s="22" t="s">
        <v>20</v>
      </c>
      <c r="G1620" s="23" t="n">
        <v>1</v>
      </c>
      <c r="H1620" s="24" t="n">
        <v>1</v>
      </c>
      <c r="I1620" s="24" t="n">
        <v>3.25</v>
      </c>
      <c r="J1620" s="24" t="n">
        <v>0</v>
      </c>
      <c r="K1620" s="24" t="n">
        <v>-0</v>
      </c>
      <c r="L1620" s="24" t="n">
        <v>-0</v>
      </c>
      <c r="M1620" s="6" t="s">
        <f>=I1620+J1620+K1620+L1620</f>
      </c>
      <c r="N1620" s="22"/>
      <c r="O1620" s="22" t="s">
        <v>796</v>
      </c>
    </row>
    <row collapsed="false" customFormat="false" customHeight="false" hidden="false" ht="12.1" outlineLevel="0" r="1621">
      <c r="A1621" s="21" t="n">
        <v>45944.371712963</v>
      </c>
      <c r="B1621" s="22" t="s">
        <v>673</v>
      </c>
      <c r="C1621" s="22" t="s">
        <v>233</v>
      </c>
      <c r="D1621" s="22" t="s">
        <v>673</v>
      </c>
      <c r="E1621" s="22" t="s">
        <v>673</v>
      </c>
      <c r="F1621" s="22" t="s">
        <v>20</v>
      </c>
      <c r="G1621" s="23" t="n">
        <v>1</v>
      </c>
      <c r="H1621" s="24" t="n">
        <v>1</v>
      </c>
      <c r="I1621" s="24" t="n">
        <v>32.04</v>
      </c>
      <c r="J1621" s="24" t="n">
        <v>0</v>
      </c>
      <c r="K1621" s="24" t="n">
        <v>-0</v>
      </c>
      <c r="L1621" s="24" t="n">
        <v>-0</v>
      </c>
      <c r="M1621" s="6" t="s">
        <f>=I1621+J1621+K1621+L1621</f>
      </c>
      <c r="N1621" s="22"/>
      <c r="O1621" s="22" t="s">
        <v>796</v>
      </c>
    </row>
    <row collapsed="false" customFormat="false" customHeight="false" hidden="false" ht="12.1" outlineLevel="0" r="1622">
      <c r="A1622" s="20" t="n">
        <v>45944.379791667</v>
      </c>
      <c r="B1622" s="16" t="s">
        <v>135</v>
      </c>
      <c r="C1622" s="16" t="s">
        <v>801</v>
      </c>
      <c r="D1622" s="16" t="s">
        <v>336</v>
      </c>
      <c r="E1622" s="16" t="s">
        <v>132</v>
      </c>
      <c r="F1622" s="16" t="s">
        <v>20</v>
      </c>
      <c r="G1622" s="7" t="n">
        <v>1</v>
      </c>
      <c r="H1622" s="6" t="n">
        <v>144.746435</v>
      </c>
      <c r="I1622" s="6" t="n">
        <v>-144.75</v>
      </c>
      <c r="J1622" s="6" t="n">
        <v>-0</v>
      </c>
      <c r="K1622" s="6" t="n">
        <v>-0</v>
      </c>
      <c r="L1622" s="6" t="n">
        <v>-0</v>
      </c>
      <c r="M1622" s="6" t="s">
        <f>=I1622+J1622+K1622+L1622</f>
      </c>
      <c r="N1622" s="16"/>
      <c r="O1622" s="16" t="s">
        <v>796</v>
      </c>
    </row>
    <row collapsed="false" customFormat="false" customHeight="false" hidden="false" ht="12.1" outlineLevel="0" r="1623">
      <c r="A1623" s="21" t="n">
        <v>45944.553414352</v>
      </c>
      <c r="B1623" s="22" t="s">
        <v>696</v>
      </c>
      <c r="C1623" s="22" t="s">
        <v>846</v>
      </c>
      <c r="D1623" s="22" t="s">
        <v>696</v>
      </c>
      <c r="E1623" s="22" t="s">
        <v>696</v>
      </c>
      <c r="F1623" s="22" t="s">
        <v>20</v>
      </c>
      <c r="G1623" s="23" t="n">
        <v>1</v>
      </c>
      <c r="H1623" s="24" t="n">
        <v>1</v>
      </c>
      <c r="I1623" s="24" t="n">
        <v>35.76</v>
      </c>
      <c r="J1623" s="24" t="n">
        <v>0</v>
      </c>
      <c r="K1623" s="24" t="n">
        <v>-0</v>
      </c>
      <c r="L1623" s="24" t="n">
        <v>-0</v>
      </c>
      <c r="M1623" s="6" t="s">
        <f>=I1623+J1623+K1623+L1623</f>
      </c>
      <c r="N1623" s="22"/>
      <c r="O1623" s="22" t="s">
        <v>674</v>
      </c>
    </row>
    <row collapsed="false" customFormat="false" customHeight="false" hidden="false" ht="12.1" outlineLevel="0" r="1624">
      <c r="A1624" s="21" t="n">
        <v>45945.3846875</v>
      </c>
      <c r="B1624" s="22" t="s">
        <v>673</v>
      </c>
      <c r="C1624" s="22" t="s">
        <v>233</v>
      </c>
      <c r="D1624" s="22" t="s">
        <v>673</v>
      </c>
      <c r="E1624" s="22" t="s">
        <v>673</v>
      </c>
      <c r="F1624" s="22" t="s">
        <v>20</v>
      </c>
      <c r="G1624" s="23" t="n">
        <v>1</v>
      </c>
      <c r="H1624" s="24" t="n">
        <v>1</v>
      </c>
      <c r="I1624" s="24" t="n">
        <v>20.01</v>
      </c>
      <c r="J1624" s="24" t="n">
        <v>0</v>
      </c>
      <c r="K1624" s="24" t="n">
        <v>-0</v>
      </c>
      <c r="L1624" s="24" t="n">
        <v>-0</v>
      </c>
      <c r="M1624" s="6" t="s">
        <f>=I1624+J1624+K1624+L1624</f>
      </c>
      <c r="N1624" s="22"/>
      <c r="O1624" s="22" t="s">
        <v>796</v>
      </c>
    </row>
    <row collapsed="false" customFormat="false" customHeight="false" hidden="false" ht="12.1" outlineLevel="0" r="1625">
      <c r="A1625" s="21" t="n">
        <v>45945.386782407</v>
      </c>
      <c r="B1625" s="22" t="s">
        <v>673</v>
      </c>
      <c r="C1625" s="22" t="s">
        <v>233</v>
      </c>
      <c r="D1625" s="22" t="s">
        <v>673</v>
      </c>
      <c r="E1625" s="22" t="s">
        <v>673</v>
      </c>
      <c r="F1625" s="22" t="s">
        <v>20</v>
      </c>
      <c r="G1625" s="23" t="n">
        <v>1</v>
      </c>
      <c r="H1625" s="24" t="n">
        <v>1</v>
      </c>
      <c r="I1625" s="24" t="n">
        <v>40.05</v>
      </c>
      <c r="J1625" s="24" t="n">
        <v>0</v>
      </c>
      <c r="K1625" s="24" t="n">
        <v>-0</v>
      </c>
      <c r="L1625" s="24" t="n">
        <v>-0</v>
      </c>
      <c r="M1625" s="6" t="s">
        <f>=I1625+J1625+K1625+L1625</f>
      </c>
      <c r="N1625" s="22"/>
      <c r="O1625" s="22" t="s">
        <v>796</v>
      </c>
    </row>
    <row collapsed="false" customFormat="false" customHeight="false" hidden="false" ht="12.1" outlineLevel="0" r="1626">
      <c r="A1626" s="21" t="n">
        <v>45945.704710648</v>
      </c>
      <c r="B1626" s="22" t="s">
        <v>673</v>
      </c>
      <c r="C1626" s="22" t="s">
        <v>233</v>
      </c>
      <c r="D1626" s="22" t="s">
        <v>673</v>
      </c>
      <c r="E1626" s="22" t="s">
        <v>673</v>
      </c>
      <c r="F1626" s="22" t="s">
        <v>20</v>
      </c>
      <c r="G1626" s="23" t="n">
        <v>1</v>
      </c>
      <c r="H1626" s="24" t="n">
        <v>1</v>
      </c>
      <c r="I1626" s="24" t="n">
        <v>3</v>
      </c>
      <c r="J1626" s="24" t="n">
        <v>0</v>
      </c>
      <c r="K1626" s="24" t="n">
        <v>-0</v>
      </c>
      <c r="L1626" s="24" t="n">
        <v>-0</v>
      </c>
      <c r="M1626" s="6" t="s">
        <f>=I1626+J1626+K1626+L1626</f>
      </c>
      <c r="N1626" s="22"/>
      <c r="O1626" s="22" t="s">
        <v>796</v>
      </c>
    </row>
    <row collapsed="false" customFormat="false" customHeight="false" hidden="false" ht="12.1" outlineLevel="0" r="1627">
      <c r="A1627" s="21" t="n">
        <v>45945.789467593</v>
      </c>
      <c r="B1627" s="22" t="s">
        <v>673</v>
      </c>
      <c r="C1627" s="22" t="s">
        <v>233</v>
      </c>
      <c r="D1627" s="22" t="s">
        <v>673</v>
      </c>
      <c r="E1627" s="22" t="s">
        <v>673</v>
      </c>
      <c r="F1627" s="22" t="s">
        <v>20</v>
      </c>
      <c r="G1627" s="23" t="n">
        <v>1</v>
      </c>
      <c r="H1627" s="24" t="n">
        <v>1</v>
      </c>
      <c r="I1627" s="24" t="n">
        <v>1.34</v>
      </c>
      <c r="J1627" s="24" t="n">
        <v>0</v>
      </c>
      <c r="K1627" s="24" t="n">
        <v>-0</v>
      </c>
      <c r="L1627" s="24" t="n">
        <v>-0</v>
      </c>
      <c r="M1627" s="6" t="s">
        <f>=I1627+J1627+K1627+L1627</f>
      </c>
      <c r="N1627" s="22"/>
      <c r="O1627" s="22" t="s">
        <v>796</v>
      </c>
    </row>
    <row collapsed="false" customFormat="false" customHeight="false" hidden="false" ht="12.1" outlineLevel="0" r="1628">
      <c r="A1628" s="21" t="n">
        <v>45947.694340278</v>
      </c>
      <c r="B1628" s="22" t="s">
        <v>673</v>
      </c>
      <c r="C1628" s="22" t="s">
        <v>233</v>
      </c>
      <c r="D1628" s="22" t="s">
        <v>673</v>
      </c>
      <c r="E1628" s="22" t="s">
        <v>673</v>
      </c>
      <c r="F1628" s="22" t="s">
        <v>20</v>
      </c>
      <c r="G1628" s="23" t="n">
        <v>1</v>
      </c>
      <c r="H1628" s="24" t="n">
        <v>1</v>
      </c>
      <c r="I1628" s="24" t="n">
        <v>3</v>
      </c>
      <c r="J1628" s="24" t="n">
        <v>0</v>
      </c>
      <c r="K1628" s="24" t="n">
        <v>-0</v>
      </c>
      <c r="L1628" s="24" t="n">
        <v>-0</v>
      </c>
      <c r="M1628" s="6" t="s">
        <f>=I1628+J1628+K1628+L1628</f>
      </c>
      <c r="N1628" s="22"/>
      <c r="O1628" s="22" t="s">
        <v>796</v>
      </c>
    </row>
    <row collapsed="false" customFormat="false" customHeight="false" hidden="false" ht="12.1" outlineLevel="0" r="1629">
      <c r="A1629" s="21" t="n">
        <v>45948.728287037</v>
      </c>
      <c r="B1629" s="22" t="s">
        <v>673</v>
      </c>
      <c r="C1629" s="22" t="s">
        <v>233</v>
      </c>
      <c r="D1629" s="22" t="s">
        <v>673</v>
      </c>
      <c r="E1629" s="22" t="s">
        <v>673</v>
      </c>
      <c r="F1629" s="22" t="s">
        <v>20</v>
      </c>
      <c r="G1629" s="23" t="n">
        <v>1</v>
      </c>
      <c r="H1629" s="24" t="n">
        <v>1</v>
      </c>
      <c r="I1629" s="24" t="n">
        <v>18.43</v>
      </c>
      <c r="J1629" s="24" t="n">
        <v>0</v>
      </c>
      <c r="K1629" s="24" t="n">
        <v>-0</v>
      </c>
      <c r="L1629" s="24" t="n">
        <v>-0</v>
      </c>
      <c r="M1629" s="6" t="s">
        <f>=I1629+J1629+K1629+L1629</f>
      </c>
      <c r="N1629" s="22"/>
      <c r="O1629" s="22" t="s">
        <v>796</v>
      </c>
    </row>
    <row collapsed="false" customFormat="false" customHeight="false" hidden="false" ht="12.1" outlineLevel="0" r="1630">
      <c r="A1630" s="21" t="n">
        <v>45949.5775</v>
      </c>
      <c r="B1630" s="22" t="s">
        <v>673</v>
      </c>
      <c r="C1630" s="22" t="s">
        <v>233</v>
      </c>
      <c r="D1630" s="22" t="s">
        <v>673</v>
      </c>
      <c r="E1630" s="22" t="s">
        <v>673</v>
      </c>
      <c r="F1630" s="22" t="s">
        <v>20</v>
      </c>
      <c r="G1630" s="23" t="n">
        <v>1</v>
      </c>
      <c r="H1630" s="24" t="n">
        <v>1</v>
      </c>
      <c r="I1630" s="24" t="n">
        <v>31</v>
      </c>
      <c r="J1630" s="24" t="n">
        <v>0</v>
      </c>
      <c r="K1630" s="24" t="n">
        <v>-0</v>
      </c>
      <c r="L1630" s="24" t="n">
        <v>-0</v>
      </c>
      <c r="M1630" s="6" t="s">
        <f>=I1630+J1630+K1630+L1630</f>
      </c>
      <c r="N1630" s="22"/>
      <c r="O1630" s="22" t="s">
        <v>796</v>
      </c>
    </row>
    <row collapsed="false" customFormat="false" customHeight="false" hidden="false" ht="12.1" outlineLevel="0" r="1631">
      <c r="A1631" s="21" t="n">
        <v>45950.534386574</v>
      </c>
      <c r="B1631" s="22" t="s">
        <v>673</v>
      </c>
      <c r="C1631" s="22" t="s">
        <v>233</v>
      </c>
      <c r="D1631" s="22" t="s">
        <v>673</v>
      </c>
      <c r="E1631" s="22" t="s">
        <v>673</v>
      </c>
      <c r="F1631" s="22" t="s">
        <v>20</v>
      </c>
      <c r="G1631" s="23" t="n">
        <v>1</v>
      </c>
      <c r="H1631" s="24" t="n">
        <v>1</v>
      </c>
      <c r="I1631" s="24" t="n">
        <v>20</v>
      </c>
      <c r="J1631" s="24" t="n">
        <v>0</v>
      </c>
      <c r="K1631" s="24" t="n">
        <v>-0</v>
      </c>
      <c r="L1631" s="24" t="n">
        <v>-0</v>
      </c>
      <c r="M1631" s="6" t="s">
        <f>=I1631+J1631+K1631+L1631</f>
      </c>
      <c r="N1631" s="22"/>
      <c r="O1631" s="22" t="s">
        <v>796</v>
      </c>
    </row>
    <row collapsed="false" customFormat="false" customHeight="false" hidden="false" ht="12.1" outlineLevel="0" r="1632">
      <c r="A1632" s="20" t="n">
        <v>45950.534421296</v>
      </c>
      <c r="B1632" s="16" t="s">
        <v>135</v>
      </c>
      <c r="C1632" s="16" t="s">
        <v>801</v>
      </c>
      <c r="D1632" s="16" t="s">
        <v>336</v>
      </c>
      <c r="E1632" s="16" t="s">
        <v>132</v>
      </c>
      <c r="F1632" s="16" t="s">
        <v>20</v>
      </c>
      <c r="G1632" s="7" t="n">
        <v>1</v>
      </c>
      <c r="H1632" s="6" t="n">
        <v>145.108599</v>
      </c>
      <c r="I1632" s="6" t="n">
        <v>-145.11</v>
      </c>
      <c r="J1632" s="6" t="n">
        <v>-0</v>
      </c>
      <c r="K1632" s="6" t="n">
        <v>-0</v>
      </c>
      <c r="L1632" s="6" t="n">
        <v>-0</v>
      </c>
      <c r="M1632" s="6" t="s">
        <f>=I1632+J1632+K1632+L1632</f>
      </c>
      <c r="N1632" s="16"/>
      <c r="O1632" s="16" t="s">
        <v>796</v>
      </c>
    </row>
    <row collapsed="false" customFormat="false" customHeight="false" hidden="false" ht="12.1" outlineLevel="0" r="1633">
      <c r="A1633" s="21" t="n">
        <v>45950.781238426</v>
      </c>
      <c r="B1633" s="22" t="s">
        <v>673</v>
      </c>
      <c r="C1633" s="22" t="s">
        <v>233</v>
      </c>
      <c r="D1633" s="22" t="s">
        <v>673</v>
      </c>
      <c r="E1633" s="22" t="s">
        <v>673</v>
      </c>
      <c r="F1633" s="22" t="s">
        <v>20</v>
      </c>
      <c r="G1633" s="23" t="n">
        <v>1</v>
      </c>
      <c r="H1633" s="24" t="n">
        <v>1</v>
      </c>
      <c r="I1633" s="24" t="n">
        <v>21</v>
      </c>
      <c r="J1633" s="24" t="n">
        <v>0</v>
      </c>
      <c r="K1633" s="24" t="n">
        <v>-0</v>
      </c>
      <c r="L1633" s="24" t="n">
        <v>-0</v>
      </c>
      <c r="M1633" s="6" t="s">
        <f>=I1633+J1633+K1633+L1633</f>
      </c>
      <c r="N1633" s="22"/>
      <c r="O1633" s="22" t="s">
        <v>796</v>
      </c>
    </row>
    <row collapsed="false" customFormat="false" customHeight="false" hidden="false" ht="12.1" outlineLevel="0" r="1634">
      <c r="A1634" s="21" t="n">
        <v>45951.5225</v>
      </c>
      <c r="B1634" s="22" t="s">
        <v>673</v>
      </c>
      <c r="C1634" s="22" t="s">
        <v>233</v>
      </c>
      <c r="D1634" s="22" t="s">
        <v>673</v>
      </c>
      <c r="E1634" s="22" t="s">
        <v>673</v>
      </c>
      <c r="F1634" s="22" t="s">
        <v>20</v>
      </c>
      <c r="G1634" s="23" t="n">
        <v>1</v>
      </c>
      <c r="H1634" s="24" t="n">
        <v>1</v>
      </c>
      <c r="I1634" s="24" t="n">
        <v>41</v>
      </c>
      <c r="J1634" s="24" t="n">
        <v>0</v>
      </c>
      <c r="K1634" s="24" t="n">
        <v>-0</v>
      </c>
      <c r="L1634" s="24" t="n">
        <v>-0</v>
      </c>
      <c r="M1634" s="6" t="s">
        <f>=I1634+J1634+K1634+L1634</f>
      </c>
      <c r="N1634" s="22"/>
      <c r="O1634" s="22" t="s">
        <v>796</v>
      </c>
    </row>
    <row collapsed="false" customFormat="false" customHeight="false" hidden="false" ht="12.1" outlineLevel="0" r="1635">
      <c r="A1635" s="29" t="n">
        <v>45951.546365741</v>
      </c>
      <c r="B1635" s="30" t="s">
        <v>687</v>
      </c>
      <c r="C1635" s="30" t="s">
        <v>713</v>
      </c>
      <c r="D1635" s="30" t="s">
        <v>687</v>
      </c>
      <c r="E1635" s="30" t="s">
        <v>687</v>
      </c>
      <c r="F1635" s="30" t="s">
        <v>20</v>
      </c>
      <c r="G1635" s="31" t="n">
        <v>1</v>
      </c>
      <c r="H1635" s="32" t="n">
        <v>-28</v>
      </c>
      <c r="I1635" s="32" t="n">
        <v>-28</v>
      </c>
      <c r="J1635" s="32" t="n">
        <v>0</v>
      </c>
      <c r="K1635" s="32" t="n">
        <v>-0</v>
      </c>
      <c r="L1635" s="32" t="n">
        <v>-0</v>
      </c>
      <c r="M1635" s="6" t="s">
        <f>=I1635+J1635+K1635+L1635</f>
      </c>
      <c r="N1635" s="30"/>
      <c r="O1635" s="30" t="s">
        <v>674</v>
      </c>
    </row>
    <row collapsed="false" customFormat="false" customHeight="false" hidden="false" ht="12.1" outlineLevel="0" r="1636">
      <c r="A1636" s="21" t="n">
        <v>45951.546365741</v>
      </c>
      <c r="B1636" s="22" t="s">
        <v>696</v>
      </c>
      <c r="C1636" s="22" t="s">
        <v>714</v>
      </c>
      <c r="D1636" s="22" t="s">
        <v>696</v>
      </c>
      <c r="E1636" s="22" t="s">
        <v>696</v>
      </c>
      <c r="F1636" s="22" t="s">
        <v>20</v>
      </c>
      <c r="G1636" s="23" t="n">
        <v>1</v>
      </c>
      <c r="H1636" s="24" t="n">
        <v>1</v>
      </c>
      <c r="I1636" s="24" t="n">
        <v>213</v>
      </c>
      <c r="J1636" s="24" t="n">
        <v>0</v>
      </c>
      <c r="K1636" s="24" t="n">
        <v>-0</v>
      </c>
      <c r="L1636" s="24" t="n">
        <v>-0</v>
      </c>
      <c r="M1636" s="6" t="s">
        <f>=I1636+J1636+K1636+L1636</f>
      </c>
      <c r="N1636" s="22"/>
      <c r="O1636" s="22" t="s">
        <v>674</v>
      </c>
    </row>
    <row collapsed="false" customFormat="false" customHeight="false" hidden="false" ht="12.1" outlineLevel="0" r="1637">
      <c r="A1637" s="21" t="n">
        <v>45951.738668981</v>
      </c>
      <c r="B1637" s="22" t="s">
        <v>673</v>
      </c>
      <c r="C1637" s="22" t="s">
        <v>233</v>
      </c>
      <c r="D1637" s="22" t="s">
        <v>673</v>
      </c>
      <c r="E1637" s="22" t="s">
        <v>673</v>
      </c>
      <c r="F1637" s="22" t="s">
        <v>20</v>
      </c>
      <c r="G1637" s="23" t="n">
        <v>1</v>
      </c>
      <c r="H1637" s="24" t="n">
        <v>1</v>
      </c>
      <c r="I1637" s="24" t="n">
        <v>32</v>
      </c>
      <c r="J1637" s="24" t="n">
        <v>0</v>
      </c>
      <c r="K1637" s="24" t="n">
        <v>-0</v>
      </c>
      <c r="L1637" s="24" t="n">
        <v>-0</v>
      </c>
      <c r="M1637" s="6" t="s">
        <f>=I1637+J1637+K1637+L1637</f>
      </c>
      <c r="N1637" s="22"/>
      <c r="O1637" s="22" t="s">
        <v>796</v>
      </c>
    </row>
    <row collapsed="false" customFormat="false" customHeight="false" hidden="false" ht="12.1" outlineLevel="0" r="1638">
      <c r="A1638" s="21" t="n">
        <v>45952.379988426</v>
      </c>
      <c r="B1638" s="22" t="s">
        <v>673</v>
      </c>
      <c r="C1638" s="22" t="s">
        <v>233</v>
      </c>
      <c r="D1638" s="22" t="s">
        <v>673</v>
      </c>
      <c r="E1638" s="22" t="s">
        <v>673</v>
      </c>
      <c r="F1638" s="22" t="s">
        <v>20</v>
      </c>
      <c r="G1638" s="23" t="n">
        <v>1</v>
      </c>
      <c r="H1638" s="24" t="n">
        <v>1</v>
      </c>
      <c r="I1638" s="24" t="n">
        <v>40.02</v>
      </c>
      <c r="J1638" s="24" t="n">
        <v>0</v>
      </c>
      <c r="K1638" s="24" t="n">
        <v>-0</v>
      </c>
      <c r="L1638" s="24" t="n">
        <v>-0</v>
      </c>
      <c r="M1638" s="6" t="s">
        <f>=I1638+J1638+K1638+L1638</f>
      </c>
      <c r="N1638" s="22"/>
      <c r="O1638" s="22" t="s">
        <v>796</v>
      </c>
    </row>
    <row collapsed="false" customFormat="false" customHeight="false" hidden="false" ht="12.1" outlineLevel="0" r="1639">
      <c r="A1639" s="20" t="n">
        <v>45952.380046296</v>
      </c>
      <c r="B1639" s="16" t="s">
        <v>135</v>
      </c>
      <c r="C1639" s="16" t="s">
        <v>801</v>
      </c>
      <c r="D1639" s="16" t="s">
        <v>336</v>
      </c>
      <c r="E1639" s="16" t="s">
        <v>132</v>
      </c>
      <c r="F1639" s="16" t="s">
        <v>20</v>
      </c>
      <c r="G1639" s="7" t="n">
        <v>1</v>
      </c>
      <c r="H1639" s="6" t="n">
        <v>145.227701</v>
      </c>
      <c r="I1639" s="6" t="n">
        <v>-145.23</v>
      </c>
      <c r="J1639" s="6" t="n">
        <v>-0</v>
      </c>
      <c r="K1639" s="6" t="n">
        <v>-0</v>
      </c>
      <c r="L1639" s="6" t="n">
        <v>-0</v>
      </c>
      <c r="M1639" s="6" t="s">
        <f>=I1639+J1639+K1639+L1639</f>
      </c>
      <c r="N1639" s="16"/>
      <c r="O1639" s="16" t="s">
        <v>796</v>
      </c>
    </row>
    <row collapsed="false" customFormat="false" customHeight="false" hidden="false" ht="12.1" outlineLevel="0" r="1640">
      <c r="A1640" s="21" t="n">
        <v>45952.558923611</v>
      </c>
      <c r="B1640" s="22" t="s">
        <v>673</v>
      </c>
      <c r="C1640" s="22" t="s">
        <v>233</v>
      </c>
      <c r="D1640" s="22" t="s">
        <v>673</v>
      </c>
      <c r="E1640" s="22" t="s">
        <v>673</v>
      </c>
      <c r="F1640" s="22" t="s">
        <v>20</v>
      </c>
      <c r="G1640" s="23" t="n">
        <v>1</v>
      </c>
      <c r="H1640" s="24" t="n">
        <v>1</v>
      </c>
      <c r="I1640" s="24" t="n">
        <v>40</v>
      </c>
      <c r="J1640" s="24" t="n">
        <v>0</v>
      </c>
      <c r="K1640" s="24" t="n">
        <v>-0</v>
      </c>
      <c r="L1640" s="24" t="n">
        <v>-0</v>
      </c>
      <c r="M1640" s="6" t="s">
        <f>=I1640+J1640+K1640+L1640</f>
      </c>
      <c r="N1640" s="22"/>
      <c r="O1640" s="22" t="s">
        <v>796</v>
      </c>
    </row>
    <row collapsed="false" customFormat="false" customHeight="false" hidden="false" ht="12.1" outlineLevel="0" r="1641">
      <c r="A1641" s="21" t="n">
        <v>45953.379189815</v>
      </c>
      <c r="B1641" s="22" t="s">
        <v>673</v>
      </c>
      <c r="C1641" s="22" t="s">
        <v>233</v>
      </c>
      <c r="D1641" s="22" t="s">
        <v>673</v>
      </c>
      <c r="E1641" s="22" t="s">
        <v>673</v>
      </c>
      <c r="F1641" s="22" t="s">
        <v>20</v>
      </c>
      <c r="G1641" s="23" t="n">
        <v>1</v>
      </c>
      <c r="H1641" s="24" t="n">
        <v>1</v>
      </c>
      <c r="I1641" s="24" t="n">
        <v>39.59</v>
      </c>
      <c r="J1641" s="24" t="n">
        <v>0</v>
      </c>
      <c r="K1641" s="24" t="n">
        <v>-0</v>
      </c>
      <c r="L1641" s="24" t="n">
        <v>-0</v>
      </c>
      <c r="M1641" s="6" t="s">
        <f>=I1641+J1641+K1641+L1641</f>
      </c>
      <c r="N1641" s="22"/>
      <c r="O1641" s="22" t="s">
        <v>796</v>
      </c>
    </row>
    <row collapsed="false" customFormat="false" customHeight="false" hidden="false" ht="12.1" outlineLevel="0" r="1642">
      <c r="A1642" s="21" t="n">
        <v>45953.385300926</v>
      </c>
      <c r="B1642" s="22" t="s">
        <v>673</v>
      </c>
      <c r="C1642" s="22" t="s">
        <v>233</v>
      </c>
      <c r="D1642" s="22" t="s">
        <v>673</v>
      </c>
      <c r="E1642" s="22" t="s">
        <v>673</v>
      </c>
      <c r="F1642" s="22" t="s">
        <v>20</v>
      </c>
      <c r="G1642" s="23" t="n">
        <v>1</v>
      </c>
      <c r="H1642" s="24" t="n">
        <v>1</v>
      </c>
      <c r="I1642" s="24" t="n">
        <v>40.06</v>
      </c>
      <c r="J1642" s="24" t="n">
        <v>0</v>
      </c>
      <c r="K1642" s="24" t="n">
        <v>-0</v>
      </c>
      <c r="L1642" s="24" t="n">
        <v>-0</v>
      </c>
      <c r="M1642" s="6" t="s">
        <f>=I1642+J1642+K1642+L1642</f>
      </c>
      <c r="N1642" s="22"/>
      <c r="O1642" s="22" t="s">
        <v>796</v>
      </c>
    </row>
    <row collapsed="false" customFormat="false" customHeight="false" hidden="false" ht="12.1" outlineLevel="0" r="1643">
      <c r="A1643" s="21" t="n">
        <v>45953.600532407</v>
      </c>
      <c r="B1643" s="22" t="s">
        <v>673</v>
      </c>
      <c r="C1643" s="22" t="s">
        <v>233</v>
      </c>
      <c r="D1643" s="22" t="s">
        <v>673</v>
      </c>
      <c r="E1643" s="22" t="s">
        <v>673</v>
      </c>
      <c r="F1643" s="22" t="s">
        <v>20</v>
      </c>
      <c r="G1643" s="23" t="n">
        <v>1</v>
      </c>
      <c r="H1643" s="24" t="n">
        <v>1</v>
      </c>
      <c r="I1643" s="24" t="n">
        <v>20</v>
      </c>
      <c r="J1643" s="24" t="n">
        <v>0</v>
      </c>
      <c r="K1643" s="24" t="n">
        <v>-0</v>
      </c>
      <c r="L1643" s="24" t="n">
        <v>-0</v>
      </c>
      <c r="M1643" s="6" t="s">
        <f>=I1643+J1643+K1643+L1643</f>
      </c>
      <c r="N1643" s="22"/>
      <c r="O1643" s="22" t="s">
        <v>796</v>
      </c>
    </row>
    <row collapsed="false" customFormat="false" customHeight="false" hidden="false" ht="12.1" outlineLevel="0" r="1644">
      <c r="A1644" s="21" t="n">
        <v>45954.463773148</v>
      </c>
      <c r="B1644" s="22" t="s">
        <v>673</v>
      </c>
      <c r="C1644" s="22" t="s">
        <v>233</v>
      </c>
      <c r="D1644" s="22" t="s">
        <v>673</v>
      </c>
      <c r="E1644" s="22" t="s">
        <v>673</v>
      </c>
      <c r="F1644" s="22" t="s">
        <v>20</v>
      </c>
      <c r="G1644" s="23" t="n">
        <v>1</v>
      </c>
      <c r="H1644" s="24" t="n">
        <v>1</v>
      </c>
      <c r="I1644" s="24" t="n">
        <v>0.03</v>
      </c>
      <c r="J1644" s="24" t="n">
        <v>0</v>
      </c>
      <c r="K1644" s="24" t="n">
        <v>-0</v>
      </c>
      <c r="L1644" s="24" t="n">
        <v>-0</v>
      </c>
      <c r="M1644" s="6" t="s">
        <f>=I1644+J1644+K1644+L1644</f>
      </c>
      <c r="N1644" s="22"/>
      <c r="O1644" s="22" t="s">
        <v>796</v>
      </c>
    </row>
    <row collapsed="false" customFormat="false" customHeight="false" hidden="false" ht="12.1" outlineLevel="0" r="1645">
      <c r="A1645" s="21" t="n">
        <v>45954.755625</v>
      </c>
      <c r="B1645" s="22" t="s">
        <v>673</v>
      </c>
      <c r="C1645" s="22" t="s">
        <v>233</v>
      </c>
      <c r="D1645" s="22" t="s">
        <v>673</v>
      </c>
      <c r="E1645" s="22" t="s">
        <v>673</v>
      </c>
      <c r="F1645" s="22" t="s">
        <v>20</v>
      </c>
      <c r="G1645" s="23" t="n">
        <v>1</v>
      </c>
      <c r="H1645" s="24" t="n">
        <v>1</v>
      </c>
      <c r="I1645" s="24" t="n">
        <v>2</v>
      </c>
      <c r="J1645" s="24" t="n">
        <v>0</v>
      </c>
      <c r="K1645" s="24" t="n">
        <v>-0</v>
      </c>
      <c r="L1645" s="24" t="n">
        <v>-0</v>
      </c>
      <c r="M1645" s="6" t="s">
        <f>=I1645+J1645+K1645+L1645</f>
      </c>
      <c r="N1645" s="22"/>
      <c r="O1645" s="22" t="s">
        <v>796</v>
      </c>
    </row>
    <row collapsed="false" customFormat="false" customHeight="false" hidden="false" ht="12.1" outlineLevel="0" r="1646">
      <c r="A1646" s="21" t="n">
        <v>45954.765289352</v>
      </c>
      <c r="B1646" s="22" t="s">
        <v>673</v>
      </c>
      <c r="C1646" s="22" t="s">
        <v>233</v>
      </c>
      <c r="D1646" s="22" t="s">
        <v>673</v>
      </c>
      <c r="E1646" s="22" t="s">
        <v>673</v>
      </c>
      <c r="F1646" s="22" t="s">
        <v>20</v>
      </c>
      <c r="G1646" s="23" t="n">
        <v>1</v>
      </c>
      <c r="H1646" s="24" t="n">
        <v>1</v>
      </c>
      <c r="I1646" s="24" t="n">
        <v>21</v>
      </c>
      <c r="J1646" s="24" t="n">
        <v>0</v>
      </c>
      <c r="K1646" s="24" t="n">
        <v>-0</v>
      </c>
      <c r="L1646" s="24" t="n">
        <v>-0</v>
      </c>
      <c r="M1646" s="6" t="s">
        <f>=I1646+J1646+K1646+L1646</f>
      </c>
      <c r="N1646" s="22"/>
      <c r="O1646" s="22" t="s">
        <v>796</v>
      </c>
    </row>
    <row collapsed="false" customFormat="false" customHeight="false" hidden="false" ht="12.1" outlineLevel="0" r="1647">
      <c r="A1647" s="20" t="n">
        <v>45954.7653125</v>
      </c>
      <c r="B1647" s="16" t="s">
        <v>135</v>
      </c>
      <c r="C1647" s="16" t="s">
        <v>801</v>
      </c>
      <c r="D1647" s="16" t="s">
        <v>336</v>
      </c>
      <c r="E1647" s="16" t="s">
        <v>132</v>
      </c>
      <c r="F1647" s="16" t="s">
        <v>20</v>
      </c>
      <c r="G1647" s="7" t="n">
        <v>1</v>
      </c>
      <c r="H1647" s="6" t="n">
        <v>145.348019</v>
      </c>
      <c r="I1647" s="6" t="n">
        <v>-145.35</v>
      </c>
      <c r="J1647" s="6" t="n">
        <v>-0</v>
      </c>
      <c r="K1647" s="6" t="n">
        <v>-0</v>
      </c>
      <c r="L1647" s="6" t="n">
        <v>-0</v>
      </c>
      <c r="M1647" s="6" t="s">
        <f>=I1647+J1647+K1647+L1647</f>
      </c>
      <c r="N1647" s="16"/>
      <c r="O1647" s="16" t="s">
        <v>796</v>
      </c>
    </row>
    <row collapsed="false" customFormat="false" customHeight="false" hidden="false" ht="12.1" outlineLevel="0" r="1648">
      <c r="A1648" s="21" t="n">
        <v>45954.776956019</v>
      </c>
      <c r="B1648" s="22" t="s">
        <v>673</v>
      </c>
      <c r="C1648" s="22" t="s">
        <v>233</v>
      </c>
      <c r="D1648" s="22" t="s">
        <v>673</v>
      </c>
      <c r="E1648" s="22" t="s">
        <v>673</v>
      </c>
      <c r="F1648" s="22" t="s">
        <v>20</v>
      </c>
      <c r="G1648" s="23" t="n">
        <v>1</v>
      </c>
      <c r="H1648" s="24" t="n">
        <v>1</v>
      </c>
      <c r="I1648" s="24" t="n">
        <v>32</v>
      </c>
      <c r="J1648" s="24" t="n">
        <v>0</v>
      </c>
      <c r="K1648" s="24" t="n">
        <v>-0</v>
      </c>
      <c r="L1648" s="24" t="n">
        <v>-0</v>
      </c>
      <c r="M1648" s="6" t="s">
        <f>=I1648+J1648+K1648+L1648</f>
      </c>
      <c r="N1648" s="22"/>
      <c r="O1648" s="22" t="s">
        <v>796</v>
      </c>
    </row>
    <row collapsed="false" customFormat="false" customHeight="false" hidden="false" ht="12.1" outlineLevel="0" r="1649">
      <c r="A1649" s="21" t="n">
        <v>45956.706284722</v>
      </c>
      <c r="B1649" s="22" t="s">
        <v>673</v>
      </c>
      <c r="C1649" s="22" t="s">
        <v>233</v>
      </c>
      <c r="D1649" s="22" t="s">
        <v>673</v>
      </c>
      <c r="E1649" s="22" t="s">
        <v>673</v>
      </c>
      <c r="F1649" s="22" t="s">
        <v>20</v>
      </c>
      <c r="G1649" s="23" t="n">
        <v>1</v>
      </c>
      <c r="H1649" s="24" t="n">
        <v>1</v>
      </c>
      <c r="I1649" s="24" t="n">
        <v>3</v>
      </c>
      <c r="J1649" s="24" t="n">
        <v>0</v>
      </c>
      <c r="K1649" s="24" t="n">
        <v>-0</v>
      </c>
      <c r="L1649" s="24" t="n">
        <v>-0</v>
      </c>
      <c r="M1649" s="6" t="s">
        <f>=I1649+J1649+K1649+L1649</f>
      </c>
      <c r="N1649" s="22"/>
      <c r="O1649" s="22" t="s">
        <v>796</v>
      </c>
    </row>
    <row collapsed="false" customFormat="false" customHeight="false" hidden="false" ht="12.1" outlineLevel="0" r="1650">
      <c r="A1650" s="21" t="n">
        <v>45957.3271875</v>
      </c>
      <c r="B1650" s="22" t="s">
        <v>673</v>
      </c>
      <c r="C1650" s="22" t="s">
        <v>233</v>
      </c>
      <c r="D1650" s="22" t="s">
        <v>673</v>
      </c>
      <c r="E1650" s="22" t="s">
        <v>673</v>
      </c>
      <c r="F1650" s="22" t="s">
        <v>20</v>
      </c>
      <c r="G1650" s="23" t="n">
        <v>1</v>
      </c>
      <c r="H1650" s="24" t="n">
        <v>1</v>
      </c>
      <c r="I1650" s="24" t="n">
        <v>9</v>
      </c>
      <c r="J1650" s="24" t="n">
        <v>0</v>
      </c>
      <c r="K1650" s="24" t="n">
        <v>-0</v>
      </c>
      <c r="L1650" s="24" t="n">
        <v>-0</v>
      </c>
      <c r="M1650" s="6" t="s">
        <f>=I1650+J1650+K1650+L1650</f>
      </c>
      <c r="N1650" s="22"/>
      <c r="O1650" s="22" t="s">
        <v>796</v>
      </c>
    </row>
    <row collapsed="false" customFormat="false" customHeight="false" hidden="false" ht="12.1" outlineLevel="0" r="1651">
      <c r="A1651" s="21" t="n">
        <v>45957.407916667</v>
      </c>
      <c r="B1651" s="22" t="s">
        <v>696</v>
      </c>
      <c r="C1651" s="22" t="s">
        <v>838</v>
      </c>
      <c r="D1651" s="22" t="s">
        <v>696</v>
      </c>
      <c r="E1651" s="22" t="s">
        <v>696</v>
      </c>
      <c r="F1651" s="22" t="s">
        <v>20</v>
      </c>
      <c r="G1651" s="23" t="n">
        <v>1</v>
      </c>
      <c r="H1651" s="24" t="n">
        <v>1</v>
      </c>
      <c r="I1651" s="24" t="n">
        <v>52.86</v>
      </c>
      <c r="J1651" s="24" t="n">
        <v>0</v>
      </c>
      <c r="K1651" s="24" t="n">
        <v>-0</v>
      </c>
      <c r="L1651" s="24" t="n">
        <v>-0</v>
      </c>
      <c r="M1651" s="6" t="s">
        <f>=I1651+J1651+K1651+L1651</f>
      </c>
      <c r="N1651" s="22"/>
      <c r="O1651" s="22" t="s">
        <v>674</v>
      </c>
    </row>
    <row collapsed="false" customFormat="false" customHeight="false" hidden="false" ht="12.1" outlineLevel="0" r="1652">
      <c r="A1652" s="21" t="n">
        <v>45957.477199074</v>
      </c>
      <c r="B1652" s="22" t="s">
        <v>673</v>
      </c>
      <c r="C1652" s="22" t="s">
        <v>233</v>
      </c>
      <c r="D1652" s="22" t="s">
        <v>673</v>
      </c>
      <c r="E1652" s="22" t="s">
        <v>673</v>
      </c>
      <c r="F1652" s="22" t="s">
        <v>20</v>
      </c>
      <c r="G1652" s="23" t="n">
        <v>1</v>
      </c>
      <c r="H1652" s="24" t="n">
        <v>1</v>
      </c>
      <c r="I1652" s="24" t="n">
        <v>19.04</v>
      </c>
      <c r="J1652" s="24" t="n">
        <v>0</v>
      </c>
      <c r="K1652" s="24" t="n">
        <v>-0</v>
      </c>
      <c r="L1652" s="24" t="n">
        <v>-0</v>
      </c>
      <c r="M1652" s="6" t="s">
        <f>=I1652+J1652+K1652+L1652</f>
      </c>
      <c r="N1652" s="22"/>
      <c r="O1652" s="22" t="s">
        <v>796</v>
      </c>
    </row>
    <row collapsed="false" customFormat="false" customHeight="false" hidden="false" ht="12.1" outlineLevel="0" r="1653">
      <c r="A1653" s="21" t="n">
        <v>45957.790706019</v>
      </c>
      <c r="B1653" s="22" t="s">
        <v>696</v>
      </c>
      <c r="C1653" s="22" t="s">
        <v>869</v>
      </c>
      <c r="D1653" s="22" t="s">
        <v>696</v>
      </c>
      <c r="E1653" s="22" t="s">
        <v>696</v>
      </c>
      <c r="F1653" s="22" t="s">
        <v>20</v>
      </c>
      <c r="G1653" s="23" t="n">
        <v>1</v>
      </c>
      <c r="H1653" s="24" t="n">
        <v>1</v>
      </c>
      <c r="I1653" s="24" t="n">
        <v>51.42</v>
      </c>
      <c r="J1653" s="24" t="n">
        <v>0</v>
      </c>
      <c r="K1653" s="24" t="n">
        <v>-0</v>
      </c>
      <c r="L1653" s="24" t="n">
        <v>-0</v>
      </c>
      <c r="M1653" s="6" t="s">
        <f>=I1653+J1653+K1653+L1653</f>
      </c>
      <c r="N1653" s="22"/>
      <c r="O1653" s="22" t="s">
        <v>674</v>
      </c>
    </row>
    <row collapsed="false" customFormat="false" customHeight="false" hidden="false" ht="12.1" outlineLevel="0" r="1654">
      <c r="A1654" s="21" t="n">
        <v>45957.791921296</v>
      </c>
      <c r="B1654" s="22" t="s">
        <v>731</v>
      </c>
      <c r="C1654" s="22" t="s">
        <v>870</v>
      </c>
      <c r="D1654" s="22" t="s">
        <v>731</v>
      </c>
      <c r="E1654" s="22" t="s">
        <v>731</v>
      </c>
      <c r="F1654" s="22" t="s">
        <v>20</v>
      </c>
      <c r="G1654" s="23" t="n">
        <v>1</v>
      </c>
      <c r="H1654" s="24" t="n">
        <v>1</v>
      </c>
      <c r="I1654" s="24" t="n">
        <v>203.34</v>
      </c>
      <c r="J1654" s="24" t="n">
        <v>0</v>
      </c>
      <c r="K1654" s="24" t="n">
        <v>-0</v>
      </c>
      <c r="L1654" s="24" t="n">
        <v>-0</v>
      </c>
      <c r="M1654" s="6" t="s">
        <f>=I1654+J1654+K1654+L1654</f>
      </c>
      <c r="N1654" s="22"/>
      <c r="O1654" s="22" t="s">
        <v>674</v>
      </c>
    </row>
    <row collapsed="false" customFormat="false" customHeight="false" hidden="false" ht="12.1" outlineLevel="0" r="1655">
      <c r="A1655" s="21" t="n">
        <v>45958.509212963</v>
      </c>
      <c r="B1655" s="22" t="s">
        <v>696</v>
      </c>
      <c r="C1655" s="22" t="s">
        <v>765</v>
      </c>
      <c r="D1655" s="22" t="s">
        <v>696</v>
      </c>
      <c r="E1655" s="22" t="s">
        <v>696</v>
      </c>
      <c r="F1655" s="22" t="s">
        <v>20</v>
      </c>
      <c r="G1655" s="23" t="n">
        <v>1</v>
      </c>
      <c r="H1655" s="24" t="n">
        <v>1</v>
      </c>
      <c r="I1655" s="24" t="n">
        <v>56.3</v>
      </c>
      <c r="J1655" s="24" t="n">
        <v>0</v>
      </c>
      <c r="K1655" s="24" t="n">
        <v>-0</v>
      </c>
      <c r="L1655" s="24" t="n">
        <v>-0</v>
      </c>
      <c r="M1655" s="6" t="s">
        <f>=I1655+J1655+K1655+L1655</f>
      </c>
      <c r="N1655" s="22"/>
      <c r="O1655" s="22" t="s">
        <v>674</v>
      </c>
    </row>
    <row collapsed="false" customFormat="false" customHeight="false" hidden="false" ht="12.1" outlineLevel="0" r="1656">
      <c r="A1656" s="21" t="n">
        <v>45958.516319444</v>
      </c>
      <c r="B1656" s="22" t="s">
        <v>673</v>
      </c>
      <c r="C1656" s="22" t="s">
        <v>233</v>
      </c>
      <c r="D1656" s="22" t="s">
        <v>673</v>
      </c>
      <c r="E1656" s="22" t="s">
        <v>673</v>
      </c>
      <c r="F1656" s="22" t="s">
        <v>20</v>
      </c>
      <c r="G1656" s="23" t="n">
        <v>1</v>
      </c>
      <c r="H1656" s="24" t="n">
        <v>1</v>
      </c>
      <c r="I1656" s="24" t="n">
        <v>10</v>
      </c>
      <c r="J1656" s="24" t="n">
        <v>0</v>
      </c>
      <c r="K1656" s="24" t="n">
        <v>-0</v>
      </c>
      <c r="L1656" s="24" t="n">
        <v>-0</v>
      </c>
      <c r="M1656" s="6" t="s">
        <f>=I1656+J1656+K1656+L1656</f>
      </c>
      <c r="N1656" s="22"/>
      <c r="O1656" s="22" t="s">
        <v>796</v>
      </c>
    </row>
    <row collapsed="false" customFormat="false" customHeight="false" hidden="false" ht="12.1" outlineLevel="0" r="1657">
      <c r="A1657" s="21" t="n">
        <v>45958.529675926</v>
      </c>
      <c r="B1657" s="22" t="s">
        <v>673</v>
      </c>
      <c r="C1657" s="22" t="s">
        <v>233</v>
      </c>
      <c r="D1657" s="22" t="s">
        <v>673</v>
      </c>
      <c r="E1657" s="22" t="s">
        <v>673</v>
      </c>
      <c r="F1657" s="22" t="s">
        <v>20</v>
      </c>
      <c r="G1657" s="23" t="n">
        <v>1</v>
      </c>
      <c r="H1657" s="24" t="n">
        <v>1</v>
      </c>
      <c r="I1657" s="24" t="n">
        <v>0.02</v>
      </c>
      <c r="J1657" s="24" t="n">
        <v>0</v>
      </c>
      <c r="K1657" s="24" t="n">
        <v>-0</v>
      </c>
      <c r="L1657" s="24" t="n">
        <v>-0</v>
      </c>
      <c r="M1657" s="6" t="s">
        <f>=I1657+J1657+K1657+L1657</f>
      </c>
      <c r="N1657" s="22"/>
      <c r="O1657" s="22" t="s">
        <v>796</v>
      </c>
    </row>
    <row collapsed="false" customFormat="false" customHeight="false" hidden="false" ht="12.1" outlineLevel="0" r="1658">
      <c r="A1658" s="21" t="n">
        <v>45959.471805556</v>
      </c>
      <c r="B1658" s="22" t="s">
        <v>696</v>
      </c>
      <c r="C1658" s="22" t="s">
        <v>889</v>
      </c>
      <c r="D1658" s="22" t="s">
        <v>696</v>
      </c>
      <c r="E1658" s="22" t="s">
        <v>696</v>
      </c>
      <c r="F1658" s="22" t="s">
        <v>20</v>
      </c>
      <c r="G1658" s="23" t="n">
        <v>1</v>
      </c>
      <c r="H1658" s="24" t="n">
        <v>1</v>
      </c>
      <c r="I1658" s="24" t="n">
        <v>48.69</v>
      </c>
      <c r="J1658" s="24" t="n">
        <v>0</v>
      </c>
      <c r="K1658" s="24" t="n">
        <v>-0</v>
      </c>
      <c r="L1658" s="24" t="n">
        <v>-0</v>
      </c>
      <c r="M1658" s="6" t="s">
        <f>=I1658+J1658+K1658+L1658</f>
      </c>
      <c r="N1658" s="22"/>
      <c r="O1658" s="22" t="s">
        <v>674</v>
      </c>
    </row>
    <row collapsed="false" customFormat="false" customHeight="false" hidden="false" ht="12.1" outlineLevel="0" r="1659">
      <c r="A1659" s="29" t="n">
        <v>45959.615694444</v>
      </c>
      <c r="B1659" s="30" t="s">
        <v>687</v>
      </c>
      <c r="C1659" s="30" t="s">
        <v>735</v>
      </c>
      <c r="D1659" s="30" t="s">
        <v>687</v>
      </c>
      <c r="E1659" s="30" t="s">
        <v>687</v>
      </c>
      <c r="F1659" s="30" t="s">
        <v>20</v>
      </c>
      <c r="G1659" s="31" t="n">
        <v>1</v>
      </c>
      <c r="H1659" s="32" t="n">
        <v>-20</v>
      </c>
      <c r="I1659" s="32" t="n">
        <v>-20</v>
      </c>
      <c r="J1659" s="32" t="n">
        <v>0</v>
      </c>
      <c r="K1659" s="32" t="n">
        <v>-0</v>
      </c>
      <c r="L1659" s="32" t="n">
        <v>-0</v>
      </c>
      <c r="M1659" s="6" t="s">
        <f>=I1659+J1659+K1659+L1659</f>
      </c>
      <c r="N1659" s="30"/>
      <c r="O1659" s="30" t="s">
        <v>674</v>
      </c>
    </row>
    <row collapsed="false" customFormat="false" customHeight="false" hidden="false" ht="12.1" outlineLevel="0" r="1660">
      <c r="A1660" s="21" t="n">
        <v>45959.615694444</v>
      </c>
      <c r="B1660" s="22" t="s">
        <v>696</v>
      </c>
      <c r="C1660" s="22" t="s">
        <v>734</v>
      </c>
      <c r="D1660" s="22" t="s">
        <v>696</v>
      </c>
      <c r="E1660" s="22" t="s">
        <v>696</v>
      </c>
      <c r="F1660" s="22" t="s">
        <v>20</v>
      </c>
      <c r="G1660" s="23" t="n">
        <v>1</v>
      </c>
      <c r="H1660" s="24" t="n">
        <v>1</v>
      </c>
      <c r="I1660" s="24" t="n">
        <v>157.85</v>
      </c>
      <c r="J1660" s="24" t="n">
        <v>0</v>
      </c>
      <c r="K1660" s="24" t="n">
        <v>-0</v>
      </c>
      <c r="L1660" s="24" t="n">
        <v>-0</v>
      </c>
      <c r="M1660" s="6" t="s">
        <f>=I1660+J1660+K1660+L1660</f>
      </c>
      <c r="N1660" s="22"/>
      <c r="O1660" s="22" t="s">
        <v>674</v>
      </c>
    </row>
    <row collapsed="false" customFormat="false" customHeight="false" hidden="false" ht="12.1" outlineLevel="0" r="1661">
      <c r="A1661" s="21" t="n">
        <v>45960.377361111</v>
      </c>
      <c r="B1661" s="22" t="s">
        <v>673</v>
      </c>
      <c r="C1661" s="22" t="s">
        <v>233</v>
      </c>
      <c r="D1661" s="22" t="s">
        <v>673</v>
      </c>
      <c r="E1661" s="22" t="s">
        <v>673</v>
      </c>
      <c r="F1661" s="22" t="s">
        <v>20</v>
      </c>
      <c r="G1661" s="23" t="n">
        <v>1</v>
      </c>
      <c r="H1661" s="24" t="n">
        <v>1</v>
      </c>
      <c r="I1661" s="24" t="n">
        <v>45.06</v>
      </c>
      <c r="J1661" s="24" t="n">
        <v>0</v>
      </c>
      <c r="K1661" s="24" t="n">
        <v>-0</v>
      </c>
      <c r="L1661" s="24" t="n">
        <v>-0</v>
      </c>
      <c r="M1661" s="6" t="s">
        <f>=I1661+J1661+K1661+L1661</f>
      </c>
      <c r="N1661" s="22"/>
      <c r="O1661" s="22" t="s">
        <v>796</v>
      </c>
    </row>
    <row collapsed="false" customFormat="false" customHeight="false" hidden="false" ht="12.1" outlineLevel="0" r="1662">
      <c r="A1662" s="21" t="n">
        <v>45960.676377315</v>
      </c>
      <c r="B1662" s="22" t="s">
        <v>673</v>
      </c>
      <c r="C1662" s="22" t="s">
        <v>233</v>
      </c>
      <c r="D1662" s="22" t="s">
        <v>673</v>
      </c>
      <c r="E1662" s="22" t="s">
        <v>673</v>
      </c>
      <c r="F1662" s="22" t="s">
        <v>20</v>
      </c>
      <c r="G1662" s="23" t="n">
        <v>1</v>
      </c>
      <c r="H1662" s="24" t="n">
        <v>1</v>
      </c>
      <c r="I1662" s="24" t="n">
        <v>3</v>
      </c>
      <c r="J1662" s="24" t="n">
        <v>0</v>
      </c>
      <c r="K1662" s="24" t="n">
        <v>-0</v>
      </c>
      <c r="L1662" s="24" t="n">
        <v>-0</v>
      </c>
      <c r="M1662" s="6" t="s">
        <f>=I1662+J1662+K1662+L1662</f>
      </c>
      <c r="N1662" s="22"/>
      <c r="O1662" s="22" t="s">
        <v>796</v>
      </c>
    </row>
    <row collapsed="false" customFormat="false" customHeight="false" hidden="false" ht="12.1" outlineLevel="0" r="1663">
      <c r="A1663" s="21" t="n">
        <v>45960.807256944</v>
      </c>
      <c r="B1663" s="22" t="s">
        <v>673</v>
      </c>
      <c r="C1663" s="22" t="s">
        <v>233</v>
      </c>
      <c r="D1663" s="22" t="s">
        <v>673</v>
      </c>
      <c r="E1663" s="22" t="s">
        <v>673</v>
      </c>
      <c r="F1663" s="22" t="s">
        <v>20</v>
      </c>
      <c r="G1663" s="23" t="n">
        <v>1</v>
      </c>
      <c r="H1663" s="24" t="n">
        <v>1</v>
      </c>
      <c r="I1663" s="24" t="n">
        <v>20.03</v>
      </c>
      <c r="J1663" s="24" t="n">
        <v>0</v>
      </c>
      <c r="K1663" s="24" t="n">
        <v>-0</v>
      </c>
      <c r="L1663" s="24" t="n">
        <v>-0</v>
      </c>
      <c r="M1663" s="6" t="s">
        <f>=I1663+J1663+K1663+L1663</f>
      </c>
      <c r="N1663" s="22"/>
      <c r="O1663" s="22" t="s">
        <v>796</v>
      </c>
    </row>
    <row collapsed="false" customFormat="false" customHeight="false" hidden="false" ht="12.1" outlineLevel="0" r="1664">
      <c r="A1664" s="20" t="n">
        <v>45960.807337963</v>
      </c>
      <c r="B1664" s="16" t="s">
        <v>135</v>
      </c>
      <c r="C1664" s="16" t="s">
        <v>801</v>
      </c>
      <c r="D1664" s="16" t="s">
        <v>336</v>
      </c>
      <c r="E1664" s="16" t="s">
        <v>132</v>
      </c>
      <c r="F1664" s="16" t="s">
        <v>20</v>
      </c>
      <c r="G1664" s="7" t="n">
        <v>1</v>
      </c>
      <c r="H1664" s="6" t="n">
        <v>145.707936</v>
      </c>
      <c r="I1664" s="6" t="n">
        <v>-145.71</v>
      </c>
      <c r="J1664" s="6" t="n">
        <v>-0</v>
      </c>
      <c r="K1664" s="6" t="n">
        <v>-0</v>
      </c>
      <c r="L1664" s="6" t="n">
        <v>-0</v>
      </c>
      <c r="M1664" s="6" t="s">
        <f>=I1664+J1664+K1664+L1664</f>
      </c>
      <c r="N1664" s="16"/>
      <c r="O1664" s="16" t="s">
        <v>796</v>
      </c>
    </row>
    <row collapsed="false" customFormat="false" customHeight="false" hidden="false" ht="12.1" outlineLevel="0" r="1665">
      <c r="A1665" s="21" t="n">
        <v>45961.417569444</v>
      </c>
      <c r="B1665" s="22" t="s">
        <v>673</v>
      </c>
      <c r="C1665" s="22" t="s">
        <v>233</v>
      </c>
      <c r="D1665" s="22" t="s">
        <v>673</v>
      </c>
      <c r="E1665" s="22" t="s">
        <v>673</v>
      </c>
      <c r="F1665" s="22" t="s">
        <v>20</v>
      </c>
      <c r="G1665" s="23" t="n">
        <v>1</v>
      </c>
      <c r="H1665" s="24" t="n">
        <v>1</v>
      </c>
      <c r="I1665" s="24" t="n">
        <v>22</v>
      </c>
      <c r="J1665" s="24" t="n">
        <v>0</v>
      </c>
      <c r="K1665" s="24" t="n">
        <v>-0</v>
      </c>
      <c r="L1665" s="24" t="n">
        <v>-0</v>
      </c>
      <c r="M1665" s="6" t="s">
        <f>=I1665+J1665+K1665+L1665</f>
      </c>
      <c r="N1665" s="22"/>
      <c r="O1665" s="22" t="s">
        <v>796</v>
      </c>
    </row>
    <row collapsed="false" customFormat="false" customHeight="false" hidden="false" ht="12.1" outlineLevel="0" r="1666">
      <c r="A1666" s="21" t="n">
        <v>45962.316550926</v>
      </c>
      <c r="B1666" s="22" t="s">
        <v>673</v>
      </c>
      <c r="C1666" s="22" t="s">
        <v>233</v>
      </c>
      <c r="D1666" s="22" t="s">
        <v>673</v>
      </c>
      <c r="E1666" s="22" t="s">
        <v>673</v>
      </c>
      <c r="F1666" s="22" t="s">
        <v>20</v>
      </c>
      <c r="G1666" s="23" t="n">
        <v>1</v>
      </c>
      <c r="H1666" s="24" t="n">
        <v>1</v>
      </c>
      <c r="I1666" s="24" t="n">
        <v>40.02</v>
      </c>
      <c r="J1666" s="24" t="n">
        <v>0</v>
      </c>
      <c r="K1666" s="24" t="n">
        <v>-0</v>
      </c>
      <c r="L1666" s="24" t="n">
        <v>-0</v>
      </c>
      <c r="M1666" s="6" t="s">
        <f>=I1666+J1666+K1666+L1666</f>
      </c>
      <c r="N1666" s="22"/>
      <c r="O1666" s="22" t="s">
        <v>796</v>
      </c>
    </row>
    <row collapsed="false" customFormat="false" customHeight="false" hidden="false" ht="12.1" outlineLevel="0" r="1667">
      <c r="A1667" s="21" t="n">
        <v>45962.326168981</v>
      </c>
      <c r="B1667" s="22" t="s">
        <v>673</v>
      </c>
      <c r="C1667" s="22" t="s">
        <v>233</v>
      </c>
      <c r="D1667" s="22" t="s">
        <v>673</v>
      </c>
      <c r="E1667" s="22" t="s">
        <v>673</v>
      </c>
      <c r="F1667" s="22" t="s">
        <v>20</v>
      </c>
      <c r="G1667" s="23" t="n">
        <v>1</v>
      </c>
      <c r="H1667" s="24" t="n">
        <v>1</v>
      </c>
      <c r="I1667" s="24" t="n">
        <v>21</v>
      </c>
      <c r="J1667" s="24" t="n">
        <v>0</v>
      </c>
      <c r="K1667" s="24" t="n">
        <v>-0</v>
      </c>
      <c r="L1667" s="24" t="n">
        <v>-0</v>
      </c>
      <c r="M1667" s="6" t="s">
        <f>=I1667+J1667+K1667+L1667</f>
      </c>
      <c r="N1667" s="22"/>
      <c r="O1667" s="22" t="s">
        <v>796</v>
      </c>
    </row>
    <row collapsed="false" customFormat="false" customHeight="false" hidden="false" ht="12.1" outlineLevel="0" r="1668">
      <c r="A1668" s="21" t="n">
        <v>45962.433599537</v>
      </c>
      <c r="B1668" s="22" t="s">
        <v>673</v>
      </c>
      <c r="C1668" s="22" t="s">
        <v>233</v>
      </c>
      <c r="D1668" s="22" t="s">
        <v>673</v>
      </c>
      <c r="E1668" s="22" t="s">
        <v>673</v>
      </c>
      <c r="F1668" s="22" t="s">
        <v>20</v>
      </c>
      <c r="G1668" s="23" t="n">
        <v>1</v>
      </c>
      <c r="H1668" s="24" t="n">
        <v>1</v>
      </c>
      <c r="I1668" s="24" t="n">
        <v>22</v>
      </c>
      <c r="J1668" s="24" t="n">
        <v>0</v>
      </c>
      <c r="K1668" s="24" t="n">
        <v>-0</v>
      </c>
      <c r="L1668" s="24" t="n">
        <v>-0</v>
      </c>
      <c r="M1668" s="6" t="s">
        <f>=I1668+J1668+K1668+L1668</f>
      </c>
      <c r="N1668" s="22"/>
      <c r="O1668" s="22" t="s">
        <v>796</v>
      </c>
    </row>
    <row collapsed="false" customFormat="false" customHeight="false" hidden="false" ht="12.1" outlineLevel="0" r="1669">
      <c r="A1669" s="21" t="n">
        <v>45962.544814815</v>
      </c>
      <c r="B1669" s="22" t="s">
        <v>673</v>
      </c>
      <c r="C1669" s="22" t="s">
        <v>233</v>
      </c>
      <c r="D1669" s="22" t="s">
        <v>673</v>
      </c>
      <c r="E1669" s="22" t="s">
        <v>673</v>
      </c>
      <c r="F1669" s="22" t="s">
        <v>20</v>
      </c>
      <c r="G1669" s="23" t="n">
        <v>1</v>
      </c>
      <c r="H1669" s="24" t="n">
        <v>1</v>
      </c>
      <c r="I1669" s="24" t="n">
        <v>31</v>
      </c>
      <c r="J1669" s="24" t="n">
        <v>0</v>
      </c>
      <c r="K1669" s="24" t="n">
        <v>-0</v>
      </c>
      <c r="L1669" s="24" t="n">
        <v>-0</v>
      </c>
      <c r="M1669" s="6" t="s">
        <f>=I1669+J1669+K1669+L1669</f>
      </c>
      <c r="N1669" s="22"/>
      <c r="O1669" s="22" t="s">
        <v>796</v>
      </c>
    </row>
    <row collapsed="false" customFormat="false" customHeight="false" hidden="false" ht="12.1" outlineLevel="0" r="1670">
      <c r="A1670" s="20" t="n">
        <v>45962.544861111</v>
      </c>
      <c r="B1670" s="16" t="s">
        <v>135</v>
      </c>
      <c r="C1670" s="16" t="s">
        <v>801</v>
      </c>
      <c r="D1670" s="16" t="s">
        <v>336</v>
      </c>
      <c r="E1670" s="16" t="s">
        <v>132</v>
      </c>
      <c r="F1670" s="16" t="s">
        <v>20</v>
      </c>
      <c r="G1670" s="7" t="n">
        <v>1</v>
      </c>
      <c r="H1670" s="6" t="n">
        <v>145.827775</v>
      </c>
      <c r="I1670" s="6" t="n">
        <v>-145.83</v>
      </c>
      <c r="J1670" s="6" t="n">
        <v>-0</v>
      </c>
      <c r="K1670" s="6" t="n">
        <v>-0</v>
      </c>
      <c r="L1670" s="6" t="n">
        <v>-0</v>
      </c>
      <c r="M1670" s="6" t="s">
        <f>=I1670+J1670+K1670+L1670</f>
      </c>
      <c r="N1670" s="16"/>
      <c r="O1670" s="16" t="s">
        <v>796</v>
      </c>
    </row>
    <row collapsed="false" customFormat="false" customHeight="false" hidden="false" ht="12.1" outlineLevel="0" r="1671">
      <c r="A1671" s="21" t="n">
        <v>45963.333356481</v>
      </c>
      <c r="B1671" s="22" t="s">
        <v>673</v>
      </c>
      <c r="C1671" s="22" t="s">
        <v>233</v>
      </c>
      <c r="D1671" s="22" t="s">
        <v>673</v>
      </c>
      <c r="E1671" s="22" t="s">
        <v>673</v>
      </c>
      <c r="F1671" s="22" t="s">
        <v>20</v>
      </c>
      <c r="G1671" s="23" t="n">
        <v>1</v>
      </c>
      <c r="H1671" s="24" t="n">
        <v>1</v>
      </c>
      <c r="I1671" s="24" t="n">
        <v>43.7</v>
      </c>
      <c r="J1671" s="24" t="n">
        <v>0</v>
      </c>
      <c r="K1671" s="24" t="n">
        <v>-0</v>
      </c>
      <c r="L1671" s="24" t="n">
        <v>-0</v>
      </c>
      <c r="M1671" s="6" t="s">
        <f>=I1671+J1671+K1671+L1671</f>
      </c>
      <c r="N1671" s="22"/>
      <c r="O1671" s="22" t="s">
        <v>796</v>
      </c>
    </row>
    <row collapsed="false" customFormat="false" customHeight="false" hidden="false" ht="12.1" outlineLevel="0" r="1672">
      <c r="A1672" s="20" t="n">
        <v>45964.553587963</v>
      </c>
      <c r="B1672" s="16" t="s">
        <v>135</v>
      </c>
      <c r="C1672" s="16" t="s">
        <v>801</v>
      </c>
      <c r="D1672" s="16" t="s">
        <v>336</v>
      </c>
      <c r="E1672" s="16" t="s">
        <v>132</v>
      </c>
      <c r="F1672" s="16" t="s">
        <v>20</v>
      </c>
      <c r="G1672" s="7" t="n">
        <v>5</v>
      </c>
      <c r="H1672" s="6" t="n">
        <v>145.99</v>
      </c>
      <c r="I1672" s="6" t="n">
        <v>-729.95</v>
      </c>
      <c r="J1672" s="6" t="n">
        <v>-0</v>
      </c>
      <c r="K1672" s="6" t="n">
        <v>-0</v>
      </c>
      <c r="L1672" s="6" t="n">
        <v>-0</v>
      </c>
      <c r="M1672" s="6" t="s">
        <f>=I1672+J1672+K1672+L1672</f>
      </c>
      <c r="N1672" s="16"/>
      <c r="O1672" s="16" t="s">
        <v>674</v>
      </c>
    </row>
    <row collapsed="false" customFormat="false" customHeight="false" hidden="false" ht="12.1" outlineLevel="0" r="1673">
      <c r="A1673" s="21" t="n">
        <v>45964.577349537</v>
      </c>
      <c r="B1673" s="22" t="s">
        <v>673</v>
      </c>
      <c r="C1673" s="22" t="s">
        <v>233</v>
      </c>
      <c r="D1673" s="22" t="s">
        <v>673</v>
      </c>
      <c r="E1673" s="22" t="s">
        <v>673</v>
      </c>
      <c r="F1673" s="22" t="s">
        <v>20</v>
      </c>
      <c r="G1673" s="23" t="n">
        <v>1</v>
      </c>
      <c r="H1673" s="24" t="n">
        <v>1</v>
      </c>
      <c r="I1673" s="24" t="n">
        <v>15</v>
      </c>
      <c r="J1673" s="24" t="n">
        <v>0</v>
      </c>
      <c r="K1673" s="24" t="n">
        <v>-0</v>
      </c>
      <c r="L1673" s="24" t="n">
        <v>-0</v>
      </c>
      <c r="M1673" s="6" t="s">
        <f>=I1673+J1673+K1673+L1673</f>
      </c>
      <c r="N1673" s="22"/>
      <c r="O1673" s="22" t="s">
        <v>796</v>
      </c>
    </row>
    <row collapsed="false" customFormat="false" customHeight="false" hidden="false" ht="12.1" outlineLevel="0" r="1674">
      <c r="A1674" s="21" t="n">
        <v>45964.581747685</v>
      </c>
      <c r="B1674" s="22" t="s">
        <v>673</v>
      </c>
      <c r="C1674" s="22" t="s">
        <v>233</v>
      </c>
      <c r="D1674" s="22" t="s">
        <v>673</v>
      </c>
      <c r="E1674" s="22" t="s">
        <v>673</v>
      </c>
      <c r="F1674" s="22" t="s">
        <v>20</v>
      </c>
      <c r="G1674" s="23" t="n">
        <v>1</v>
      </c>
      <c r="H1674" s="24" t="n">
        <v>1</v>
      </c>
      <c r="I1674" s="24" t="n">
        <v>21</v>
      </c>
      <c r="J1674" s="24" t="n">
        <v>0</v>
      </c>
      <c r="K1674" s="24" t="n">
        <v>-0</v>
      </c>
      <c r="L1674" s="24" t="n">
        <v>-0</v>
      </c>
      <c r="M1674" s="6" t="s">
        <f>=I1674+J1674+K1674+L1674</f>
      </c>
      <c r="N1674" s="22"/>
      <c r="O1674" s="22" t="s">
        <v>796</v>
      </c>
    </row>
    <row collapsed="false" customFormat="false" customHeight="false" hidden="false" ht="12.1" outlineLevel="0" r="1675">
      <c r="A1675" s="21" t="n">
        <v>45964.583831019</v>
      </c>
      <c r="B1675" s="22" t="s">
        <v>673</v>
      </c>
      <c r="C1675" s="22" t="s">
        <v>233</v>
      </c>
      <c r="D1675" s="22" t="s">
        <v>673</v>
      </c>
      <c r="E1675" s="22" t="s">
        <v>673</v>
      </c>
      <c r="F1675" s="22" t="s">
        <v>20</v>
      </c>
      <c r="G1675" s="23" t="n">
        <v>1</v>
      </c>
      <c r="H1675" s="24" t="n">
        <v>1</v>
      </c>
      <c r="I1675" s="24" t="n">
        <v>3</v>
      </c>
      <c r="J1675" s="24" t="n">
        <v>0</v>
      </c>
      <c r="K1675" s="24" t="n">
        <v>-0</v>
      </c>
      <c r="L1675" s="24" t="n">
        <v>-0</v>
      </c>
      <c r="M1675" s="6" t="s">
        <f>=I1675+J1675+K1675+L1675</f>
      </c>
      <c r="N1675" s="22"/>
      <c r="O1675" s="22" t="s">
        <v>796</v>
      </c>
    </row>
    <row collapsed="false" customFormat="false" customHeight="false" hidden="false" ht="12.1" outlineLevel="0" r="1676">
      <c r="A1676" s="21" t="n">
        <v>45965.69025463</v>
      </c>
      <c r="B1676" s="22" t="s">
        <v>673</v>
      </c>
      <c r="C1676" s="22" t="s">
        <v>233</v>
      </c>
      <c r="D1676" s="22" t="s">
        <v>673</v>
      </c>
      <c r="E1676" s="22" t="s">
        <v>673</v>
      </c>
      <c r="F1676" s="22" t="s">
        <v>20</v>
      </c>
      <c r="G1676" s="23" t="n">
        <v>1</v>
      </c>
      <c r="H1676" s="24" t="n">
        <v>1</v>
      </c>
      <c r="I1676" s="24" t="n">
        <v>10.2</v>
      </c>
      <c r="J1676" s="24" t="n">
        <v>0</v>
      </c>
      <c r="K1676" s="24" t="n">
        <v>-0</v>
      </c>
      <c r="L1676" s="24" t="n">
        <v>-0</v>
      </c>
      <c r="M1676" s="6" t="s">
        <f>=I1676+J1676+K1676+L1676</f>
      </c>
      <c r="N1676" s="22"/>
      <c r="O1676" s="22" t="s">
        <v>796</v>
      </c>
    </row>
    <row collapsed="false" customFormat="false" customHeight="false" hidden="false" ht="12.1" outlineLevel="0" r="1677">
      <c r="A1677" s="21" t="n">
        <v>45965.942766204</v>
      </c>
      <c r="B1677" s="22" t="s">
        <v>673</v>
      </c>
      <c r="C1677" s="22" t="s">
        <v>233</v>
      </c>
      <c r="D1677" s="22" t="s">
        <v>673</v>
      </c>
      <c r="E1677" s="22" t="s">
        <v>673</v>
      </c>
      <c r="F1677" s="22" t="s">
        <v>20</v>
      </c>
      <c r="G1677" s="23" t="n">
        <v>1</v>
      </c>
      <c r="H1677" s="24" t="n">
        <v>1</v>
      </c>
      <c r="I1677" s="24" t="n">
        <v>697.18</v>
      </c>
      <c r="J1677" s="24" t="n">
        <v>0</v>
      </c>
      <c r="K1677" s="24" t="n">
        <v>-0</v>
      </c>
      <c r="L1677" s="24" t="n">
        <v>-0</v>
      </c>
      <c r="M1677" s="6" t="s">
        <f>=I1677+J1677+K1677+L1677</f>
      </c>
      <c r="N1677" s="22"/>
      <c r="O1677" s="22" t="s">
        <v>796</v>
      </c>
    </row>
    <row collapsed="false" customFormat="false" customHeight="false" hidden="false" ht="12.1" outlineLevel="0" r="1678">
      <c r="A1678" s="20" t="n">
        <v>45965.942881944</v>
      </c>
      <c r="B1678" s="16" t="s">
        <v>135</v>
      </c>
      <c r="C1678" s="16" t="s">
        <v>801</v>
      </c>
      <c r="D1678" s="16" t="s">
        <v>336</v>
      </c>
      <c r="E1678" s="16" t="s">
        <v>132</v>
      </c>
      <c r="F1678" s="16" t="s">
        <v>20</v>
      </c>
      <c r="G1678" s="7" t="n">
        <v>5</v>
      </c>
      <c r="H1678" s="6" t="n">
        <v>146.008379</v>
      </c>
      <c r="I1678" s="6" t="n">
        <v>-730.04</v>
      </c>
      <c r="J1678" s="6" t="n">
        <v>-0</v>
      </c>
      <c r="K1678" s="6" t="n">
        <v>-0</v>
      </c>
      <c r="L1678" s="6" t="n">
        <v>-0</v>
      </c>
      <c r="M1678" s="6" t="s">
        <f>=I1678+J1678+K1678+L1678</f>
      </c>
      <c r="N1678" s="16"/>
      <c r="O1678" s="16" t="s">
        <v>796</v>
      </c>
    </row>
    <row collapsed="false" customFormat="false" customHeight="false" hidden="false" ht="12.1" outlineLevel="0" r="1679">
      <c r="A1679" s="21" t="n">
        <v>45966.37056713</v>
      </c>
      <c r="B1679" s="22" t="s">
        <v>731</v>
      </c>
      <c r="C1679" s="22" t="s">
        <v>840</v>
      </c>
      <c r="D1679" s="22" t="s">
        <v>731</v>
      </c>
      <c r="E1679" s="22" t="s">
        <v>731</v>
      </c>
      <c r="F1679" s="22" t="s">
        <v>20</v>
      </c>
      <c r="G1679" s="23" t="n">
        <v>1</v>
      </c>
      <c r="H1679" s="24" t="n">
        <v>1</v>
      </c>
      <c r="I1679" s="24" t="n">
        <v>156.55</v>
      </c>
      <c r="J1679" s="24" t="n">
        <v>0</v>
      </c>
      <c r="K1679" s="24" t="n">
        <v>-0</v>
      </c>
      <c r="L1679" s="24" t="n">
        <v>-0</v>
      </c>
      <c r="M1679" s="6" t="s">
        <f>=I1679+J1679+K1679+L1679</f>
      </c>
      <c r="N1679" s="22"/>
      <c r="O1679" s="22" t="s">
        <v>674</v>
      </c>
    </row>
    <row collapsed="false" customFormat="false" customHeight="false" hidden="false" ht="12.1" outlineLevel="0" r="1680">
      <c r="A1680" s="21" t="n">
        <v>45966.373993056</v>
      </c>
      <c r="B1680" s="22" t="s">
        <v>696</v>
      </c>
      <c r="C1680" s="22" t="s">
        <v>839</v>
      </c>
      <c r="D1680" s="22" t="s">
        <v>696</v>
      </c>
      <c r="E1680" s="22" t="s">
        <v>696</v>
      </c>
      <c r="F1680" s="22" t="s">
        <v>20</v>
      </c>
      <c r="G1680" s="23" t="n">
        <v>1</v>
      </c>
      <c r="H1680" s="24" t="n">
        <v>1</v>
      </c>
      <c r="I1680" s="24" t="n">
        <v>11.3</v>
      </c>
      <c r="J1680" s="24" t="n">
        <v>0</v>
      </c>
      <c r="K1680" s="24" t="n">
        <v>-0</v>
      </c>
      <c r="L1680" s="24" t="n">
        <v>-0</v>
      </c>
      <c r="M1680" s="6" t="s">
        <f>=I1680+J1680+K1680+L1680</f>
      </c>
      <c r="N1680" s="22"/>
      <c r="O1680" s="22" t="s">
        <v>674</v>
      </c>
    </row>
    <row collapsed="false" customFormat="false" customHeight="false" hidden="false" ht="12.1" outlineLevel="0" r="1681">
      <c r="A1681" s="21" t="n">
        <v>45966.464444444</v>
      </c>
      <c r="B1681" s="22" t="s">
        <v>673</v>
      </c>
      <c r="C1681" s="22" t="s">
        <v>233</v>
      </c>
      <c r="D1681" s="22" t="s">
        <v>673</v>
      </c>
      <c r="E1681" s="22" t="s">
        <v>673</v>
      </c>
      <c r="F1681" s="22" t="s">
        <v>20</v>
      </c>
      <c r="G1681" s="23" t="n">
        <v>1</v>
      </c>
      <c r="H1681" s="24" t="n">
        <v>1</v>
      </c>
      <c r="I1681" s="24" t="n">
        <v>11</v>
      </c>
      <c r="J1681" s="24" t="n">
        <v>0</v>
      </c>
      <c r="K1681" s="24" t="n">
        <v>-0</v>
      </c>
      <c r="L1681" s="24" t="n">
        <v>-0</v>
      </c>
      <c r="M1681" s="6" t="s">
        <f>=I1681+J1681+K1681+L1681</f>
      </c>
      <c r="N1681" s="22"/>
      <c r="O1681" s="22" t="s">
        <v>796</v>
      </c>
    </row>
    <row collapsed="false" customFormat="false" customHeight="false" hidden="false" ht="12.1" outlineLevel="0" r="1682">
      <c r="A1682" s="21" t="n">
        <v>45966.811481481</v>
      </c>
      <c r="B1682" s="22" t="s">
        <v>673</v>
      </c>
      <c r="C1682" s="22" t="s">
        <v>233</v>
      </c>
      <c r="D1682" s="22" t="s">
        <v>673</v>
      </c>
      <c r="E1682" s="22" t="s">
        <v>673</v>
      </c>
      <c r="F1682" s="22" t="s">
        <v>20</v>
      </c>
      <c r="G1682" s="23" t="n">
        <v>1</v>
      </c>
      <c r="H1682" s="24" t="n">
        <v>1</v>
      </c>
      <c r="I1682" s="24" t="n">
        <v>45.02</v>
      </c>
      <c r="J1682" s="24" t="n">
        <v>0</v>
      </c>
      <c r="K1682" s="24" t="n">
        <v>-0</v>
      </c>
      <c r="L1682" s="24" t="n">
        <v>-0</v>
      </c>
      <c r="M1682" s="6" t="s">
        <f>=I1682+J1682+K1682+L1682</f>
      </c>
      <c r="N1682" s="22"/>
      <c r="O1682" s="22" t="s">
        <v>796</v>
      </c>
    </row>
    <row collapsed="false" customFormat="false" customHeight="false" hidden="false" ht="12.1" outlineLevel="0" r="1683">
      <c r="A1683" s="21" t="n">
        <v>45966.835208333</v>
      </c>
      <c r="B1683" s="22" t="s">
        <v>673</v>
      </c>
      <c r="C1683" s="22" t="s">
        <v>233</v>
      </c>
      <c r="D1683" s="22" t="s">
        <v>673</v>
      </c>
      <c r="E1683" s="22" t="s">
        <v>673</v>
      </c>
      <c r="F1683" s="22" t="s">
        <v>20</v>
      </c>
      <c r="G1683" s="23" t="n">
        <v>1</v>
      </c>
      <c r="H1683" s="24" t="n">
        <v>1</v>
      </c>
      <c r="I1683" s="24" t="n">
        <v>1</v>
      </c>
      <c r="J1683" s="24" t="n">
        <v>0</v>
      </c>
      <c r="K1683" s="24" t="n">
        <v>-0</v>
      </c>
      <c r="L1683" s="24" t="n">
        <v>-0</v>
      </c>
      <c r="M1683" s="6" t="s">
        <f>=I1683+J1683+K1683+L1683</f>
      </c>
      <c r="N1683" s="22"/>
      <c r="O1683" s="22" t="s">
        <v>796</v>
      </c>
    </row>
    <row collapsed="false" customFormat="false" customHeight="false" hidden="false" ht="12.1" outlineLevel="0" r="1684">
      <c r="A1684" s="21" t="n">
        <v>45967.506319444</v>
      </c>
      <c r="B1684" s="22" t="s">
        <v>696</v>
      </c>
      <c r="C1684" s="22" t="s">
        <v>823</v>
      </c>
      <c r="D1684" s="22" t="s">
        <v>696</v>
      </c>
      <c r="E1684" s="22" t="s">
        <v>696</v>
      </c>
      <c r="F1684" s="22" t="s">
        <v>20</v>
      </c>
      <c r="G1684" s="23" t="n">
        <v>1</v>
      </c>
      <c r="H1684" s="24" t="n">
        <v>1</v>
      </c>
      <c r="I1684" s="24" t="n">
        <v>35.8</v>
      </c>
      <c r="J1684" s="24" t="n">
        <v>0</v>
      </c>
      <c r="K1684" s="24" t="n">
        <v>-0</v>
      </c>
      <c r="L1684" s="24" t="n">
        <v>-0</v>
      </c>
      <c r="M1684" s="6" t="s">
        <f>=I1684+J1684+K1684+L1684</f>
      </c>
      <c r="N1684" s="22"/>
      <c r="O1684" s="22" t="s">
        <v>674</v>
      </c>
    </row>
    <row collapsed="false" customFormat="false" customHeight="false" hidden="false" ht="12.1" outlineLevel="0" r="1685">
      <c r="A1685" s="21" t="n">
        <v>45967.50962963</v>
      </c>
      <c r="B1685" s="22" t="s">
        <v>731</v>
      </c>
      <c r="C1685" s="22" t="s">
        <v>871</v>
      </c>
      <c r="D1685" s="22" t="s">
        <v>731</v>
      </c>
      <c r="E1685" s="22" t="s">
        <v>731</v>
      </c>
      <c r="F1685" s="22" t="s">
        <v>20</v>
      </c>
      <c r="G1685" s="23" t="n">
        <v>1</v>
      </c>
      <c r="H1685" s="24" t="n">
        <v>1</v>
      </c>
      <c r="I1685" s="24" t="n">
        <v>107.88</v>
      </c>
      <c r="J1685" s="24" t="n">
        <v>0</v>
      </c>
      <c r="K1685" s="24" t="n">
        <v>-0</v>
      </c>
      <c r="L1685" s="24" t="n">
        <v>-0</v>
      </c>
      <c r="M1685" s="6" t="s">
        <f>=I1685+J1685+K1685+L1685</f>
      </c>
      <c r="N1685" s="22"/>
      <c r="O1685" s="22" t="s">
        <v>674</v>
      </c>
    </row>
    <row collapsed="false" customFormat="false" customHeight="false" hidden="false" ht="12.1" outlineLevel="0" r="1686">
      <c r="A1686" s="21" t="n">
        <v>45967.512581019</v>
      </c>
      <c r="B1686" s="22" t="s">
        <v>696</v>
      </c>
      <c r="C1686" s="22" t="s">
        <v>872</v>
      </c>
      <c r="D1686" s="22" t="s">
        <v>696</v>
      </c>
      <c r="E1686" s="22" t="s">
        <v>696</v>
      </c>
      <c r="F1686" s="22" t="s">
        <v>20</v>
      </c>
      <c r="G1686" s="23" t="n">
        <v>1</v>
      </c>
      <c r="H1686" s="24" t="n">
        <v>1</v>
      </c>
      <c r="I1686" s="24" t="n">
        <v>19.89</v>
      </c>
      <c r="J1686" s="24" t="n">
        <v>0</v>
      </c>
      <c r="K1686" s="24" t="n">
        <v>-0</v>
      </c>
      <c r="L1686" s="24" t="n">
        <v>-0</v>
      </c>
      <c r="M1686" s="6" t="s">
        <f>=I1686+J1686+K1686+L1686</f>
      </c>
      <c r="N1686" s="22"/>
      <c r="O1686" s="22" t="s">
        <v>674</v>
      </c>
    </row>
    <row collapsed="false" customFormat="false" customHeight="false" hidden="false" ht="12.1" outlineLevel="0" r="1687">
      <c r="A1687" s="21" t="n">
        <v>45967.546064815</v>
      </c>
      <c r="B1687" s="22" t="s">
        <v>673</v>
      </c>
      <c r="C1687" s="22" t="s">
        <v>233</v>
      </c>
      <c r="D1687" s="22" t="s">
        <v>673</v>
      </c>
      <c r="E1687" s="22" t="s">
        <v>673</v>
      </c>
      <c r="F1687" s="22" t="s">
        <v>20</v>
      </c>
      <c r="G1687" s="23" t="n">
        <v>1</v>
      </c>
      <c r="H1687" s="24" t="n">
        <v>1</v>
      </c>
      <c r="I1687" s="24" t="n">
        <v>11</v>
      </c>
      <c r="J1687" s="24" t="n">
        <v>0</v>
      </c>
      <c r="K1687" s="24" t="n">
        <v>-0</v>
      </c>
      <c r="L1687" s="24" t="n">
        <v>-0</v>
      </c>
      <c r="M1687" s="6" t="s">
        <f>=I1687+J1687+K1687+L1687</f>
      </c>
      <c r="N1687" s="22"/>
      <c r="O1687" s="22" t="s">
        <v>796</v>
      </c>
    </row>
    <row collapsed="false" customFormat="false" customHeight="false" hidden="false" ht="12.1" outlineLevel="0" r="1688">
      <c r="A1688" s="21" t="n">
        <v>45967.570740741</v>
      </c>
      <c r="B1688" s="22" t="s">
        <v>673</v>
      </c>
      <c r="C1688" s="22" t="s">
        <v>233</v>
      </c>
      <c r="D1688" s="22" t="s">
        <v>673</v>
      </c>
      <c r="E1688" s="22" t="s">
        <v>673</v>
      </c>
      <c r="F1688" s="22" t="s">
        <v>20</v>
      </c>
      <c r="G1688" s="23" t="n">
        <v>1</v>
      </c>
      <c r="H1688" s="24" t="n">
        <v>1</v>
      </c>
      <c r="I1688" s="24" t="n">
        <v>42</v>
      </c>
      <c r="J1688" s="24" t="n">
        <v>0</v>
      </c>
      <c r="K1688" s="24" t="n">
        <v>-0</v>
      </c>
      <c r="L1688" s="24" t="n">
        <v>-0</v>
      </c>
      <c r="M1688" s="6" t="s">
        <f>=I1688+J1688+K1688+L1688</f>
      </c>
      <c r="N1688" s="22"/>
      <c r="O1688" s="22" t="s">
        <v>796</v>
      </c>
    </row>
    <row collapsed="false" customFormat="false" customHeight="false" hidden="false" ht="12.1" outlineLevel="0" r="1689">
      <c r="A1689" s="20" t="n">
        <v>45967.570833333</v>
      </c>
      <c r="B1689" s="16" t="s">
        <v>135</v>
      </c>
      <c r="C1689" s="16" t="s">
        <v>801</v>
      </c>
      <c r="D1689" s="16" t="s">
        <v>336</v>
      </c>
      <c r="E1689" s="16" t="s">
        <v>132</v>
      </c>
      <c r="F1689" s="16" t="s">
        <v>20</v>
      </c>
      <c r="G1689" s="7" t="n">
        <v>1</v>
      </c>
      <c r="H1689" s="6" t="n">
        <v>146.126896</v>
      </c>
      <c r="I1689" s="6" t="n">
        <v>-146.13</v>
      </c>
      <c r="J1689" s="6" t="n">
        <v>-0</v>
      </c>
      <c r="K1689" s="6" t="n">
        <v>-0</v>
      </c>
      <c r="L1689" s="6" t="n">
        <v>-0</v>
      </c>
      <c r="M1689" s="6" t="s">
        <f>=I1689+J1689+K1689+L1689</f>
      </c>
      <c r="N1689" s="16"/>
      <c r="O1689" s="16" t="s">
        <v>796</v>
      </c>
    </row>
    <row collapsed="false" customFormat="false" customHeight="false" hidden="false" ht="12.1" outlineLevel="0" r="1690">
      <c r="A1690" s="21" t="n">
        <v>45967.798194444</v>
      </c>
      <c r="B1690" s="22" t="s">
        <v>673</v>
      </c>
      <c r="C1690" s="22" t="s">
        <v>233</v>
      </c>
      <c r="D1690" s="22" t="s">
        <v>673</v>
      </c>
      <c r="E1690" s="22" t="s">
        <v>673</v>
      </c>
      <c r="F1690" s="22" t="s">
        <v>20</v>
      </c>
      <c r="G1690" s="23" t="n">
        <v>1</v>
      </c>
      <c r="H1690" s="24" t="n">
        <v>1</v>
      </c>
      <c r="I1690" s="24" t="n">
        <v>0.05</v>
      </c>
      <c r="J1690" s="24" t="n">
        <v>0</v>
      </c>
      <c r="K1690" s="24" t="n">
        <v>-0</v>
      </c>
      <c r="L1690" s="24" t="n">
        <v>-0</v>
      </c>
      <c r="M1690" s="6" t="s">
        <f>=I1690+J1690+K1690+L1690</f>
      </c>
      <c r="N1690" s="22"/>
      <c r="O1690" s="22" t="s">
        <v>796</v>
      </c>
    </row>
    <row collapsed="false" customFormat="false" customHeight="false" hidden="false" ht="12.1" outlineLevel="0" r="1691">
      <c r="A1691" s="21" t="n">
        <v>45968.451956019</v>
      </c>
      <c r="B1691" s="22" t="s">
        <v>673</v>
      </c>
      <c r="C1691" s="22" t="s">
        <v>233</v>
      </c>
      <c r="D1691" s="22" t="s">
        <v>673</v>
      </c>
      <c r="E1691" s="22" t="s">
        <v>673</v>
      </c>
      <c r="F1691" s="22" t="s">
        <v>20</v>
      </c>
      <c r="G1691" s="23" t="n">
        <v>1</v>
      </c>
      <c r="H1691" s="24" t="n">
        <v>1</v>
      </c>
      <c r="I1691" s="24" t="n">
        <v>25</v>
      </c>
      <c r="J1691" s="24" t="n">
        <v>0</v>
      </c>
      <c r="K1691" s="24" t="n">
        <v>-0</v>
      </c>
      <c r="L1691" s="24" t="n">
        <v>-0</v>
      </c>
      <c r="M1691" s="6" t="s">
        <f>=I1691+J1691+K1691+L1691</f>
      </c>
      <c r="N1691" s="22"/>
      <c r="O1691" s="22" t="s">
        <v>796</v>
      </c>
    </row>
    <row collapsed="false" customFormat="false" customHeight="false" hidden="false" ht="12.1" outlineLevel="0" r="1692">
      <c r="A1692" s="21" t="n">
        <v>45969.369826389</v>
      </c>
      <c r="B1692" s="22" t="s">
        <v>673</v>
      </c>
      <c r="C1692" s="22" t="s">
        <v>233</v>
      </c>
      <c r="D1692" s="22" t="s">
        <v>673</v>
      </c>
      <c r="E1692" s="22" t="s">
        <v>673</v>
      </c>
      <c r="F1692" s="22" t="s">
        <v>20</v>
      </c>
      <c r="G1692" s="23" t="n">
        <v>1</v>
      </c>
      <c r="H1692" s="24" t="n">
        <v>1</v>
      </c>
      <c r="I1692" s="24" t="n">
        <v>6.19</v>
      </c>
      <c r="J1692" s="24" t="n">
        <v>0</v>
      </c>
      <c r="K1692" s="24" t="n">
        <v>-0</v>
      </c>
      <c r="L1692" s="24" t="n">
        <v>-0</v>
      </c>
      <c r="M1692" s="6" t="s">
        <f>=I1692+J1692+K1692+L1692</f>
      </c>
      <c r="N1692" s="22"/>
      <c r="O1692" s="22" t="s">
        <v>796</v>
      </c>
    </row>
    <row collapsed="false" customFormat="false" customHeight="false" hidden="false" ht="12.1" outlineLevel="0" r="1693">
      <c r="A1693" s="21" t="n">
        <v>45969.532152778</v>
      </c>
      <c r="B1693" s="22" t="s">
        <v>673</v>
      </c>
      <c r="C1693" s="22" t="s">
        <v>233</v>
      </c>
      <c r="D1693" s="22" t="s">
        <v>673</v>
      </c>
      <c r="E1693" s="22" t="s">
        <v>673</v>
      </c>
      <c r="F1693" s="22" t="s">
        <v>20</v>
      </c>
      <c r="G1693" s="23" t="n">
        <v>1</v>
      </c>
      <c r="H1693" s="24" t="n">
        <v>1</v>
      </c>
      <c r="I1693" s="24" t="n">
        <v>31</v>
      </c>
      <c r="J1693" s="24" t="n">
        <v>0</v>
      </c>
      <c r="K1693" s="24" t="n">
        <v>-0</v>
      </c>
      <c r="L1693" s="24" t="n">
        <v>-0</v>
      </c>
      <c r="M1693" s="6" t="s">
        <f>=I1693+J1693+K1693+L1693</f>
      </c>
      <c r="N1693" s="22"/>
      <c r="O1693" s="22" t="s">
        <v>796</v>
      </c>
    </row>
    <row collapsed="false" customFormat="false" customHeight="false" hidden="false" ht="12.1" outlineLevel="0" r="1694">
      <c r="A1694" s="21" t="n">
        <v>45969.608715278</v>
      </c>
      <c r="B1694" s="22" t="s">
        <v>673</v>
      </c>
      <c r="C1694" s="22" t="s">
        <v>233</v>
      </c>
      <c r="D1694" s="22" t="s">
        <v>673</v>
      </c>
      <c r="E1694" s="22" t="s">
        <v>673</v>
      </c>
      <c r="F1694" s="22" t="s">
        <v>20</v>
      </c>
      <c r="G1694" s="23" t="n">
        <v>1</v>
      </c>
      <c r="H1694" s="24" t="n">
        <v>1</v>
      </c>
      <c r="I1694" s="24" t="n">
        <v>3</v>
      </c>
      <c r="J1694" s="24" t="n">
        <v>0</v>
      </c>
      <c r="K1694" s="24" t="n">
        <v>-0</v>
      </c>
      <c r="L1694" s="24" t="n">
        <v>-0</v>
      </c>
      <c r="M1694" s="6" t="s">
        <f>=I1694+J1694+K1694+L1694</f>
      </c>
      <c r="N1694" s="22"/>
      <c r="O1694" s="22" t="s">
        <v>796</v>
      </c>
    </row>
    <row collapsed="false" customFormat="false" customHeight="false" hidden="false" ht="12.1" outlineLevel="0" r="1695">
      <c r="A1695" s="21" t="n">
        <v>45969.759039352</v>
      </c>
      <c r="B1695" s="22" t="s">
        <v>673</v>
      </c>
      <c r="C1695" s="22" t="s">
        <v>233</v>
      </c>
      <c r="D1695" s="22" t="s">
        <v>673</v>
      </c>
      <c r="E1695" s="22" t="s">
        <v>673</v>
      </c>
      <c r="F1695" s="22" t="s">
        <v>20</v>
      </c>
      <c r="G1695" s="23" t="n">
        <v>1</v>
      </c>
      <c r="H1695" s="24" t="n">
        <v>1</v>
      </c>
      <c r="I1695" s="24" t="n">
        <v>25.2</v>
      </c>
      <c r="J1695" s="24" t="n">
        <v>0</v>
      </c>
      <c r="K1695" s="24" t="n">
        <v>-0</v>
      </c>
      <c r="L1695" s="24" t="n">
        <v>-0</v>
      </c>
      <c r="M1695" s="6" t="s">
        <f>=I1695+J1695+K1695+L1695</f>
      </c>
      <c r="N1695" s="22"/>
      <c r="O1695" s="22" t="s">
        <v>796</v>
      </c>
    </row>
    <row collapsed="false" customFormat="false" customHeight="false" hidden="false" ht="12.1" outlineLevel="0" r="1696">
      <c r="A1696" s="21" t="n">
        <v>45970.428796296</v>
      </c>
      <c r="B1696" s="22" t="s">
        <v>673</v>
      </c>
      <c r="C1696" s="22" t="s">
        <v>233</v>
      </c>
      <c r="D1696" s="22" t="s">
        <v>673</v>
      </c>
      <c r="E1696" s="22" t="s">
        <v>673</v>
      </c>
      <c r="F1696" s="22" t="s">
        <v>20</v>
      </c>
      <c r="G1696" s="23" t="n">
        <v>1</v>
      </c>
      <c r="H1696" s="24" t="n">
        <v>1</v>
      </c>
      <c r="I1696" s="24" t="n">
        <v>41</v>
      </c>
      <c r="J1696" s="24" t="n">
        <v>0</v>
      </c>
      <c r="K1696" s="24" t="n">
        <v>-0</v>
      </c>
      <c r="L1696" s="24" t="n">
        <v>-0</v>
      </c>
      <c r="M1696" s="6" t="s">
        <f>=I1696+J1696+K1696+L1696</f>
      </c>
      <c r="N1696" s="22"/>
      <c r="O1696" s="22" t="s">
        <v>796</v>
      </c>
    </row>
    <row collapsed="false" customFormat="false" customHeight="false" hidden="false" ht="12.1" outlineLevel="0" r="1697">
      <c r="A1697" s="20" t="n">
        <v>45970.428842593</v>
      </c>
      <c r="B1697" s="16" t="s">
        <v>135</v>
      </c>
      <c r="C1697" s="16" t="s">
        <v>801</v>
      </c>
      <c r="D1697" s="16" t="s">
        <v>336</v>
      </c>
      <c r="E1697" s="16" t="s">
        <v>132</v>
      </c>
      <c r="F1697" s="16" t="s">
        <v>20</v>
      </c>
      <c r="G1697" s="7" t="n">
        <v>1</v>
      </c>
      <c r="H1697" s="6" t="n">
        <v>146.309671</v>
      </c>
      <c r="I1697" s="6" t="n">
        <v>-146.31</v>
      </c>
      <c r="J1697" s="6" t="n">
        <v>-0</v>
      </c>
      <c r="K1697" s="6" t="n">
        <v>-0</v>
      </c>
      <c r="L1697" s="6" t="n">
        <v>-0</v>
      </c>
      <c r="M1697" s="6" t="s">
        <f>=I1697+J1697+K1697+L1697</f>
      </c>
      <c r="N1697" s="16"/>
      <c r="O1697" s="16" t="s">
        <v>796</v>
      </c>
    </row>
    <row collapsed="false" customFormat="false" customHeight="false" hidden="false" ht="12.1" outlineLevel="0" r="1698">
      <c r="A1698" s="21" t="n">
        <v>45971.308368056</v>
      </c>
      <c r="B1698" s="22" t="s">
        <v>673</v>
      </c>
      <c r="C1698" s="22" t="s">
        <v>233</v>
      </c>
      <c r="D1698" s="22" t="s">
        <v>673</v>
      </c>
      <c r="E1698" s="22" t="s">
        <v>673</v>
      </c>
      <c r="F1698" s="22" t="s">
        <v>20</v>
      </c>
      <c r="G1698" s="23" t="n">
        <v>1</v>
      </c>
      <c r="H1698" s="24" t="n">
        <v>1</v>
      </c>
      <c r="I1698" s="24" t="n">
        <v>4.69</v>
      </c>
      <c r="J1698" s="24" t="n">
        <v>0</v>
      </c>
      <c r="K1698" s="24" t="n">
        <v>-0</v>
      </c>
      <c r="L1698" s="24" t="n">
        <v>-0</v>
      </c>
      <c r="M1698" s="6" t="s">
        <f>=I1698+J1698+K1698+L1698</f>
      </c>
      <c r="N1698" s="22"/>
      <c r="O1698" s="22" t="s">
        <v>796</v>
      </c>
    </row>
    <row collapsed="false" customFormat="false" customHeight="false" hidden="false" ht="12.1" outlineLevel="0" r="1699">
      <c r="A1699" s="21" t="n">
        <v>45971.507534722</v>
      </c>
      <c r="B1699" s="22" t="s">
        <v>731</v>
      </c>
      <c r="C1699" s="22" t="s">
        <v>853</v>
      </c>
      <c r="D1699" s="22" t="s">
        <v>731</v>
      </c>
      <c r="E1699" s="22" t="s">
        <v>731</v>
      </c>
      <c r="F1699" s="22" t="s">
        <v>20</v>
      </c>
      <c r="G1699" s="23" t="n">
        <v>1</v>
      </c>
      <c r="H1699" s="24" t="n">
        <v>1</v>
      </c>
      <c r="I1699" s="24" t="n">
        <v>30</v>
      </c>
      <c r="J1699" s="24" t="n">
        <v>0</v>
      </c>
      <c r="K1699" s="24" t="n">
        <v>-0</v>
      </c>
      <c r="L1699" s="24" t="n">
        <v>-0</v>
      </c>
      <c r="M1699" s="6" t="s">
        <f>=I1699+J1699+K1699+L1699</f>
      </c>
      <c r="N1699" s="22"/>
      <c r="O1699" s="22" t="s">
        <v>674</v>
      </c>
    </row>
    <row collapsed="false" customFormat="false" customHeight="false" hidden="false" ht="12.1" outlineLevel="0" r="1700">
      <c r="A1700" s="21" t="n">
        <v>45971.508206019</v>
      </c>
      <c r="B1700" s="22" t="s">
        <v>696</v>
      </c>
      <c r="C1700" s="22" t="s">
        <v>852</v>
      </c>
      <c r="D1700" s="22" t="s">
        <v>696</v>
      </c>
      <c r="E1700" s="22" t="s">
        <v>696</v>
      </c>
      <c r="F1700" s="22" t="s">
        <v>20</v>
      </c>
      <c r="G1700" s="23" t="n">
        <v>1</v>
      </c>
      <c r="H1700" s="24" t="n">
        <v>1</v>
      </c>
      <c r="I1700" s="24" t="n">
        <v>5.33</v>
      </c>
      <c r="J1700" s="24" t="n">
        <v>0</v>
      </c>
      <c r="K1700" s="24" t="n">
        <v>-0</v>
      </c>
      <c r="L1700" s="24" t="n">
        <v>-0</v>
      </c>
      <c r="M1700" s="6" t="s">
        <f>=I1700+J1700+K1700+L1700</f>
      </c>
      <c r="N1700" s="22"/>
      <c r="O1700" s="22" t="s">
        <v>674</v>
      </c>
    </row>
    <row collapsed="false" customFormat="false" customHeight="false" hidden="false" ht="12.1" outlineLevel="0" r="1701">
      <c r="A1701" s="21" t="n">
        <v>45971.548969907</v>
      </c>
      <c r="B1701" s="22" t="s">
        <v>673</v>
      </c>
      <c r="C1701" s="22" t="s">
        <v>233</v>
      </c>
      <c r="D1701" s="22" t="s">
        <v>673</v>
      </c>
      <c r="E1701" s="22" t="s">
        <v>673</v>
      </c>
      <c r="F1701" s="22" t="s">
        <v>20</v>
      </c>
      <c r="G1701" s="23" t="n">
        <v>1</v>
      </c>
      <c r="H1701" s="24" t="n">
        <v>1</v>
      </c>
      <c r="I1701" s="24" t="n">
        <v>15</v>
      </c>
      <c r="J1701" s="24" t="n">
        <v>0</v>
      </c>
      <c r="K1701" s="24" t="n">
        <v>-0</v>
      </c>
      <c r="L1701" s="24" t="n">
        <v>-0</v>
      </c>
      <c r="M1701" s="6" t="s">
        <f>=I1701+J1701+K1701+L1701</f>
      </c>
      <c r="N1701" s="22"/>
      <c r="O1701" s="22" t="s">
        <v>796</v>
      </c>
    </row>
    <row collapsed="false" customFormat="false" customHeight="false" hidden="false" ht="12.1" outlineLevel="0" r="1702">
      <c r="A1702" s="21" t="n">
        <v>45971.770891204</v>
      </c>
      <c r="B1702" s="22" t="s">
        <v>696</v>
      </c>
      <c r="C1702" s="22" t="s">
        <v>882</v>
      </c>
      <c r="D1702" s="22" t="s">
        <v>696</v>
      </c>
      <c r="E1702" s="22" t="s">
        <v>696</v>
      </c>
      <c r="F1702" s="22" t="s">
        <v>20</v>
      </c>
      <c r="G1702" s="23" t="n">
        <v>1</v>
      </c>
      <c r="H1702" s="24" t="n">
        <v>1</v>
      </c>
      <c r="I1702" s="24" t="n">
        <v>119.25</v>
      </c>
      <c r="J1702" s="24" t="n">
        <v>0</v>
      </c>
      <c r="K1702" s="24" t="n">
        <v>-0</v>
      </c>
      <c r="L1702" s="24" t="n">
        <v>-0</v>
      </c>
      <c r="M1702" s="6" t="s">
        <f>=I1702+J1702+K1702+L1702</f>
      </c>
      <c r="N1702" s="22"/>
      <c r="O1702" s="22" t="s">
        <v>674</v>
      </c>
    </row>
    <row collapsed="false" customFormat="false" customHeight="false" hidden="false" ht="12.1" outlineLevel="0" r="1703">
      <c r="A1703" s="21" t="n">
        <v>45972.482824074</v>
      </c>
      <c r="B1703" s="22" t="s">
        <v>696</v>
      </c>
      <c r="C1703" s="22" t="s">
        <v>845</v>
      </c>
      <c r="D1703" s="22" t="s">
        <v>696</v>
      </c>
      <c r="E1703" s="22" t="s">
        <v>696</v>
      </c>
      <c r="F1703" s="22" t="s">
        <v>20</v>
      </c>
      <c r="G1703" s="23" t="n">
        <v>1</v>
      </c>
      <c r="H1703" s="24" t="n">
        <v>1</v>
      </c>
      <c r="I1703" s="24" t="n">
        <v>39.45</v>
      </c>
      <c r="J1703" s="24" t="n">
        <v>0</v>
      </c>
      <c r="K1703" s="24" t="n">
        <v>-0</v>
      </c>
      <c r="L1703" s="24" t="n">
        <v>-0</v>
      </c>
      <c r="M1703" s="6" t="s">
        <f>=I1703+J1703+K1703+L1703</f>
      </c>
      <c r="N1703" s="22"/>
      <c r="O1703" s="22" t="s">
        <v>674</v>
      </c>
    </row>
    <row collapsed="false" customFormat="false" customHeight="false" hidden="false" ht="12.1" outlineLevel="0" r="1704">
      <c r="A1704" s="33" t="n">
        <v>45972.489201389</v>
      </c>
      <c r="B1704" s="34" t="s">
        <v>135</v>
      </c>
      <c r="C1704" s="34" t="s">
        <v>801</v>
      </c>
      <c r="D1704" s="34" t="s">
        <v>407</v>
      </c>
      <c r="E1704" s="34" t="s">
        <v>132</v>
      </c>
      <c r="F1704" s="34" t="s">
        <v>20</v>
      </c>
      <c r="G1704" s="35" t="n">
        <v>-27</v>
      </c>
      <c r="H1704" s="36" t="n">
        <v>146.42</v>
      </c>
      <c r="I1704" s="36" t="n">
        <v>3953.34</v>
      </c>
      <c r="J1704" s="36" t="n">
        <v>0</v>
      </c>
      <c r="K1704" s="36" t="n">
        <v>-0</v>
      </c>
      <c r="L1704" s="36" t="n">
        <v>-0</v>
      </c>
      <c r="M1704" s="6" t="s">
        <f>=I1704+J1704+K1704+L1704</f>
      </c>
      <c r="N1704" s="34"/>
      <c r="O1704" s="34" t="s">
        <v>674</v>
      </c>
    </row>
    <row collapsed="false" customFormat="false" customHeight="false" hidden="false" ht="12.1" outlineLevel="0" r="1705">
      <c r="A1705" s="20" t="n">
        <v>45972.489467593</v>
      </c>
      <c r="B1705" s="16" t="s">
        <v>63</v>
      </c>
      <c r="C1705" s="16" t="s">
        <v>743</v>
      </c>
      <c r="D1705" s="16" t="s">
        <v>336</v>
      </c>
      <c r="E1705" s="16" t="s">
        <v>18</v>
      </c>
      <c r="F1705" s="16" t="s">
        <v>20</v>
      </c>
      <c r="G1705" s="7" t="n">
        <v>1</v>
      </c>
      <c r="H1705" s="6" t="n">
        <v>3950</v>
      </c>
      <c r="I1705" s="6" t="n">
        <v>-3950</v>
      </c>
      <c r="J1705" s="6" t="n">
        <v>-0</v>
      </c>
      <c r="K1705" s="6" t="n">
        <v>-11.85</v>
      </c>
      <c r="L1705" s="6" t="n">
        <v>-0</v>
      </c>
      <c r="M1705" s="6" t="s">
        <f>=I1705+J1705+K1705+L1705</f>
      </c>
      <c r="N1705" s="16"/>
      <c r="O1705" s="16" t="s">
        <v>674</v>
      </c>
    </row>
    <row collapsed="false" customFormat="false" customHeight="false" hidden="false" ht="12.1" outlineLevel="0" r="1706">
      <c r="A1706" s="21" t="n">
        <v>45972.556770833</v>
      </c>
      <c r="B1706" s="22" t="s">
        <v>673</v>
      </c>
      <c r="C1706" s="22" t="s">
        <v>233</v>
      </c>
      <c r="D1706" s="22" t="s">
        <v>673</v>
      </c>
      <c r="E1706" s="22" t="s">
        <v>673</v>
      </c>
      <c r="F1706" s="22" t="s">
        <v>20</v>
      </c>
      <c r="G1706" s="23" t="n">
        <v>1</v>
      </c>
      <c r="H1706" s="24" t="n">
        <v>1</v>
      </c>
      <c r="I1706" s="24" t="n">
        <v>36</v>
      </c>
      <c r="J1706" s="24" t="n">
        <v>0</v>
      </c>
      <c r="K1706" s="24" t="n">
        <v>-0</v>
      </c>
      <c r="L1706" s="24" t="n">
        <v>-0</v>
      </c>
      <c r="M1706" s="6" t="s">
        <f>=I1706+J1706+K1706+L1706</f>
      </c>
      <c r="N1706" s="22"/>
      <c r="O1706" s="22" t="s">
        <v>796</v>
      </c>
    </row>
    <row collapsed="false" customFormat="false" customHeight="false" hidden="false" ht="12.1" outlineLevel="0" r="1707">
      <c r="A1707" s="21" t="n">
        <v>45972.628888889</v>
      </c>
      <c r="B1707" s="22" t="s">
        <v>673</v>
      </c>
      <c r="C1707" s="22" t="s">
        <v>233</v>
      </c>
      <c r="D1707" s="22" t="s">
        <v>673</v>
      </c>
      <c r="E1707" s="22" t="s">
        <v>673</v>
      </c>
      <c r="F1707" s="22" t="s">
        <v>20</v>
      </c>
      <c r="G1707" s="23" t="n">
        <v>1</v>
      </c>
      <c r="H1707" s="24" t="n">
        <v>1</v>
      </c>
      <c r="I1707" s="24" t="n">
        <v>42</v>
      </c>
      <c r="J1707" s="24" t="n">
        <v>0</v>
      </c>
      <c r="K1707" s="24" t="n">
        <v>-0</v>
      </c>
      <c r="L1707" s="24" t="n">
        <v>-0</v>
      </c>
      <c r="M1707" s="6" t="s">
        <f>=I1707+J1707+K1707+L1707</f>
      </c>
      <c r="N1707" s="22"/>
      <c r="O1707" s="22" t="s">
        <v>796</v>
      </c>
    </row>
    <row collapsed="false" customFormat="false" customHeight="false" hidden="false" ht="12.1" outlineLevel="0" r="1708">
      <c r="A1708" s="21" t="n">
        <v>45973.381319444</v>
      </c>
      <c r="B1708" s="22" t="s">
        <v>673</v>
      </c>
      <c r="C1708" s="22" t="s">
        <v>233</v>
      </c>
      <c r="D1708" s="22" t="s">
        <v>673</v>
      </c>
      <c r="E1708" s="22" t="s">
        <v>673</v>
      </c>
      <c r="F1708" s="22" t="s">
        <v>20</v>
      </c>
      <c r="G1708" s="23" t="n">
        <v>1</v>
      </c>
      <c r="H1708" s="24" t="n">
        <v>1</v>
      </c>
      <c r="I1708" s="24" t="n">
        <v>0.05</v>
      </c>
      <c r="J1708" s="24" t="n">
        <v>0</v>
      </c>
      <c r="K1708" s="24" t="n">
        <v>-0</v>
      </c>
      <c r="L1708" s="24" t="n">
        <v>-0</v>
      </c>
      <c r="M1708" s="6" t="s">
        <f>=I1708+J1708+K1708+L1708</f>
      </c>
      <c r="N1708" s="22"/>
      <c r="O1708" s="22" t="s">
        <v>796</v>
      </c>
    </row>
    <row collapsed="false" customFormat="false" customHeight="false" hidden="false" ht="12.1" outlineLevel="0" r="1709">
      <c r="A1709" s="21" t="n">
        <v>45973.501898148</v>
      </c>
      <c r="B1709" s="22" t="s">
        <v>696</v>
      </c>
      <c r="C1709" s="22" t="s">
        <v>846</v>
      </c>
      <c r="D1709" s="22" t="s">
        <v>696</v>
      </c>
      <c r="E1709" s="22" t="s">
        <v>696</v>
      </c>
      <c r="F1709" s="22" t="s">
        <v>20</v>
      </c>
      <c r="G1709" s="23" t="n">
        <v>1</v>
      </c>
      <c r="H1709" s="24" t="n">
        <v>1</v>
      </c>
      <c r="I1709" s="24" t="n">
        <v>35.76</v>
      </c>
      <c r="J1709" s="24" t="n">
        <v>0</v>
      </c>
      <c r="K1709" s="24" t="n">
        <v>-0</v>
      </c>
      <c r="L1709" s="24" t="n">
        <v>-0</v>
      </c>
      <c r="M1709" s="6" t="s">
        <f>=I1709+J1709+K1709+L1709</f>
      </c>
      <c r="N1709" s="22"/>
      <c r="O1709" s="22" t="s">
        <v>674</v>
      </c>
    </row>
    <row collapsed="false" customFormat="false" customHeight="false" hidden="false" ht="12.1" outlineLevel="0" r="1710">
      <c r="A1710" s="21" t="n">
        <v>45973.529953704</v>
      </c>
      <c r="B1710" s="22" t="s">
        <v>673</v>
      </c>
      <c r="C1710" s="22" t="s">
        <v>233</v>
      </c>
      <c r="D1710" s="22" t="s">
        <v>673</v>
      </c>
      <c r="E1710" s="22" t="s">
        <v>673</v>
      </c>
      <c r="F1710" s="22" t="s">
        <v>20</v>
      </c>
      <c r="G1710" s="23" t="n">
        <v>1</v>
      </c>
      <c r="H1710" s="24" t="n">
        <v>1</v>
      </c>
      <c r="I1710" s="24" t="n">
        <v>17</v>
      </c>
      <c r="J1710" s="24" t="n">
        <v>0</v>
      </c>
      <c r="K1710" s="24" t="n">
        <v>-0</v>
      </c>
      <c r="L1710" s="24" t="n">
        <v>-0</v>
      </c>
      <c r="M1710" s="6" t="s">
        <f>=I1710+J1710+K1710+L1710</f>
      </c>
      <c r="N1710" s="22"/>
      <c r="O1710" s="22" t="s">
        <v>796</v>
      </c>
    </row>
    <row collapsed="false" customFormat="false" customHeight="false" hidden="false" ht="12.1" outlineLevel="0" r="1711">
      <c r="A1711" s="21" t="n">
        <v>45973.868958333</v>
      </c>
      <c r="B1711" s="22" t="s">
        <v>673</v>
      </c>
      <c r="C1711" s="22" t="s">
        <v>233</v>
      </c>
      <c r="D1711" s="22" t="s">
        <v>673</v>
      </c>
      <c r="E1711" s="22" t="s">
        <v>673</v>
      </c>
      <c r="F1711" s="22" t="s">
        <v>20</v>
      </c>
      <c r="G1711" s="23" t="n">
        <v>1</v>
      </c>
      <c r="H1711" s="24" t="n">
        <v>1</v>
      </c>
      <c r="I1711" s="24" t="n">
        <v>20.05</v>
      </c>
      <c r="J1711" s="24" t="n">
        <v>0</v>
      </c>
      <c r="K1711" s="24" t="n">
        <v>-0</v>
      </c>
      <c r="L1711" s="24" t="n">
        <v>-0</v>
      </c>
      <c r="M1711" s="6" t="s">
        <f>=I1711+J1711+K1711+L1711</f>
      </c>
      <c r="N1711" s="22"/>
      <c r="O1711" s="22" t="s">
        <v>796</v>
      </c>
    </row>
    <row collapsed="false" customFormat="false" customHeight="false" hidden="false" ht="12.1" outlineLevel="0" r="1712">
      <c r="A1712" s="21" t="n">
        <v>45974.530497685</v>
      </c>
      <c r="B1712" s="22" t="s">
        <v>673</v>
      </c>
      <c r="C1712" s="22" t="s">
        <v>233</v>
      </c>
      <c r="D1712" s="22" t="s">
        <v>673</v>
      </c>
      <c r="E1712" s="22" t="s">
        <v>673</v>
      </c>
      <c r="F1712" s="22" t="s">
        <v>20</v>
      </c>
      <c r="G1712" s="23" t="n">
        <v>1</v>
      </c>
      <c r="H1712" s="24" t="n">
        <v>1</v>
      </c>
      <c r="I1712" s="24" t="n">
        <v>1</v>
      </c>
      <c r="J1712" s="24" t="n">
        <v>0</v>
      </c>
      <c r="K1712" s="24" t="n">
        <v>-0</v>
      </c>
      <c r="L1712" s="24" t="n">
        <v>-0</v>
      </c>
      <c r="M1712" s="6" t="s">
        <f>=I1712+J1712+K1712+L1712</f>
      </c>
      <c r="N1712" s="22"/>
      <c r="O1712" s="22" t="s">
        <v>796</v>
      </c>
    </row>
    <row collapsed="false" customFormat="false" customHeight="false" hidden="false" ht="12.1" outlineLevel="0" r="1713">
      <c r="A1713" s="21" t="n">
        <v>45974.573287037</v>
      </c>
      <c r="B1713" s="22" t="s">
        <v>673</v>
      </c>
      <c r="C1713" s="22" t="s">
        <v>233</v>
      </c>
      <c r="D1713" s="22" t="s">
        <v>673</v>
      </c>
      <c r="E1713" s="22" t="s">
        <v>673</v>
      </c>
      <c r="F1713" s="22" t="s">
        <v>20</v>
      </c>
      <c r="G1713" s="23" t="n">
        <v>1</v>
      </c>
      <c r="H1713" s="24" t="n">
        <v>1</v>
      </c>
      <c r="I1713" s="24" t="n">
        <v>3</v>
      </c>
      <c r="J1713" s="24" t="n">
        <v>0</v>
      </c>
      <c r="K1713" s="24" t="n">
        <v>-0</v>
      </c>
      <c r="L1713" s="24" t="n">
        <v>-0</v>
      </c>
      <c r="M1713" s="6" t="s">
        <f>=I1713+J1713+K1713+L1713</f>
      </c>
      <c r="N1713" s="22"/>
      <c r="O1713" s="22" t="s">
        <v>796</v>
      </c>
    </row>
    <row collapsed="false" customFormat="false" customHeight="false" hidden="false" ht="12.1" outlineLevel="0" r="1714">
      <c r="A1714" s="21" t="n">
        <v>45974.847141204</v>
      </c>
      <c r="B1714" s="22" t="s">
        <v>673</v>
      </c>
      <c r="C1714" s="22" t="s">
        <v>233</v>
      </c>
      <c r="D1714" s="22" t="s">
        <v>673</v>
      </c>
      <c r="E1714" s="22" t="s">
        <v>673</v>
      </c>
      <c r="F1714" s="22" t="s">
        <v>20</v>
      </c>
      <c r="G1714" s="23" t="n">
        <v>1</v>
      </c>
      <c r="H1714" s="24" t="n">
        <v>1</v>
      </c>
      <c r="I1714" s="24" t="n">
        <v>5000</v>
      </c>
      <c r="J1714" s="24" t="n">
        <v>0</v>
      </c>
      <c r="K1714" s="24" t="n">
        <v>-0</v>
      </c>
      <c r="L1714" s="24" t="n">
        <v>-0</v>
      </c>
      <c r="M1714" s="6" t="s">
        <f>=I1714+J1714+K1714+L1714</f>
      </c>
      <c r="N1714" s="22"/>
      <c r="O1714" s="22" t="s">
        <v>674</v>
      </c>
    </row>
    <row collapsed="false" customFormat="false" customHeight="false" hidden="false" ht="12.1" outlineLevel="0" r="1715">
      <c r="A1715" s="21" t="n">
        <v>45974.860115741</v>
      </c>
      <c r="B1715" s="22" t="s">
        <v>673</v>
      </c>
      <c r="C1715" s="22" t="s">
        <v>233</v>
      </c>
      <c r="D1715" s="22" t="s">
        <v>673</v>
      </c>
      <c r="E1715" s="22" t="s">
        <v>673</v>
      </c>
      <c r="F1715" s="22" t="s">
        <v>20</v>
      </c>
      <c r="G1715" s="23" t="n">
        <v>1</v>
      </c>
      <c r="H1715" s="24" t="n">
        <v>1</v>
      </c>
      <c r="I1715" s="24" t="n">
        <v>23</v>
      </c>
      <c r="J1715" s="24" t="n">
        <v>0</v>
      </c>
      <c r="K1715" s="24" t="n">
        <v>-0</v>
      </c>
      <c r="L1715" s="24" t="n">
        <v>-0</v>
      </c>
      <c r="M1715" s="6" t="s">
        <f>=I1715+J1715+K1715+L1715</f>
      </c>
      <c r="N1715" s="22"/>
      <c r="O1715" s="22" t="s">
        <v>796</v>
      </c>
    </row>
    <row collapsed="false" customFormat="false" customHeight="false" hidden="false" ht="12.1" outlineLevel="0" r="1716">
      <c r="A1716" s="20" t="n">
        <v>45974.860208333</v>
      </c>
      <c r="B1716" s="16" t="s">
        <v>135</v>
      </c>
      <c r="C1716" s="16" t="s">
        <v>801</v>
      </c>
      <c r="D1716" s="16" t="s">
        <v>336</v>
      </c>
      <c r="E1716" s="16" t="s">
        <v>132</v>
      </c>
      <c r="F1716" s="16" t="s">
        <v>20</v>
      </c>
      <c r="G1716" s="7" t="n">
        <v>1</v>
      </c>
      <c r="H1716" s="6" t="n">
        <v>146.551223</v>
      </c>
      <c r="I1716" s="6" t="n">
        <v>-146.55</v>
      </c>
      <c r="J1716" s="6" t="n">
        <v>-0</v>
      </c>
      <c r="K1716" s="6" t="n">
        <v>-0</v>
      </c>
      <c r="L1716" s="6" t="n">
        <v>-0</v>
      </c>
      <c r="M1716" s="6" t="s">
        <f>=I1716+J1716+K1716+L1716</f>
      </c>
      <c r="N1716" s="16"/>
      <c r="O1716" s="16" t="s">
        <v>796</v>
      </c>
    </row>
    <row collapsed="false" customFormat="false" customHeight="false" hidden="false" ht="12.1" outlineLevel="0" r="1717">
      <c r="A1717" s="21" t="n">
        <v>45974.867708333</v>
      </c>
      <c r="B1717" s="22" t="s">
        <v>673</v>
      </c>
      <c r="C1717" s="22" t="s">
        <v>233</v>
      </c>
      <c r="D1717" s="22" t="s">
        <v>673</v>
      </c>
      <c r="E1717" s="22" t="s">
        <v>673</v>
      </c>
      <c r="F1717" s="22" t="s">
        <v>20</v>
      </c>
      <c r="G1717" s="23" t="n">
        <v>1</v>
      </c>
      <c r="H1717" s="24" t="n">
        <v>1</v>
      </c>
      <c r="I1717" s="24" t="n">
        <v>9.03</v>
      </c>
      <c r="J1717" s="24" t="n">
        <v>0</v>
      </c>
      <c r="K1717" s="24" t="n">
        <v>-0</v>
      </c>
      <c r="L1717" s="24" t="n">
        <v>-0</v>
      </c>
      <c r="M1717" s="6" t="s">
        <f>=I1717+J1717+K1717+L1717</f>
      </c>
      <c r="N1717" s="22"/>
      <c r="O1717" s="22" t="s">
        <v>796</v>
      </c>
    </row>
    <row collapsed="false" customFormat="false" customHeight="false" hidden="false" ht="12.1" outlineLevel="0" r="1718">
      <c r="A1718" s="21" t="n">
        <v>45975.40462963</v>
      </c>
      <c r="B1718" s="22" t="s">
        <v>673</v>
      </c>
      <c r="C1718" s="22" t="s">
        <v>233</v>
      </c>
      <c r="D1718" s="22" t="s">
        <v>673</v>
      </c>
      <c r="E1718" s="22" t="s">
        <v>673</v>
      </c>
      <c r="F1718" s="22" t="s">
        <v>20</v>
      </c>
      <c r="G1718" s="23" t="n">
        <v>1</v>
      </c>
      <c r="H1718" s="24" t="n">
        <v>1</v>
      </c>
      <c r="I1718" s="24" t="n">
        <v>0.02</v>
      </c>
      <c r="J1718" s="24" t="n">
        <v>0</v>
      </c>
      <c r="K1718" s="24" t="n">
        <v>-0</v>
      </c>
      <c r="L1718" s="24" t="n">
        <v>-0</v>
      </c>
      <c r="M1718" s="6" t="s">
        <f>=I1718+J1718+K1718+L1718</f>
      </c>
      <c r="N1718" s="22"/>
      <c r="O1718" s="22" t="s">
        <v>796</v>
      </c>
    </row>
    <row collapsed="false" customFormat="false" customHeight="false" hidden="false" ht="12.1" outlineLevel="0" r="1719">
      <c r="A1719" s="20" t="n">
        <v>45975.794768519</v>
      </c>
      <c r="B1719" s="16" t="s">
        <v>135</v>
      </c>
      <c r="C1719" s="16" t="s">
        <v>801</v>
      </c>
      <c r="D1719" s="16" t="s">
        <v>336</v>
      </c>
      <c r="E1719" s="16" t="s">
        <v>132</v>
      </c>
      <c r="F1719" s="16" t="s">
        <v>20</v>
      </c>
      <c r="G1719" s="7" t="n">
        <v>38</v>
      </c>
      <c r="H1719" s="6" t="n">
        <v>146.73</v>
      </c>
      <c r="I1719" s="6" t="n">
        <v>-5575.74</v>
      </c>
      <c r="J1719" s="6" t="n">
        <v>-0</v>
      </c>
      <c r="K1719" s="6" t="n">
        <v>-0</v>
      </c>
      <c r="L1719" s="6" t="n">
        <v>-0</v>
      </c>
      <c r="M1719" s="6" t="s">
        <f>=I1719+J1719+K1719+L1719</f>
      </c>
      <c r="N1719" s="16"/>
      <c r="O1719" s="16" t="s">
        <v>674</v>
      </c>
    </row>
    <row collapsed="false" customFormat="false" customHeight="false" hidden="false" ht="12.1" outlineLevel="0" r="1720">
      <c r="A1720" s="21" t="n">
        <v>45975.822731481</v>
      </c>
      <c r="B1720" s="22" t="s">
        <v>673</v>
      </c>
      <c r="C1720" s="22" t="s">
        <v>233</v>
      </c>
      <c r="D1720" s="22" t="s">
        <v>673</v>
      </c>
      <c r="E1720" s="22" t="s">
        <v>673</v>
      </c>
      <c r="F1720" s="22" t="s">
        <v>20</v>
      </c>
      <c r="G1720" s="23" t="n">
        <v>1</v>
      </c>
      <c r="H1720" s="24" t="n">
        <v>1</v>
      </c>
      <c r="I1720" s="24" t="n">
        <v>37.99</v>
      </c>
      <c r="J1720" s="24" t="n">
        <v>0</v>
      </c>
      <c r="K1720" s="24" t="n">
        <v>-0</v>
      </c>
      <c r="L1720" s="24" t="n">
        <v>-0</v>
      </c>
      <c r="M1720" s="6" t="s">
        <f>=I1720+J1720+K1720+L1720</f>
      </c>
      <c r="N1720" s="22"/>
      <c r="O1720" s="22" t="s">
        <v>796</v>
      </c>
    </row>
    <row collapsed="false" customFormat="false" customHeight="false" hidden="false" ht="12.1" outlineLevel="0" r="1721">
      <c r="A1721" s="21" t="n">
        <v>45975.824212963</v>
      </c>
      <c r="B1721" s="22" t="s">
        <v>673</v>
      </c>
      <c r="C1721" s="22" t="s">
        <v>233</v>
      </c>
      <c r="D1721" s="22" t="s">
        <v>673</v>
      </c>
      <c r="E1721" s="22" t="s">
        <v>673</v>
      </c>
      <c r="F1721" s="22" t="s">
        <v>20</v>
      </c>
      <c r="G1721" s="23" t="n">
        <v>1</v>
      </c>
      <c r="H1721" s="24" t="n">
        <v>1</v>
      </c>
      <c r="I1721" s="24" t="n">
        <v>0.72</v>
      </c>
      <c r="J1721" s="24" t="n">
        <v>0</v>
      </c>
      <c r="K1721" s="24" t="n">
        <v>-0</v>
      </c>
      <c r="L1721" s="24" t="n">
        <v>-0</v>
      </c>
      <c r="M1721" s="6" t="s">
        <f>=I1721+J1721+K1721+L1721</f>
      </c>
      <c r="N1721" s="22"/>
      <c r="O1721" s="22" t="s">
        <v>796</v>
      </c>
    </row>
    <row collapsed="false" customFormat="false" customHeight="false" hidden="false" ht="12.1" outlineLevel="0" r="1722">
      <c r="A1722" s="21" t="n">
        <v>45975.824560185</v>
      </c>
      <c r="B1722" s="22" t="s">
        <v>673</v>
      </c>
      <c r="C1722" s="22" t="s">
        <v>233</v>
      </c>
      <c r="D1722" s="22" t="s">
        <v>673</v>
      </c>
      <c r="E1722" s="22" t="s">
        <v>673</v>
      </c>
      <c r="F1722" s="22" t="s">
        <v>20</v>
      </c>
      <c r="G1722" s="23" t="n">
        <v>1</v>
      </c>
      <c r="H1722" s="24" t="n">
        <v>1</v>
      </c>
      <c r="I1722" s="24" t="n">
        <v>45</v>
      </c>
      <c r="J1722" s="24" t="n">
        <v>0</v>
      </c>
      <c r="K1722" s="24" t="n">
        <v>-0</v>
      </c>
      <c r="L1722" s="24" t="n">
        <v>-0</v>
      </c>
      <c r="M1722" s="6" t="s">
        <f>=I1722+J1722+K1722+L1722</f>
      </c>
      <c r="N1722" s="22"/>
      <c r="O1722" s="22" t="s">
        <v>796</v>
      </c>
    </row>
    <row collapsed="false" customFormat="false" customHeight="false" hidden="false" ht="12.1" outlineLevel="0" r="1723">
      <c r="A1723" s="21" t="n">
        <v>45975.834456019</v>
      </c>
      <c r="B1723" s="22" t="s">
        <v>673</v>
      </c>
      <c r="C1723" s="22" t="s">
        <v>233</v>
      </c>
      <c r="D1723" s="22" t="s">
        <v>673</v>
      </c>
      <c r="E1723" s="22" t="s">
        <v>673</v>
      </c>
      <c r="F1723" s="22" t="s">
        <v>20</v>
      </c>
      <c r="G1723" s="23" t="n">
        <v>1</v>
      </c>
      <c r="H1723" s="24" t="n">
        <v>1</v>
      </c>
      <c r="I1723" s="24" t="n">
        <v>18.4</v>
      </c>
      <c r="J1723" s="24" t="n">
        <v>0</v>
      </c>
      <c r="K1723" s="24" t="n">
        <v>-0</v>
      </c>
      <c r="L1723" s="24" t="n">
        <v>-0</v>
      </c>
      <c r="M1723" s="6" t="s">
        <f>=I1723+J1723+K1723+L1723</f>
      </c>
      <c r="N1723" s="22"/>
      <c r="O1723" s="22" t="s">
        <v>796</v>
      </c>
    </row>
    <row collapsed="false" customFormat="false" customHeight="false" hidden="false" ht="12.1" outlineLevel="0" r="1724">
      <c r="A1724" s="33" t="n">
        <v>45975.901736111</v>
      </c>
      <c r="B1724" s="34" t="s">
        <v>135</v>
      </c>
      <c r="C1724" s="34" t="s">
        <v>801</v>
      </c>
      <c r="D1724" s="34" t="s">
        <v>407</v>
      </c>
      <c r="E1724" s="34" t="s">
        <v>132</v>
      </c>
      <c r="F1724" s="34" t="s">
        <v>20</v>
      </c>
      <c r="G1724" s="35" t="n">
        <v>-27</v>
      </c>
      <c r="H1724" s="36" t="n">
        <v>146.613262</v>
      </c>
      <c r="I1724" s="36" t="n">
        <v>3958.56</v>
      </c>
      <c r="J1724" s="36" t="n">
        <v>0</v>
      </c>
      <c r="K1724" s="36" t="n">
        <v>-0</v>
      </c>
      <c r="L1724" s="36" t="n">
        <v>-0</v>
      </c>
      <c r="M1724" s="6" t="s">
        <f>=I1724+J1724+K1724+L1724</f>
      </c>
      <c r="N1724" s="34"/>
      <c r="O1724" s="34" t="s">
        <v>796</v>
      </c>
    </row>
    <row collapsed="false" customFormat="false" customHeight="false" hidden="false" ht="12.1" outlineLevel="0" r="1725">
      <c r="A1725" s="21" t="n">
        <v>45975.901747685</v>
      </c>
      <c r="B1725" s="22" t="s">
        <v>673</v>
      </c>
      <c r="C1725" s="22" t="s">
        <v>279</v>
      </c>
      <c r="D1725" s="22" t="s">
        <v>673</v>
      </c>
      <c r="E1725" s="22" t="s">
        <v>673</v>
      </c>
      <c r="F1725" s="22" t="s">
        <v>20</v>
      </c>
      <c r="G1725" s="23" t="n">
        <v>1</v>
      </c>
      <c r="H1725" s="24" t="n">
        <v>1</v>
      </c>
      <c r="I1725" s="24" t="n">
        <v>3958.56</v>
      </c>
      <c r="J1725" s="24" t="n">
        <v>0</v>
      </c>
      <c r="K1725" s="24" t="n">
        <v>-0</v>
      </c>
      <c r="L1725" s="24" t="n">
        <v>-0</v>
      </c>
      <c r="M1725" s="6" t="s">
        <f>=I1725+J1725+K1725+L1725</f>
      </c>
      <c r="N1725" s="22"/>
      <c r="O1725" s="22" t="s">
        <v>674</v>
      </c>
    </row>
    <row collapsed="false" customFormat="false" customHeight="false" hidden="false" ht="12.1" outlineLevel="0" r="1726">
      <c r="A1726" s="25" t="n">
        <v>45975.901747685</v>
      </c>
      <c r="B1726" s="26" t="s">
        <v>684</v>
      </c>
      <c r="C1726" s="26" t="s">
        <v>280</v>
      </c>
      <c r="D1726" s="26" t="s">
        <v>684</v>
      </c>
      <c r="E1726" s="26" t="s">
        <v>684</v>
      </c>
      <c r="F1726" s="26" t="s">
        <v>20</v>
      </c>
      <c r="G1726" s="27" t="n">
        <v>1</v>
      </c>
      <c r="H1726" s="28" t="n">
        <v>-1</v>
      </c>
      <c r="I1726" s="28" t="n">
        <v>-3958.56</v>
      </c>
      <c r="J1726" s="28" t="n">
        <v>0</v>
      </c>
      <c r="K1726" s="28" t="n">
        <v>-0</v>
      </c>
      <c r="L1726" s="28" t="n">
        <v>-0</v>
      </c>
      <c r="M1726" s="6" t="s">
        <f>=I1726+J1726+K1726+L1726</f>
      </c>
      <c r="N1726" s="26"/>
      <c r="O1726" s="26" t="s">
        <v>796</v>
      </c>
    </row>
    <row collapsed="false" customFormat="false" customHeight="false" hidden="false" ht="12.1" outlineLevel="0" r="1727">
      <c r="A1727" s="20" t="n">
        <v>45975.91943287</v>
      </c>
      <c r="B1727" s="16" t="s">
        <v>182</v>
      </c>
      <c r="C1727" s="16" t="s">
        <v>890</v>
      </c>
      <c r="D1727" s="16" t="s">
        <v>336</v>
      </c>
      <c r="E1727" s="16" t="s">
        <v>146</v>
      </c>
      <c r="F1727" s="16" t="s">
        <v>20</v>
      </c>
      <c r="G1727" s="7" t="n">
        <v>6</v>
      </c>
      <c r="H1727" s="6" t="n">
        <v>58.934</v>
      </c>
      <c r="I1727" s="6" t="n">
        <v>-3536.04</v>
      </c>
      <c r="J1727" s="6" t="n">
        <v>-110.34</v>
      </c>
      <c r="K1727" s="6" t="n">
        <v>-10.61</v>
      </c>
      <c r="L1727" s="6" t="n">
        <v>-0</v>
      </c>
      <c r="M1727" s="6" t="s">
        <f>=I1727+J1727+K1727+L1727</f>
      </c>
      <c r="N1727" s="16"/>
      <c r="O1727" s="16" t="s">
        <v>674</v>
      </c>
    </row>
    <row collapsed="false" customFormat="false" customHeight="false" hidden="false" ht="12.1" outlineLevel="0" r="1728">
      <c r="A1728" s="20" t="n">
        <v>45975.919861111</v>
      </c>
      <c r="B1728" s="16" t="s">
        <v>186</v>
      </c>
      <c r="C1728" s="16" t="s">
        <v>891</v>
      </c>
      <c r="D1728" s="16" t="s">
        <v>336</v>
      </c>
      <c r="E1728" s="16" t="s">
        <v>146</v>
      </c>
      <c r="F1728" s="16" t="s">
        <v>20</v>
      </c>
      <c r="G1728" s="7" t="n">
        <v>4</v>
      </c>
      <c r="H1728" s="6" t="n">
        <v>72.44875</v>
      </c>
      <c r="I1728" s="6" t="n">
        <v>-2897.95</v>
      </c>
      <c r="J1728" s="6" t="n">
        <v>-83.2</v>
      </c>
      <c r="K1728" s="6" t="n">
        <v>-8.69</v>
      </c>
      <c r="L1728" s="6" t="n">
        <v>-0</v>
      </c>
      <c r="M1728" s="6" t="s">
        <f>=I1728+J1728+K1728+L1728</f>
      </c>
      <c r="N1728" s="16"/>
      <c r="O1728" s="16" t="s">
        <v>674</v>
      </c>
    </row>
    <row collapsed="false" customFormat="false" customHeight="false" hidden="false" ht="12.1" outlineLevel="0" r="1729">
      <c r="A1729" s="33" t="n">
        <v>45975.921261574</v>
      </c>
      <c r="B1729" s="34" t="s">
        <v>135</v>
      </c>
      <c r="C1729" s="34" t="s">
        <v>801</v>
      </c>
      <c r="D1729" s="34" t="s">
        <v>407</v>
      </c>
      <c r="E1729" s="34" t="s">
        <v>132</v>
      </c>
      <c r="F1729" s="34" t="s">
        <v>20</v>
      </c>
      <c r="G1729" s="35" t="n">
        <v>-40</v>
      </c>
      <c r="H1729" s="36" t="n">
        <v>146.73</v>
      </c>
      <c r="I1729" s="36" t="n">
        <v>5869.2</v>
      </c>
      <c r="J1729" s="36" t="n">
        <v>0</v>
      </c>
      <c r="K1729" s="36" t="n">
        <v>-0</v>
      </c>
      <c r="L1729" s="36" t="n">
        <v>-0</v>
      </c>
      <c r="M1729" s="6" t="s">
        <f>=I1729+J1729+K1729+L1729</f>
      </c>
      <c r="N1729" s="34"/>
      <c r="O1729" s="34" t="s">
        <v>674</v>
      </c>
    </row>
    <row collapsed="false" customFormat="false" customHeight="false" hidden="false" ht="12.1" outlineLevel="0" r="1730">
      <c r="A1730" s="20" t="n">
        <v>45975.921574074</v>
      </c>
      <c r="B1730" s="16" t="s">
        <v>164</v>
      </c>
      <c r="C1730" s="16" t="s">
        <v>892</v>
      </c>
      <c r="D1730" s="16" t="s">
        <v>336</v>
      </c>
      <c r="E1730" s="16" t="s">
        <v>146</v>
      </c>
      <c r="F1730" s="16" t="s">
        <v>20</v>
      </c>
      <c r="G1730" s="7" t="n">
        <v>5</v>
      </c>
      <c r="H1730" s="6" t="n">
        <v>61.958</v>
      </c>
      <c r="I1730" s="6" t="n">
        <v>-3097.9</v>
      </c>
      <c r="J1730" s="6" t="n">
        <v>-92.05</v>
      </c>
      <c r="K1730" s="6" t="n">
        <v>-9.29</v>
      </c>
      <c r="L1730" s="6" t="n">
        <v>-0</v>
      </c>
      <c r="M1730" s="6" t="s">
        <f>=I1730+J1730+K1730+L1730</f>
      </c>
      <c r="N1730" s="16"/>
      <c r="O1730" s="16" t="s">
        <v>674</v>
      </c>
    </row>
    <row collapsed="false" customFormat="false" customHeight="false" hidden="false" ht="12.1" outlineLevel="0" r="1731">
      <c r="A1731" s="20" t="n">
        <v>45975.922013889</v>
      </c>
      <c r="B1731" s="16" t="s">
        <v>157</v>
      </c>
      <c r="C1731" s="16" t="s">
        <v>893</v>
      </c>
      <c r="D1731" s="16" t="s">
        <v>336</v>
      </c>
      <c r="E1731" s="16" t="s">
        <v>146</v>
      </c>
      <c r="F1731" s="16" t="s">
        <v>20</v>
      </c>
      <c r="G1731" s="7" t="n">
        <v>3</v>
      </c>
      <c r="H1731" s="6" t="n">
        <v>91.68</v>
      </c>
      <c r="I1731" s="6" t="n">
        <v>-2750.4</v>
      </c>
      <c r="J1731" s="6" t="n">
        <v>-26.7</v>
      </c>
      <c r="K1731" s="6" t="n">
        <v>-8.25</v>
      </c>
      <c r="L1731" s="6" t="n">
        <v>-0</v>
      </c>
      <c r="M1731" s="6" t="s">
        <f>=I1731+J1731+K1731+L1731</f>
      </c>
      <c r="N1731" s="16"/>
      <c r="O1731" s="16" t="s">
        <v>674</v>
      </c>
    </row>
    <row collapsed="false" customFormat="false" customHeight="false" hidden="false" ht="12.1" outlineLevel="0" r="1732">
      <c r="A1732" s="21" t="n">
        <v>45976.386550926</v>
      </c>
      <c r="B1732" s="22" t="s">
        <v>673</v>
      </c>
      <c r="C1732" s="22" t="s">
        <v>233</v>
      </c>
      <c r="D1732" s="22" t="s">
        <v>673</v>
      </c>
      <c r="E1732" s="22" t="s">
        <v>673</v>
      </c>
      <c r="F1732" s="22" t="s">
        <v>20</v>
      </c>
      <c r="G1732" s="23" t="n">
        <v>1</v>
      </c>
      <c r="H1732" s="24" t="n">
        <v>1</v>
      </c>
      <c r="I1732" s="24" t="n">
        <v>40.03</v>
      </c>
      <c r="J1732" s="24" t="n">
        <v>0</v>
      </c>
      <c r="K1732" s="24" t="n">
        <v>-0</v>
      </c>
      <c r="L1732" s="24" t="n">
        <v>-0</v>
      </c>
      <c r="M1732" s="6" t="s">
        <f>=I1732+J1732+K1732+L1732</f>
      </c>
      <c r="N1732" s="22"/>
      <c r="O1732" s="22" t="s">
        <v>796</v>
      </c>
    </row>
    <row collapsed="false" customFormat="false" customHeight="false" hidden="false" ht="12.1" outlineLevel="0" r="1733">
      <c r="A1733" s="20" t="n">
        <v>45976.386585648</v>
      </c>
      <c r="B1733" s="16" t="s">
        <v>135</v>
      </c>
      <c r="C1733" s="16" t="s">
        <v>801</v>
      </c>
      <c r="D1733" s="16" t="s">
        <v>336</v>
      </c>
      <c r="E1733" s="16" t="s">
        <v>132</v>
      </c>
      <c r="F1733" s="16" t="s">
        <v>20</v>
      </c>
      <c r="G1733" s="7" t="n">
        <v>1</v>
      </c>
      <c r="H1733" s="6" t="n">
        <v>146.674992</v>
      </c>
      <c r="I1733" s="6" t="n">
        <v>-146.67</v>
      </c>
      <c r="J1733" s="6" t="n">
        <v>-0</v>
      </c>
      <c r="K1733" s="6" t="n">
        <v>-0</v>
      </c>
      <c r="L1733" s="6" t="n">
        <v>-0</v>
      </c>
      <c r="M1733" s="6" t="s">
        <f>=I1733+J1733+K1733+L1733</f>
      </c>
      <c r="N1733" s="16"/>
      <c r="O1733" s="16" t="s">
        <v>796</v>
      </c>
    </row>
    <row collapsed="false" customFormat="false" customHeight="false" hidden="false" ht="12.1" outlineLevel="0" r="1734">
      <c r="A1734" s="21" t="n">
        <v>45976.599814815</v>
      </c>
      <c r="B1734" s="22" t="s">
        <v>673</v>
      </c>
      <c r="C1734" s="22" t="s">
        <v>233</v>
      </c>
      <c r="D1734" s="22" t="s">
        <v>673</v>
      </c>
      <c r="E1734" s="22" t="s">
        <v>673</v>
      </c>
      <c r="F1734" s="22" t="s">
        <v>20</v>
      </c>
      <c r="G1734" s="23" t="n">
        <v>1</v>
      </c>
      <c r="H1734" s="24" t="n">
        <v>1</v>
      </c>
      <c r="I1734" s="24" t="n">
        <v>12</v>
      </c>
      <c r="J1734" s="24" t="n">
        <v>0</v>
      </c>
      <c r="K1734" s="24" t="n">
        <v>-0</v>
      </c>
      <c r="L1734" s="24" t="n">
        <v>-0</v>
      </c>
      <c r="M1734" s="6" t="s">
        <f>=I1734+J1734+K1734+L1734</f>
      </c>
      <c r="N1734" s="22"/>
      <c r="O1734" s="22" t="s">
        <v>796</v>
      </c>
    </row>
    <row collapsed="false" customFormat="false" customHeight="false" hidden="false" ht="12.1" outlineLevel="0" r="1735">
      <c r="A1735" s="21" t="n">
        <v>45977.619328704</v>
      </c>
      <c r="B1735" s="22" t="s">
        <v>673</v>
      </c>
      <c r="C1735" s="22" t="s">
        <v>233</v>
      </c>
      <c r="D1735" s="22" t="s">
        <v>673</v>
      </c>
      <c r="E1735" s="22" t="s">
        <v>673</v>
      </c>
      <c r="F1735" s="22" t="s">
        <v>20</v>
      </c>
      <c r="G1735" s="23" t="n">
        <v>1</v>
      </c>
      <c r="H1735" s="24" t="n">
        <v>1</v>
      </c>
      <c r="I1735" s="24" t="n">
        <v>32.07</v>
      </c>
      <c r="J1735" s="24" t="n">
        <v>0</v>
      </c>
      <c r="K1735" s="24" t="n">
        <v>-0</v>
      </c>
      <c r="L1735" s="24" t="n">
        <v>-0</v>
      </c>
      <c r="M1735" s="6" t="s">
        <f>=I1735+J1735+K1735+L1735</f>
      </c>
      <c r="N1735" s="22"/>
      <c r="O1735" s="22" t="s">
        <v>796</v>
      </c>
    </row>
    <row collapsed="false" customFormat="false" customHeight="false" hidden="false" ht="12.1" outlineLevel="0" r="1736">
      <c r="A1736" s="21" t="n">
        <v>45977.624375</v>
      </c>
      <c r="B1736" s="22" t="s">
        <v>673</v>
      </c>
      <c r="C1736" s="22" t="s">
        <v>233</v>
      </c>
      <c r="D1736" s="22" t="s">
        <v>673</v>
      </c>
      <c r="E1736" s="22" t="s">
        <v>673</v>
      </c>
      <c r="F1736" s="22" t="s">
        <v>20</v>
      </c>
      <c r="G1736" s="23" t="n">
        <v>1</v>
      </c>
      <c r="H1736" s="24" t="n">
        <v>1</v>
      </c>
      <c r="I1736" s="24" t="n">
        <v>32</v>
      </c>
      <c r="J1736" s="24" t="n">
        <v>0</v>
      </c>
      <c r="K1736" s="24" t="n">
        <v>-0</v>
      </c>
      <c r="L1736" s="24" t="n">
        <v>-0</v>
      </c>
      <c r="M1736" s="6" t="s">
        <f>=I1736+J1736+K1736+L1736</f>
      </c>
      <c r="N1736" s="22"/>
      <c r="O1736" s="22" t="s">
        <v>796</v>
      </c>
    </row>
    <row collapsed="false" customFormat="false" customHeight="false" hidden="false" ht="12.1" outlineLevel="0" r="1737">
      <c r="A1737" s="21" t="n">
        <v>45979.516076389</v>
      </c>
      <c r="B1737" s="22" t="s">
        <v>673</v>
      </c>
      <c r="C1737" s="22" t="s">
        <v>233</v>
      </c>
      <c r="D1737" s="22" t="s">
        <v>673</v>
      </c>
      <c r="E1737" s="22" t="s">
        <v>673</v>
      </c>
      <c r="F1737" s="22" t="s">
        <v>20</v>
      </c>
      <c r="G1737" s="23" t="n">
        <v>1</v>
      </c>
      <c r="H1737" s="24" t="n">
        <v>1</v>
      </c>
      <c r="I1737" s="24" t="n">
        <v>12</v>
      </c>
      <c r="J1737" s="24" t="n">
        <v>0</v>
      </c>
      <c r="K1737" s="24" t="n">
        <v>-0</v>
      </c>
      <c r="L1737" s="24" t="n">
        <v>-0</v>
      </c>
      <c r="M1737" s="6" t="s">
        <f>=I1737+J1737+K1737+L1737</f>
      </c>
      <c r="N1737" s="22"/>
      <c r="O1737" s="22" t="s">
        <v>796</v>
      </c>
    </row>
    <row collapsed="false" customFormat="false" customHeight="false" hidden="false" ht="12.1" outlineLevel="0" r="1738">
      <c r="A1738" s="21" t="n">
        <v>45980.299502315</v>
      </c>
      <c r="B1738" s="22" t="s">
        <v>673</v>
      </c>
      <c r="C1738" s="22" t="s">
        <v>233</v>
      </c>
      <c r="D1738" s="22" t="s">
        <v>673</v>
      </c>
      <c r="E1738" s="22" t="s">
        <v>673</v>
      </c>
      <c r="F1738" s="22" t="s">
        <v>20</v>
      </c>
      <c r="G1738" s="23" t="n">
        <v>1</v>
      </c>
      <c r="H1738" s="24" t="n">
        <v>1</v>
      </c>
      <c r="I1738" s="24" t="n">
        <v>32.34</v>
      </c>
      <c r="J1738" s="24" t="n">
        <v>0</v>
      </c>
      <c r="K1738" s="24" t="n">
        <v>-0</v>
      </c>
      <c r="L1738" s="24" t="n">
        <v>-0</v>
      </c>
      <c r="M1738" s="6" t="s">
        <f>=I1738+J1738+K1738+L1738</f>
      </c>
      <c r="N1738" s="22"/>
      <c r="O1738" s="22" t="s">
        <v>796</v>
      </c>
    </row>
    <row collapsed="false" customFormat="false" customHeight="false" hidden="false" ht="12.1" outlineLevel="0" r="1739">
      <c r="A1739" s="21" t="n">
        <v>45980.599166667</v>
      </c>
      <c r="B1739" s="22" t="s">
        <v>673</v>
      </c>
      <c r="C1739" s="22" t="s">
        <v>233</v>
      </c>
      <c r="D1739" s="22" t="s">
        <v>673</v>
      </c>
      <c r="E1739" s="22" t="s">
        <v>673</v>
      </c>
      <c r="F1739" s="22" t="s">
        <v>20</v>
      </c>
      <c r="G1739" s="23" t="n">
        <v>1</v>
      </c>
      <c r="H1739" s="24" t="n">
        <v>1</v>
      </c>
      <c r="I1739" s="24" t="n">
        <v>23</v>
      </c>
      <c r="J1739" s="24" t="n">
        <v>0</v>
      </c>
      <c r="K1739" s="24" t="n">
        <v>-0</v>
      </c>
      <c r="L1739" s="24" t="n">
        <v>-0</v>
      </c>
      <c r="M1739" s="6" t="s">
        <f>=I1739+J1739+K1739+L1739</f>
      </c>
      <c r="N1739" s="22"/>
      <c r="O1739" s="22" t="s">
        <v>796</v>
      </c>
    </row>
    <row collapsed="false" customFormat="false" customHeight="false" hidden="false" ht="12.1" outlineLevel="0" r="1740">
      <c r="A1740" s="20" t="n">
        <v>45980.599224537</v>
      </c>
      <c r="B1740" s="16" t="s">
        <v>135</v>
      </c>
      <c r="C1740" s="16" t="s">
        <v>801</v>
      </c>
      <c r="D1740" s="16" t="s">
        <v>336</v>
      </c>
      <c r="E1740" s="16" t="s">
        <v>132</v>
      </c>
      <c r="F1740" s="16" t="s">
        <v>20</v>
      </c>
      <c r="G1740" s="7" t="n">
        <v>1</v>
      </c>
      <c r="H1740" s="6" t="n">
        <v>146.918471</v>
      </c>
      <c r="I1740" s="6" t="n">
        <v>-146.92</v>
      </c>
      <c r="J1740" s="6" t="n">
        <v>-0</v>
      </c>
      <c r="K1740" s="6" t="n">
        <v>-0</v>
      </c>
      <c r="L1740" s="6" t="n">
        <v>-0</v>
      </c>
      <c r="M1740" s="6" t="s">
        <f>=I1740+J1740+K1740+L1740</f>
      </c>
      <c r="N1740" s="16"/>
      <c r="O1740" s="16" t="s">
        <v>796</v>
      </c>
    </row>
    <row collapsed="false" customFormat="false" customHeight="false" hidden="false" ht="12.1" outlineLevel="0" r="1741">
      <c r="A1741" s="21" t="n">
        <v>45981.847638889</v>
      </c>
      <c r="B1741" s="22" t="s">
        <v>673</v>
      </c>
      <c r="C1741" s="22" t="s">
        <v>233</v>
      </c>
      <c r="D1741" s="22" t="s">
        <v>673</v>
      </c>
      <c r="E1741" s="22" t="s">
        <v>673</v>
      </c>
      <c r="F1741" s="22" t="s">
        <v>20</v>
      </c>
      <c r="G1741" s="23" t="n">
        <v>1</v>
      </c>
      <c r="H1741" s="24" t="n">
        <v>1</v>
      </c>
      <c r="I1741" s="24" t="n">
        <v>18.06</v>
      </c>
      <c r="J1741" s="24" t="n">
        <v>0</v>
      </c>
      <c r="K1741" s="24" t="n">
        <v>-0</v>
      </c>
      <c r="L1741" s="24" t="n">
        <v>-0</v>
      </c>
      <c r="M1741" s="6" t="s">
        <f>=I1741+J1741+K1741+L1741</f>
      </c>
      <c r="N1741" s="22"/>
      <c r="O1741" s="22" t="s">
        <v>796</v>
      </c>
    </row>
    <row collapsed="false" customFormat="false" customHeight="false" hidden="false" ht="12.1" outlineLevel="0" r="1742">
      <c r="A1742" s="21" t="n">
        <v>45982.400740741</v>
      </c>
      <c r="B1742" s="22" t="s">
        <v>673</v>
      </c>
      <c r="C1742" s="22" t="s">
        <v>233</v>
      </c>
      <c r="D1742" s="22" t="s">
        <v>673</v>
      </c>
      <c r="E1742" s="22" t="s">
        <v>673</v>
      </c>
      <c r="F1742" s="22" t="s">
        <v>20</v>
      </c>
      <c r="G1742" s="23" t="n">
        <v>1</v>
      </c>
      <c r="H1742" s="24" t="n">
        <v>1</v>
      </c>
      <c r="I1742" s="24" t="n">
        <v>25.03</v>
      </c>
      <c r="J1742" s="24" t="n">
        <v>0</v>
      </c>
      <c r="K1742" s="24" t="n">
        <v>-0</v>
      </c>
      <c r="L1742" s="24" t="n">
        <v>-0</v>
      </c>
      <c r="M1742" s="6" t="s">
        <f>=I1742+J1742+K1742+L1742</f>
      </c>
      <c r="N1742" s="22"/>
      <c r="O1742" s="22" t="s">
        <v>796</v>
      </c>
    </row>
    <row collapsed="false" customFormat="false" customHeight="false" hidden="false" ht="12.1" outlineLevel="0" r="1743">
      <c r="A1743" s="21" t="n">
        <v>45982.531643519</v>
      </c>
      <c r="B1743" s="22" t="s">
        <v>673</v>
      </c>
      <c r="C1743" s="22" t="s">
        <v>233</v>
      </c>
      <c r="D1743" s="22" t="s">
        <v>673</v>
      </c>
      <c r="E1743" s="22" t="s">
        <v>673</v>
      </c>
      <c r="F1743" s="22" t="s">
        <v>20</v>
      </c>
      <c r="G1743" s="23" t="n">
        <v>1</v>
      </c>
      <c r="H1743" s="24" t="n">
        <v>1</v>
      </c>
      <c r="I1743" s="24" t="n">
        <v>12</v>
      </c>
      <c r="J1743" s="24" t="n">
        <v>0</v>
      </c>
      <c r="K1743" s="24" t="n">
        <v>-0</v>
      </c>
      <c r="L1743" s="24" t="n">
        <v>-0</v>
      </c>
      <c r="M1743" s="6" t="s">
        <f>=I1743+J1743+K1743+L1743</f>
      </c>
      <c r="N1743" s="22"/>
      <c r="O1743" s="22" t="s">
        <v>796</v>
      </c>
    </row>
    <row collapsed="false" customFormat="false" customHeight="false" hidden="false" ht="12.1" outlineLevel="0" r="1744">
      <c r="A1744" s="21" t="n">
        <v>45983.596261574</v>
      </c>
      <c r="B1744" s="22" t="s">
        <v>673</v>
      </c>
      <c r="C1744" s="22" t="s">
        <v>233</v>
      </c>
      <c r="D1744" s="22" t="s">
        <v>673</v>
      </c>
      <c r="E1744" s="22" t="s">
        <v>673</v>
      </c>
      <c r="F1744" s="22" t="s">
        <v>20</v>
      </c>
      <c r="G1744" s="23" t="n">
        <v>1</v>
      </c>
      <c r="H1744" s="24" t="n">
        <v>1</v>
      </c>
      <c r="I1744" s="24" t="n">
        <v>1</v>
      </c>
      <c r="J1744" s="24" t="n">
        <v>0</v>
      </c>
      <c r="K1744" s="24" t="n">
        <v>-0</v>
      </c>
      <c r="L1744" s="24" t="n">
        <v>-0</v>
      </c>
      <c r="M1744" s="6" t="s">
        <f>=I1744+J1744+K1744+L1744</f>
      </c>
      <c r="N1744" s="22"/>
      <c r="O1744" s="22" t="s">
        <v>796</v>
      </c>
    </row>
    <row collapsed="false" customFormat="false" customHeight="false" hidden="false" ht="12.1" outlineLevel="0" r="1745">
      <c r="A1745" s="21" t="n">
        <v>45983.608344907</v>
      </c>
      <c r="B1745" s="22" t="s">
        <v>673</v>
      </c>
      <c r="C1745" s="22" t="s">
        <v>233</v>
      </c>
      <c r="D1745" s="22" t="s">
        <v>673</v>
      </c>
      <c r="E1745" s="22" t="s">
        <v>673</v>
      </c>
      <c r="F1745" s="22" t="s">
        <v>20</v>
      </c>
      <c r="G1745" s="23" t="n">
        <v>1</v>
      </c>
      <c r="H1745" s="24" t="n">
        <v>1</v>
      </c>
      <c r="I1745" s="24" t="n">
        <v>24</v>
      </c>
      <c r="J1745" s="24" t="n">
        <v>0</v>
      </c>
      <c r="K1745" s="24" t="n">
        <v>-0</v>
      </c>
      <c r="L1745" s="24" t="n">
        <v>-0</v>
      </c>
      <c r="M1745" s="6" t="s">
        <f>=I1745+J1745+K1745+L1745</f>
      </c>
      <c r="N1745" s="22"/>
      <c r="O1745" s="22" t="s">
        <v>796</v>
      </c>
    </row>
    <row collapsed="false" customFormat="false" customHeight="false" hidden="false" ht="12.1" outlineLevel="0" r="1746">
      <c r="A1746" s="21" t="n">
        <v>45985.450856481</v>
      </c>
      <c r="B1746" s="22" t="s">
        <v>696</v>
      </c>
      <c r="C1746" s="22" t="s">
        <v>702</v>
      </c>
      <c r="D1746" s="22" t="s">
        <v>696</v>
      </c>
      <c r="E1746" s="22" t="s">
        <v>696</v>
      </c>
      <c r="F1746" s="22" t="s">
        <v>20</v>
      </c>
      <c r="G1746" s="23" t="n">
        <v>1</v>
      </c>
      <c r="H1746" s="24" t="n">
        <v>1</v>
      </c>
      <c r="I1746" s="24" t="n">
        <v>94.98</v>
      </c>
      <c r="J1746" s="24" t="n">
        <v>0</v>
      </c>
      <c r="K1746" s="24" t="n">
        <v>-0</v>
      </c>
      <c r="L1746" s="24" t="n">
        <v>-0</v>
      </c>
      <c r="M1746" s="6" t="s">
        <f>=I1746+J1746+K1746+L1746</f>
      </c>
      <c r="N1746" s="22"/>
      <c r="O1746" s="22" t="s">
        <v>674</v>
      </c>
    </row>
    <row collapsed="false" customFormat="false" customHeight="false" hidden="false" ht="12.1" outlineLevel="0" r="1747">
      <c r="A1747" s="21" t="n">
        <v>45985.522326389</v>
      </c>
      <c r="B1747" s="22" t="s">
        <v>673</v>
      </c>
      <c r="C1747" s="22" t="s">
        <v>233</v>
      </c>
      <c r="D1747" s="22" t="s">
        <v>673</v>
      </c>
      <c r="E1747" s="22" t="s">
        <v>673</v>
      </c>
      <c r="F1747" s="22" t="s">
        <v>20</v>
      </c>
      <c r="G1747" s="23" t="n">
        <v>1</v>
      </c>
      <c r="H1747" s="24" t="n">
        <v>1</v>
      </c>
      <c r="I1747" s="24" t="n">
        <v>37</v>
      </c>
      <c r="J1747" s="24" t="n">
        <v>0</v>
      </c>
      <c r="K1747" s="24" t="n">
        <v>-0</v>
      </c>
      <c r="L1747" s="24" t="n">
        <v>-0</v>
      </c>
      <c r="M1747" s="6" t="s">
        <f>=I1747+J1747+K1747+L1747</f>
      </c>
      <c r="N1747" s="22"/>
      <c r="O1747" s="22" t="s">
        <v>796</v>
      </c>
    </row>
    <row collapsed="false" customFormat="false" customHeight="false" hidden="false" ht="12.1" outlineLevel="0" r="1748">
      <c r="A1748" s="21" t="n">
        <v>45986.428287037</v>
      </c>
      <c r="B1748" s="22" t="s">
        <v>673</v>
      </c>
      <c r="C1748" s="22" t="s">
        <v>233</v>
      </c>
      <c r="D1748" s="22" t="s">
        <v>673</v>
      </c>
      <c r="E1748" s="22" t="s">
        <v>673</v>
      </c>
      <c r="F1748" s="22" t="s">
        <v>20</v>
      </c>
      <c r="G1748" s="23" t="n">
        <v>1</v>
      </c>
      <c r="H1748" s="24" t="n">
        <v>1</v>
      </c>
      <c r="I1748" s="24" t="n">
        <v>34.06</v>
      </c>
      <c r="J1748" s="24" t="n">
        <v>0</v>
      </c>
      <c r="K1748" s="24" t="n">
        <v>-0</v>
      </c>
      <c r="L1748" s="24" t="n">
        <v>-0</v>
      </c>
      <c r="M1748" s="6" t="s">
        <f>=I1748+J1748+K1748+L1748</f>
      </c>
      <c r="N1748" s="22"/>
      <c r="O1748" s="22" t="s">
        <v>796</v>
      </c>
    </row>
    <row collapsed="false" customFormat="false" customHeight="false" hidden="false" ht="12.1" outlineLevel="0" r="1749">
      <c r="A1749" s="20" t="n">
        <v>45986.428368056</v>
      </c>
      <c r="B1749" s="16" t="s">
        <v>135</v>
      </c>
      <c r="C1749" s="16" t="s">
        <v>801</v>
      </c>
      <c r="D1749" s="16" t="s">
        <v>336</v>
      </c>
      <c r="E1749" s="16" t="s">
        <v>132</v>
      </c>
      <c r="F1749" s="16" t="s">
        <v>20</v>
      </c>
      <c r="G1749" s="7" t="n">
        <v>1</v>
      </c>
      <c r="H1749" s="6" t="n">
        <v>147.278406</v>
      </c>
      <c r="I1749" s="6" t="n">
        <v>-147.28</v>
      </c>
      <c r="J1749" s="6" t="n">
        <v>-0</v>
      </c>
      <c r="K1749" s="6" t="n">
        <v>-0</v>
      </c>
      <c r="L1749" s="6" t="n">
        <v>-0</v>
      </c>
      <c r="M1749" s="6" t="s">
        <f>=I1749+J1749+K1749+L1749</f>
      </c>
      <c r="N1749" s="16"/>
      <c r="O1749" s="16" t="s">
        <v>796</v>
      </c>
    </row>
    <row collapsed="false" customFormat="false" customHeight="false" hidden="false" ht="12.1" outlineLevel="0" r="1750">
      <c r="A1750" s="21" t="n">
        <v>45986.822106481</v>
      </c>
      <c r="B1750" s="22" t="s">
        <v>673</v>
      </c>
      <c r="C1750" s="22" t="s">
        <v>233</v>
      </c>
      <c r="D1750" s="22" t="s">
        <v>673</v>
      </c>
      <c r="E1750" s="22" t="s">
        <v>673</v>
      </c>
      <c r="F1750" s="22" t="s">
        <v>20</v>
      </c>
      <c r="G1750" s="23" t="n">
        <v>1</v>
      </c>
      <c r="H1750" s="24" t="n">
        <v>1</v>
      </c>
      <c r="I1750" s="24" t="n">
        <v>42.08</v>
      </c>
      <c r="J1750" s="24" t="n">
        <v>0</v>
      </c>
      <c r="K1750" s="24" t="n">
        <v>-0</v>
      </c>
      <c r="L1750" s="24" t="n">
        <v>-0</v>
      </c>
      <c r="M1750" s="6" t="s">
        <f>=I1750+J1750+K1750+L1750</f>
      </c>
      <c r="N1750" s="22"/>
      <c r="O1750" s="22" t="s">
        <v>796</v>
      </c>
    </row>
    <row collapsed="false" customFormat="false" customHeight="false" hidden="false" ht="12.1" outlineLevel="0" r="1751">
      <c r="A1751" s="21" t="n">
        <v>45987.552071759</v>
      </c>
      <c r="B1751" s="22" t="s">
        <v>673</v>
      </c>
      <c r="C1751" s="22" t="s">
        <v>233</v>
      </c>
      <c r="D1751" s="22" t="s">
        <v>673</v>
      </c>
      <c r="E1751" s="22" t="s">
        <v>673</v>
      </c>
      <c r="F1751" s="22" t="s">
        <v>20</v>
      </c>
      <c r="G1751" s="23" t="n">
        <v>1</v>
      </c>
      <c r="H1751" s="24" t="n">
        <v>1</v>
      </c>
      <c r="I1751" s="24" t="n">
        <v>13</v>
      </c>
      <c r="J1751" s="24" t="n">
        <v>0</v>
      </c>
      <c r="K1751" s="24" t="n">
        <v>-0</v>
      </c>
      <c r="L1751" s="24" t="n">
        <v>-0</v>
      </c>
      <c r="M1751" s="6" t="s">
        <f>=I1751+J1751+K1751+L1751</f>
      </c>
      <c r="N1751" s="22"/>
      <c r="O1751" s="22" t="s">
        <v>796</v>
      </c>
    </row>
    <row collapsed="false" customFormat="false" customHeight="false" hidden="false" ht="12.1" outlineLevel="0" r="1752">
      <c r="A1752" s="21" t="n">
        <v>45987.559166667</v>
      </c>
      <c r="B1752" s="22" t="s">
        <v>673</v>
      </c>
      <c r="C1752" s="22" t="s">
        <v>233</v>
      </c>
      <c r="D1752" s="22" t="s">
        <v>673</v>
      </c>
      <c r="E1752" s="22" t="s">
        <v>673</v>
      </c>
      <c r="F1752" s="22" t="s">
        <v>20</v>
      </c>
      <c r="G1752" s="23" t="n">
        <v>1</v>
      </c>
      <c r="H1752" s="24" t="n">
        <v>1</v>
      </c>
      <c r="I1752" s="24" t="n">
        <v>7</v>
      </c>
      <c r="J1752" s="24" t="n">
        <v>0</v>
      </c>
      <c r="K1752" s="24" t="n">
        <v>-0</v>
      </c>
      <c r="L1752" s="24" t="n">
        <v>-0</v>
      </c>
      <c r="M1752" s="6" t="s">
        <f>=I1752+J1752+K1752+L1752</f>
      </c>
      <c r="N1752" s="22"/>
      <c r="O1752" s="22" t="s">
        <v>796</v>
      </c>
    </row>
    <row collapsed="false" customFormat="false" customHeight="false" hidden="false" ht="12.1" outlineLevel="0" r="1753">
      <c r="A1753" s="21" t="n">
        <v>45987.770138889</v>
      </c>
      <c r="B1753" s="22" t="s">
        <v>696</v>
      </c>
      <c r="C1753" s="22" t="s">
        <v>770</v>
      </c>
      <c r="D1753" s="22" t="s">
        <v>696</v>
      </c>
      <c r="E1753" s="22" t="s">
        <v>696</v>
      </c>
      <c r="F1753" s="22" t="s">
        <v>20</v>
      </c>
      <c r="G1753" s="23" t="n">
        <v>1</v>
      </c>
      <c r="H1753" s="24" t="n">
        <v>1</v>
      </c>
      <c r="I1753" s="24" t="n">
        <v>521.07</v>
      </c>
      <c r="J1753" s="24" t="n">
        <v>0</v>
      </c>
      <c r="K1753" s="24" t="n">
        <v>-0</v>
      </c>
      <c r="L1753" s="24" t="n">
        <v>-0</v>
      </c>
      <c r="M1753" s="6" t="s">
        <f>=I1753+J1753+K1753+L1753</f>
      </c>
      <c r="N1753" s="22"/>
      <c r="O1753" s="22" t="s">
        <v>674</v>
      </c>
    </row>
    <row collapsed="false" customFormat="false" customHeight="false" hidden="false" ht="12.1" outlineLevel="0" r="1754">
      <c r="A1754" s="21" t="n">
        <v>45988.388993056</v>
      </c>
      <c r="B1754" s="22" t="s">
        <v>673</v>
      </c>
      <c r="C1754" s="22" t="s">
        <v>233</v>
      </c>
      <c r="D1754" s="22" t="s">
        <v>673</v>
      </c>
      <c r="E1754" s="22" t="s">
        <v>673</v>
      </c>
      <c r="F1754" s="22" t="s">
        <v>20</v>
      </c>
      <c r="G1754" s="23" t="n">
        <v>1</v>
      </c>
      <c r="H1754" s="24" t="n">
        <v>1</v>
      </c>
      <c r="I1754" s="24" t="n">
        <v>40.01</v>
      </c>
      <c r="J1754" s="24" t="n">
        <v>0</v>
      </c>
      <c r="K1754" s="24" t="n">
        <v>-0</v>
      </c>
      <c r="L1754" s="24" t="n">
        <v>-0</v>
      </c>
      <c r="M1754" s="6" t="s">
        <f>=I1754+J1754+K1754+L1754</f>
      </c>
      <c r="N1754" s="22"/>
      <c r="O1754" s="22" t="s">
        <v>796</v>
      </c>
    </row>
    <row collapsed="false" customFormat="false" customHeight="false" hidden="false" ht="12.1" outlineLevel="0" r="1755">
      <c r="A1755" s="21" t="n">
        <v>45988.391157407</v>
      </c>
      <c r="B1755" s="22" t="s">
        <v>673</v>
      </c>
      <c r="C1755" s="22" t="s">
        <v>233</v>
      </c>
      <c r="D1755" s="22" t="s">
        <v>673</v>
      </c>
      <c r="E1755" s="22" t="s">
        <v>673</v>
      </c>
      <c r="F1755" s="22" t="s">
        <v>20</v>
      </c>
      <c r="G1755" s="23" t="n">
        <v>1</v>
      </c>
      <c r="H1755" s="24" t="n">
        <v>1</v>
      </c>
      <c r="I1755" s="24" t="n">
        <v>44.04</v>
      </c>
      <c r="J1755" s="24" t="n">
        <v>0</v>
      </c>
      <c r="K1755" s="24" t="n">
        <v>-0</v>
      </c>
      <c r="L1755" s="24" t="n">
        <v>-0</v>
      </c>
      <c r="M1755" s="6" t="s">
        <f>=I1755+J1755+K1755+L1755</f>
      </c>
      <c r="N1755" s="22"/>
      <c r="O1755" s="22" t="s">
        <v>796</v>
      </c>
    </row>
    <row collapsed="false" customFormat="false" customHeight="false" hidden="false" ht="12.1" outlineLevel="0" r="1756">
      <c r="A1756" s="20" t="n">
        <v>45988.391226852</v>
      </c>
      <c r="B1756" s="16" t="s">
        <v>135</v>
      </c>
      <c r="C1756" s="16" t="s">
        <v>801</v>
      </c>
      <c r="D1756" s="16" t="s">
        <v>336</v>
      </c>
      <c r="E1756" s="16" t="s">
        <v>132</v>
      </c>
      <c r="F1756" s="16" t="s">
        <v>20</v>
      </c>
      <c r="G1756" s="7" t="n">
        <v>1</v>
      </c>
      <c r="H1756" s="6" t="n">
        <v>147.396653</v>
      </c>
      <c r="I1756" s="6" t="n">
        <v>-147.4</v>
      </c>
      <c r="J1756" s="6" t="n">
        <v>-0</v>
      </c>
      <c r="K1756" s="6" t="n">
        <v>-0</v>
      </c>
      <c r="L1756" s="6" t="n">
        <v>-0</v>
      </c>
      <c r="M1756" s="6" t="s">
        <f>=I1756+J1756+K1756+L1756</f>
      </c>
      <c r="N1756" s="16"/>
      <c r="O1756" s="16" t="s">
        <v>796</v>
      </c>
    </row>
    <row collapsed="false" customFormat="false" customHeight="false" hidden="false" ht="12.1" outlineLevel="0" r="1757">
      <c r="A1757" s="21" t="n">
        <v>45988.46755787</v>
      </c>
      <c r="B1757" s="22" t="s">
        <v>696</v>
      </c>
      <c r="C1757" s="22" t="s">
        <v>869</v>
      </c>
      <c r="D1757" s="22" t="s">
        <v>696</v>
      </c>
      <c r="E1757" s="22" t="s">
        <v>696</v>
      </c>
      <c r="F1757" s="22" t="s">
        <v>20</v>
      </c>
      <c r="G1757" s="23" t="n">
        <v>1</v>
      </c>
      <c r="H1757" s="24" t="n">
        <v>1</v>
      </c>
      <c r="I1757" s="24" t="n">
        <v>49.68</v>
      </c>
      <c r="J1757" s="24" t="n">
        <v>0</v>
      </c>
      <c r="K1757" s="24" t="n">
        <v>-0</v>
      </c>
      <c r="L1757" s="24" t="n">
        <v>-0</v>
      </c>
      <c r="M1757" s="6" t="s">
        <f>=I1757+J1757+K1757+L1757</f>
      </c>
      <c r="N1757" s="22"/>
      <c r="O1757" s="22" t="s">
        <v>674</v>
      </c>
    </row>
    <row collapsed="false" customFormat="false" customHeight="false" hidden="false" ht="12.1" outlineLevel="0" r="1758">
      <c r="A1758" s="21" t="n">
        <v>45988.469074074</v>
      </c>
      <c r="B1758" s="22" t="s">
        <v>731</v>
      </c>
      <c r="C1758" s="22" t="s">
        <v>870</v>
      </c>
      <c r="D1758" s="22" t="s">
        <v>731</v>
      </c>
      <c r="E1758" s="22" t="s">
        <v>731</v>
      </c>
      <c r="F1758" s="22" t="s">
        <v>20</v>
      </c>
      <c r="G1758" s="23" t="n">
        <v>1</v>
      </c>
      <c r="H1758" s="24" t="n">
        <v>1</v>
      </c>
      <c r="I1758" s="24" t="n">
        <v>193.74</v>
      </c>
      <c r="J1758" s="24" t="n">
        <v>0</v>
      </c>
      <c r="K1758" s="24" t="n">
        <v>-0</v>
      </c>
      <c r="L1758" s="24" t="n">
        <v>-0</v>
      </c>
      <c r="M1758" s="6" t="s">
        <f>=I1758+J1758+K1758+L1758</f>
      </c>
      <c r="N1758" s="22"/>
      <c r="O1758" s="22" t="s">
        <v>674</v>
      </c>
    </row>
    <row collapsed="false" customFormat="false" customHeight="false" hidden="false" ht="12.1" outlineLevel="0" r="1759">
      <c r="A1759" s="21" t="n">
        <v>45988.485324074</v>
      </c>
      <c r="B1759" s="22" t="s">
        <v>696</v>
      </c>
      <c r="C1759" s="22" t="s">
        <v>765</v>
      </c>
      <c r="D1759" s="22" t="s">
        <v>696</v>
      </c>
      <c r="E1759" s="22" t="s">
        <v>696</v>
      </c>
      <c r="F1759" s="22" t="s">
        <v>20</v>
      </c>
      <c r="G1759" s="23" t="n">
        <v>1</v>
      </c>
      <c r="H1759" s="24" t="n">
        <v>1</v>
      </c>
      <c r="I1759" s="24" t="n">
        <v>56.3</v>
      </c>
      <c r="J1759" s="24" t="n">
        <v>0</v>
      </c>
      <c r="K1759" s="24" t="n">
        <v>-0</v>
      </c>
      <c r="L1759" s="24" t="n">
        <v>-0</v>
      </c>
      <c r="M1759" s="6" t="s">
        <f>=I1759+J1759+K1759+L1759</f>
      </c>
      <c r="N1759" s="22"/>
      <c r="O1759" s="22" t="s">
        <v>674</v>
      </c>
    </row>
    <row collapsed="false" customFormat="false" customHeight="false" hidden="false" ht="12.1" outlineLevel="0" r="1760">
      <c r="A1760" s="20" t="n">
        <v>45988.964189815</v>
      </c>
      <c r="B1760" s="16" t="s">
        <v>135</v>
      </c>
      <c r="C1760" s="16" t="s">
        <v>801</v>
      </c>
      <c r="D1760" s="16" t="s">
        <v>336</v>
      </c>
      <c r="E1760" s="16" t="s">
        <v>132</v>
      </c>
      <c r="F1760" s="16" t="s">
        <v>20</v>
      </c>
      <c r="G1760" s="7" t="n">
        <v>9</v>
      </c>
      <c r="H1760" s="6" t="n">
        <v>147.4</v>
      </c>
      <c r="I1760" s="6" t="n">
        <v>-1326.6</v>
      </c>
      <c r="J1760" s="6" t="n">
        <v>-0</v>
      </c>
      <c r="K1760" s="6" t="n">
        <v>-0</v>
      </c>
      <c r="L1760" s="6" t="n">
        <v>-0</v>
      </c>
      <c r="M1760" s="6" t="s">
        <f>=I1760+J1760+K1760+L1760</f>
      </c>
      <c r="N1760" s="16"/>
      <c r="O1760" s="16" t="s">
        <v>674</v>
      </c>
    </row>
    <row collapsed="false" customFormat="false" customHeight="false" hidden="false" ht="12.1" outlineLevel="0" r="1761">
      <c r="A1761" s="21" t="n">
        <v>45989.302939815</v>
      </c>
      <c r="B1761" s="22" t="s">
        <v>673</v>
      </c>
      <c r="C1761" s="22" t="s">
        <v>233</v>
      </c>
      <c r="D1761" s="22" t="s">
        <v>673</v>
      </c>
      <c r="E1761" s="22" t="s">
        <v>673</v>
      </c>
      <c r="F1761" s="22" t="s">
        <v>20</v>
      </c>
      <c r="G1761" s="23" t="n">
        <v>1</v>
      </c>
      <c r="H1761" s="24" t="n">
        <v>1</v>
      </c>
      <c r="I1761" s="24" t="n">
        <v>45</v>
      </c>
      <c r="J1761" s="24" t="n">
        <v>0</v>
      </c>
      <c r="K1761" s="24" t="n">
        <v>-0</v>
      </c>
      <c r="L1761" s="24" t="n">
        <v>-0</v>
      </c>
      <c r="M1761" s="6" t="s">
        <f>=I1761+J1761+K1761+L1761</f>
      </c>
      <c r="N1761" s="22"/>
      <c r="O1761" s="22" t="s">
        <v>796</v>
      </c>
    </row>
    <row collapsed="false" customFormat="false" customHeight="false" hidden="false" ht="12.1" outlineLevel="0" r="1762">
      <c r="A1762" s="21" t="n">
        <v>45989.436365741</v>
      </c>
      <c r="B1762" s="22" t="s">
        <v>696</v>
      </c>
      <c r="C1762" s="22" t="s">
        <v>889</v>
      </c>
      <c r="D1762" s="22" t="s">
        <v>696</v>
      </c>
      <c r="E1762" s="22" t="s">
        <v>696</v>
      </c>
      <c r="F1762" s="22" t="s">
        <v>20</v>
      </c>
      <c r="G1762" s="23" t="n">
        <v>1</v>
      </c>
      <c r="H1762" s="24" t="n">
        <v>1</v>
      </c>
      <c r="I1762" s="24" t="n">
        <v>48.69</v>
      </c>
      <c r="J1762" s="24" t="n">
        <v>0</v>
      </c>
      <c r="K1762" s="24" t="n">
        <v>-0</v>
      </c>
      <c r="L1762" s="24" t="n">
        <v>-0</v>
      </c>
      <c r="M1762" s="6" t="s">
        <f>=I1762+J1762+K1762+L1762</f>
      </c>
      <c r="N1762" s="22"/>
      <c r="O1762" s="22" t="s">
        <v>674</v>
      </c>
    </row>
    <row collapsed="false" customFormat="false" customHeight="false" hidden="false" ht="12.1" outlineLevel="0" r="1763">
      <c r="A1763" s="21" t="n">
        <v>45989.517951389</v>
      </c>
      <c r="B1763" s="22" t="s">
        <v>673</v>
      </c>
      <c r="C1763" s="22" t="s">
        <v>233</v>
      </c>
      <c r="D1763" s="22" t="s">
        <v>673</v>
      </c>
      <c r="E1763" s="22" t="s">
        <v>673</v>
      </c>
      <c r="F1763" s="22" t="s">
        <v>20</v>
      </c>
      <c r="G1763" s="23" t="n">
        <v>1</v>
      </c>
      <c r="H1763" s="24" t="n">
        <v>1</v>
      </c>
      <c r="I1763" s="24" t="n">
        <v>42</v>
      </c>
      <c r="J1763" s="24" t="n">
        <v>0</v>
      </c>
      <c r="K1763" s="24" t="n">
        <v>-0</v>
      </c>
      <c r="L1763" s="24" t="n">
        <v>-0</v>
      </c>
      <c r="M1763" s="6" t="s">
        <f>=I1763+J1763+K1763+L1763</f>
      </c>
      <c r="N1763" s="22"/>
      <c r="O1763" s="22" t="s">
        <v>796</v>
      </c>
    </row>
    <row collapsed="false" customFormat="false" customHeight="false" hidden="false" ht="12.1" outlineLevel="0" r="1764">
      <c r="A1764" s="21" t="n">
        <v>45989.583159722</v>
      </c>
      <c r="B1764" s="22" t="s">
        <v>673</v>
      </c>
      <c r="C1764" s="22" t="s">
        <v>233</v>
      </c>
      <c r="D1764" s="22" t="s">
        <v>673</v>
      </c>
      <c r="E1764" s="22" t="s">
        <v>673</v>
      </c>
      <c r="F1764" s="22" t="s">
        <v>20</v>
      </c>
      <c r="G1764" s="23" t="n">
        <v>1</v>
      </c>
      <c r="H1764" s="24" t="n">
        <v>1</v>
      </c>
      <c r="I1764" s="24" t="n">
        <v>2663</v>
      </c>
      <c r="J1764" s="24" t="n">
        <v>0</v>
      </c>
      <c r="K1764" s="24" t="n">
        <v>-0</v>
      </c>
      <c r="L1764" s="24" t="n">
        <v>-0</v>
      </c>
      <c r="M1764" s="6" t="s">
        <f>=I1764+J1764+K1764+L1764</f>
      </c>
      <c r="N1764" s="22"/>
      <c r="O1764" s="22" t="s">
        <v>674</v>
      </c>
    </row>
    <row collapsed="false" customFormat="false" customHeight="false" hidden="false" ht="12.1" outlineLevel="0" r="1765">
      <c r="A1765" s="20" t="n">
        <v>45989.583958333</v>
      </c>
      <c r="B1765" s="16" t="s">
        <v>164</v>
      </c>
      <c r="C1765" s="16" t="s">
        <v>892</v>
      </c>
      <c r="D1765" s="16" t="s">
        <v>336</v>
      </c>
      <c r="E1765" s="16" t="s">
        <v>146</v>
      </c>
      <c r="F1765" s="16" t="s">
        <v>20</v>
      </c>
      <c r="G1765" s="7" t="n">
        <v>4</v>
      </c>
      <c r="H1765" s="6" t="n">
        <v>61.268</v>
      </c>
      <c r="I1765" s="6" t="n">
        <v>-2450.72</v>
      </c>
      <c r="J1765" s="6" t="n">
        <v>-84.36</v>
      </c>
      <c r="K1765" s="6" t="n">
        <v>-7.35</v>
      </c>
      <c r="L1765" s="6" t="n">
        <v>-0</v>
      </c>
      <c r="M1765" s="6" t="s">
        <f>=I1765+J1765+K1765+L1765</f>
      </c>
      <c r="N1765" s="16"/>
      <c r="O1765" s="16" t="s">
        <v>674</v>
      </c>
    </row>
    <row collapsed="false" customFormat="false" customHeight="false" hidden="false" ht="12.1" outlineLevel="0" r="1766">
      <c r="A1766" s="21" t="n">
        <v>45991.449594907</v>
      </c>
      <c r="B1766" s="22" t="s">
        <v>673</v>
      </c>
      <c r="C1766" s="22" t="s">
        <v>233</v>
      </c>
      <c r="D1766" s="22" t="s">
        <v>673</v>
      </c>
      <c r="E1766" s="22" t="s">
        <v>673</v>
      </c>
      <c r="F1766" s="22" t="s">
        <v>20</v>
      </c>
      <c r="G1766" s="23" t="n">
        <v>1</v>
      </c>
      <c r="H1766" s="24" t="n">
        <v>1</v>
      </c>
      <c r="I1766" s="24" t="n">
        <v>11</v>
      </c>
      <c r="J1766" s="24" t="n">
        <v>0</v>
      </c>
      <c r="K1766" s="24" t="n">
        <v>-0</v>
      </c>
      <c r="L1766" s="24" t="n">
        <v>-0</v>
      </c>
      <c r="M1766" s="6" t="s">
        <f>=I1766+J1766+K1766+L1766</f>
      </c>
      <c r="N1766" s="22"/>
      <c r="O1766" s="22" t="s">
        <v>796</v>
      </c>
    </row>
    <row collapsed="false" customFormat="false" customHeight="false" hidden="false" ht="12.1" outlineLevel="0" r="1767">
      <c r="A1767" s="21" t="n">
        <v>45991.601145833</v>
      </c>
      <c r="B1767" s="22" t="s">
        <v>673</v>
      </c>
      <c r="C1767" s="22" t="s">
        <v>233</v>
      </c>
      <c r="D1767" s="22" t="s">
        <v>673</v>
      </c>
      <c r="E1767" s="22" t="s">
        <v>673</v>
      </c>
      <c r="F1767" s="22" t="s">
        <v>20</v>
      </c>
      <c r="G1767" s="23" t="n">
        <v>1</v>
      </c>
      <c r="H1767" s="24" t="n">
        <v>1</v>
      </c>
      <c r="I1767" s="24" t="n">
        <v>39</v>
      </c>
      <c r="J1767" s="24" t="n">
        <v>0</v>
      </c>
      <c r="K1767" s="24" t="n">
        <v>-0</v>
      </c>
      <c r="L1767" s="24" t="n">
        <v>-0</v>
      </c>
      <c r="M1767" s="6" t="s">
        <f>=I1767+J1767+K1767+L1767</f>
      </c>
      <c r="N1767" s="22"/>
      <c r="O1767" s="22" t="s">
        <v>796</v>
      </c>
    </row>
    <row collapsed="false" customFormat="false" customHeight="false" hidden="false" ht="12.1" outlineLevel="0" r="1768">
      <c r="A1768" s="20" t="n">
        <v>45991.601203704</v>
      </c>
      <c r="B1768" s="16" t="s">
        <v>135</v>
      </c>
      <c r="C1768" s="16" t="s">
        <v>801</v>
      </c>
      <c r="D1768" s="16" t="s">
        <v>336</v>
      </c>
      <c r="E1768" s="16" t="s">
        <v>132</v>
      </c>
      <c r="F1768" s="16" t="s">
        <v>20</v>
      </c>
      <c r="G1768" s="7" t="n">
        <v>1</v>
      </c>
      <c r="H1768" s="6" t="n">
        <v>147.575063</v>
      </c>
      <c r="I1768" s="6" t="n">
        <v>-147.58</v>
      </c>
      <c r="J1768" s="6" t="n">
        <v>-0</v>
      </c>
      <c r="K1768" s="6" t="n">
        <v>-0</v>
      </c>
      <c r="L1768" s="6" t="n">
        <v>-0</v>
      </c>
      <c r="M1768" s="6" t="s">
        <f>=I1768+J1768+K1768+L1768</f>
      </c>
      <c r="N1768" s="16"/>
      <c r="O1768" s="16" t="s">
        <v>796</v>
      </c>
    </row>
    <row collapsed="false" customFormat="false" customHeight="false" hidden="false" ht="12.1" outlineLevel="0" r="1769">
      <c r="A1769" s="21" t="n">
        <v>45991.654918981</v>
      </c>
      <c r="B1769" s="22" t="s">
        <v>673</v>
      </c>
      <c r="C1769" s="22" t="s">
        <v>233</v>
      </c>
      <c r="D1769" s="22" t="s">
        <v>673</v>
      </c>
      <c r="E1769" s="22" t="s">
        <v>673</v>
      </c>
      <c r="F1769" s="22" t="s">
        <v>20</v>
      </c>
      <c r="G1769" s="23" t="n">
        <v>1</v>
      </c>
      <c r="H1769" s="24" t="n">
        <v>1</v>
      </c>
      <c r="I1769" s="24" t="n">
        <v>40.02</v>
      </c>
      <c r="J1769" s="24" t="n">
        <v>0</v>
      </c>
      <c r="K1769" s="24" t="n">
        <v>-0</v>
      </c>
      <c r="L1769" s="24" t="n">
        <v>-0</v>
      </c>
      <c r="M1769" s="6" t="s">
        <f>=I1769+J1769+K1769+L1769</f>
      </c>
      <c r="N1769" s="22"/>
      <c r="O1769" s="22" t="s">
        <v>796</v>
      </c>
    </row>
    <row collapsed="false" customFormat="false" customHeight="false" hidden="false" ht="12.1" outlineLevel="0" r="1770">
      <c r="A1770" s="21" t="n">
        <v>45992.451180556</v>
      </c>
      <c r="B1770" s="22" t="s">
        <v>696</v>
      </c>
      <c r="C1770" s="22" t="s">
        <v>843</v>
      </c>
      <c r="D1770" s="22" t="s">
        <v>696</v>
      </c>
      <c r="E1770" s="22" t="s">
        <v>696</v>
      </c>
      <c r="F1770" s="22" t="s">
        <v>20</v>
      </c>
      <c r="G1770" s="23" t="n">
        <v>1</v>
      </c>
      <c r="H1770" s="24" t="n">
        <v>1</v>
      </c>
      <c r="I1770" s="24" t="n">
        <v>79.78</v>
      </c>
      <c r="J1770" s="24" t="n">
        <v>0</v>
      </c>
      <c r="K1770" s="24" t="n">
        <v>-0</v>
      </c>
      <c r="L1770" s="24" t="n">
        <v>-0</v>
      </c>
      <c r="M1770" s="6" t="s">
        <f>=I1770+J1770+K1770+L1770</f>
      </c>
      <c r="N1770" s="22"/>
      <c r="O1770" s="22" t="s">
        <v>674</v>
      </c>
    </row>
    <row collapsed="false" customFormat="false" customHeight="false" hidden="false" ht="12.1" outlineLevel="0" r="1771">
      <c r="A1771" s="21" t="n">
        <v>45992.532199074</v>
      </c>
      <c r="B1771" s="22" t="s">
        <v>673</v>
      </c>
      <c r="C1771" s="22" t="s">
        <v>233</v>
      </c>
      <c r="D1771" s="22" t="s">
        <v>673</v>
      </c>
      <c r="E1771" s="22" t="s">
        <v>673</v>
      </c>
      <c r="F1771" s="22" t="s">
        <v>20</v>
      </c>
      <c r="G1771" s="23" t="n">
        <v>1</v>
      </c>
      <c r="H1771" s="24" t="n">
        <v>1</v>
      </c>
      <c r="I1771" s="24" t="n">
        <v>2</v>
      </c>
      <c r="J1771" s="24" t="n">
        <v>0</v>
      </c>
      <c r="K1771" s="24" t="n">
        <v>-0</v>
      </c>
      <c r="L1771" s="24" t="n">
        <v>-0</v>
      </c>
      <c r="M1771" s="6" t="s">
        <f>=I1771+J1771+K1771+L1771</f>
      </c>
      <c r="N1771" s="22"/>
      <c r="O1771" s="22" t="s">
        <v>796</v>
      </c>
    </row>
    <row collapsed="false" customFormat="false" customHeight="false" hidden="false" ht="12.1" outlineLevel="0" r="1772">
      <c r="A1772" s="21" t="n">
        <v>45993.471446759</v>
      </c>
      <c r="B1772" s="22" t="s">
        <v>673</v>
      </c>
      <c r="C1772" s="22" t="s">
        <v>233</v>
      </c>
      <c r="D1772" s="22" t="s">
        <v>673</v>
      </c>
      <c r="E1772" s="22" t="s">
        <v>673</v>
      </c>
      <c r="F1772" s="22" t="s">
        <v>20</v>
      </c>
      <c r="G1772" s="23" t="n">
        <v>1</v>
      </c>
      <c r="H1772" s="24" t="n">
        <v>1</v>
      </c>
      <c r="I1772" s="24" t="n">
        <v>25</v>
      </c>
      <c r="J1772" s="24" t="n">
        <v>0</v>
      </c>
      <c r="K1772" s="24" t="n">
        <v>-0</v>
      </c>
      <c r="L1772" s="24" t="n">
        <v>-0</v>
      </c>
      <c r="M1772" s="6" t="s">
        <f>=I1772+J1772+K1772+L1772</f>
      </c>
      <c r="N1772" s="22"/>
      <c r="O1772" s="22" t="s">
        <v>796</v>
      </c>
    </row>
    <row collapsed="false" customFormat="false" customHeight="false" hidden="false" ht="12.1" outlineLevel="0" r="1773">
      <c r="A1773" s="21" t="n">
        <v>45993.493090278</v>
      </c>
      <c r="B1773" s="22" t="s">
        <v>696</v>
      </c>
      <c r="C1773" s="22" t="s">
        <v>839</v>
      </c>
      <c r="D1773" s="22" t="s">
        <v>696</v>
      </c>
      <c r="E1773" s="22" t="s">
        <v>696</v>
      </c>
      <c r="F1773" s="22" t="s">
        <v>20</v>
      </c>
      <c r="G1773" s="23" t="n">
        <v>1</v>
      </c>
      <c r="H1773" s="24" t="n">
        <v>1</v>
      </c>
      <c r="I1773" s="24" t="n">
        <v>9.9</v>
      </c>
      <c r="J1773" s="24" t="n">
        <v>0</v>
      </c>
      <c r="K1773" s="24" t="n">
        <v>-0</v>
      </c>
      <c r="L1773" s="24" t="n">
        <v>-0</v>
      </c>
      <c r="M1773" s="6" t="s">
        <f>=I1773+J1773+K1773+L1773</f>
      </c>
      <c r="N1773" s="22"/>
      <c r="O1773" s="22" t="s">
        <v>674</v>
      </c>
    </row>
    <row collapsed="false" customFormat="false" customHeight="false" hidden="false" ht="12.1" outlineLevel="0" r="1774">
      <c r="A1774" s="21" t="n">
        <v>45993.495162037</v>
      </c>
      <c r="B1774" s="22" t="s">
        <v>731</v>
      </c>
      <c r="C1774" s="22" t="s">
        <v>840</v>
      </c>
      <c r="D1774" s="22" t="s">
        <v>731</v>
      </c>
      <c r="E1774" s="22" t="s">
        <v>731</v>
      </c>
      <c r="F1774" s="22" t="s">
        <v>20</v>
      </c>
      <c r="G1774" s="23" t="n">
        <v>1</v>
      </c>
      <c r="H1774" s="24" t="n">
        <v>1</v>
      </c>
      <c r="I1774" s="24" t="n">
        <v>149.9</v>
      </c>
      <c r="J1774" s="24" t="n">
        <v>0</v>
      </c>
      <c r="K1774" s="24" t="n">
        <v>-0</v>
      </c>
      <c r="L1774" s="24" t="n">
        <v>-0</v>
      </c>
      <c r="M1774" s="6" t="s">
        <f>=I1774+J1774+K1774+L1774</f>
      </c>
      <c r="N1774" s="22"/>
      <c r="O1774" s="22" t="s">
        <v>674</v>
      </c>
    </row>
    <row collapsed="false" customFormat="false" customHeight="false" hidden="false" ht="12.1" outlineLevel="0" r="1775">
      <c r="A1775" s="21" t="n">
        <v>45994.380196759</v>
      </c>
      <c r="B1775" s="22" t="s">
        <v>673</v>
      </c>
      <c r="C1775" s="22" t="s">
        <v>233</v>
      </c>
      <c r="D1775" s="22" t="s">
        <v>673</v>
      </c>
      <c r="E1775" s="22" t="s">
        <v>673</v>
      </c>
      <c r="F1775" s="22" t="s">
        <v>20</v>
      </c>
      <c r="G1775" s="23" t="n">
        <v>1</v>
      </c>
      <c r="H1775" s="24" t="n">
        <v>1</v>
      </c>
      <c r="I1775" s="24" t="n">
        <v>15.04</v>
      </c>
      <c r="J1775" s="24" t="n">
        <v>0</v>
      </c>
      <c r="K1775" s="24" t="n">
        <v>-0</v>
      </c>
      <c r="L1775" s="24" t="n">
        <v>-0</v>
      </c>
      <c r="M1775" s="6" t="s">
        <f>=I1775+J1775+K1775+L1775</f>
      </c>
      <c r="N1775" s="22"/>
      <c r="O1775" s="22" t="s">
        <v>796</v>
      </c>
    </row>
    <row collapsed="false" customFormat="false" customHeight="false" hidden="false" ht="12.1" outlineLevel="0" r="1776">
      <c r="A1776" s="21" t="n">
        <v>45994.769409722</v>
      </c>
      <c r="B1776" s="22" t="s">
        <v>696</v>
      </c>
      <c r="C1776" s="22" t="s">
        <v>822</v>
      </c>
      <c r="D1776" s="22" t="s">
        <v>696</v>
      </c>
      <c r="E1776" s="22" t="s">
        <v>696</v>
      </c>
      <c r="F1776" s="22" t="s">
        <v>20</v>
      </c>
      <c r="G1776" s="23" t="n">
        <v>1</v>
      </c>
      <c r="H1776" s="24" t="n">
        <v>1</v>
      </c>
      <c r="I1776" s="24" t="n">
        <v>460.2</v>
      </c>
      <c r="J1776" s="24" t="n">
        <v>0</v>
      </c>
      <c r="K1776" s="24" t="n">
        <v>-0</v>
      </c>
      <c r="L1776" s="24" t="n">
        <v>-0</v>
      </c>
      <c r="M1776" s="6" t="s">
        <f>=I1776+J1776+K1776+L1776</f>
      </c>
      <c r="N1776" s="22"/>
      <c r="O1776" s="22" t="s">
        <v>674</v>
      </c>
    </row>
    <row collapsed="false" customFormat="false" customHeight="false" hidden="false" ht="12.1" outlineLevel="0" r="1777">
      <c r="A1777" s="21" t="n">
        <v>45994.870636574</v>
      </c>
      <c r="B1777" s="22" t="s">
        <v>673</v>
      </c>
      <c r="C1777" s="22" t="s">
        <v>233</v>
      </c>
      <c r="D1777" s="22" t="s">
        <v>673</v>
      </c>
      <c r="E1777" s="22" t="s">
        <v>673</v>
      </c>
      <c r="F1777" s="22" t="s">
        <v>20</v>
      </c>
      <c r="G1777" s="23" t="n">
        <v>1</v>
      </c>
      <c r="H1777" s="24" t="n">
        <v>1</v>
      </c>
      <c r="I1777" s="24" t="n">
        <v>19</v>
      </c>
      <c r="J1777" s="24" t="n">
        <v>0</v>
      </c>
      <c r="K1777" s="24" t="n">
        <v>-0</v>
      </c>
      <c r="L1777" s="24" t="n">
        <v>-0</v>
      </c>
      <c r="M1777" s="6" t="s">
        <f>=I1777+J1777+K1777+L1777</f>
      </c>
      <c r="N1777" s="22"/>
      <c r="O1777" s="22" t="s">
        <v>796</v>
      </c>
    </row>
    <row collapsed="false" customFormat="false" customHeight="false" hidden="false" ht="12.1" outlineLevel="0" r="1778">
      <c r="A1778" s="21" t="n">
        <v>45995.292719907</v>
      </c>
      <c r="B1778" s="22" t="s">
        <v>673</v>
      </c>
      <c r="C1778" s="22" t="s">
        <v>233</v>
      </c>
      <c r="D1778" s="22" t="s">
        <v>673</v>
      </c>
      <c r="E1778" s="22" t="s">
        <v>673</v>
      </c>
      <c r="F1778" s="22" t="s">
        <v>20</v>
      </c>
      <c r="G1778" s="23" t="n">
        <v>1</v>
      </c>
      <c r="H1778" s="24" t="n">
        <v>1</v>
      </c>
      <c r="I1778" s="24" t="n">
        <v>35.56</v>
      </c>
      <c r="J1778" s="24" t="n">
        <v>0</v>
      </c>
      <c r="K1778" s="24" t="n">
        <v>-0</v>
      </c>
      <c r="L1778" s="24" t="n">
        <v>-0</v>
      </c>
      <c r="M1778" s="6" t="s">
        <f>=I1778+J1778+K1778+L1778</f>
      </c>
      <c r="N1778" s="22"/>
      <c r="O1778" s="22" t="s">
        <v>796</v>
      </c>
    </row>
    <row collapsed="false" customFormat="false" customHeight="false" hidden="false" ht="12.1" outlineLevel="0" r="1779">
      <c r="A1779" s="20" t="n">
        <v>45995.341828704</v>
      </c>
      <c r="B1779" s="16" t="s">
        <v>135</v>
      </c>
      <c r="C1779" s="16" t="s">
        <v>801</v>
      </c>
      <c r="D1779" s="16" t="s">
        <v>336</v>
      </c>
      <c r="E1779" s="16" t="s">
        <v>132</v>
      </c>
      <c r="F1779" s="16" t="s">
        <v>20</v>
      </c>
      <c r="G1779" s="7" t="n">
        <v>1</v>
      </c>
      <c r="H1779" s="6" t="n">
        <v>147.823056</v>
      </c>
      <c r="I1779" s="6" t="n">
        <v>-147.82</v>
      </c>
      <c r="J1779" s="6" t="n">
        <v>-0</v>
      </c>
      <c r="K1779" s="6" t="n">
        <v>-0</v>
      </c>
      <c r="L1779" s="6" t="n">
        <v>-0</v>
      </c>
      <c r="M1779" s="6" t="s">
        <f>=I1779+J1779+K1779+L1779</f>
      </c>
      <c r="N1779" s="16"/>
      <c r="O1779" s="16" t="s">
        <v>796</v>
      </c>
    </row>
    <row collapsed="false" customFormat="false" customHeight="false" hidden="false" ht="12.1" outlineLevel="0" r="1780">
      <c r="A1780" s="21" t="n">
        <v>45995.427881944</v>
      </c>
      <c r="B1780" s="22" t="s">
        <v>696</v>
      </c>
      <c r="C1780" s="22" t="s">
        <v>872</v>
      </c>
      <c r="D1780" s="22" t="s">
        <v>696</v>
      </c>
      <c r="E1780" s="22" t="s">
        <v>696</v>
      </c>
      <c r="F1780" s="22" t="s">
        <v>20</v>
      </c>
      <c r="G1780" s="23" t="n">
        <v>1</v>
      </c>
      <c r="H1780" s="24" t="n">
        <v>1</v>
      </c>
      <c r="I1780" s="24" t="n">
        <v>18.03</v>
      </c>
      <c r="J1780" s="24" t="n">
        <v>0</v>
      </c>
      <c r="K1780" s="24" t="n">
        <v>-0</v>
      </c>
      <c r="L1780" s="24" t="n">
        <v>-0</v>
      </c>
      <c r="M1780" s="6" t="s">
        <f>=I1780+J1780+K1780+L1780</f>
      </c>
      <c r="N1780" s="22"/>
      <c r="O1780" s="22" t="s">
        <v>674</v>
      </c>
    </row>
    <row collapsed="false" customFormat="false" customHeight="false" hidden="false" ht="12.1" outlineLevel="0" r="1781">
      <c r="A1781" s="21" t="n">
        <v>45995.428414352</v>
      </c>
      <c r="B1781" s="22" t="s">
        <v>731</v>
      </c>
      <c r="C1781" s="22" t="s">
        <v>871</v>
      </c>
      <c r="D1781" s="22" t="s">
        <v>731</v>
      </c>
      <c r="E1781" s="22" t="s">
        <v>731</v>
      </c>
      <c r="F1781" s="22" t="s">
        <v>20</v>
      </c>
      <c r="G1781" s="23" t="n">
        <v>1</v>
      </c>
      <c r="H1781" s="24" t="n">
        <v>1</v>
      </c>
      <c r="I1781" s="24" t="n">
        <v>112.5</v>
      </c>
      <c r="J1781" s="24" t="n">
        <v>0</v>
      </c>
      <c r="K1781" s="24" t="n">
        <v>-0</v>
      </c>
      <c r="L1781" s="24" t="n">
        <v>-0</v>
      </c>
      <c r="M1781" s="6" t="s">
        <f>=I1781+J1781+K1781+L1781</f>
      </c>
      <c r="N1781" s="22"/>
      <c r="O1781" s="22" t="s">
        <v>674</v>
      </c>
    </row>
    <row collapsed="false" customFormat="false" customHeight="false" hidden="false" ht="12.1" outlineLevel="0" r="1782">
      <c r="A1782" s="20" t="n">
        <v>45995.566319444</v>
      </c>
      <c r="B1782" s="16" t="s">
        <v>157</v>
      </c>
      <c r="C1782" s="16" t="s">
        <v>893</v>
      </c>
      <c r="D1782" s="16" t="s">
        <v>336</v>
      </c>
      <c r="E1782" s="16" t="s">
        <v>146</v>
      </c>
      <c r="F1782" s="16" t="s">
        <v>20</v>
      </c>
      <c r="G1782" s="7" t="n">
        <v>1</v>
      </c>
      <c r="H1782" s="6" t="n">
        <v>91.49</v>
      </c>
      <c r="I1782" s="6" t="n">
        <v>-914.9</v>
      </c>
      <c r="J1782" s="6" t="n">
        <v>-15.07</v>
      </c>
      <c r="K1782" s="6" t="n">
        <v>-2.74</v>
      </c>
      <c r="L1782" s="6" t="n">
        <v>-0</v>
      </c>
      <c r="M1782" s="6" t="s">
        <f>=I1782+J1782+K1782+L1782</f>
      </c>
      <c r="N1782" s="16"/>
      <c r="O1782" s="16" t="s">
        <v>674</v>
      </c>
    </row>
    <row collapsed="false" customFormat="false" customHeight="false" hidden="false" ht="12.1" outlineLevel="0" r="1783">
      <c r="A1783" s="21" t="n">
        <v>45995.965925926</v>
      </c>
      <c r="B1783" s="22" t="s">
        <v>673</v>
      </c>
      <c r="C1783" s="22" t="s">
        <v>233</v>
      </c>
      <c r="D1783" s="22" t="s">
        <v>673</v>
      </c>
      <c r="E1783" s="22" t="s">
        <v>673</v>
      </c>
      <c r="F1783" s="22" t="s">
        <v>20</v>
      </c>
      <c r="G1783" s="23" t="n">
        <v>1</v>
      </c>
      <c r="H1783" s="24" t="n">
        <v>1</v>
      </c>
      <c r="I1783" s="24" t="n">
        <v>532.22</v>
      </c>
      <c r="J1783" s="24" t="n">
        <v>0</v>
      </c>
      <c r="K1783" s="24" t="n">
        <v>-0</v>
      </c>
      <c r="L1783" s="24" t="n">
        <v>-0</v>
      </c>
      <c r="M1783" s="6" t="s">
        <f>=I1783+J1783+K1783+L1783</f>
      </c>
      <c r="N1783" s="22"/>
      <c r="O1783" s="22" t="s">
        <v>796</v>
      </c>
    </row>
    <row collapsed="false" customFormat="false" customHeight="false" hidden="false" ht="12.1" outlineLevel="0" r="1784">
      <c r="A1784" s="20" t="n">
        <v>45995.96599537</v>
      </c>
      <c r="B1784" s="16" t="s">
        <v>135</v>
      </c>
      <c r="C1784" s="16" t="s">
        <v>801</v>
      </c>
      <c r="D1784" s="16" t="s">
        <v>336</v>
      </c>
      <c r="E1784" s="16" t="s">
        <v>132</v>
      </c>
      <c r="F1784" s="16" t="s">
        <v>20</v>
      </c>
      <c r="G1784" s="7" t="n">
        <v>3</v>
      </c>
      <c r="H1784" s="6" t="n">
        <v>147.823056</v>
      </c>
      <c r="I1784" s="6" t="n">
        <v>-443.47</v>
      </c>
      <c r="J1784" s="6" t="n">
        <v>-0</v>
      </c>
      <c r="K1784" s="6" t="n">
        <v>-0</v>
      </c>
      <c r="L1784" s="6" t="n">
        <v>-0</v>
      </c>
      <c r="M1784" s="6" t="s">
        <f>=I1784+J1784+K1784+L1784</f>
      </c>
      <c r="N1784" s="16"/>
      <c r="O1784" s="16" t="s">
        <v>796</v>
      </c>
    </row>
    <row collapsed="false" customFormat="false" customHeight="false" hidden="false" ht="12.1" outlineLevel="0" r="1785">
      <c r="A1785" s="21" t="n">
        <v>45996.385798611</v>
      </c>
      <c r="B1785" s="22" t="s">
        <v>673</v>
      </c>
      <c r="C1785" s="22" t="s">
        <v>233</v>
      </c>
      <c r="D1785" s="22" t="s">
        <v>673</v>
      </c>
      <c r="E1785" s="22" t="s">
        <v>673</v>
      </c>
      <c r="F1785" s="22" t="s">
        <v>20</v>
      </c>
      <c r="G1785" s="23" t="n">
        <v>1</v>
      </c>
      <c r="H1785" s="24" t="n">
        <v>1</v>
      </c>
      <c r="I1785" s="24" t="n">
        <v>28.04</v>
      </c>
      <c r="J1785" s="24" t="n">
        <v>0</v>
      </c>
      <c r="K1785" s="24" t="n">
        <v>-0</v>
      </c>
      <c r="L1785" s="24" t="n">
        <v>-0</v>
      </c>
      <c r="M1785" s="6" t="s">
        <f>=I1785+J1785+K1785+L1785</f>
      </c>
      <c r="N1785" s="22"/>
      <c r="O1785" s="22" t="s">
        <v>796</v>
      </c>
    </row>
    <row collapsed="false" customFormat="false" customHeight="false" hidden="false" ht="12.1" outlineLevel="0" r="1786">
      <c r="A1786" s="21" t="n">
        <v>45996.444548611</v>
      </c>
      <c r="B1786" s="22" t="s">
        <v>696</v>
      </c>
      <c r="C1786" s="22" t="s">
        <v>823</v>
      </c>
      <c r="D1786" s="22" t="s">
        <v>696</v>
      </c>
      <c r="E1786" s="22" t="s">
        <v>696</v>
      </c>
      <c r="F1786" s="22" t="s">
        <v>20</v>
      </c>
      <c r="G1786" s="23" t="n">
        <v>1</v>
      </c>
      <c r="H1786" s="24" t="n">
        <v>1</v>
      </c>
      <c r="I1786" s="24" t="n">
        <v>35.8</v>
      </c>
      <c r="J1786" s="24" t="n">
        <v>0</v>
      </c>
      <c r="K1786" s="24" t="n">
        <v>-0</v>
      </c>
      <c r="L1786" s="24" t="n">
        <v>-0</v>
      </c>
      <c r="M1786" s="6" t="s">
        <f>=I1786+J1786+K1786+L1786</f>
      </c>
      <c r="N1786" s="22"/>
      <c r="O1786" s="22" t="s">
        <v>674</v>
      </c>
    </row>
    <row collapsed="false" customFormat="false" customHeight="false" hidden="false" ht="12.1" outlineLevel="0" r="1787">
      <c r="A1787" s="21" t="n">
        <v>45996.765138889</v>
      </c>
      <c r="B1787" s="22" t="s">
        <v>673</v>
      </c>
      <c r="C1787" s="22" t="s">
        <v>233</v>
      </c>
      <c r="D1787" s="22" t="s">
        <v>673</v>
      </c>
      <c r="E1787" s="22" t="s">
        <v>673</v>
      </c>
      <c r="F1787" s="22" t="s">
        <v>20</v>
      </c>
      <c r="G1787" s="23" t="n">
        <v>1</v>
      </c>
      <c r="H1787" s="24" t="n">
        <v>1</v>
      </c>
      <c r="I1787" s="24" t="n">
        <v>17</v>
      </c>
      <c r="J1787" s="24" t="n">
        <v>0</v>
      </c>
      <c r="K1787" s="24" t="n">
        <v>-0</v>
      </c>
      <c r="L1787" s="24" t="n">
        <v>-0</v>
      </c>
      <c r="M1787" s="6" t="s">
        <f>=I1787+J1787+K1787+L1787</f>
      </c>
      <c r="N1787" s="22"/>
      <c r="O1787" s="22" t="s">
        <v>796</v>
      </c>
    </row>
    <row collapsed="false" customFormat="false" customHeight="false" hidden="false" ht="12.1" outlineLevel="0" r="1788">
      <c r="A1788" s="21" t="n">
        <v>45997.813055556</v>
      </c>
      <c r="B1788" s="22" t="s">
        <v>673</v>
      </c>
      <c r="C1788" s="22" t="s">
        <v>233</v>
      </c>
      <c r="D1788" s="22" t="s">
        <v>673</v>
      </c>
      <c r="E1788" s="22" t="s">
        <v>673</v>
      </c>
      <c r="F1788" s="22" t="s">
        <v>20</v>
      </c>
      <c r="G1788" s="23" t="n">
        <v>1</v>
      </c>
      <c r="H1788" s="24" t="n">
        <v>1</v>
      </c>
      <c r="I1788" s="24" t="n">
        <v>40</v>
      </c>
      <c r="J1788" s="24" t="n">
        <v>0</v>
      </c>
      <c r="K1788" s="24" t="n">
        <v>-0</v>
      </c>
      <c r="L1788" s="24" t="n">
        <v>-0</v>
      </c>
      <c r="M1788" s="6" t="s">
        <f>=I1788+J1788+K1788+L1788</f>
      </c>
      <c r="N1788" s="22"/>
      <c r="O1788" s="22" t="s">
        <v>796</v>
      </c>
    </row>
    <row collapsed="false" customFormat="false" customHeight="false" hidden="false" ht="12.1" outlineLevel="0" r="1789">
      <c r="A1789" s="20" t="n">
        <v>45997.813113426</v>
      </c>
      <c r="B1789" s="16" t="s">
        <v>135</v>
      </c>
      <c r="C1789" s="16" t="s">
        <v>801</v>
      </c>
      <c r="D1789" s="16" t="s">
        <v>336</v>
      </c>
      <c r="E1789" s="16" t="s">
        <v>132</v>
      </c>
      <c r="F1789" s="16" t="s">
        <v>20</v>
      </c>
      <c r="G1789" s="7" t="n">
        <v>1</v>
      </c>
      <c r="H1789" s="6" t="n">
        <v>147.942808</v>
      </c>
      <c r="I1789" s="6" t="n">
        <v>-147.94</v>
      </c>
      <c r="J1789" s="6" t="n">
        <v>-0</v>
      </c>
      <c r="K1789" s="6" t="n">
        <v>-0</v>
      </c>
      <c r="L1789" s="6" t="n">
        <v>-0</v>
      </c>
      <c r="M1789" s="6" t="s">
        <f>=I1789+J1789+K1789+L1789</f>
      </c>
      <c r="N1789" s="16"/>
      <c r="O1789" s="16" t="s">
        <v>796</v>
      </c>
    </row>
    <row collapsed="false" customFormat="false" customHeight="false" hidden="false" ht="12.1" outlineLevel="0" r="1790">
      <c r="A1790" s="21" t="n">
        <v>45997.824293981</v>
      </c>
      <c r="B1790" s="22" t="s">
        <v>673</v>
      </c>
      <c r="C1790" s="22" t="s">
        <v>233</v>
      </c>
      <c r="D1790" s="22" t="s">
        <v>673</v>
      </c>
      <c r="E1790" s="22" t="s">
        <v>673</v>
      </c>
      <c r="F1790" s="22" t="s">
        <v>20</v>
      </c>
      <c r="G1790" s="23" t="n">
        <v>1</v>
      </c>
      <c r="H1790" s="24" t="n">
        <v>1</v>
      </c>
      <c r="I1790" s="24" t="n">
        <v>40.01</v>
      </c>
      <c r="J1790" s="24" t="n">
        <v>0</v>
      </c>
      <c r="K1790" s="24" t="n">
        <v>-0</v>
      </c>
      <c r="L1790" s="24" t="n">
        <v>-0</v>
      </c>
      <c r="M1790" s="6" t="s">
        <f>=I1790+J1790+K1790+L1790</f>
      </c>
      <c r="N1790" s="22"/>
      <c r="O1790" s="22" t="s">
        <v>796</v>
      </c>
    </row>
    <row collapsed="false" customFormat="false" customHeight="false" hidden="false" ht="12.1" outlineLevel="0" r="1791">
      <c r="A1791" s="21" t="n">
        <v>45998.838576389</v>
      </c>
      <c r="B1791" s="22" t="s">
        <v>673</v>
      </c>
      <c r="C1791" s="22" t="s">
        <v>233</v>
      </c>
      <c r="D1791" s="22" t="s">
        <v>673</v>
      </c>
      <c r="E1791" s="22" t="s">
        <v>673</v>
      </c>
      <c r="F1791" s="22" t="s">
        <v>20</v>
      </c>
      <c r="G1791" s="23" t="n">
        <v>1</v>
      </c>
      <c r="H1791" s="24" t="n">
        <v>1</v>
      </c>
      <c r="I1791" s="24" t="n">
        <v>17.14</v>
      </c>
      <c r="J1791" s="24" t="n">
        <v>0</v>
      </c>
      <c r="K1791" s="24" t="n">
        <v>-0</v>
      </c>
      <c r="L1791" s="24" t="n">
        <v>-0</v>
      </c>
      <c r="M1791" s="6" t="s">
        <f>=I1791+J1791+K1791+L1791</f>
      </c>
      <c r="N1791" s="22"/>
      <c r="O1791" s="22" t="s">
        <v>796</v>
      </c>
    </row>
    <row collapsed="false" customFormat="false" customHeight="false" hidden="false" ht="12.1" outlineLevel="0" r="1792">
      <c r="A1792" s="21" t="n">
        <v>45999.389988426</v>
      </c>
      <c r="B1792" s="22" t="s">
        <v>673</v>
      </c>
      <c r="C1792" s="22" t="s">
        <v>233</v>
      </c>
      <c r="D1792" s="22" t="s">
        <v>673</v>
      </c>
      <c r="E1792" s="22" t="s">
        <v>673</v>
      </c>
      <c r="F1792" s="22" t="s">
        <v>20</v>
      </c>
      <c r="G1792" s="23" t="n">
        <v>1</v>
      </c>
      <c r="H1792" s="24" t="n">
        <v>1</v>
      </c>
      <c r="I1792" s="24" t="n">
        <v>10.03</v>
      </c>
      <c r="J1792" s="24" t="n">
        <v>0</v>
      </c>
      <c r="K1792" s="24" t="n">
        <v>-0</v>
      </c>
      <c r="L1792" s="24" t="n">
        <v>-0</v>
      </c>
      <c r="M1792" s="6" t="s">
        <f>=I1792+J1792+K1792+L1792</f>
      </c>
      <c r="N1792" s="22"/>
      <c r="O1792" s="22" t="s">
        <v>796</v>
      </c>
    </row>
    <row collapsed="false" customFormat="false" customHeight="false" hidden="false" ht="12.1" outlineLevel="0" r="1793">
      <c r="A1793" s="21" t="n">
        <v>45999.825914352</v>
      </c>
      <c r="B1793" s="22" t="s">
        <v>696</v>
      </c>
      <c r="C1793" s="22" t="s">
        <v>882</v>
      </c>
      <c r="D1793" s="22" t="s">
        <v>696</v>
      </c>
      <c r="E1793" s="22" t="s">
        <v>696</v>
      </c>
      <c r="F1793" s="22" t="s">
        <v>20</v>
      </c>
      <c r="G1793" s="23" t="n">
        <v>1</v>
      </c>
      <c r="H1793" s="24" t="n">
        <v>1</v>
      </c>
      <c r="I1793" s="24" t="n">
        <v>93.21</v>
      </c>
      <c r="J1793" s="24" t="n">
        <v>0</v>
      </c>
      <c r="K1793" s="24" t="n">
        <v>-0</v>
      </c>
      <c r="L1793" s="24" t="n">
        <v>-0</v>
      </c>
      <c r="M1793" s="6" t="s">
        <f>=I1793+J1793+K1793+L1793</f>
      </c>
      <c r="N1793" s="22"/>
      <c r="O1793" s="22" t="s">
        <v>674</v>
      </c>
    </row>
    <row collapsed="false" customFormat="false" customHeight="false" hidden="false" ht="12.1" outlineLevel="0" r="1794">
      <c r="A1794" s="21" t="n">
        <v>46000.388865741</v>
      </c>
      <c r="B1794" s="22" t="s">
        <v>673</v>
      </c>
      <c r="C1794" s="22" t="s">
        <v>233</v>
      </c>
      <c r="D1794" s="22" t="s">
        <v>673</v>
      </c>
      <c r="E1794" s="22" t="s">
        <v>673</v>
      </c>
      <c r="F1794" s="22" t="s">
        <v>20</v>
      </c>
      <c r="G1794" s="23" t="n">
        <v>1</v>
      </c>
      <c r="H1794" s="24" t="n">
        <v>1</v>
      </c>
      <c r="I1794" s="24" t="n">
        <v>20.04</v>
      </c>
      <c r="J1794" s="24" t="n">
        <v>0</v>
      </c>
      <c r="K1794" s="24" t="n">
        <v>-0</v>
      </c>
      <c r="L1794" s="24" t="n">
        <v>-0</v>
      </c>
      <c r="M1794" s="6" t="s">
        <f>=I1794+J1794+K1794+L1794</f>
      </c>
      <c r="N1794" s="22"/>
      <c r="O1794" s="22" t="s">
        <v>796</v>
      </c>
    </row>
    <row collapsed="false" customFormat="false" customHeight="false" hidden="false" ht="12.1" outlineLevel="0" r="1795">
      <c r="A1795" s="21" t="n">
        <v>46000.672615741</v>
      </c>
      <c r="B1795" s="22" t="s">
        <v>673</v>
      </c>
      <c r="C1795" s="22" t="s">
        <v>233</v>
      </c>
      <c r="D1795" s="22" t="s">
        <v>673</v>
      </c>
      <c r="E1795" s="22" t="s">
        <v>673</v>
      </c>
      <c r="F1795" s="22" t="s">
        <v>20</v>
      </c>
      <c r="G1795" s="23" t="n">
        <v>1</v>
      </c>
      <c r="H1795" s="24" t="n">
        <v>1</v>
      </c>
      <c r="I1795" s="24" t="n">
        <v>23</v>
      </c>
      <c r="J1795" s="24" t="n">
        <v>0</v>
      </c>
      <c r="K1795" s="24" t="n">
        <v>-0</v>
      </c>
      <c r="L1795" s="24" t="n">
        <v>-0</v>
      </c>
      <c r="M1795" s="6" t="s">
        <f>=I1795+J1795+K1795+L1795</f>
      </c>
      <c r="N1795" s="22"/>
      <c r="O1795" s="22" t="s">
        <v>796</v>
      </c>
    </row>
    <row collapsed="false" customFormat="false" customHeight="false" hidden="false" ht="12.1" outlineLevel="0" r="1796">
      <c r="A1796" s="21" t="n">
        <v>46000.728194444</v>
      </c>
      <c r="B1796" s="22" t="s">
        <v>731</v>
      </c>
      <c r="C1796" s="22" t="s">
        <v>853</v>
      </c>
      <c r="D1796" s="22" t="s">
        <v>731</v>
      </c>
      <c r="E1796" s="22" t="s">
        <v>731</v>
      </c>
      <c r="F1796" s="22" t="s">
        <v>20</v>
      </c>
      <c r="G1796" s="23" t="n">
        <v>1</v>
      </c>
      <c r="H1796" s="24" t="n">
        <v>1</v>
      </c>
      <c r="I1796" s="24" t="n">
        <v>30</v>
      </c>
      <c r="J1796" s="24" t="n">
        <v>0</v>
      </c>
      <c r="K1796" s="24" t="n">
        <v>-0</v>
      </c>
      <c r="L1796" s="24" t="n">
        <v>-0</v>
      </c>
      <c r="M1796" s="6" t="s">
        <f>=I1796+J1796+K1796+L1796</f>
      </c>
      <c r="N1796" s="22"/>
      <c r="O1796" s="22" t="s">
        <v>674</v>
      </c>
    </row>
    <row collapsed="false" customFormat="false" customHeight="false" hidden="false" ht="12.1" outlineLevel="0" r="1797">
      <c r="A1797" s="21" t="n">
        <v>46000.728414352</v>
      </c>
      <c r="B1797" s="22" t="s">
        <v>696</v>
      </c>
      <c r="C1797" s="22" t="s">
        <v>852</v>
      </c>
      <c r="D1797" s="22" t="s">
        <v>696</v>
      </c>
      <c r="E1797" s="22" t="s">
        <v>696</v>
      </c>
      <c r="F1797" s="22" t="s">
        <v>20</v>
      </c>
      <c r="G1797" s="23" t="n">
        <v>1</v>
      </c>
      <c r="H1797" s="24" t="n">
        <v>1</v>
      </c>
      <c r="I1797" s="24" t="n">
        <v>4.93</v>
      </c>
      <c r="J1797" s="24" t="n">
        <v>0</v>
      </c>
      <c r="K1797" s="24" t="n">
        <v>-0</v>
      </c>
      <c r="L1797" s="24" t="n">
        <v>-0</v>
      </c>
      <c r="M1797" s="6" t="s">
        <f>=I1797+J1797+K1797+L1797</f>
      </c>
      <c r="N1797" s="22"/>
      <c r="O1797" s="22" t="s">
        <v>674</v>
      </c>
    </row>
    <row collapsed="false" customFormat="false" customHeight="false" hidden="false" ht="12.1" outlineLevel="0" r="1798">
      <c r="A1798" s="21" t="n">
        <v>46001.387384259</v>
      </c>
      <c r="B1798" s="22" t="s">
        <v>673</v>
      </c>
      <c r="C1798" s="22" t="s">
        <v>233</v>
      </c>
      <c r="D1798" s="22" t="s">
        <v>673</v>
      </c>
      <c r="E1798" s="22" t="s">
        <v>673</v>
      </c>
      <c r="F1798" s="22" t="s">
        <v>20</v>
      </c>
      <c r="G1798" s="23" t="n">
        <v>1</v>
      </c>
      <c r="H1798" s="24" t="n">
        <v>1</v>
      </c>
      <c r="I1798" s="24" t="n">
        <v>0.04</v>
      </c>
      <c r="J1798" s="24" t="n">
        <v>0</v>
      </c>
      <c r="K1798" s="24" t="n">
        <v>-0</v>
      </c>
      <c r="L1798" s="24" t="n">
        <v>-0</v>
      </c>
      <c r="M1798" s="6" t="s">
        <f>=I1798+J1798+K1798+L1798</f>
      </c>
      <c r="N1798" s="22"/>
      <c r="O1798" s="22" t="s">
        <v>796</v>
      </c>
    </row>
    <row collapsed="false" customFormat="false" customHeight="false" hidden="false" ht="12.1" outlineLevel="0" r="1799">
      <c r="A1799" s="21" t="n">
        <v>46001.476863426</v>
      </c>
      <c r="B1799" s="22" t="s">
        <v>696</v>
      </c>
      <c r="C1799" s="22" t="s">
        <v>845</v>
      </c>
      <c r="D1799" s="22" t="s">
        <v>696</v>
      </c>
      <c r="E1799" s="22" t="s">
        <v>696</v>
      </c>
      <c r="F1799" s="22" t="s">
        <v>20</v>
      </c>
      <c r="G1799" s="23" t="n">
        <v>1</v>
      </c>
      <c r="H1799" s="24" t="n">
        <v>1</v>
      </c>
      <c r="I1799" s="24" t="n">
        <v>39.45</v>
      </c>
      <c r="J1799" s="24" t="n">
        <v>0</v>
      </c>
      <c r="K1799" s="24" t="n">
        <v>-0</v>
      </c>
      <c r="L1799" s="24" t="n">
        <v>-0</v>
      </c>
      <c r="M1799" s="6" t="s">
        <f>=I1799+J1799+K1799+L1799</f>
      </c>
      <c r="N1799" s="22"/>
      <c r="O1799" s="22" t="s">
        <v>674</v>
      </c>
    </row>
    <row collapsed="false" customFormat="false" customHeight="false" hidden="false" ht="12.1" outlineLevel="0" r="1800">
      <c r="A1800" s="21" t="n">
        <v>46001.827743056</v>
      </c>
      <c r="B1800" s="22" t="s">
        <v>673</v>
      </c>
      <c r="C1800" s="22" t="s">
        <v>233</v>
      </c>
      <c r="D1800" s="22" t="s">
        <v>673</v>
      </c>
      <c r="E1800" s="22" t="s">
        <v>673</v>
      </c>
      <c r="F1800" s="22" t="s">
        <v>20</v>
      </c>
      <c r="G1800" s="23" t="n">
        <v>1</v>
      </c>
      <c r="H1800" s="24" t="n">
        <v>1</v>
      </c>
      <c r="I1800" s="24" t="n">
        <v>40.37</v>
      </c>
      <c r="J1800" s="24" t="n">
        <v>0</v>
      </c>
      <c r="K1800" s="24" t="n">
        <v>-0</v>
      </c>
      <c r="L1800" s="24" t="n">
        <v>-0</v>
      </c>
      <c r="M1800" s="6" t="s">
        <f>=I1800+J1800+K1800+L1800</f>
      </c>
      <c r="N1800" s="22"/>
      <c r="O1800" s="22" t="s">
        <v>796</v>
      </c>
    </row>
    <row collapsed="false" customFormat="false" customHeight="false" hidden="false" ht="12.1" outlineLevel="0" r="1801">
      <c r="A1801" s="20" t="n">
        <v>46001.827789352</v>
      </c>
      <c r="B1801" s="16" t="s">
        <v>135</v>
      </c>
      <c r="C1801" s="16" t="s">
        <v>801</v>
      </c>
      <c r="D1801" s="16" t="s">
        <v>336</v>
      </c>
      <c r="E1801" s="16" t="s">
        <v>132</v>
      </c>
      <c r="F1801" s="16" t="s">
        <v>20</v>
      </c>
      <c r="G1801" s="7" t="n">
        <v>1</v>
      </c>
      <c r="H1801" s="6" t="n">
        <v>148.188738</v>
      </c>
      <c r="I1801" s="6" t="n">
        <v>-148.19</v>
      </c>
      <c r="J1801" s="6" t="n">
        <v>-0</v>
      </c>
      <c r="K1801" s="6" t="n">
        <v>-0</v>
      </c>
      <c r="L1801" s="6" t="n">
        <v>-0</v>
      </c>
      <c r="M1801" s="6" t="s">
        <f>=I1801+J1801+K1801+L1801</f>
      </c>
      <c r="N1801" s="16"/>
      <c r="O1801" s="16" t="s">
        <v>796</v>
      </c>
    </row>
    <row collapsed="false" customFormat="false" customHeight="false" hidden="false" ht="12.1" outlineLevel="0" r="1802">
      <c r="A1802" s="21" t="n">
        <v>46001.851365741</v>
      </c>
      <c r="B1802" s="22" t="s">
        <v>673</v>
      </c>
      <c r="C1802" s="22" t="s">
        <v>233</v>
      </c>
      <c r="D1802" s="22" t="s">
        <v>673</v>
      </c>
      <c r="E1802" s="22" t="s">
        <v>673</v>
      </c>
      <c r="F1802" s="22" t="s">
        <v>20</v>
      </c>
      <c r="G1802" s="23" t="n">
        <v>1</v>
      </c>
      <c r="H1802" s="24" t="n">
        <v>1</v>
      </c>
      <c r="I1802" s="24" t="n">
        <v>0.67</v>
      </c>
      <c r="J1802" s="24" t="n">
        <v>0</v>
      </c>
      <c r="K1802" s="24" t="n">
        <v>-0</v>
      </c>
      <c r="L1802" s="24" t="n">
        <v>-0</v>
      </c>
      <c r="M1802" s="6" t="s">
        <f>=I1802+J1802+K1802+L1802</f>
      </c>
      <c r="N1802" s="22"/>
      <c r="O1802" s="22" t="s">
        <v>796</v>
      </c>
    </row>
    <row collapsed="false" customFormat="false" customHeight="false" hidden="false" ht="12.1" outlineLevel="0" r="1803">
      <c r="A1803" s="21" t="n">
        <v>46003.455868056</v>
      </c>
      <c r="B1803" s="22" t="s">
        <v>696</v>
      </c>
      <c r="C1803" s="22" t="s">
        <v>846</v>
      </c>
      <c r="D1803" s="22" t="s">
        <v>696</v>
      </c>
      <c r="E1803" s="22" t="s">
        <v>696</v>
      </c>
      <c r="F1803" s="22" t="s">
        <v>20</v>
      </c>
      <c r="G1803" s="23" t="n">
        <v>1</v>
      </c>
      <c r="H1803" s="24" t="n">
        <v>1</v>
      </c>
      <c r="I1803" s="24" t="n">
        <v>35.76</v>
      </c>
      <c r="J1803" s="24" t="n">
        <v>0</v>
      </c>
      <c r="K1803" s="24" t="n">
        <v>-0</v>
      </c>
      <c r="L1803" s="24" t="n">
        <v>-0</v>
      </c>
      <c r="M1803" s="6" t="s">
        <f>=I1803+J1803+K1803+L1803</f>
      </c>
      <c r="N1803" s="22"/>
      <c r="O1803" s="22" t="s">
        <v>674</v>
      </c>
    </row>
    <row collapsed="false" customFormat="false" customHeight="false" hidden="false" ht="12.1" outlineLevel="0" r="1804">
      <c r="A1804" s="21" t="n">
        <v>46003.722303241</v>
      </c>
      <c r="B1804" s="22" t="s">
        <v>673</v>
      </c>
      <c r="C1804" s="22" t="s">
        <v>233</v>
      </c>
      <c r="D1804" s="22" t="s">
        <v>673</v>
      </c>
      <c r="E1804" s="22" t="s">
        <v>673</v>
      </c>
      <c r="F1804" s="22" t="s">
        <v>20</v>
      </c>
      <c r="G1804" s="23" t="n">
        <v>1</v>
      </c>
      <c r="H1804" s="24" t="n">
        <v>1</v>
      </c>
      <c r="I1804" s="24" t="n">
        <v>5000</v>
      </c>
      <c r="J1804" s="24" t="n">
        <v>0</v>
      </c>
      <c r="K1804" s="24" t="n">
        <v>-0</v>
      </c>
      <c r="L1804" s="24" t="n">
        <v>-0</v>
      </c>
      <c r="M1804" s="6" t="s">
        <f>=I1804+J1804+K1804+L1804</f>
      </c>
      <c r="N1804" s="22"/>
      <c r="O1804" s="22" t="s">
        <v>674</v>
      </c>
    </row>
    <row collapsed="false" customFormat="false" customHeight="false" hidden="false" ht="12.1" outlineLevel="0" r="1805">
      <c r="A1805" s="21" t="n">
        <v>46003.772824074</v>
      </c>
      <c r="B1805" s="22" t="s">
        <v>673</v>
      </c>
      <c r="C1805" s="22" t="s">
        <v>233</v>
      </c>
      <c r="D1805" s="22" t="s">
        <v>673</v>
      </c>
      <c r="E1805" s="22" t="s">
        <v>673</v>
      </c>
      <c r="F1805" s="22" t="s">
        <v>20</v>
      </c>
      <c r="G1805" s="23" t="n">
        <v>1</v>
      </c>
      <c r="H1805" s="24" t="n">
        <v>1</v>
      </c>
      <c r="I1805" s="24" t="n">
        <v>40.02</v>
      </c>
      <c r="J1805" s="24" t="n">
        <v>0</v>
      </c>
      <c r="K1805" s="24" t="n">
        <v>-0</v>
      </c>
      <c r="L1805" s="24" t="n">
        <v>-0</v>
      </c>
      <c r="M1805" s="6" t="s">
        <f>=I1805+J1805+K1805+L1805</f>
      </c>
      <c r="N1805" s="22"/>
      <c r="O1805" s="22" t="s">
        <v>796</v>
      </c>
    </row>
    <row collapsed="false" customFormat="false" customHeight="false" hidden="false" ht="12.1" outlineLevel="0" r="1806">
      <c r="A1806" s="21" t="n">
        <v>46004.577546296</v>
      </c>
      <c r="B1806" s="22" t="s">
        <v>673</v>
      </c>
      <c r="C1806" s="22" t="s">
        <v>233</v>
      </c>
      <c r="D1806" s="22" t="s">
        <v>673</v>
      </c>
      <c r="E1806" s="22" t="s">
        <v>673</v>
      </c>
      <c r="F1806" s="22" t="s">
        <v>20</v>
      </c>
      <c r="G1806" s="23" t="n">
        <v>1</v>
      </c>
      <c r="H1806" s="24" t="n">
        <v>1</v>
      </c>
      <c r="I1806" s="24" t="n">
        <v>32.33</v>
      </c>
      <c r="J1806" s="24" t="n">
        <v>0</v>
      </c>
      <c r="K1806" s="24" t="n">
        <v>-0</v>
      </c>
      <c r="L1806" s="24" t="n">
        <v>-0</v>
      </c>
      <c r="M1806" s="6" t="s">
        <f>=I1806+J1806+K1806+L1806</f>
      </c>
      <c r="N1806" s="22"/>
      <c r="O1806" s="22" t="s">
        <v>796</v>
      </c>
    </row>
    <row collapsed="false" customFormat="false" customHeight="false" hidden="false" ht="12.1" outlineLevel="0" r="1807">
      <c r="A1807" s="21" t="n">
        <v>46004.611435185</v>
      </c>
      <c r="B1807" s="22" t="s">
        <v>673</v>
      </c>
      <c r="C1807" s="22" t="s">
        <v>233</v>
      </c>
      <c r="D1807" s="22" t="s">
        <v>673</v>
      </c>
      <c r="E1807" s="22" t="s">
        <v>673</v>
      </c>
      <c r="F1807" s="22" t="s">
        <v>20</v>
      </c>
      <c r="G1807" s="23" t="n">
        <v>1</v>
      </c>
      <c r="H1807" s="24" t="n">
        <v>1</v>
      </c>
      <c r="I1807" s="24" t="n">
        <v>12</v>
      </c>
      <c r="J1807" s="24" t="n">
        <v>0</v>
      </c>
      <c r="K1807" s="24" t="n">
        <v>-0</v>
      </c>
      <c r="L1807" s="24" t="n">
        <v>-0</v>
      </c>
      <c r="M1807" s="6" t="s">
        <f>=I1807+J1807+K1807+L1807</f>
      </c>
      <c r="N1807" s="22"/>
      <c r="O1807" s="22" t="s">
        <v>796</v>
      </c>
    </row>
    <row collapsed="false" customFormat="false" customHeight="false" hidden="false" ht="12.1" outlineLevel="0" r="1808">
      <c r="A1808" s="21" t="n">
        <v>46004.774525463</v>
      </c>
      <c r="B1808" s="22" t="s">
        <v>673</v>
      </c>
      <c r="C1808" s="22" t="s">
        <v>233</v>
      </c>
      <c r="D1808" s="22" t="s">
        <v>673</v>
      </c>
      <c r="E1808" s="22" t="s">
        <v>673</v>
      </c>
      <c r="F1808" s="22" t="s">
        <v>20</v>
      </c>
      <c r="G1808" s="23" t="n">
        <v>1</v>
      </c>
      <c r="H1808" s="24" t="n">
        <v>1</v>
      </c>
      <c r="I1808" s="24" t="n">
        <v>40</v>
      </c>
      <c r="J1808" s="24" t="n">
        <v>0</v>
      </c>
      <c r="K1808" s="24" t="n">
        <v>-0</v>
      </c>
      <c r="L1808" s="24" t="n">
        <v>-0</v>
      </c>
      <c r="M1808" s="6" t="s">
        <f>=I1808+J1808+K1808+L1808</f>
      </c>
      <c r="N1808" s="22"/>
      <c r="O1808" s="22" t="s">
        <v>796</v>
      </c>
    </row>
    <row collapsed="false" customFormat="false" customHeight="false" hidden="false" ht="12.1" outlineLevel="0" r="1809">
      <c r="A1809" s="20" t="n">
        <v>46004.774571759</v>
      </c>
      <c r="B1809" s="16" t="s">
        <v>135</v>
      </c>
      <c r="C1809" s="16" t="s">
        <v>801</v>
      </c>
      <c r="D1809" s="16" t="s">
        <v>336</v>
      </c>
      <c r="E1809" s="16" t="s">
        <v>132</v>
      </c>
      <c r="F1809" s="16" t="s">
        <v>20</v>
      </c>
      <c r="G1809" s="7" t="n">
        <v>1</v>
      </c>
      <c r="H1809" s="6" t="n">
        <v>148.367876</v>
      </c>
      <c r="I1809" s="6" t="n">
        <v>-148.37</v>
      </c>
      <c r="J1809" s="6" t="n">
        <v>-0</v>
      </c>
      <c r="K1809" s="6" t="n">
        <v>-0</v>
      </c>
      <c r="L1809" s="6" t="n">
        <v>-0</v>
      </c>
      <c r="M1809" s="6" t="s">
        <f>=I1809+J1809+K1809+L1809</f>
      </c>
      <c r="N1809" s="16"/>
      <c r="O1809" s="16" t="s">
        <v>796</v>
      </c>
    </row>
    <row collapsed="false" customFormat="false" customHeight="false" hidden="false" ht="12.1" outlineLevel="0" r="1810">
      <c r="A1810" s="21" t="n">
        <v>46004.884247685</v>
      </c>
      <c r="B1810" s="22" t="s">
        <v>673</v>
      </c>
      <c r="C1810" s="22" t="s">
        <v>233</v>
      </c>
      <c r="D1810" s="22" t="s">
        <v>673</v>
      </c>
      <c r="E1810" s="22" t="s">
        <v>673</v>
      </c>
      <c r="F1810" s="22" t="s">
        <v>20</v>
      </c>
      <c r="G1810" s="23" t="n">
        <v>1</v>
      </c>
      <c r="H1810" s="24" t="n">
        <v>1</v>
      </c>
      <c r="I1810" s="24" t="n">
        <v>3000</v>
      </c>
      <c r="J1810" s="24" t="n">
        <v>0</v>
      </c>
      <c r="K1810" s="24" t="n">
        <v>-0</v>
      </c>
      <c r="L1810" s="24" t="n">
        <v>-0</v>
      </c>
      <c r="M1810" s="6" t="s">
        <f>=I1810+J1810+K1810+L1810</f>
      </c>
      <c r="N1810" s="22"/>
      <c r="O1810" s="22" t="s">
        <v>674</v>
      </c>
    </row>
    <row collapsed="false" customFormat="false" customHeight="false" hidden="false" ht="12.1" outlineLevel="0" r="1811">
      <c r="A1811" s="21" t="n">
        <v>46005.55474537</v>
      </c>
      <c r="B1811" s="22" t="s">
        <v>673</v>
      </c>
      <c r="C1811" s="22" t="s">
        <v>233</v>
      </c>
      <c r="D1811" s="22" t="s">
        <v>673</v>
      </c>
      <c r="E1811" s="22" t="s">
        <v>673</v>
      </c>
      <c r="F1811" s="22" t="s">
        <v>20</v>
      </c>
      <c r="G1811" s="23" t="n">
        <v>1</v>
      </c>
      <c r="H1811" s="24" t="n">
        <v>1</v>
      </c>
      <c r="I1811" s="24" t="n">
        <v>3</v>
      </c>
      <c r="J1811" s="24" t="n">
        <v>0</v>
      </c>
      <c r="K1811" s="24" t="n">
        <v>-0</v>
      </c>
      <c r="L1811" s="24" t="n">
        <v>-0</v>
      </c>
      <c r="M1811" s="6" t="s">
        <f>=I1811+J1811+K1811+L1811</f>
      </c>
      <c r="N1811" s="22"/>
      <c r="O1811" s="22" t="s">
        <v>796</v>
      </c>
    </row>
    <row collapsed="false" customFormat="false" customHeight="false" hidden="false" ht="12.1" outlineLevel="0" r="1812">
      <c r="A1812" s="21" t="n">
        <v>46006.309201389</v>
      </c>
      <c r="B1812" s="22" t="s">
        <v>673</v>
      </c>
      <c r="C1812" s="22" t="s">
        <v>233</v>
      </c>
      <c r="D1812" s="22" t="s">
        <v>673</v>
      </c>
      <c r="E1812" s="22" t="s">
        <v>673</v>
      </c>
      <c r="F1812" s="22" t="s">
        <v>20</v>
      </c>
      <c r="G1812" s="23" t="n">
        <v>1</v>
      </c>
      <c r="H1812" s="24" t="n">
        <v>1</v>
      </c>
      <c r="I1812" s="24" t="n">
        <v>35.53</v>
      </c>
      <c r="J1812" s="24" t="n">
        <v>0</v>
      </c>
      <c r="K1812" s="24" t="n">
        <v>-0</v>
      </c>
      <c r="L1812" s="24" t="n">
        <v>-0</v>
      </c>
      <c r="M1812" s="6" t="s">
        <f>=I1812+J1812+K1812+L1812</f>
      </c>
      <c r="N1812" s="22"/>
      <c r="O1812" s="22" t="s">
        <v>796</v>
      </c>
    </row>
    <row collapsed="false" customFormat="false" customHeight="false" hidden="false" ht="12.1" outlineLevel="0" r="1813">
      <c r="A1813" s="21" t="n">
        <v>46006.427349537</v>
      </c>
      <c r="B1813" s="22" t="s">
        <v>673</v>
      </c>
      <c r="C1813" s="22" t="s">
        <v>233</v>
      </c>
      <c r="D1813" s="22" t="s">
        <v>673</v>
      </c>
      <c r="E1813" s="22" t="s">
        <v>673</v>
      </c>
      <c r="F1813" s="22" t="s">
        <v>20</v>
      </c>
      <c r="G1813" s="23" t="n">
        <v>1</v>
      </c>
      <c r="H1813" s="24" t="n">
        <v>1</v>
      </c>
      <c r="I1813" s="24" t="n">
        <v>20.04</v>
      </c>
      <c r="J1813" s="24" t="n">
        <v>0</v>
      </c>
      <c r="K1813" s="24" t="n">
        <v>-0</v>
      </c>
      <c r="L1813" s="24" t="n">
        <v>-0</v>
      </c>
      <c r="M1813" s="6" t="s">
        <f>=I1813+J1813+K1813+L1813</f>
      </c>
      <c r="N1813" s="22"/>
      <c r="O1813" s="22" t="s">
        <v>796</v>
      </c>
    </row>
    <row collapsed="false" customFormat="false" customHeight="false" hidden="false" ht="12.1" outlineLevel="0" r="1814">
      <c r="A1814" s="21" t="n">
        <v>46006.809571759</v>
      </c>
      <c r="B1814" s="22" t="s">
        <v>673</v>
      </c>
      <c r="C1814" s="22" t="s">
        <v>233</v>
      </c>
      <c r="D1814" s="22" t="s">
        <v>673</v>
      </c>
      <c r="E1814" s="22" t="s">
        <v>673</v>
      </c>
      <c r="F1814" s="22" t="s">
        <v>20</v>
      </c>
      <c r="G1814" s="23" t="n">
        <v>1</v>
      </c>
      <c r="H1814" s="24" t="n">
        <v>1</v>
      </c>
      <c r="I1814" s="24" t="n">
        <v>26</v>
      </c>
      <c r="J1814" s="24" t="n">
        <v>0</v>
      </c>
      <c r="K1814" s="24" t="n">
        <v>-0</v>
      </c>
      <c r="L1814" s="24" t="n">
        <v>-0</v>
      </c>
      <c r="M1814" s="6" t="s">
        <f>=I1814+J1814+K1814+L1814</f>
      </c>
      <c r="N1814" s="22"/>
      <c r="O1814" s="22" t="s">
        <v>796</v>
      </c>
    </row>
    <row collapsed="false" customFormat="false" customHeight="false" hidden="false" ht="12.1" outlineLevel="0" r="1815">
      <c r="A1815" s="20" t="n">
        <v>46006.941273148</v>
      </c>
      <c r="B1815" s="16" t="s">
        <v>95</v>
      </c>
      <c r="C1815" s="16" t="s">
        <v>742</v>
      </c>
      <c r="D1815" s="16" t="s">
        <v>336</v>
      </c>
      <c r="E1815" s="16" t="s">
        <v>18</v>
      </c>
      <c r="F1815" s="16" t="s">
        <v>20</v>
      </c>
      <c r="G1815" s="7" t="n">
        <v>2</v>
      </c>
      <c r="H1815" s="6" t="n">
        <v>267.4</v>
      </c>
      <c r="I1815" s="6" t="n">
        <v>-534.8</v>
      </c>
      <c r="J1815" s="6" t="n">
        <v>-0</v>
      </c>
      <c r="K1815" s="6" t="n">
        <v>-1.6</v>
      </c>
      <c r="L1815" s="6" t="n">
        <v>-0</v>
      </c>
      <c r="M1815" s="6" t="s">
        <f>=I1815+J1815+K1815+L1815</f>
      </c>
      <c r="N1815" s="16"/>
      <c r="O1815" s="16" t="s">
        <v>674</v>
      </c>
    </row>
    <row collapsed="false" customFormat="false" customHeight="false" hidden="false" ht="12.1" outlineLevel="0" r="1816">
      <c r="A1816" s="20" t="n">
        <v>46006.94255787</v>
      </c>
      <c r="B1816" s="16" t="s">
        <v>67</v>
      </c>
      <c r="C1816" s="16" t="s">
        <v>715</v>
      </c>
      <c r="D1816" s="16" t="s">
        <v>336</v>
      </c>
      <c r="E1816" s="16" t="s">
        <v>18</v>
      </c>
      <c r="F1816" s="16" t="s">
        <v>20</v>
      </c>
      <c r="G1816" s="7" t="n">
        <v>60</v>
      </c>
      <c r="H1816" s="6" t="n">
        <v>27.338333</v>
      </c>
      <c r="I1816" s="6" t="n">
        <v>-1640.3</v>
      </c>
      <c r="J1816" s="6" t="n">
        <v>-0</v>
      </c>
      <c r="K1816" s="6" t="n">
        <v>-0</v>
      </c>
      <c r="L1816" s="6" t="n">
        <v>-0</v>
      </c>
      <c r="M1816" s="6" t="s">
        <f>=I1816+J1816+K1816+L1816</f>
      </c>
      <c r="N1816" s="16"/>
      <c r="O1816" s="16" t="s">
        <v>674</v>
      </c>
    </row>
    <row collapsed="false" customFormat="false" customHeight="false" hidden="false" ht="12.1" outlineLevel="0" r="1817">
      <c r="A1817" s="29" t="n">
        <v>46006.942569444</v>
      </c>
      <c r="B1817" s="30" t="s">
        <v>709</v>
      </c>
      <c r="C1817" s="30" t="s">
        <v>720</v>
      </c>
      <c r="D1817" s="30" t="s">
        <v>709</v>
      </c>
      <c r="E1817" s="30" t="s">
        <v>709</v>
      </c>
      <c r="F1817" s="30" t="s">
        <v>20</v>
      </c>
      <c r="G1817" s="31" t="n">
        <v>1</v>
      </c>
      <c r="H1817" s="32" t="n">
        <v>-1</v>
      </c>
      <c r="I1817" s="32" t="n">
        <v>-4.92</v>
      </c>
      <c r="J1817" s="32" t="n">
        <v>0</v>
      </c>
      <c r="K1817" s="32" t="n">
        <v>-0</v>
      </c>
      <c r="L1817" s="32" t="n">
        <v>-0</v>
      </c>
      <c r="M1817" s="6" t="s">
        <f>=I1817+J1817+K1817+L1817</f>
      </c>
      <c r="N1817" s="30"/>
      <c r="O1817" s="30" t="s">
        <v>674</v>
      </c>
    </row>
    <row collapsed="false" customFormat="false" customHeight="false" hidden="false" ht="12.1" outlineLevel="0" r="1818">
      <c r="A1818" s="20" t="n">
        <v>46006.943159722</v>
      </c>
      <c r="B1818" s="16" t="s">
        <v>118</v>
      </c>
      <c r="C1818" s="16" t="s">
        <v>693</v>
      </c>
      <c r="D1818" s="16" t="s">
        <v>336</v>
      </c>
      <c r="E1818" s="16" t="s">
        <v>18</v>
      </c>
      <c r="F1818" s="16" t="s">
        <v>20</v>
      </c>
      <c r="G1818" s="7" t="n">
        <v>20</v>
      </c>
      <c r="H1818" s="6" t="n">
        <v>40.515</v>
      </c>
      <c r="I1818" s="6" t="n">
        <v>-810.3</v>
      </c>
      <c r="J1818" s="6" t="n">
        <v>-0</v>
      </c>
      <c r="K1818" s="6" t="n">
        <v>-0</v>
      </c>
      <c r="L1818" s="6" t="n">
        <v>-0</v>
      </c>
      <c r="M1818" s="6" t="s">
        <f>=I1818+J1818+K1818+L1818</f>
      </c>
      <c r="N1818" s="16"/>
      <c r="O1818" s="16" t="s">
        <v>674</v>
      </c>
    </row>
    <row collapsed="false" customFormat="false" customHeight="false" hidden="false" ht="12.1" outlineLevel="0" r="1819">
      <c r="A1819" s="29" t="n">
        <v>46006.943171296</v>
      </c>
      <c r="B1819" s="30" t="s">
        <v>709</v>
      </c>
      <c r="C1819" s="30" t="s">
        <v>816</v>
      </c>
      <c r="D1819" s="30" t="s">
        <v>709</v>
      </c>
      <c r="E1819" s="30" t="s">
        <v>709</v>
      </c>
      <c r="F1819" s="30" t="s">
        <v>20</v>
      </c>
      <c r="G1819" s="31" t="n">
        <v>1</v>
      </c>
      <c r="H1819" s="32" t="n">
        <v>-1</v>
      </c>
      <c r="I1819" s="32" t="n">
        <v>-2.43</v>
      </c>
      <c r="J1819" s="32" t="n">
        <v>0</v>
      </c>
      <c r="K1819" s="32" t="n">
        <v>-0</v>
      </c>
      <c r="L1819" s="32" t="n">
        <v>-0</v>
      </c>
      <c r="M1819" s="6" t="s">
        <f>=I1819+J1819+K1819+L1819</f>
      </c>
      <c r="N1819" s="30"/>
      <c r="O1819" s="30" t="s">
        <v>674</v>
      </c>
    </row>
    <row collapsed="false" customFormat="false" customHeight="false" hidden="false" ht="12.1" outlineLevel="0" r="1820">
      <c r="A1820" s="20" t="n">
        <v>46006.944340278</v>
      </c>
      <c r="B1820" s="16" t="s">
        <v>86</v>
      </c>
      <c r="C1820" s="16" t="s">
        <v>885</v>
      </c>
      <c r="D1820" s="16" t="s">
        <v>336</v>
      </c>
      <c r="E1820" s="16" t="s">
        <v>18</v>
      </c>
      <c r="F1820" s="16" t="s">
        <v>20</v>
      </c>
      <c r="G1820" s="7" t="n">
        <v>20</v>
      </c>
      <c r="H1820" s="6" t="n">
        <v>79.76</v>
      </c>
      <c r="I1820" s="6" t="n">
        <v>-1595.2</v>
      </c>
      <c r="J1820" s="6" t="n">
        <v>-0</v>
      </c>
      <c r="K1820" s="6" t="n">
        <v>-4.79</v>
      </c>
      <c r="L1820" s="6" t="n">
        <v>-0</v>
      </c>
      <c r="M1820" s="6" t="s">
        <f>=I1820+J1820+K1820+L1820</f>
      </c>
      <c r="N1820" s="16"/>
      <c r="O1820" s="16" t="s">
        <v>674</v>
      </c>
    </row>
    <row collapsed="false" customFormat="false" customHeight="false" hidden="false" ht="12.1" outlineLevel="0" r="1821">
      <c r="A1821" s="20" t="n">
        <v>46006.945335648</v>
      </c>
      <c r="B1821" s="16" t="s">
        <v>74</v>
      </c>
      <c r="C1821" s="16" t="s">
        <v>884</v>
      </c>
      <c r="D1821" s="16" t="s">
        <v>336</v>
      </c>
      <c r="E1821" s="16" t="s">
        <v>18</v>
      </c>
      <c r="F1821" s="16" t="s">
        <v>20</v>
      </c>
      <c r="G1821" s="7" t="n">
        <v>1</v>
      </c>
      <c r="H1821" s="6" t="n">
        <v>1836.5</v>
      </c>
      <c r="I1821" s="6" t="n">
        <v>-1836.5</v>
      </c>
      <c r="J1821" s="6" t="n">
        <v>-0</v>
      </c>
      <c r="K1821" s="6" t="n">
        <v>-5.51</v>
      </c>
      <c r="L1821" s="6" t="n">
        <v>-0</v>
      </c>
      <c r="M1821" s="6" t="s">
        <f>=I1821+J1821+K1821+L1821</f>
      </c>
      <c r="N1821" s="16"/>
      <c r="O1821" s="16" t="s">
        <v>674</v>
      </c>
    </row>
    <row collapsed="false" customFormat="false" customHeight="false" hidden="false" ht="12.1" outlineLevel="0" r="1822">
      <c r="A1822" s="20" t="n">
        <v>46006.945902778</v>
      </c>
      <c r="B1822" s="16" t="s">
        <v>100</v>
      </c>
      <c r="C1822" s="16" t="s">
        <v>740</v>
      </c>
      <c r="D1822" s="16" t="s">
        <v>336</v>
      </c>
      <c r="E1822" s="16" t="s">
        <v>18</v>
      </c>
      <c r="F1822" s="16" t="s">
        <v>20</v>
      </c>
      <c r="G1822" s="7" t="n">
        <v>1000</v>
      </c>
      <c r="H1822" s="6" t="n">
        <v>0.398</v>
      </c>
      <c r="I1822" s="6" t="n">
        <v>-398</v>
      </c>
      <c r="J1822" s="6" t="n">
        <v>-0</v>
      </c>
      <c r="K1822" s="6" t="n">
        <v>-1.19</v>
      </c>
      <c r="L1822" s="6" t="n">
        <v>-0</v>
      </c>
      <c r="M1822" s="6" t="s">
        <f>=I1822+J1822+K1822+L1822</f>
      </c>
      <c r="N1822" s="16"/>
      <c r="O1822" s="16" t="s">
        <v>674</v>
      </c>
    </row>
    <row collapsed="false" customFormat="false" customHeight="false" hidden="false" ht="12.1" outlineLevel="0" r="1823">
      <c r="A1823" s="20" t="n">
        <v>46006.947094907</v>
      </c>
      <c r="B1823" s="16" t="s">
        <v>115</v>
      </c>
      <c r="C1823" s="16" t="s">
        <v>748</v>
      </c>
      <c r="D1823" s="16" t="s">
        <v>336</v>
      </c>
      <c r="E1823" s="16" t="s">
        <v>18</v>
      </c>
      <c r="F1823" s="16" t="s">
        <v>20</v>
      </c>
      <c r="G1823" s="7" t="n">
        <v>100</v>
      </c>
      <c r="H1823" s="6" t="n">
        <v>14.219</v>
      </c>
      <c r="I1823" s="6" t="n">
        <v>-1421.9</v>
      </c>
      <c r="J1823" s="6" t="n">
        <v>-0</v>
      </c>
      <c r="K1823" s="6" t="n">
        <v>-4.27</v>
      </c>
      <c r="L1823" s="6" t="n">
        <v>-0</v>
      </c>
      <c r="M1823" s="6" t="s">
        <f>=I1823+J1823+K1823+L1823</f>
      </c>
      <c r="N1823" s="16"/>
      <c r="O1823" s="16" t="s">
        <v>674</v>
      </c>
    </row>
    <row collapsed="false" customFormat="false" customHeight="false" hidden="false" ht="12.1" outlineLevel="0" r="1824">
      <c r="A1824" s="33" t="n">
        <v>46006.948668981</v>
      </c>
      <c r="B1824" s="34" t="s">
        <v>135</v>
      </c>
      <c r="C1824" s="34" t="s">
        <v>801</v>
      </c>
      <c r="D1824" s="34" t="s">
        <v>407</v>
      </c>
      <c r="E1824" s="34" t="s">
        <v>132</v>
      </c>
      <c r="F1824" s="34" t="s">
        <v>20</v>
      </c>
      <c r="G1824" s="35" t="n">
        <v>-36</v>
      </c>
      <c r="H1824" s="36" t="n">
        <v>148.48</v>
      </c>
      <c r="I1824" s="36" t="n">
        <v>5345.28</v>
      </c>
      <c r="J1824" s="36" t="n">
        <v>0</v>
      </c>
      <c r="K1824" s="36" t="n">
        <v>-0</v>
      </c>
      <c r="L1824" s="36" t="n">
        <v>-0</v>
      </c>
      <c r="M1824" s="6" t="s">
        <f>=I1824+J1824+K1824+L1824</f>
      </c>
      <c r="N1824" s="34"/>
      <c r="O1824" s="34" t="s">
        <v>674</v>
      </c>
    </row>
    <row collapsed="false" customFormat="false" customHeight="false" hidden="false" ht="12.1" outlineLevel="0" r="1825">
      <c r="A1825" s="20" t="n">
        <v>46006.949212963</v>
      </c>
      <c r="B1825" s="16" t="s">
        <v>86</v>
      </c>
      <c r="C1825" s="16" t="s">
        <v>885</v>
      </c>
      <c r="D1825" s="16" t="s">
        <v>336</v>
      </c>
      <c r="E1825" s="16" t="s">
        <v>18</v>
      </c>
      <c r="F1825" s="16" t="s">
        <v>20</v>
      </c>
      <c r="G1825" s="7" t="n">
        <v>10</v>
      </c>
      <c r="H1825" s="6" t="n">
        <v>79.74</v>
      </c>
      <c r="I1825" s="6" t="n">
        <v>-797.4</v>
      </c>
      <c r="J1825" s="6" t="n">
        <v>-0</v>
      </c>
      <c r="K1825" s="6" t="n">
        <v>-2.39</v>
      </c>
      <c r="L1825" s="6" t="n">
        <v>-0</v>
      </c>
      <c r="M1825" s="6" t="s">
        <f>=I1825+J1825+K1825+L1825</f>
      </c>
      <c r="N1825" s="16"/>
      <c r="O1825" s="16" t="s">
        <v>674</v>
      </c>
    </row>
    <row collapsed="false" customFormat="false" customHeight="false" hidden="false" ht="12.1" outlineLevel="0" r="1826">
      <c r="A1826" s="20" t="n">
        <v>46006.949803241</v>
      </c>
      <c r="B1826" s="16" t="s">
        <v>78</v>
      </c>
      <c r="C1826" s="16" t="s">
        <v>886</v>
      </c>
      <c r="D1826" s="16" t="s">
        <v>336</v>
      </c>
      <c r="E1826" s="16" t="s">
        <v>18</v>
      </c>
      <c r="F1826" s="16" t="s">
        <v>20</v>
      </c>
      <c r="G1826" s="7" t="n">
        <v>2</v>
      </c>
      <c r="H1826" s="6" t="n">
        <v>1065.75</v>
      </c>
      <c r="I1826" s="6" t="n">
        <v>-2131.5</v>
      </c>
      <c r="J1826" s="6" t="n">
        <v>-0</v>
      </c>
      <c r="K1826" s="6" t="n">
        <v>-0</v>
      </c>
      <c r="L1826" s="6" t="n">
        <v>-0</v>
      </c>
      <c r="M1826" s="6" t="s">
        <f>=I1826+J1826+K1826+L1826</f>
      </c>
      <c r="N1826" s="16"/>
      <c r="O1826" s="16" t="s">
        <v>674</v>
      </c>
    </row>
    <row collapsed="false" customFormat="false" customHeight="false" hidden="false" ht="12.1" outlineLevel="0" r="1827">
      <c r="A1827" s="29" t="n">
        <v>46006.949814815</v>
      </c>
      <c r="B1827" s="30" t="s">
        <v>709</v>
      </c>
      <c r="C1827" s="30" t="s">
        <v>887</v>
      </c>
      <c r="D1827" s="30" t="s">
        <v>709</v>
      </c>
      <c r="E1827" s="30" t="s">
        <v>709</v>
      </c>
      <c r="F1827" s="30" t="s">
        <v>20</v>
      </c>
      <c r="G1827" s="31" t="n">
        <v>1</v>
      </c>
      <c r="H1827" s="32" t="n">
        <v>-1</v>
      </c>
      <c r="I1827" s="32" t="n">
        <v>-6.39</v>
      </c>
      <c r="J1827" s="32" t="n">
        <v>0</v>
      </c>
      <c r="K1827" s="32" t="n">
        <v>-0</v>
      </c>
      <c r="L1827" s="32" t="n">
        <v>-0</v>
      </c>
      <c r="M1827" s="6" t="s">
        <f>=I1827+J1827+K1827+L1827</f>
      </c>
      <c r="N1827" s="30"/>
      <c r="O1827" s="30" t="s">
        <v>674</v>
      </c>
    </row>
    <row collapsed="false" customFormat="false" customHeight="false" hidden="false" ht="12.1" outlineLevel="0" r="1828">
      <c r="A1828" s="20" t="n">
        <v>46006.95119213</v>
      </c>
      <c r="B1828" s="16" t="s">
        <v>38</v>
      </c>
      <c r="C1828" s="16" t="s">
        <v>881</v>
      </c>
      <c r="D1828" s="16" t="s">
        <v>336</v>
      </c>
      <c r="E1828" s="16" t="s">
        <v>18</v>
      </c>
      <c r="F1828" s="16" t="s">
        <v>20</v>
      </c>
      <c r="G1828" s="7" t="n">
        <v>30</v>
      </c>
      <c r="H1828" s="6" t="n">
        <v>39.696667</v>
      </c>
      <c r="I1828" s="6" t="n">
        <v>-1190.9</v>
      </c>
      <c r="J1828" s="6" t="n">
        <v>-0</v>
      </c>
      <c r="K1828" s="6" t="n">
        <v>-0</v>
      </c>
      <c r="L1828" s="6" t="n">
        <v>-0</v>
      </c>
      <c r="M1828" s="6" t="s">
        <f>=I1828+J1828+K1828+L1828</f>
      </c>
      <c r="N1828" s="16"/>
      <c r="O1828" s="16" t="s">
        <v>674</v>
      </c>
    </row>
    <row collapsed="false" customFormat="false" customHeight="false" hidden="false" ht="12.1" outlineLevel="0" r="1829">
      <c r="A1829" s="29" t="n">
        <v>46006.951203704</v>
      </c>
      <c r="B1829" s="30" t="s">
        <v>709</v>
      </c>
      <c r="C1829" s="30" t="s">
        <v>894</v>
      </c>
      <c r="D1829" s="30" t="s">
        <v>709</v>
      </c>
      <c r="E1829" s="30" t="s">
        <v>709</v>
      </c>
      <c r="F1829" s="30" t="s">
        <v>20</v>
      </c>
      <c r="G1829" s="31" t="n">
        <v>1</v>
      </c>
      <c r="H1829" s="32" t="n">
        <v>-1</v>
      </c>
      <c r="I1829" s="32" t="n">
        <v>-3.57</v>
      </c>
      <c r="J1829" s="32" t="n">
        <v>0</v>
      </c>
      <c r="K1829" s="32" t="n">
        <v>-0</v>
      </c>
      <c r="L1829" s="32" t="n">
        <v>-0</v>
      </c>
      <c r="M1829" s="6" t="s">
        <f>=I1829+J1829+K1829+L1829</f>
      </c>
      <c r="N1829" s="30"/>
      <c r="O1829" s="30" t="s">
        <v>674</v>
      </c>
    </row>
    <row collapsed="false" customFormat="false" customHeight="false" hidden="false" ht="12.1" outlineLevel="0" r="1830">
      <c r="A1830" s="20" t="n">
        <v>46006.95162037</v>
      </c>
      <c r="B1830" s="16" t="s">
        <v>38</v>
      </c>
      <c r="C1830" s="16" t="s">
        <v>881</v>
      </c>
      <c r="D1830" s="16" t="s">
        <v>336</v>
      </c>
      <c r="E1830" s="16" t="s">
        <v>18</v>
      </c>
      <c r="F1830" s="16" t="s">
        <v>20</v>
      </c>
      <c r="G1830" s="7" t="n">
        <v>20</v>
      </c>
      <c r="H1830" s="6" t="n">
        <v>39.695</v>
      </c>
      <c r="I1830" s="6" t="n">
        <v>-793.9</v>
      </c>
      <c r="J1830" s="6" t="n">
        <v>-0</v>
      </c>
      <c r="K1830" s="6" t="n">
        <v>-0</v>
      </c>
      <c r="L1830" s="6" t="n">
        <v>-0</v>
      </c>
      <c r="M1830" s="6" t="s">
        <f>=I1830+J1830+K1830+L1830</f>
      </c>
      <c r="N1830" s="16"/>
      <c r="O1830" s="16" t="s">
        <v>674</v>
      </c>
    </row>
    <row collapsed="false" customFormat="false" customHeight="false" hidden="false" ht="12.1" outlineLevel="0" r="1831">
      <c r="A1831" s="29" t="n">
        <v>46006.951631944</v>
      </c>
      <c r="B1831" s="30" t="s">
        <v>709</v>
      </c>
      <c r="C1831" s="30" t="s">
        <v>894</v>
      </c>
      <c r="D1831" s="30" t="s">
        <v>709</v>
      </c>
      <c r="E1831" s="30" t="s">
        <v>709</v>
      </c>
      <c r="F1831" s="30" t="s">
        <v>20</v>
      </c>
      <c r="G1831" s="31" t="n">
        <v>1</v>
      </c>
      <c r="H1831" s="32" t="n">
        <v>-1</v>
      </c>
      <c r="I1831" s="32" t="n">
        <v>-2.38</v>
      </c>
      <c r="J1831" s="32" t="n">
        <v>0</v>
      </c>
      <c r="K1831" s="32" t="n">
        <v>-0</v>
      </c>
      <c r="L1831" s="32" t="n">
        <v>-0</v>
      </c>
      <c r="M1831" s="6" t="s">
        <f>=I1831+J1831+K1831+L1831</f>
      </c>
      <c r="N1831" s="30"/>
      <c r="O1831" s="30" t="s">
        <v>674</v>
      </c>
    </row>
    <row collapsed="false" customFormat="false" customHeight="false" hidden="false" ht="12.1" outlineLevel="0" r="1832">
      <c r="A1832" s="20" t="n">
        <v>46006.953252315</v>
      </c>
      <c r="B1832" s="16" t="s">
        <v>135</v>
      </c>
      <c r="C1832" s="16" t="s">
        <v>801</v>
      </c>
      <c r="D1832" s="16" t="s">
        <v>336</v>
      </c>
      <c r="E1832" s="16" t="s">
        <v>132</v>
      </c>
      <c r="F1832" s="16" t="s">
        <v>20</v>
      </c>
      <c r="G1832" s="7" t="n">
        <v>3</v>
      </c>
      <c r="H1832" s="6" t="n">
        <v>148.49</v>
      </c>
      <c r="I1832" s="6" t="n">
        <v>-445.47</v>
      </c>
      <c r="J1832" s="6" t="n">
        <v>-0</v>
      </c>
      <c r="K1832" s="6" t="n">
        <v>-0</v>
      </c>
      <c r="L1832" s="6" t="n">
        <v>-0</v>
      </c>
      <c r="M1832" s="6" t="s">
        <f>=I1832+J1832+K1832+L1832</f>
      </c>
      <c r="N1832" s="16"/>
      <c r="O1832" s="16" t="s">
        <v>674</v>
      </c>
    </row>
    <row collapsed="false" customFormat="false" customHeight="false" hidden="false" ht="12.1" outlineLevel="0" r="1833">
      <c r="A1833" s="21" t="n">
        <v>46007.795775463</v>
      </c>
      <c r="B1833" s="22" t="s">
        <v>673</v>
      </c>
      <c r="C1833" s="22" t="s">
        <v>233</v>
      </c>
      <c r="D1833" s="22" t="s">
        <v>673</v>
      </c>
      <c r="E1833" s="22" t="s">
        <v>673</v>
      </c>
      <c r="F1833" s="22" t="s">
        <v>20</v>
      </c>
      <c r="G1833" s="23" t="n">
        <v>1</v>
      </c>
      <c r="H1833" s="24" t="n">
        <v>1</v>
      </c>
      <c r="I1833" s="24" t="n">
        <v>35.14</v>
      </c>
      <c r="J1833" s="24" t="n">
        <v>0</v>
      </c>
      <c r="K1833" s="24" t="n">
        <v>-0</v>
      </c>
      <c r="L1833" s="24" t="n">
        <v>-0</v>
      </c>
      <c r="M1833" s="6" t="s">
        <f>=I1833+J1833+K1833+L1833</f>
      </c>
      <c r="N1833" s="22"/>
      <c r="O1833" s="22" t="s">
        <v>796</v>
      </c>
    </row>
    <row collapsed="false" customFormat="false" customHeight="false" hidden="false" ht="12.1" outlineLevel="0" r="1834">
      <c r="A1834" s="21" t="n">
        <v>46008.391793981</v>
      </c>
      <c r="B1834" s="22" t="s">
        <v>696</v>
      </c>
      <c r="C1834" s="22" t="s">
        <v>759</v>
      </c>
      <c r="D1834" s="22" t="s">
        <v>696</v>
      </c>
      <c r="E1834" s="22" t="s">
        <v>696</v>
      </c>
      <c r="F1834" s="22" t="s">
        <v>20</v>
      </c>
      <c r="G1834" s="23" t="n">
        <v>1</v>
      </c>
      <c r="H1834" s="24" t="n">
        <v>1</v>
      </c>
      <c r="I1834" s="24" t="n">
        <v>30.63</v>
      </c>
      <c r="J1834" s="24" t="n">
        <v>0</v>
      </c>
      <c r="K1834" s="24" t="n">
        <v>-0</v>
      </c>
      <c r="L1834" s="24" t="n">
        <v>-0</v>
      </c>
      <c r="M1834" s="6" t="s">
        <f>=I1834+J1834+K1834+L1834</f>
      </c>
      <c r="N1834" s="22"/>
      <c r="O1834" s="22" t="s">
        <v>674</v>
      </c>
    </row>
    <row collapsed="false" customFormat="false" customHeight="false" hidden="false" ht="12.1" outlineLevel="0" r="1835">
      <c r="A1835" s="21" t="n">
        <v>46008.394560185</v>
      </c>
      <c r="B1835" s="22" t="s">
        <v>731</v>
      </c>
      <c r="C1835" s="22" t="s">
        <v>806</v>
      </c>
      <c r="D1835" s="22" t="s">
        <v>731</v>
      </c>
      <c r="E1835" s="22" t="s">
        <v>731</v>
      </c>
      <c r="F1835" s="22" t="s">
        <v>20</v>
      </c>
      <c r="G1835" s="23" t="n">
        <v>1</v>
      </c>
      <c r="H1835" s="24" t="n">
        <v>1</v>
      </c>
      <c r="I1835" s="24" t="n">
        <v>330</v>
      </c>
      <c r="J1835" s="24" t="n">
        <v>0</v>
      </c>
      <c r="K1835" s="24" t="n">
        <v>-0</v>
      </c>
      <c r="L1835" s="24" t="n">
        <v>-0</v>
      </c>
      <c r="M1835" s="6" t="s">
        <f>=I1835+J1835+K1835+L1835</f>
      </c>
      <c r="N1835" s="22"/>
      <c r="O1835" s="22" t="s">
        <v>674</v>
      </c>
    </row>
    <row collapsed="false" customFormat="false" customHeight="false" hidden="false" ht="12.1" outlineLevel="0" r="1836">
      <c r="A1836" s="21" t="n">
        <v>46008.552256944</v>
      </c>
      <c r="B1836" s="22" t="s">
        <v>673</v>
      </c>
      <c r="C1836" s="22" t="s">
        <v>233</v>
      </c>
      <c r="D1836" s="22" t="s">
        <v>673</v>
      </c>
      <c r="E1836" s="22" t="s">
        <v>673</v>
      </c>
      <c r="F1836" s="22" t="s">
        <v>20</v>
      </c>
      <c r="G1836" s="23" t="n">
        <v>1</v>
      </c>
      <c r="H1836" s="24" t="n">
        <v>1</v>
      </c>
      <c r="I1836" s="24" t="n">
        <v>23</v>
      </c>
      <c r="J1836" s="24" t="n">
        <v>0</v>
      </c>
      <c r="K1836" s="24" t="n">
        <v>-0</v>
      </c>
      <c r="L1836" s="24" t="n">
        <v>-0</v>
      </c>
      <c r="M1836" s="6" t="s">
        <f>=I1836+J1836+K1836+L1836</f>
      </c>
      <c r="N1836" s="22"/>
      <c r="O1836" s="22" t="s">
        <v>796</v>
      </c>
    </row>
    <row collapsed="false" customFormat="false" customHeight="false" hidden="false" ht="12.1" outlineLevel="0" r="1837">
      <c r="A1837" s="20" t="n">
        <v>46009.700590278</v>
      </c>
      <c r="B1837" s="16" t="s">
        <v>135</v>
      </c>
      <c r="C1837" s="16" t="s">
        <v>801</v>
      </c>
      <c r="D1837" s="16" t="s">
        <v>336</v>
      </c>
      <c r="E1837" s="16" t="s">
        <v>132</v>
      </c>
      <c r="F1837" s="16" t="s">
        <v>20</v>
      </c>
      <c r="G1837" s="7" t="n">
        <v>3</v>
      </c>
      <c r="H1837" s="6" t="n">
        <v>148.67</v>
      </c>
      <c r="I1837" s="6" t="n">
        <v>-446.01</v>
      </c>
      <c r="J1837" s="6" t="n">
        <v>-0</v>
      </c>
      <c r="K1837" s="6" t="n">
        <v>-0</v>
      </c>
      <c r="L1837" s="6" t="n">
        <v>-0</v>
      </c>
      <c r="M1837" s="6" t="s">
        <f>=I1837+J1837+K1837+L1837</f>
      </c>
      <c r="N1837" s="16"/>
      <c r="O1837" s="16" t="s">
        <v>674</v>
      </c>
    </row>
    <row collapsed="false" customFormat="false" customHeight="false" hidden="false" ht="12.1" outlineLevel="0" r="1838">
      <c r="A1838" s="21" t="n">
        <v>46009.839675926</v>
      </c>
      <c r="B1838" s="22" t="s">
        <v>673</v>
      </c>
      <c r="C1838" s="22" t="s">
        <v>233</v>
      </c>
      <c r="D1838" s="22" t="s">
        <v>673</v>
      </c>
      <c r="E1838" s="22" t="s">
        <v>673</v>
      </c>
      <c r="F1838" s="22" t="s">
        <v>20</v>
      </c>
      <c r="G1838" s="23" t="n">
        <v>1</v>
      </c>
      <c r="H1838" s="24" t="n">
        <v>1</v>
      </c>
      <c r="I1838" s="24" t="n">
        <v>31</v>
      </c>
      <c r="J1838" s="24" t="n">
        <v>0</v>
      </c>
      <c r="K1838" s="24" t="n">
        <v>-0</v>
      </c>
      <c r="L1838" s="24" t="n">
        <v>-0</v>
      </c>
      <c r="M1838" s="6" t="s">
        <f>=I1838+J1838+K1838+L1838</f>
      </c>
      <c r="N1838" s="22"/>
      <c r="O1838" s="22" t="s">
        <v>796</v>
      </c>
    </row>
    <row collapsed="false" customFormat="false" customHeight="false" hidden="false" ht="12.1" outlineLevel="0" r="1839">
      <c r="A1839" s="20" t="n">
        <v>46009.839733796</v>
      </c>
      <c r="B1839" s="16" t="s">
        <v>135</v>
      </c>
      <c r="C1839" s="16" t="s">
        <v>801</v>
      </c>
      <c r="D1839" s="16" t="s">
        <v>336</v>
      </c>
      <c r="E1839" s="16" t="s">
        <v>132</v>
      </c>
      <c r="F1839" s="16" t="s">
        <v>20</v>
      </c>
      <c r="G1839" s="7" t="n">
        <v>1</v>
      </c>
      <c r="H1839" s="6" t="n">
        <v>148.664161</v>
      </c>
      <c r="I1839" s="6" t="n">
        <v>-148.66</v>
      </c>
      <c r="J1839" s="6" t="n">
        <v>-0</v>
      </c>
      <c r="K1839" s="6" t="n">
        <v>-0</v>
      </c>
      <c r="L1839" s="6" t="n">
        <v>-0</v>
      </c>
      <c r="M1839" s="6" t="s">
        <f>=I1839+J1839+K1839+L1839</f>
      </c>
      <c r="N1839" s="16"/>
      <c r="O1839" s="16" t="s">
        <v>796</v>
      </c>
    </row>
    <row collapsed="false" customFormat="false" customHeight="false" hidden="false" ht="12.1" outlineLevel="0" r="1840">
      <c r="A1840" s="21" t="n">
        <v>46010.888842593</v>
      </c>
      <c r="B1840" s="22" t="s">
        <v>673</v>
      </c>
      <c r="C1840" s="22" t="s">
        <v>233</v>
      </c>
      <c r="D1840" s="22" t="s">
        <v>673</v>
      </c>
      <c r="E1840" s="22" t="s">
        <v>673</v>
      </c>
      <c r="F1840" s="22" t="s">
        <v>20</v>
      </c>
      <c r="G1840" s="23" t="n">
        <v>1</v>
      </c>
      <c r="H1840" s="24" t="n">
        <v>1</v>
      </c>
      <c r="I1840" s="24" t="n">
        <v>40.02</v>
      </c>
      <c r="J1840" s="24" t="n">
        <v>0</v>
      </c>
      <c r="K1840" s="24" t="n">
        <v>-0</v>
      </c>
      <c r="L1840" s="24" t="n">
        <v>-0</v>
      </c>
      <c r="M1840" s="6" t="s">
        <f>=I1840+J1840+K1840+L1840</f>
      </c>
      <c r="N1840" s="22"/>
      <c r="O1840" s="22" t="s">
        <v>796</v>
      </c>
    </row>
    <row collapsed="false" customFormat="false" customHeight="false" hidden="false" ht="12.1" outlineLevel="0" r="1841">
      <c r="A1841" s="21" t="n">
        <v>46011.511875</v>
      </c>
      <c r="B1841" s="22" t="s">
        <v>673</v>
      </c>
      <c r="C1841" s="22" t="s">
        <v>233</v>
      </c>
      <c r="D1841" s="22" t="s">
        <v>673</v>
      </c>
      <c r="E1841" s="22" t="s">
        <v>673</v>
      </c>
      <c r="F1841" s="22" t="s">
        <v>20</v>
      </c>
      <c r="G1841" s="23" t="n">
        <v>1</v>
      </c>
      <c r="H1841" s="24" t="n">
        <v>1</v>
      </c>
      <c r="I1841" s="24" t="n">
        <v>20.07</v>
      </c>
      <c r="J1841" s="24" t="n">
        <v>0</v>
      </c>
      <c r="K1841" s="24" t="n">
        <v>-0</v>
      </c>
      <c r="L1841" s="24" t="n">
        <v>-0</v>
      </c>
      <c r="M1841" s="6" t="s">
        <f>=I1841+J1841+K1841+L1841</f>
      </c>
      <c r="N1841" s="22"/>
      <c r="O1841" s="22" t="s">
        <v>796</v>
      </c>
    </row>
    <row collapsed="false" customFormat="false" customHeight="false" hidden="false" ht="12.1" outlineLevel="0" r="1842">
      <c r="A1842" s="21" t="n">
        <v>46012.671087963</v>
      </c>
      <c r="B1842" s="22" t="s">
        <v>673</v>
      </c>
      <c r="C1842" s="22" t="s">
        <v>233</v>
      </c>
      <c r="D1842" s="22" t="s">
        <v>673</v>
      </c>
      <c r="E1842" s="22" t="s">
        <v>673</v>
      </c>
      <c r="F1842" s="22" t="s">
        <v>20</v>
      </c>
      <c r="G1842" s="23" t="n">
        <v>1</v>
      </c>
      <c r="H1842" s="24" t="n">
        <v>1</v>
      </c>
      <c r="I1842" s="24" t="n">
        <v>35.15</v>
      </c>
      <c r="J1842" s="24" t="n">
        <v>0</v>
      </c>
      <c r="K1842" s="24" t="n">
        <v>-0</v>
      </c>
      <c r="L1842" s="24" t="n">
        <v>-0</v>
      </c>
      <c r="M1842" s="6" t="s">
        <f>=I1842+J1842+K1842+L1842</f>
      </c>
      <c r="N1842" s="22"/>
      <c r="O1842" s="22" t="s">
        <v>796</v>
      </c>
    </row>
    <row collapsed="false" customFormat="false" customHeight="false" hidden="false" ht="12.1" outlineLevel="0" r="1843">
      <c r="A1843" s="21" t="n">
        <v>46013.382731481</v>
      </c>
      <c r="B1843" s="22" t="s">
        <v>673</v>
      </c>
      <c r="C1843" s="22" t="s">
        <v>233</v>
      </c>
      <c r="D1843" s="22" t="s">
        <v>673</v>
      </c>
      <c r="E1843" s="22" t="s">
        <v>673</v>
      </c>
      <c r="F1843" s="22" t="s">
        <v>20</v>
      </c>
      <c r="G1843" s="23" t="n">
        <v>1</v>
      </c>
      <c r="H1843" s="24" t="n">
        <v>1</v>
      </c>
      <c r="I1843" s="24" t="n">
        <v>0.04</v>
      </c>
      <c r="J1843" s="24" t="n">
        <v>0</v>
      </c>
      <c r="K1843" s="24" t="n">
        <v>-0</v>
      </c>
      <c r="L1843" s="24" t="n">
        <v>-0</v>
      </c>
      <c r="M1843" s="6" t="s">
        <f>=I1843+J1843+K1843+L1843</f>
      </c>
      <c r="N1843" s="22"/>
      <c r="O1843" s="22" t="s">
        <v>796</v>
      </c>
    </row>
    <row collapsed="false" customFormat="false" customHeight="false" hidden="false" ht="12.1" outlineLevel="0" r="1844">
      <c r="A1844" s="21" t="n">
        <v>46014.387743056</v>
      </c>
      <c r="B1844" s="22" t="s">
        <v>673</v>
      </c>
      <c r="C1844" s="22" t="s">
        <v>233</v>
      </c>
      <c r="D1844" s="22" t="s">
        <v>673</v>
      </c>
      <c r="E1844" s="22" t="s">
        <v>673</v>
      </c>
      <c r="F1844" s="22" t="s">
        <v>20</v>
      </c>
      <c r="G1844" s="23" t="n">
        <v>1</v>
      </c>
      <c r="H1844" s="24" t="n">
        <v>1</v>
      </c>
      <c r="I1844" s="24" t="n">
        <v>45.04</v>
      </c>
      <c r="J1844" s="24" t="n">
        <v>0</v>
      </c>
      <c r="K1844" s="24" t="n">
        <v>-0</v>
      </c>
      <c r="L1844" s="24" t="n">
        <v>-0</v>
      </c>
      <c r="M1844" s="6" t="s">
        <f>=I1844+J1844+K1844+L1844</f>
      </c>
      <c r="N1844" s="22"/>
      <c r="O1844" s="22" t="s">
        <v>796</v>
      </c>
    </row>
    <row collapsed="false" customFormat="false" customHeight="false" hidden="false" ht="12.1" outlineLevel="0" r="1845">
      <c r="A1845" s="20" t="n">
        <v>46014.387800926</v>
      </c>
      <c r="B1845" s="16" t="s">
        <v>135</v>
      </c>
      <c r="C1845" s="16" t="s">
        <v>801</v>
      </c>
      <c r="D1845" s="16" t="s">
        <v>336</v>
      </c>
      <c r="E1845" s="16" t="s">
        <v>132</v>
      </c>
      <c r="F1845" s="16" t="s">
        <v>20</v>
      </c>
      <c r="G1845" s="7" t="n">
        <v>1</v>
      </c>
      <c r="H1845" s="6" t="n">
        <v>148.970417</v>
      </c>
      <c r="I1845" s="6" t="n">
        <v>-148.97</v>
      </c>
      <c r="J1845" s="6" t="n">
        <v>-0</v>
      </c>
      <c r="K1845" s="6" t="n">
        <v>-0</v>
      </c>
      <c r="L1845" s="6" t="n">
        <v>-0</v>
      </c>
      <c r="M1845" s="6" t="s">
        <f>=I1845+J1845+K1845+L1845</f>
      </c>
      <c r="N1845" s="16"/>
      <c r="O1845" s="16" t="s">
        <v>796</v>
      </c>
    </row>
    <row collapsed="false" customFormat="false" customHeight="false" hidden="false" ht="12.1" outlineLevel="0" r="1846">
      <c r="A1846" s="21" t="n">
        <v>46015.387222222</v>
      </c>
      <c r="B1846" s="22" t="s">
        <v>673</v>
      </c>
      <c r="C1846" s="22" t="s">
        <v>233</v>
      </c>
      <c r="D1846" s="22" t="s">
        <v>673</v>
      </c>
      <c r="E1846" s="22" t="s">
        <v>673</v>
      </c>
      <c r="F1846" s="22" t="s">
        <v>20</v>
      </c>
      <c r="G1846" s="23" t="n">
        <v>1</v>
      </c>
      <c r="H1846" s="24" t="n">
        <v>1</v>
      </c>
      <c r="I1846" s="24" t="n">
        <v>40.01</v>
      </c>
      <c r="J1846" s="24" t="n">
        <v>0</v>
      </c>
      <c r="K1846" s="24" t="n">
        <v>-0</v>
      </c>
      <c r="L1846" s="24" t="n">
        <v>-0</v>
      </c>
      <c r="M1846" s="6" t="s">
        <f>=I1846+J1846+K1846+L1846</f>
      </c>
      <c r="N1846" s="22"/>
      <c r="O1846" s="22" t="s">
        <v>796</v>
      </c>
    </row>
    <row collapsed="false" customFormat="false" customHeight="false" hidden="false" ht="12.1" outlineLevel="0" r="1847">
      <c r="A1847" s="21" t="n">
        <v>46015.576076389</v>
      </c>
      <c r="B1847" s="22" t="s">
        <v>673</v>
      </c>
      <c r="C1847" s="22" t="s">
        <v>233</v>
      </c>
      <c r="D1847" s="22" t="s">
        <v>673</v>
      </c>
      <c r="E1847" s="22" t="s">
        <v>673</v>
      </c>
      <c r="F1847" s="22" t="s">
        <v>20</v>
      </c>
      <c r="G1847" s="23" t="n">
        <v>1</v>
      </c>
      <c r="H1847" s="24" t="n">
        <v>1</v>
      </c>
      <c r="I1847" s="24" t="n">
        <v>12</v>
      </c>
      <c r="J1847" s="24" t="n">
        <v>0</v>
      </c>
      <c r="K1847" s="24" t="n">
        <v>-0</v>
      </c>
      <c r="L1847" s="24" t="n">
        <v>-0</v>
      </c>
      <c r="M1847" s="6" t="s">
        <f>=I1847+J1847+K1847+L1847</f>
      </c>
      <c r="N1847" s="22"/>
      <c r="O1847" s="22" t="s">
        <v>796</v>
      </c>
    </row>
    <row collapsed="false" customFormat="false" customHeight="false" hidden="false" ht="12.1" outlineLevel="0" r="1848">
      <c r="A1848" s="21" t="n">
        <v>46016.313634259</v>
      </c>
      <c r="B1848" s="22" t="s">
        <v>673</v>
      </c>
      <c r="C1848" s="22" t="s">
        <v>233</v>
      </c>
      <c r="D1848" s="22" t="s">
        <v>673</v>
      </c>
      <c r="E1848" s="22" t="s">
        <v>673</v>
      </c>
      <c r="F1848" s="22" t="s">
        <v>20</v>
      </c>
      <c r="G1848" s="23" t="n">
        <v>1</v>
      </c>
      <c r="H1848" s="24" t="n">
        <v>1</v>
      </c>
      <c r="I1848" s="24" t="n">
        <v>34</v>
      </c>
      <c r="J1848" s="24" t="n">
        <v>0</v>
      </c>
      <c r="K1848" s="24" t="n">
        <v>-0</v>
      </c>
      <c r="L1848" s="24" t="n">
        <v>-0</v>
      </c>
      <c r="M1848" s="6" t="s">
        <f>=I1848+J1848+K1848+L1848</f>
      </c>
      <c r="N1848" s="22"/>
      <c r="O1848" s="22" t="s">
        <v>796</v>
      </c>
    </row>
    <row collapsed="false" customFormat="false" customHeight="false" hidden="false" ht="12.1" outlineLevel="0" r="1849">
      <c r="A1849" s="21" t="n">
        <v>46016.419560185</v>
      </c>
      <c r="B1849" s="22" t="s">
        <v>673</v>
      </c>
      <c r="C1849" s="22" t="s">
        <v>233</v>
      </c>
      <c r="D1849" s="22" t="s">
        <v>673</v>
      </c>
      <c r="E1849" s="22" t="s">
        <v>673</v>
      </c>
      <c r="F1849" s="22" t="s">
        <v>20</v>
      </c>
      <c r="G1849" s="23" t="n">
        <v>1</v>
      </c>
      <c r="H1849" s="24" t="n">
        <v>1</v>
      </c>
      <c r="I1849" s="24" t="n">
        <v>14.03</v>
      </c>
      <c r="J1849" s="24" t="n">
        <v>0</v>
      </c>
      <c r="K1849" s="24" t="n">
        <v>-0</v>
      </c>
      <c r="L1849" s="24" t="n">
        <v>-0</v>
      </c>
      <c r="M1849" s="6" t="s">
        <f>=I1849+J1849+K1849+L1849</f>
      </c>
      <c r="N1849" s="22"/>
      <c r="O1849" s="22" t="s">
        <v>796</v>
      </c>
    </row>
    <row collapsed="false" customFormat="false" customHeight="false" hidden="false" ht="12.1" outlineLevel="0" r="1850">
      <c r="A1850" s="21" t="n">
        <v>46016.514155093</v>
      </c>
      <c r="B1850" s="22" t="s">
        <v>696</v>
      </c>
      <c r="C1850" s="22" t="s">
        <v>862</v>
      </c>
      <c r="D1850" s="22" t="s">
        <v>696</v>
      </c>
      <c r="E1850" s="22" t="s">
        <v>696</v>
      </c>
      <c r="F1850" s="22" t="s">
        <v>20</v>
      </c>
      <c r="G1850" s="23" t="n">
        <v>1</v>
      </c>
      <c r="H1850" s="24" t="n">
        <v>1</v>
      </c>
      <c r="I1850" s="24" t="n">
        <v>520</v>
      </c>
      <c r="J1850" s="24" t="n">
        <v>0</v>
      </c>
      <c r="K1850" s="24" t="n">
        <v>-0</v>
      </c>
      <c r="L1850" s="24" t="n">
        <v>-0</v>
      </c>
      <c r="M1850" s="6" t="s">
        <f>=I1850+J1850+K1850+L1850</f>
      </c>
      <c r="N1850" s="22"/>
      <c r="O1850" s="22" t="s">
        <v>674</v>
      </c>
    </row>
    <row collapsed="false" customFormat="false" customHeight="false" hidden="false" ht="12.1" outlineLevel="0" r="1851">
      <c r="A1851" s="29" t="n">
        <v>46016.514155093</v>
      </c>
      <c r="B1851" s="30" t="s">
        <v>687</v>
      </c>
      <c r="C1851" s="30" t="s">
        <v>863</v>
      </c>
      <c r="D1851" s="30" t="s">
        <v>687</v>
      </c>
      <c r="E1851" s="30" t="s">
        <v>687</v>
      </c>
      <c r="F1851" s="30" t="s">
        <v>20</v>
      </c>
      <c r="G1851" s="31" t="n">
        <v>1</v>
      </c>
      <c r="H1851" s="32" t="n">
        <v>-68</v>
      </c>
      <c r="I1851" s="32" t="n">
        <v>-68</v>
      </c>
      <c r="J1851" s="32" t="n">
        <v>0</v>
      </c>
      <c r="K1851" s="32" t="n">
        <v>-0</v>
      </c>
      <c r="L1851" s="32" t="n">
        <v>-0</v>
      </c>
      <c r="M1851" s="6" t="s">
        <f>=I1851+J1851+K1851+L1851</f>
      </c>
      <c r="N1851" s="30"/>
      <c r="O1851" s="30" t="s">
        <v>674</v>
      </c>
    </row>
    <row collapsed="false" customFormat="false" customHeight="false" hidden="false" ht="12.1" outlineLevel="0" r="1852">
      <c r="A1852" s="29" t="n">
        <v>46016.543460648</v>
      </c>
      <c r="B1852" s="30" t="s">
        <v>687</v>
      </c>
      <c r="C1852" s="30" t="s">
        <v>895</v>
      </c>
      <c r="D1852" s="30" t="s">
        <v>687</v>
      </c>
      <c r="E1852" s="30" t="s">
        <v>687</v>
      </c>
      <c r="F1852" s="30" t="s">
        <v>20</v>
      </c>
      <c r="G1852" s="31" t="n">
        <v>1</v>
      </c>
      <c r="H1852" s="32" t="n">
        <v>-37</v>
      </c>
      <c r="I1852" s="32" t="n">
        <v>-37</v>
      </c>
      <c r="J1852" s="32" t="n">
        <v>0</v>
      </c>
      <c r="K1852" s="32" t="n">
        <v>-0</v>
      </c>
      <c r="L1852" s="32" t="n">
        <v>-0</v>
      </c>
      <c r="M1852" s="6" t="s">
        <f>=I1852+J1852+K1852+L1852</f>
      </c>
      <c r="N1852" s="30"/>
      <c r="O1852" s="30" t="s">
        <v>674</v>
      </c>
    </row>
    <row collapsed="false" customFormat="false" customHeight="false" hidden="false" ht="12.1" outlineLevel="0" r="1853">
      <c r="A1853" s="21" t="n">
        <v>46016.543460648</v>
      </c>
      <c r="B1853" s="22" t="s">
        <v>696</v>
      </c>
      <c r="C1853" s="22" t="s">
        <v>896</v>
      </c>
      <c r="D1853" s="22" t="s">
        <v>696</v>
      </c>
      <c r="E1853" s="22" t="s">
        <v>696</v>
      </c>
      <c r="F1853" s="22" t="s">
        <v>20</v>
      </c>
      <c r="G1853" s="23" t="n">
        <v>1</v>
      </c>
      <c r="H1853" s="24" t="n">
        <v>1</v>
      </c>
      <c r="I1853" s="24" t="n">
        <v>287.1</v>
      </c>
      <c r="J1853" s="24" t="n">
        <v>0</v>
      </c>
      <c r="K1853" s="24" t="n">
        <v>-0</v>
      </c>
      <c r="L1853" s="24" t="n">
        <v>-0</v>
      </c>
      <c r="M1853" s="6" t="s">
        <f>=I1853+J1853+K1853+L1853</f>
      </c>
      <c r="N1853" s="22"/>
      <c r="O1853" s="22" t="s">
        <v>674</v>
      </c>
    </row>
    <row collapsed="false" customFormat="false" customHeight="false" hidden="false" ht="12.1" outlineLevel="0" r="1854">
      <c r="A1854" s="21" t="n">
        <v>46016.70375</v>
      </c>
      <c r="B1854" s="22" t="s">
        <v>673</v>
      </c>
      <c r="C1854" s="22" t="s">
        <v>233</v>
      </c>
      <c r="D1854" s="22" t="s">
        <v>673</v>
      </c>
      <c r="E1854" s="22" t="s">
        <v>673</v>
      </c>
      <c r="F1854" s="22" t="s">
        <v>20</v>
      </c>
      <c r="G1854" s="23" t="n">
        <v>1</v>
      </c>
      <c r="H1854" s="24" t="n">
        <v>1</v>
      </c>
      <c r="I1854" s="24" t="n">
        <v>18.4</v>
      </c>
      <c r="J1854" s="24" t="n">
        <v>0</v>
      </c>
      <c r="K1854" s="24" t="n">
        <v>-0</v>
      </c>
      <c r="L1854" s="24" t="n">
        <v>-0</v>
      </c>
      <c r="M1854" s="6" t="s">
        <f>=I1854+J1854+K1854+L1854</f>
      </c>
      <c r="N1854" s="22"/>
      <c r="O1854" s="22" t="s">
        <v>796</v>
      </c>
    </row>
    <row collapsed="false" customFormat="false" customHeight="false" hidden="false" ht="12.1" outlineLevel="0" r="1855">
      <c r="A1855" s="21" t="n">
        <v>46016.794664352</v>
      </c>
      <c r="B1855" s="22" t="s">
        <v>673</v>
      </c>
      <c r="C1855" s="22" t="s">
        <v>233</v>
      </c>
      <c r="D1855" s="22" t="s">
        <v>673</v>
      </c>
      <c r="E1855" s="22" t="s">
        <v>673</v>
      </c>
      <c r="F1855" s="22" t="s">
        <v>20</v>
      </c>
      <c r="G1855" s="23" t="n">
        <v>1</v>
      </c>
      <c r="H1855" s="24" t="n">
        <v>1</v>
      </c>
      <c r="I1855" s="24" t="n">
        <v>1.11</v>
      </c>
      <c r="J1855" s="24" t="n">
        <v>0</v>
      </c>
      <c r="K1855" s="24" t="n">
        <v>-0</v>
      </c>
      <c r="L1855" s="24" t="n">
        <v>-0</v>
      </c>
      <c r="M1855" s="6" t="s">
        <f>=I1855+J1855+K1855+L1855</f>
      </c>
      <c r="N1855" s="22"/>
      <c r="O1855" s="22" t="s">
        <v>796</v>
      </c>
    </row>
    <row collapsed="false" customFormat="false" customHeight="false" hidden="false" ht="12.1" outlineLevel="0" r="1856">
      <c r="A1856" s="21" t="n">
        <v>46016.809143519</v>
      </c>
      <c r="B1856" s="22" t="s">
        <v>673</v>
      </c>
      <c r="C1856" s="22" t="s">
        <v>233</v>
      </c>
      <c r="D1856" s="22" t="s">
        <v>673</v>
      </c>
      <c r="E1856" s="22" t="s">
        <v>673</v>
      </c>
      <c r="F1856" s="22" t="s">
        <v>20</v>
      </c>
      <c r="G1856" s="23" t="n">
        <v>1</v>
      </c>
      <c r="H1856" s="24" t="n">
        <v>1</v>
      </c>
      <c r="I1856" s="24" t="n">
        <v>0.02</v>
      </c>
      <c r="J1856" s="24" t="n">
        <v>0</v>
      </c>
      <c r="K1856" s="24" t="n">
        <v>-0</v>
      </c>
      <c r="L1856" s="24" t="n">
        <v>-0</v>
      </c>
      <c r="M1856" s="6" t="s">
        <f>=I1856+J1856+K1856+L1856</f>
      </c>
      <c r="N1856" s="22"/>
      <c r="O1856" s="22" t="s">
        <v>796</v>
      </c>
    </row>
    <row collapsed="false" customFormat="false" customHeight="false" hidden="false" ht="12.1" outlineLevel="0" r="1857">
      <c r="A1857" s="20" t="n">
        <v>46017.450162037</v>
      </c>
      <c r="B1857" s="16" t="s">
        <v>135</v>
      </c>
      <c r="C1857" s="16" t="s">
        <v>801</v>
      </c>
      <c r="D1857" s="16" t="s">
        <v>336</v>
      </c>
      <c r="E1857" s="16" t="s">
        <v>132</v>
      </c>
      <c r="F1857" s="16" t="s">
        <v>20</v>
      </c>
      <c r="G1857" s="7" t="n">
        <v>4</v>
      </c>
      <c r="H1857" s="6" t="n">
        <v>149.18</v>
      </c>
      <c r="I1857" s="6" t="n">
        <v>-596.72</v>
      </c>
      <c r="J1857" s="6" t="n">
        <v>-0</v>
      </c>
      <c r="K1857" s="6" t="n">
        <v>-0</v>
      </c>
      <c r="L1857" s="6" t="n">
        <v>-0</v>
      </c>
      <c r="M1857" s="6" t="s">
        <f>=I1857+J1857+K1857+L1857</f>
      </c>
      <c r="N1857" s="16"/>
      <c r="O1857" s="16" t="s">
        <v>674</v>
      </c>
    </row>
    <row collapsed="false" customFormat="false" customHeight="false" hidden="false" ht="12.1" outlineLevel="0" r="1858">
      <c r="A1858" s="29" t="n">
        <v>46017.542465278</v>
      </c>
      <c r="B1858" s="30" t="s">
        <v>687</v>
      </c>
      <c r="C1858" s="30" t="s">
        <v>897</v>
      </c>
      <c r="D1858" s="30" t="s">
        <v>687</v>
      </c>
      <c r="E1858" s="30" t="s">
        <v>687</v>
      </c>
      <c r="F1858" s="30" t="s">
        <v>20</v>
      </c>
      <c r="G1858" s="31" t="n">
        <v>1</v>
      </c>
      <c r="H1858" s="32" t="n">
        <v>-5</v>
      </c>
      <c r="I1858" s="32" t="n">
        <v>-5</v>
      </c>
      <c r="J1858" s="32" t="n">
        <v>0</v>
      </c>
      <c r="K1858" s="32" t="n">
        <v>-0</v>
      </c>
      <c r="L1858" s="32" t="n">
        <v>-0</v>
      </c>
      <c r="M1858" s="6" t="s">
        <f>=I1858+J1858+K1858+L1858</f>
      </c>
      <c r="N1858" s="30"/>
      <c r="O1858" s="30" t="s">
        <v>674</v>
      </c>
    </row>
    <row collapsed="false" customFormat="false" customHeight="false" hidden="false" ht="12.1" outlineLevel="0" r="1859">
      <c r="A1859" s="21" t="n">
        <v>46017.542465278</v>
      </c>
      <c r="B1859" s="22" t="s">
        <v>696</v>
      </c>
      <c r="C1859" s="22" t="s">
        <v>898</v>
      </c>
      <c r="D1859" s="22" t="s">
        <v>696</v>
      </c>
      <c r="E1859" s="22" t="s">
        <v>696</v>
      </c>
      <c r="F1859" s="22" t="s">
        <v>20</v>
      </c>
      <c r="G1859" s="23" t="n">
        <v>1</v>
      </c>
      <c r="H1859" s="24" t="n">
        <v>1</v>
      </c>
      <c r="I1859" s="24" t="n">
        <v>36</v>
      </c>
      <c r="J1859" s="24" t="n">
        <v>0</v>
      </c>
      <c r="K1859" s="24" t="n">
        <v>-0</v>
      </c>
      <c r="L1859" s="24" t="n">
        <v>-0</v>
      </c>
      <c r="M1859" s="6" t="s">
        <f>=I1859+J1859+K1859+L1859</f>
      </c>
      <c r="N1859" s="22"/>
      <c r="O1859" s="22" t="s">
        <v>674</v>
      </c>
    </row>
    <row collapsed="false" customFormat="false" customHeight="false" hidden="false" ht="12.1" outlineLevel="0" r="1860">
      <c r="A1860" s="20" t="n">
        <v>46017.594988426</v>
      </c>
      <c r="B1860" s="16" t="s">
        <v>135</v>
      </c>
      <c r="C1860" s="16" t="s">
        <v>801</v>
      </c>
      <c r="D1860" s="16" t="s">
        <v>336</v>
      </c>
      <c r="E1860" s="16" t="s">
        <v>132</v>
      </c>
      <c r="F1860" s="16" t="s">
        <v>20</v>
      </c>
      <c r="G1860" s="7" t="n">
        <v>1</v>
      </c>
      <c r="H1860" s="6" t="n">
        <v>149.19</v>
      </c>
      <c r="I1860" s="6" t="n">
        <v>-149.19</v>
      </c>
      <c r="J1860" s="6" t="n">
        <v>-0</v>
      </c>
      <c r="K1860" s="6" t="n">
        <v>-0</v>
      </c>
      <c r="L1860" s="6" t="n">
        <v>-0</v>
      </c>
      <c r="M1860" s="6" t="s">
        <f>=I1860+J1860+K1860+L1860</f>
      </c>
      <c r="N1860" s="16"/>
      <c r="O1860" s="16" t="s">
        <v>674</v>
      </c>
    </row>
    <row collapsed="false" customFormat="false" customHeight="false" hidden="false" ht="12.1" outlineLevel="0" r="1861">
      <c r="A1861" s="21" t="n">
        <v>46017.779224537</v>
      </c>
      <c r="B1861" s="22" t="s">
        <v>696</v>
      </c>
      <c r="C1861" s="22" t="s">
        <v>765</v>
      </c>
      <c r="D1861" s="22" t="s">
        <v>696</v>
      </c>
      <c r="E1861" s="22" t="s">
        <v>696</v>
      </c>
      <c r="F1861" s="22" t="s">
        <v>20</v>
      </c>
      <c r="G1861" s="23" t="n">
        <v>1</v>
      </c>
      <c r="H1861" s="24" t="n">
        <v>1</v>
      </c>
      <c r="I1861" s="24" t="n">
        <v>56.3</v>
      </c>
      <c r="J1861" s="24" t="n">
        <v>0</v>
      </c>
      <c r="K1861" s="24" t="n">
        <v>-0</v>
      </c>
      <c r="L1861" s="24" t="n">
        <v>-0</v>
      </c>
      <c r="M1861" s="6" t="s">
        <f>=I1861+J1861+K1861+L1861</f>
      </c>
      <c r="N1861" s="22"/>
      <c r="O1861" s="22" t="s">
        <v>674</v>
      </c>
    </row>
    <row collapsed="false" customFormat="false" customHeight="false" hidden="false" ht="12.1" outlineLevel="0" r="1862">
      <c r="A1862" s="21" t="n">
        <v>46017.85962963</v>
      </c>
      <c r="B1862" s="22" t="s">
        <v>673</v>
      </c>
      <c r="C1862" s="22" t="s">
        <v>233</v>
      </c>
      <c r="D1862" s="22" t="s">
        <v>673</v>
      </c>
      <c r="E1862" s="22" t="s">
        <v>673</v>
      </c>
      <c r="F1862" s="22" t="s">
        <v>20</v>
      </c>
      <c r="G1862" s="23" t="n">
        <v>1</v>
      </c>
      <c r="H1862" s="24" t="n">
        <v>1</v>
      </c>
      <c r="I1862" s="24" t="n">
        <v>4900</v>
      </c>
      <c r="J1862" s="24" t="n">
        <v>0</v>
      </c>
      <c r="K1862" s="24" t="n">
        <v>-0</v>
      </c>
      <c r="L1862" s="24" t="n">
        <v>-0</v>
      </c>
      <c r="M1862" s="6" t="s">
        <f>=I1862+J1862+K1862+L1862</f>
      </c>
      <c r="N1862" s="22"/>
      <c r="O1862" s="22" t="s">
        <v>674</v>
      </c>
    </row>
    <row collapsed="false" customFormat="false" customHeight="false" hidden="false" ht="12.1" outlineLevel="0" r="1863">
      <c r="A1863" s="20" t="n">
        <v>46017.859803241</v>
      </c>
      <c r="B1863" s="16" t="s">
        <v>135</v>
      </c>
      <c r="C1863" s="16" t="s">
        <v>801</v>
      </c>
      <c r="D1863" s="16" t="s">
        <v>336</v>
      </c>
      <c r="E1863" s="16" t="s">
        <v>132</v>
      </c>
      <c r="F1863" s="16" t="s">
        <v>20</v>
      </c>
      <c r="G1863" s="7" t="n">
        <v>33</v>
      </c>
      <c r="H1863" s="6" t="n">
        <v>149.2</v>
      </c>
      <c r="I1863" s="6" t="n">
        <v>-4923.6</v>
      </c>
      <c r="J1863" s="6" t="n">
        <v>-0</v>
      </c>
      <c r="K1863" s="6" t="n">
        <v>-0</v>
      </c>
      <c r="L1863" s="6" t="n">
        <v>-0</v>
      </c>
      <c r="M1863" s="6" t="s">
        <f>=I1863+J1863+K1863+L1863</f>
      </c>
      <c r="N1863" s="16"/>
      <c r="O1863" s="16" t="s">
        <v>674</v>
      </c>
    </row>
    <row collapsed="false" customFormat="false" customHeight="false" hidden="false" ht="12.1" outlineLevel="0" r="1864">
      <c r="A1864" s="21" t="n">
        <v>46017.903506944</v>
      </c>
      <c r="B1864" s="22" t="s">
        <v>673</v>
      </c>
      <c r="C1864" s="22" t="s">
        <v>233</v>
      </c>
      <c r="D1864" s="22" t="s">
        <v>673</v>
      </c>
      <c r="E1864" s="22" t="s">
        <v>673</v>
      </c>
      <c r="F1864" s="22" t="s">
        <v>20</v>
      </c>
      <c r="G1864" s="23" t="n">
        <v>1</v>
      </c>
      <c r="H1864" s="24" t="n">
        <v>1</v>
      </c>
      <c r="I1864" s="24" t="n">
        <v>3</v>
      </c>
      <c r="J1864" s="24" t="n">
        <v>0</v>
      </c>
      <c r="K1864" s="24" t="n">
        <v>-0</v>
      </c>
      <c r="L1864" s="24" t="n">
        <v>-0</v>
      </c>
      <c r="M1864" s="6" t="s">
        <f>=I1864+J1864+K1864+L1864</f>
      </c>
      <c r="N1864" s="22"/>
      <c r="O1864" s="22" t="s">
        <v>796</v>
      </c>
    </row>
    <row collapsed="false" customFormat="false" customHeight="false" hidden="false" ht="12.1" outlineLevel="0" r="1865">
      <c r="A1865" s="21" t="n">
        <v>46018.546666667</v>
      </c>
      <c r="B1865" s="22" t="s">
        <v>673</v>
      </c>
      <c r="C1865" s="22" t="s">
        <v>233</v>
      </c>
      <c r="D1865" s="22" t="s">
        <v>673</v>
      </c>
      <c r="E1865" s="22" t="s">
        <v>673</v>
      </c>
      <c r="F1865" s="22" t="s">
        <v>20</v>
      </c>
      <c r="G1865" s="23" t="n">
        <v>1</v>
      </c>
      <c r="H1865" s="24" t="n">
        <v>1</v>
      </c>
      <c r="I1865" s="24" t="n">
        <v>31.06</v>
      </c>
      <c r="J1865" s="24" t="n">
        <v>0</v>
      </c>
      <c r="K1865" s="24" t="n">
        <v>-0</v>
      </c>
      <c r="L1865" s="24" t="n">
        <v>-0</v>
      </c>
      <c r="M1865" s="6" t="s">
        <f>=I1865+J1865+K1865+L1865</f>
      </c>
      <c r="N1865" s="22"/>
      <c r="O1865" s="22" t="s">
        <v>796</v>
      </c>
    </row>
    <row collapsed="false" customFormat="false" customHeight="false" hidden="false" ht="12.1" outlineLevel="0" r="1866">
      <c r="A1866" s="20" t="n">
        <v>46018.546724537</v>
      </c>
      <c r="B1866" s="16" t="s">
        <v>135</v>
      </c>
      <c r="C1866" s="16" t="s">
        <v>801</v>
      </c>
      <c r="D1866" s="16" t="s">
        <v>336</v>
      </c>
      <c r="E1866" s="16" t="s">
        <v>132</v>
      </c>
      <c r="F1866" s="16" t="s">
        <v>20</v>
      </c>
      <c r="G1866" s="7" t="n">
        <v>1</v>
      </c>
      <c r="H1866" s="6" t="n">
        <v>149.19767</v>
      </c>
      <c r="I1866" s="6" t="n">
        <v>-149.2</v>
      </c>
      <c r="J1866" s="6" t="n">
        <v>-0</v>
      </c>
      <c r="K1866" s="6" t="n">
        <v>-0</v>
      </c>
      <c r="L1866" s="6" t="n">
        <v>-0</v>
      </c>
      <c r="M1866" s="6" t="s">
        <f>=I1866+J1866+K1866+L1866</f>
      </c>
      <c r="N1866" s="16"/>
      <c r="O1866" s="16" t="s">
        <v>796</v>
      </c>
    </row>
    <row collapsed="false" customFormat="false" customHeight="false" hidden="false" ht="12.1" outlineLevel="0" r="1867">
      <c r="A1867" s="21" t="n">
        <v>46019.667581019</v>
      </c>
      <c r="B1867" s="22" t="s">
        <v>673</v>
      </c>
      <c r="C1867" s="22" t="s">
        <v>233</v>
      </c>
      <c r="D1867" s="22" t="s">
        <v>673</v>
      </c>
      <c r="E1867" s="22" t="s">
        <v>673</v>
      </c>
      <c r="F1867" s="22" t="s">
        <v>20</v>
      </c>
      <c r="G1867" s="23" t="n">
        <v>1</v>
      </c>
      <c r="H1867" s="24" t="n">
        <v>1</v>
      </c>
      <c r="I1867" s="24" t="n">
        <v>48.11</v>
      </c>
      <c r="J1867" s="24" t="n">
        <v>0</v>
      </c>
      <c r="K1867" s="24" t="n">
        <v>-0</v>
      </c>
      <c r="L1867" s="24" t="n">
        <v>-0</v>
      </c>
      <c r="M1867" s="6" t="s">
        <f>=I1867+J1867+K1867+L1867</f>
      </c>
      <c r="N1867" s="22"/>
      <c r="O1867" s="22" t="s">
        <v>796</v>
      </c>
    </row>
    <row collapsed="false" customFormat="false" customHeight="false" hidden="false" ht="12.1" outlineLevel="0" r="1868">
      <c r="A1868" s="21" t="n">
        <v>46020.444594907</v>
      </c>
      <c r="B1868" s="22" t="s">
        <v>696</v>
      </c>
      <c r="C1868" s="22" t="s">
        <v>869</v>
      </c>
      <c r="D1868" s="22" t="s">
        <v>696</v>
      </c>
      <c r="E1868" s="22" t="s">
        <v>696</v>
      </c>
      <c r="F1868" s="22" t="s">
        <v>20</v>
      </c>
      <c r="G1868" s="23" t="n">
        <v>1</v>
      </c>
      <c r="H1868" s="24" t="n">
        <v>1</v>
      </c>
      <c r="I1868" s="24" t="n">
        <v>44.88</v>
      </c>
      <c r="J1868" s="24" t="n">
        <v>0</v>
      </c>
      <c r="K1868" s="24" t="n">
        <v>-0</v>
      </c>
      <c r="L1868" s="24" t="n">
        <v>-0</v>
      </c>
      <c r="M1868" s="6" t="s">
        <f>=I1868+J1868+K1868+L1868</f>
      </c>
      <c r="N1868" s="22"/>
      <c r="O1868" s="22" t="s">
        <v>674</v>
      </c>
    </row>
    <row collapsed="false" customFormat="false" customHeight="false" hidden="false" ht="12.1" outlineLevel="0" r="1869">
      <c r="A1869" s="21" t="n">
        <v>46020.447928241</v>
      </c>
      <c r="B1869" s="22" t="s">
        <v>731</v>
      </c>
      <c r="C1869" s="22" t="s">
        <v>870</v>
      </c>
      <c r="D1869" s="22" t="s">
        <v>731</v>
      </c>
      <c r="E1869" s="22" t="s">
        <v>731</v>
      </c>
      <c r="F1869" s="22" t="s">
        <v>20</v>
      </c>
      <c r="G1869" s="23" t="n">
        <v>1</v>
      </c>
      <c r="H1869" s="24" t="n">
        <v>1</v>
      </c>
      <c r="I1869" s="24" t="n">
        <v>185.76</v>
      </c>
      <c r="J1869" s="24" t="n">
        <v>0</v>
      </c>
      <c r="K1869" s="24" t="n">
        <v>-0</v>
      </c>
      <c r="L1869" s="24" t="n">
        <v>-0</v>
      </c>
      <c r="M1869" s="6" t="s">
        <f>=I1869+J1869+K1869+L1869</f>
      </c>
      <c r="N1869" s="22"/>
      <c r="O1869" s="22" t="s">
        <v>674</v>
      </c>
    </row>
    <row collapsed="false" customFormat="false" customHeight="false" hidden="false" ht="12.1" outlineLevel="0" r="1870">
      <c r="A1870" s="21" t="n">
        <v>46020.653541667</v>
      </c>
      <c r="B1870" s="22" t="s">
        <v>673</v>
      </c>
      <c r="C1870" s="22" t="s">
        <v>233</v>
      </c>
      <c r="D1870" s="22" t="s">
        <v>673</v>
      </c>
      <c r="E1870" s="22" t="s">
        <v>673</v>
      </c>
      <c r="F1870" s="22" t="s">
        <v>20</v>
      </c>
      <c r="G1870" s="23" t="n">
        <v>1</v>
      </c>
      <c r="H1870" s="24" t="n">
        <v>1</v>
      </c>
      <c r="I1870" s="24" t="n">
        <v>23</v>
      </c>
      <c r="J1870" s="24" t="n">
        <v>0</v>
      </c>
      <c r="K1870" s="24" t="n">
        <v>-0</v>
      </c>
      <c r="L1870" s="24" t="n">
        <v>-0</v>
      </c>
      <c r="M1870" s="6" t="s">
        <f>=I1870+J1870+K1870+L1870</f>
      </c>
      <c r="N1870" s="22"/>
      <c r="O1870" s="22" t="s">
        <v>796</v>
      </c>
    </row>
    <row collapsed="false" customFormat="false" customHeight="false" hidden="false" ht="12.1" outlineLevel="0" r="1871">
      <c r="A1871" s="21" t="n">
        <v>46020.905543981</v>
      </c>
      <c r="B1871" s="22" t="s">
        <v>673</v>
      </c>
      <c r="C1871" s="22" t="s">
        <v>233</v>
      </c>
      <c r="D1871" s="22" t="s">
        <v>673</v>
      </c>
      <c r="E1871" s="22" t="s">
        <v>673</v>
      </c>
      <c r="F1871" s="22" t="s">
        <v>20</v>
      </c>
      <c r="G1871" s="23" t="n">
        <v>1</v>
      </c>
      <c r="H1871" s="24" t="n">
        <v>1</v>
      </c>
      <c r="I1871" s="24" t="n">
        <v>0.01</v>
      </c>
      <c r="J1871" s="24" t="n">
        <v>0</v>
      </c>
      <c r="K1871" s="24" t="n">
        <v>-0</v>
      </c>
      <c r="L1871" s="24" t="n">
        <v>-0</v>
      </c>
      <c r="M1871" s="6" t="s">
        <f>=I1871+J1871+K1871+L1871</f>
      </c>
      <c r="N1871" s="22"/>
      <c r="O1871" s="22" t="s">
        <v>796</v>
      </c>
    </row>
    <row collapsed="false" customFormat="false" customHeight="false" hidden="false" ht="12.1" outlineLevel="0" r="1872">
      <c r="A1872" s="21" t="n">
        <v>46020.909606481</v>
      </c>
      <c r="B1872" s="22" t="s">
        <v>673</v>
      </c>
      <c r="C1872" s="22" t="s">
        <v>233</v>
      </c>
      <c r="D1872" s="22" t="s">
        <v>673</v>
      </c>
      <c r="E1872" s="22" t="s">
        <v>673</v>
      </c>
      <c r="F1872" s="22" t="s">
        <v>20</v>
      </c>
      <c r="G1872" s="23" t="n">
        <v>1</v>
      </c>
      <c r="H1872" s="24" t="n">
        <v>1</v>
      </c>
      <c r="I1872" s="24" t="n">
        <v>20.06</v>
      </c>
      <c r="J1872" s="24" t="n">
        <v>0</v>
      </c>
      <c r="K1872" s="24" t="n">
        <v>-0</v>
      </c>
      <c r="L1872" s="24" t="n">
        <v>-0</v>
      </c>
      <c r="M1872" s="6" t="s">
        <f>=I1872+J1872+K1872+L1872</f>
      </c>
      <c r="N1872" s="22"/>
      <c r="O1872" s="22" t="s">
        <v>796</v>
      </c>
    </row>
    <row collapsed="false" customFormat="false" customHeight="false" hidden="false" ht="12.1" outlineLevel="0" r="1873">
      <c r="A1873" s="21" t="n">
        <v>46021.403738426</v>
      </c>
      <c r="B1873" s="22" t="s">
        <v>696</v>
      </c>
      <c r="C1873" s="22" t="s">
        <v>889</v>
      </c>
      <c r="D1873" s="22" t="s">
        <v>696</v>
      </c>
      <c r="E1873" s="22" t="s">
        <v>696</v>
      </c>
      <c r="F1873" s="22" t="s">
        <v>20</v>
      </c>
      <c r="G1873" s="23" t="n">
        <v>1</v>
      </c>
      <c r="H1873" s="24" t="n">
        <v>1</v>
      </c>
      <c r="I1873" s="24" t="n">
        <v>48.69</v>
      </c>
      <c r="J1873" s="24" t="n">
        <v>0</v>
      </c>
      <c r="K1873" s="24" t="n">
        <v>-0</v>
      </c>
      <c r="L1873" s="24" t="n">
        <v>-0</v>
      </c>
      <c r="M1873" s="6" t="s">
        <f>=I1873+J1873+K1873+L1873</f>
      </c>
      <c r="N1873" s="22"/>
      <c r="O1873" s="22" t="s">
        <v>674</v>
      </c>
    </row>
    <row collapsed="false" customFormat="false" customHeight="false" hidden="false" ht="12.1" outlineLevel="0" r="1874">
      <c r="A1874" s="20" t="n">
        <v>46021.654259259</v>
      </c>
      <c r="B1874" s="16" t="s">
        <v>135</v>
      </c>
      <c r="C1874" s="16" t="s">
        <v>801</v>
      </c>
      <c r="D1874" s="16" t="s">
        <v>336</v>
      </c>
      <c r="E1874" s="16" t="s">
        <v>132</v>
      </c>
      <c r="F1874" s="16" t="s">
        <v>20</v>
      </c>
      <c r="G1874" s="7" t="n">
        <v>2</v>
      </c>
      <c r="H1874" s="6" t="n">
        <v>149.68</v>
      </c>
      <c r="I1874" s="6" t="n">
        <v>-299.36</v>
      </c>
      <c r="J1874" s="6" t="n">
        <v>-0</v>
      </c>
      <c r="K1874" s="6" t="n">
        <v>-0</v>
      </c>
      <c r="L1874" s="6" t="n">
        <v>-0</v>
      </c>
      <c r="M1874" s="6" t="s">
        <f>=I1874+J1874+K1874+L1874</f>
      </c>
      <c r="N1874" s="16"/>
      <c r="O1874" s="16" t="s">
        <v>674</v>
      </c>
    </row>
    <row collapsed="false" customFormat="false" customHeight="false" hidden="false" ht="12.1" outlineLevel="0" r="1875">
      <c r="A1875" s="21" t="n">
        <v>46022.31962963</v>
      </c>
      <c r="B1875" s="22" t="s">
        <v>673</v>
      </c>
      <c r="C1875" s="22" t="s">
        <v>233</v>
      </c>
      <c r="D1875" s="22" t="s">
        <v>673</v>
      </c>
      <c r="E1875" s="22" t="s">
        <v>673</v>
      </c>
      <c r="F1875" s="22" t="s">
        <v>20</v>
      </c>
      <c r="G1875" s="23" t="n">
        <v>1</v>
      </c>
      <c r="H1875" s="24" t="n">
        <v>1</v>
      </c>
      <c r="I1875" s="24" t="n">
        <v>10.25</v>
      </c>
      <c r="J1875" s="24" t="n">
        <v>0</v>
      </c>
      <c r="K1875" s="24" t="n">
        <v>-0</v>
      </c>
      <c r="L1875" s="24" t="n">
        <v>-0</v>
      </c>
      <c r="M1875" s="6" t="s">
        <f>=I1875+J1875+K1875+L1875</f>
      </c>
      <c r="N1875" s="22"/>
      <c r="O1875" s="22" t="s">
        <v>796</v>
      </c>
    </row>
    <row collapsed="false" customFormat="false" customHeight="false" hidden="false" ht="12.1" outlineLevel="0" r="1876">
      <c r="A1876" s="21" t="n">
        <v>46022.461342593</v>
      </c>
      <c r="B1876" s="22" t="s">
        <v>673</v>
      </c>
      <c r="C1876" s="22" t="s">
        <v>233</v>
      </c>
      <c r="D1876" s="22" t="s">
        <v>673</v>
      </c>
      <c r="E1876" s="22" t="s">
        <v>673</v>
      </c>
      <c r="F1876" s="22" t="s">
        <v>20</v>
      </c>
      <c r="G1876" s="23" t="n">
        <v>1</v>
      </c>
      <c r="H1876" s="24" t="n">
        <v>1</v>
      </c>
      <c r="I1876" s="24" t="n">
        <v>42.6</v>
      </c>
      <c r="J1876" s="24" t="n">
        <v>0</v>
      </c>
      <c r="K1876" s="24" t="n">
        <v>-0</v>
      </c>
      <c r="L1876" s="24" t="n">
        <v>-0</v>
      </c>
      <c r="M1876" s="6" t="s">
        <f>=I1876+J1876+K1876+L1876</f>
      </c>
      <c r="N1876" s="22"/>
      <c r="O1876" s="22" t="s">
        <v>796</v>
      </c>
    </row>
    <row collapsed="false" customFormat="false" customHeight="false" hidden="false" ht="12.1" outlineLevel="0" r="1877">
      <c r="A1877" s="20" t="n">
        <v>46022.461400463</v>
      </c>
      <c r="B1877" s="16" t="s">
        <v>135</v>
      </c>
      <c r="C1877" s="16" t="s">
        <v>801</v>
      </c>
      <c r="D1877" s="16" t="s">
        <v>336</v>
      </c>
      <c r="E1877" s="16" t="s">
        <v>132</v>
      </c>
      <c r="F1877" s="16" t="s">
        <v>20</v>
      </c>
      <c r="G1877" s="7" t="n">
        <v>1</v>
      </c>
      <c r="H1877" s="6" t="n">
        <v>149.441272</v>
      </c>
      <c r="I1877" s="6" t="n">
        <v>-149.44</v>
      </c>
      <c r="J1877" s="6" t="n">
        <v>-0</v>
      </c>
      <c r="K1877" s="6" t="n">
        <v>-0</v>
      </c>
      <c r="L1877" s="6" t="n">
        <v>-0</v>
      </c>
      <c r="M1877" s="6" t="s">
        <f>=I1877+J1877+K1877+L1877</f>
      </c>
      <c r="N1877" s="16"/>
      <c r="O1877" s="16" t="s">
        <v>796</v>
      </c>
    </row>
    <row collapsed="false" customFormat="false" customHeight="false" hidden="false" ht="12.1" outlineLevel="0" r="1878">
      <c r="A1878" s="21" t="n">
        <v>46025.315844907</v>
      </c>
      <c r="B1878" s="22" t="s">
        <v>673</v>
      </c>
      <c r="C1878" s="22" t="s">
        <v>233</v>
      </c>
      <c r="D1878" s="22" t="s">
        <v>673</v>
      </c>
      <c r="E1878" s="22" t="s">
        <v>673</v>
      </c>
      <c r="F1878" s="22" t="s">
        <v>20</v>
      </c>
      <c r="G1878" s="23" t="n">
        <v>1</v>
      </c>
      <c r="H1878" s="24" t="n">
        <v>1</v>
      </c>
      <c r="I1878" s="24" t="n">
        <v>28</v>
      </c>
      <c r="J1878" s="24" t="n">
        <v>0</v>
      </c>
      <c r="K1878" s="24" t="n">
        <v>-0</v>
      </c>
      <c r="L1878" s="24" t="n">
        <v>-0</v>
      </c>
      <c r="M1878" s="6" t="s">
        <f>=I1878+J1878+K1878+L1878</f>
      </c>
      <c r="N1878" s="22"/>
      <c r="O1878" s="22" t="s">
        <v>796</v>
      </c>
    </row>
    <row collapsed="false" customFormat="false" customHeight="false" hidden="false" ht="12.1" outlineLevel="0" r="1879">
      <c r="A1879" s="21" t="n">
        <v>46025.549201389</v>
      </c>
      <c r="B1879" s="22" t="s">
        <v>673</v>
      </c>
      <c r="C1879" s="22" t="s">
        <v>233</v>
      </c>
      <c r="D1879" s="22" t="s">
        <v>673</v>
      </c>
      <c r="E1879" s="22" t="s">
        <v>673</v>
      </c>
      <c r="F1879" s="22" t="s">
        <v>20</v>
      </c>
      <c r="G1879" s="23" t="n">
        <v>1</v>
      </c>
      <c r="H1879" s="24" t="n">
        <v>1</v>
      </c>
      <c r="I1879" s="24" t="n">
        <v>36.8</v>
      </c>
      <c r="J1879" s="24" t="n">
        <v>0</v>
      </c>
      <c r="K1879" s="24" t="n">
        <v>-0</v>
      </c>
      <c r="L1879" s="24" t="n">
        <v>-0</v>
      </c>
      <c r="M1879" s="6" t="s">
        <f>=I1879+J1879+K1879+L1879</f>
      </c>
      <c r="N1879" s="22"/>
      <c r="O1879" s="22" t="s">
        <v>796</v>
      </c>
    </row>
    <row collapsed="false" customFormat="false" customHeight="false" hidden="false" ht="12.1" outlineLevel="0" r="1880">
      <c r="A1880" s="21" t="n">
        <v>46026.323634259</v>
      </c>
      <c r="B1880" s="22" t="s">
        <v>673</v>
      </c>
      <c r="C1880" s="22" t="s">
        <v>233</v>
      </c>
      <c r="D1880" s="22" t="s">
        <v>673</v>
      </c>
      <c r="E1880" s="22" t="s">
        <v>673</v>
      </c>
      <c r="F1880" s="22" t="s">
        <v>20</v>
      </c>
      <c r="G1880" s="23" t="n">
        <v>1</v>
      </c>
      <c r="H1880" s="24" t="n">
        <v>1</v>
      </c>
      <c r="I1880" s="24" t="n">
        <v>49</v>
      </c>
      <c r="J1880" s="24" t="n">
        <v>0</v>
      </c>
      <c r="K1880" s="24" t="n">
        <v>-0</v>
      </c>
      <c r="L1880" s="24" t="n">
        <v>-0</v>
      </c>
      <c r="M1880" s="6" t="s">
        <f>=I1880+J1880+K1880+L1880</f>
      </c>
      <c r="N1880" s="22"/>
      <c r="O1880" s="22" t="s">
        <v>796</v>
      </c>
    </row>
    <row collapsed="false" customFormat="false" customHeight="false" hidden="false" ht="12.1" outlineLevel="0" r="1881">
      <c r="A1881" s="21" t="n">
        <v>46026.608136574</v>
      </c>
      <c r="B1881" s="22" t="s">
        <v>673</v>
      </c>
      <c r="C1881" s="22" t="s">
        <v>233</v>
      </c>
      <c r="D1881" s="22" t="s">
        <v>673</v>
      </c>
      <c r="E1881" s="22" t="s">
        <v>673</v>
      </c>
      <c r="F1881" s="22" t="s">
        <v>20</v>
      </c>
      <c r="G1881" s="23" t="n">
        <v>1</v>
      </c>
      <c r="H1881" s="24" t="n">
        <v>1</v>
      </c>
      <c r="I1881" s="24" t="n">
        <v>0.1</v>
      </c>
      <c r="J1881" s="24" t="n">
        <v>0</v>
      </c>
      <c r="K1881" s="24" t="n">
        <v>-0</v>
      </c>
      <c r="L1881" s="24" t="n">
        <v>-0</v>
      </c>
      <c r="M1881" s="6" t="s">
        <f>=I1881+J1881+K1881+L1881</f>
      </c>
      <c r="N1881" s="22"/>
      <c r="O1881" s="22" t="s">
        <v>796</v>
      </c>
    </row>
    <row collapsed="false" customFormat="false" customHeight="false" hidden="false" ht="12.1" outlineLevel="0" r="1882">
      <c r="A1882" s="21" t="n">
        <v>46026.949178241</v>
      </c>
      <c r="B1882" s="22" t="s">
        <v>673</v>
      </c>
      <c r="C1882" s="22" t="s">
        <v>233</v>
      </c>
      <c r="D1882" s="22" t="s">
        <v>673</v>
      </c>
      <c r="E1882" s="22" t="s">
        <v>673</v>
      </c>
      <c r="F1882" s="22" t="s">
        <v>20</v>
      </c>
      <c r="G1882" s="23" t="n">
        <v>1</v>
      </c>
      <c r="H1882" s="24" t="n">
        <v>1</v>
      </c>
      <c r="I1882" s="24" t="n">
        <v>836.8</v>
      </c>
      <c r="J1882" s="24" t="n">
        <v>0</v>
      </c>
      <c r="K1882" s="24" t="n">
        <v>-0</v>
      </c>
      <c r="L1882" s="24" t="n">
        <v>-0</v>
      </c>
      <c r="M1882" s="6" t="s">
        <f>=I1882+J1882+K1882+L1882</f>
      </c>
      <c r="N1882" s="22"/>
      <c r="O1882" s="22" t="s">
        <v>796</v>
      </c>
    </row>
    <row collapsed="false" customFormat="false" customHeight="false" hidden="false" ht="12.1" outlineLevel="0" r="1883">
      <c r="A1883" s="20" t="n">
        <v>46026.949270833</v>
      </c>
      <c r="B1883" s="16" t="s">
        <v>135</v>
      </c>
      <c r="C1883" s="16" t="s">
        <v>801</v>
      </c>
      <c r="D1883" s="16" t="s">
        <v>336</v>
      </c>
      <c r="E1883" s="16" t="s">
        <v>132</v>
      </c>
      <c r="F1883" s="16" t="s">
        <v>20</v>
      </c>
      <c r="G1883" s="7" t="n">
        <v>6</v>
      </c>
      <c r="H1883" s="6" t="n">
        <v>149.691064</v>
      </c>
      <c r="I1883" s="6" t="n">
        <v>-898.15</v>
      </c>
      <c r="J1883" s="6" t="n">
        <v>-0</v>
      </c>
      <c r="K1883" s="6" t="n">
        <v>-0</v>
      </c>
      <c r="L1883" s="6" t="n">
        <v>-0</v>
      </c>
      <c r="M1883" s="6" t="s">
        <f>=I1883+J1883+K1883+L1883</f>
      </c>
      <c r="N1883" s="16"/>
      <c r="O1883" s="16" t="s">
        <v>796</v>
      </c>
    </row>
    <row collapsed="false" customFormat="false" customHeight="false" hidden="false" ht="12.1" outlineLevel="0" r="1884">
      <c r="A1884" s="21" t="n">
        <v>46027.458055556</v>
      </c>
      <c r="B1884" s="22" t="s">
        <v>673</v>
      </c>
      <c r="C1884" s="22" t="s">
        <v>233</v>
      </c>
      <c r="D1884" s="22" t="s">
        <v>673</v>
      </c>
      <c r="E1884" s="22" t="s">
        <v>673</v>
      </c>
      <c r="F1884" s="22" t="s">
        <v>20</v>
      </c>
      <c r="G1884" s="23" t="n">
        <v>1</v>
      </c>
      <c r="H1884" s="24" t="n">
        <v>1</v>
      </c>
      <c r="I1884" s="24" t="n">
        <v>7.79</v>
      </c>
      <c r="J1884" s="24" t="n">
        <v>0</v>
      </c>
      <c r="K1884" s="24" t="n">
        <v>-0</v>
      </c>
      <c r="L1884" s="24" t="n">
        <v>-0</v>
      </c>
      <c r="M1884" s="6" t="s">
        <f>=I1884+J1884+K1884+L1884</f>
      </c>
      <c r="N1884" s="22"/>
      <c r="O1884" s="22" t="s">
        <v>796</v>
      </c>
    </row>
    <row collapsed="false" customFormat="false" customHeight="false" hidden="false" ht="12.1" outlineLevel="0" r="1885">
      <c r="A1885" s="21" t="n">
        <v>46027.676018519</v>
      </c>
      <c r="B1885" s="22" t="s">
        <v>673</v>
      </c>
      <c r="C1885" s="22" t="s">
        <v>233</v>
      </c>
      <c r="D1885" s="22" t="s">
        <v>673</v>
      </c>
      <c r="E1885" s="22" t="s">
        <v>673</v>
      </c>
      <c r="F1885" s="22" t="s">
        <v>20</v>
      </c>
      <c r="G1885" s="23" t="n">
        <v>1</v>
      </c>
      <c r="H1885" s="24" t="n">
        <v>1</v>
      </c>
      <c r="I1885" s="24" t="n">
        <v>48.99</v>
      </c>
      <c r="J1885" s="24" t="n">
        <v>0</v>
      </c>
      <c r="K1885" s="24" t="n">
        <v>-0</v>
      </c>
      <c r="L1885" s="24" t="n">
        <v>-0</v>
      </c>
      <c r="M1885" s="6" t="s">
        <f>=I1885+J1885+K1885+L1885</f>
      </c>
      <c r="N1885" s="22"/>
      <c r="O1885" s="22" t="s">
        <v>796</v>
      </c>
    </row>
    <row collapsed="false" customFormat="false" customHeight="false" hidden="false" ht="12.1" outlineLevel="0" r="1886">
      <c r="A1886" s="21" t="n">
        <v>46027.858865741</v>
      </c>
      <c r="B1886" s="22" t="s">
        <v>673</v>
      </c>
      <c r="C1886" s="22" t="s">
        <v>233</v>
      </c>
      <c r="D1886" s="22" t="s">
        <v>673</v>
      </c>
      <c r="E1886" s="22" t="s">
        <v>673</v>
      </c>
      <c r="F1886" s="22" t="s">
        <v>20</v>
      </c>
      <c r="G1886" s="23" t="n">
        <v>1</v>
      </c>
      <c r="H1886" s="24" t="n">
        <v>1</v>
      </c>
      <c r="I1886" s="24" t="n">
        <v>30.04</v>
      </c>
      <c r="J1886" s="24" t="n">
        <v>0</v>
      </c>
      <c r="K1886" s="24" t="n">
        <v>-0</v>
      </c>
      <c r="L1886" s="24" t="n">
        <v>-0</v>
      </c>
      <c r="M1886" s="6" t="s">
        <f>=I1886+J1886+K1886+L1886</f>
      </c>
      <c r="N1886" s="22"/>
      <c r="O1886" s="22" t="s">
        <v>796</v>
      </c>
    </row>
    <row collapsed="false" customFormat="false" customHeight="false" hidden="false" ht="12.1" outlineLevel="0" r="1887">
      <c r="A1887" s="20" t="n">
        <v>46027.858969907</v>
      </c>
      <c r="B1887" s="16" t="s">
        <v>135</v>
      </c>
      <c r="C1887" s="16" t="s">
        <v>801</v>
      </c>
      <c r="D1887" s="16" t="s">
        <v>336</v>
      </c>
      <c r="E1887" s="16" t="s">
        <v>132</v>
      </c>
      <c r="F1887" s="16" t="s">
        <v>20</v>
      </c>
      <c r="G1887" s="7" t="n">
        <v>1</v>
      </c>
      <c r="H1887" s="6" t="n">
        <v>149.753512</v>
      </c>
      <c r="I1887" s="6" t="n">
        <v>-149.75</v>
      </c>
      <c r="J1887" s="6" t="n">
        <v>-0</v>
      </c>
      <c r="K1887" s="6" t="n">
        <v>-0</v>
      </c>
      <c r="L1887" s="6" t="n">
        <v>-0</v>
      </c>
      <c r="M1887" s="6" t="s">
        <f>=I1887+J1887+K1887+L1887</f>
      </c>
      <c r="N1887" s="16"/>
      <c r="O1887" s="16" t="s">
        <v>796</v>
      </c>
    </row>
    <row collapsed="false" customFormat="false" customHeight="false" hidden="false" ht="12.1" outlineLevel="0" r="1888">
      <c r="A1888" s="21" t="n">
        <v>46028.559409722</v>
      </c>
      <c r="B1888" s="22" t="s">
        <v>673</v>
      </c>
      <c r="C1888" s="22" t="s">
        <v>233</v>
      </c>
      <c r="D1888" s="22" t="s">
        <v>673</v>
      </c>
      <c r="E1888" s="22" t="s">
        <v>673</v>
      </c>
      <c r="F1888" s="22" t="s">
        <v>20</v>
      </c>
      <c r="G1888" s="23" t="n">
        <v>1</v>
      </c>
      <c r="H1888" s="24" t="n">
        <v>1</v>
      </c>
      <c r="I1888" s="24" t="n">
        <v>1</v>
      </c>
      <c r="J1888" s="24" t="n">
        <v>0</v>
      </c>
      <c r="K1888" s="24" t="n">
        <v>-0</v>
      </c>
      <c r="L1888" s="24" t="n">
        <v>-0</v>
      </c>
      <c r="M1888" s="6" t="s">
        <f>=I1888+J1888+K1888+L1888</f>
      </c>
      <c r="N1888" s="22"/>
      <c r="O1888" s="22" t="s">
        <v>796</v>
      </c>
    </row>
    <row collapsed="false" customFormat="false" customHeight="false" hidden="false" ht="12.1" outlineLevel="0" r="1889">
      <c r="A1889" s="21" t="n">
        <v>46028.615601852</v>
      </c>
      <c r="B1889" s="22" t="s">
        <v>673</v>
      </c>
      <c r="C1889" s="22" t="s">
        <v>233</v>
      </c>
      <c r="D1889" s="22" t="s">
        <v>673</v>
      </c>
      <c r="E1889" s="22" t="s">
        <v>673</v>
      </c>
      <c r="F1889" s="22" t="s">
        <v>20</v>
      </c>
      <c r="G1889" s="23" t="n">
        <v>1</v>
      </c>
      <c r="H1889" s="24" t="n">
        <v>1</v>
      </c>
      <c r="I1889" s="24" t="n">
        <v>12</v>
      </c>
      <c r="J1889" s="24" t="n">
        <v>0</v>
      </c>
      <c r="K1889" s="24" t="n">
        <v>-0</v>
      </c>
      <c r="L1889" s="24" t="n">
        <v>-0</v>
      </c>
      <c r="M1889" s="6" t="s">
        <f>=I1889+J1889+K1889+L1889</f>
      </c>
      <c r="N1889" s="22"/>
      <c r="O1889" s="22" t="s">
        <v>796</v>
      </c>
    </row>
    <row collapsed="false" customFormat="false" customHeight="false" hidden="false" ht="12.1" outlineLevel="0" r="1890">
      <c r="A1890" s="21" t="n">
        <v>46029.29625</v>
      </c>
      <c r="B1890" s="22" t="s">
        <v>673</v>
      </c>
      <c r="C1890" s="22" t="s">
        <v>233</v>
      </c>
      <c r="D1890" s="22" t="s">
        <v>673</v>
      </c>
      <c r="E1890" s="22" t="s">
        <v>673</v>
      </c>
      <c r="F1890" s="22" t="s">
        <v>20</v>
      </c>
      <c r="G1890" s="23" t="n">
        <v>1</v>
      </c>
      <c r="H1890" s="24" t="n">
        <v>1</v>
      </c>
      <c r="I1890" s="24" t="n">
        <v>0.01</v>
      </c>
      <c r="J1890" s="24" t="n">
        <v>0</v>
      </c>
      <c r="K1890" s="24" t="n">
        <v>-0</v>
      </c>
      <c r="L1890" s="24" t="n">
        <v>-0</v>
      </c>
      <c r="M1890" s="6" t="s">
        <f>=I1890+J1890+K1890+L1890</f>
      </c>
      <c r="N1890" s="22"/>
      <c r="O1890" s="22" t="s">
        <v>796</v>
      </c>
    </row>
    <row collapsed="false" customFormat="false" customHeight="false" hidden="false" ht="12.1" outlineLevel="0" r="1891">
      <c r="A1891" s="21" t="n">
        <v>46032.595162037</v>
      </c>
      <c r="B1891" s="22" t="s">
        <v>673</v>
      </c>
      <c r="C1891" s="22" t="s">
        <v>233</v>
      </c>
      <c r="D1891" s="22" t="s">
        <v>673</v>
      </c>
      <c r="E1891" s="22" t="s">
        <v>673</v>
      </c>
      <c r="F1891" s="22" t="s">
        <v>20</v>
      </c>
      <c r="G1891" s="23" t="n">
        <v>1</v>
      </c>
      <c r="H1891" s="24" t="n">
        <v>1</v>
      </c>
      <c r="I1891" s="24" t="n">
        <v>25</v>
      </c>
      <c r="J1891" s="24" t="n">
        <v>0</v>
      </c>
      <c r="K1891" s="24" t="n">
        <v>-0</v>
      </c>
      <c r="L1891" s="24" t="n">
        <v>-0</v>
      </c>
      <c r="M1891" s="6" t="s">
        <f>=I1891+J1891+K1891+L1891</f>
      </c>
      <c r="N1891" s="22"/>
      <c r="O1891" s="22" t="s">
        <v>796</v>
      </c>
    </row>
    <row collapsed="false" customFormat="false" customHeight="false" hidden="false" ht="12.1" outlineLevel="0" r="1892">
      <c r="A1892" s="21" t="n">
        <v>46033.815787037</v>
      </c>
      <c r="B1892" s="22" t="s">
        <v>673</v>
      </c>
      <c r="C1892" s="22" t="s">
        <v>233</v>
      </c>
      <c r="D1892" s="22" t="s">
        <v>673</v>
      </c>
      <c r="E1892" s="22" t="s">
        <v>673</v>
      </c>
      <c r="F1892" s="22" t="s">
        <v>20</v>
      </c>
      <c r="G1892" s="23" t="n">
        <v>1</v>
      </c>
      <c r="H1892" s="24" t="n">
        <v>1</v>
      </c>
      <c r="I1892" s="24" t="n">
        <v>25</v>
      </c>
      <c r="J1892" s="24" t="n">
        <v>0</v>
      </c>
      <c r="K1892" s="24" t="n">
        <v>-0</v>
      </c>
      <c r="L1892" s="24" t="n">
        <v>-0</v>
      </c>
      <c r="M1892" s="6" t="s">
        <f>=I1892+J1892+K1892+L1892</f>
      </c>
      <c r="N1892" s="22"/>
      <c r="O1892" s="22" t="s">
        <v>796</v>
      </c>
    </row>
    <row collapsed="false" customFormat="false" customHeight="false" hidden="false" ht="12.1" outlineLevel="0" r="1893">
      <c r="A1893" s="21" t="n">
        <v>46033.822395833</v>
      </c>
      <c r="B1893" s="22" t="s">
        <v>673</v>
      </c>
      <c r="C1893" s="22" t="s">
        <v>233</v>
      </c>
      <c r="D1893" s="22" t="s">
        <v>673</v>
      </c>
      <c r="E1893" s="22" t="s">
        <v>673</v>
      </c>
      <c r="F1893" s="22" t="s">
        <v>20</v>
      </c>
      <c r="G1893" s="23" t="n">
        <v>1</v>
      </c>
      <c r="H1893" s="24" t="n">
        <v>1</v>
      </c>
      <c r="I1893" s="24" t="n">
        <v>38.8</v>
      </c>
      <c r="J1893" s="24" t="n">
        <v>0</v>
      </c>
      <c r="K1893" s="24" t="n">
        <v>-0</v>
      </c>
      <c r="L1893" s="24" t="n">
        <v>-0</v>
      </c>
      <c r="M1893" s="6" t="s">
        <f>=I1893+J1893+K1893+L1893</f>
      </c>
      <c r="N1893" s="22"/>
      <c r="O1893" s="22" t="s">
        <v>796</v>
      </c>
    </row>
    <row collapsed="false" customFormat="false" customHeight="false" hidden="false" ht="12.1" outlineLevel="0" r="1894">
      <c r="A1894" s="21" t="n">
        <v>46034.470868056</v>
      </c>
      <c r="B1894" s="22" t="s">
        <v>673</v>
      </c>
      <c r="C1894" s="22" t="s">
        <v>233</v>
      </c>
      <c r="D1894" s="22" t="s">
        <v>673</v>
      </c>
      <c r="E1894" s="22" t="s">
        <v>673</v>
      </c>
      <c r="F1894" s="22" t="s">
        <v>20</v>
      </c>
      <c r="G1894" s="23" t="n">
        <v>1</v>
      </c>
      <c r="H1894" s="24" t="n">
        <v>1</v>
      </c>
      <c r="I1894" s="24" t="n">
        <v>30.05</v>
      </c>
      <c r="J1894" s="24" t="n">
        <v>0</v>
      </c>
      <c r="K1894" s="24" t="n">
        <v>-0</v>
      </c>
      <c r="L1894" s="24" t="n">
        <v>-0</v>
      </c>
      <c r="M1894" s="6" t="s">
        <f>=I1894+J1894+K1894+L1894</f>
      </c>
      <c r="N1894" s="22"/>
      <c r="O1894" s="22" t="s">
        <v>796</v>
      </c>
    </row>
    <row collapsed="false" customFormat="false" customHeight="false" hidden="false" ht="12.1" outlineLevel="0" r="1895">
      <c r="A1895" s="21" t="n">
        <v>46034.562766204</v>
      </c>
      <c r="B1895" s="22" t="s">
        <v>673</v>
      </c>
      <c r="C1895" s="22" t="s">
        <v>233</v>
      </c>
      <c r="D1895" s="22" t="s">
        <v>673</v>
      </c>
      <c r="E1895" s="22" t="s">
        <v>673</v>
      </c>
      <c r="F1895" s="22" t="s">
        <v>20</v>
      </c>
      <c r="G1895" s="23" t="n">
        <v>1</v>
      </c>
      <c r="H1895" s="24" t="n">
        <v>1</v>
      </c>
      <c r="I1895" s="24" t="n">
        <v>23</v>
      </c>
      <c r="J1895" s="24" t="n">
        <v>0</v>
      </c>
      <c r="K1895" s="24" t="n">
        <v>-0</v>
      </c>
      <c r="L1895" s="24" t="n">
        <v>-0</v>
      </c>
      <c r="M1895" s="6" t="s">
        <f>=I1895+J1895+K1895+L1895</f>
      </c>
      <c r="N1895" s="22"/>
      <c r="O1895" s="22" t="s">
        <v>796</v>
      </c>
    </row>
    <row collapsed="false" customFormat="false" customHeight="false" hidden="false" ht="12.1" outlineLevel="0" r="1896">
      <c r="A1896" s="20" t="n">
        <v>46034.562847222</v>
      </c>
      <c r="B1896" s="16" t="s">
        <v>135</v>
      </c>
      <c r="C1896" s="16" t="s">
        <v>801</v>
      </c>
      <c r="D1896" s="16" t="s">
        <v>336</v>
      </c>
      <c r="E1896" s="16" t="s">
        <v>132</v>
      </c>
      <c r="F1896" s="16" t="s">
        <v>20</v>
      </c>
      <c r="G1896" s="7" t="n">
        <v>1</v>
      </c>
      <c r="H1896" s="6" t="n">
        <v>150.19013</v>
      </c>
      <c r="I1896" s="6" t="n">
        <v>-150.19</v>
      </c>
      <c r="J1896" s="6" t="n">
        <v>-0</v>
      </c>
      <c r="K1896" s="6" t="n">
        <v>-0</v>
      </c>
      <c r="L1896" s="6" t="n">
        <v>-0</v>
      </c>
      <c r="M1896" s="6" t="s">
        <f>=I1896+J1896+K1896+L1896</f>
      </c>
      <c r="N1896" s="16"/>
      <c r="O1896" s="16" t="s">
        <v>796</v>
      </c>
    </row>
    <row collapsed="false" customFormat="false" customHeight="false" hidden="false" ht="12.1" outlineLevel="0" r="1897">
      <c r="A1897" s="21" t="n">
        <v>46034.624108796</v>
      </c>
      <c r="B1897" s="22" t="s">
        <v>696</v>
      </c>
      <c r="C1897" s="22" t="s">
        <v>823</v>
      </c>
      <c r="D1897" s="22" t="s">
        <v>696</v>
      </c>
      <c r="E1897" s="22" t="s">
        <v>696</v>
      </c>
      <c r="F1897" s="22" t="s">
        <v>20</v>
      </c>
      <c r="G1897" s="23" t="n">
        <v>1</v>
      </c>
      <c r="H1897" s="24" t="n">
        <v>1</v>
      </c>
      <c r="I1897" s="24" t="n">
        <v>35.8</v>
      </c>
      <c r="J1897" s="24" t="n">
        <v>0</v>
      </c>
      <c r="K1897" s="24" t="n">
        <v>-0</v>
      </c>
      <c r="L1897" s="24" t="n">
        <v>-0</v>
      </c>
      <c r="M1897" s="6" t="s">
        <f>=I1897+J1897+K1897+L1897</f>
      </c>
      <c r="N1897" s="22"/>
      <c r="O1897" s="22" t="s">
        <v>674</v>
      </c>
    </row>
    <row collapsed="false" customFormat="false" customHeight="false" hidden="false" ht="12.1" outlineLevel="0" r="1898">
      <c r="A1898" s="21" t="n">
        <v>46034.624571759</v>
      </c>
      <c r="B1898" s="22" t="s">
        <v>731</v>
      </c>
      <c r="C1898" s="22" t="s">
        <v>873</v>
      </c>
      <c r="D1898" s="22" t="s">
        <v>731</v>
      </c>
      <c r="E1898" s="22" t="s">
        <v>731</v>
      </c>
      <c r="F1898" s="22" t="s">
        <v>20</v>
      </c>
      <c r="G1898" s="23" t="n">
        <v>1</v>
      </c>
      <c r="H1898" s="24" t="n">
        <v>1</v>
      </c>
      <c r="I1898" s="24" t="n">
        <v>825</v>
      </c>
      <c r="J1898" s="24" t="n">
        <v>0</v>
      </c>
      <c r="K1898" s="24" t="n">
        <v>-0</v>
      </c>
      <c r="L1898" s="24" t="n">
        <v>-0</v>
      </c>
      <c r="M1898" s="6" t="s">
        <f>=I1898+J1898+K1898+L1898</f>
      </c>
      <c r="N1898" s="22"/>
      <c r="O1898" s="22" t="s">
        <v>674</v>
      </c>
    </row>
    <row collapsed="false" customFormat="false" customHeight="false" hidden="false" ht="12.1" outlineLevel="0" r="1899">
      <c r="A1899" s="21" t="n">
        <v>46034.629722222</v>
      </c>
      <c r="B1899" s="22" t="s">
        <v>696</v>
      </c>
      <c r="C1899" s="22" t="s">
        <v>839</v>
      </c>
      <c r="D1899" s="22" t="s">
        <v>696</v>
      </c>
      <c r="E1899" s="22" t="s">
        <v>696</v>
      </c>
      <c r="F1899" s="22" t="s">
        <v>20</v>
      </c>
      <c r="G1899" s="23" t="n">
        <v>1</v>
      </c>
      <c r="H1899" s="24" t="n">
        <v>1</v>
      </c>
      <c r="I1899" s="24" t="n">
        <v>9.25</v>
      </c>
      <c r="J1899" s="24" t="n">
        <v>0</v>
      </c>
      <c r="K1899" s="24" t="n">
        <v>-0</v>
      </c>
      <c r="L1899" s="24" t="n">
        <v>-0</v>
      </c>
      <c r="M1899" s="6" t="s">
        <f>=I1899+J1899+K1899+L1899</f>
      </c>
      <c r="N1899" s="22"/>
      <c r="O1899" s="22" t="s">
        <v>674</v>
      </c>
    </row>
    <row collapsed="false" customFormat="false" customHeight="false" hidden="false" ht="12.1" outlineLevel="0" r="1900">
      <c r="A1900" s="21" t="n">
        <v>46034.639756944</v>
      </c>
      <c r="B1900" s="22" t="s">
        <v>696</v>
      </c>
      <c r="C1900" s="22" t="s">
        <v>872</v>
      </c>
      <c r="D1900" s="22" t="s">
        <v>696</v>
      </c>
      <c r="E1900" s="22" t="s">
        <v>696</v>
      </c>
      <c r="F1900" s="22" t="s">
        <v>20</v>
      </c>
      <c r="G1900" s="23" t="n">
        <v>1</v>
      </c>
      <c r="H1900" s="24" t="n">
        <v>1</v>
      </c>
      <c r="I1900" s="24" t="n">
        <v>17.34</v>
      </c>
      <c r="J1900" s="24" t="n">
        <v>0</v>
      </c>
      <c r="K1900" s="24" t="n">
        <v>-0</v>
      </c>
      <c r="L1900" s="24" t="n">
        <v>-0</v>
      </c>
      <c r="M1900" s="6" t="s">
        <f>=I1900+J1900+K1900+L1900</f>
      </c>
      <c r="N1900" s="22"/>
      <c r="O1900" s="22" t="s">
        <v>674</v>
      </c>
    </row>
    <row collapsed="false" customFormat="false" customHeight="false" hidden="false" ht="12.1" outlineLevel="0" r="1901">
      <c r="A1901" s="21" t="n">
        <v>46034.640231481</v>
      </c>
      <c r="B1901" s="22" t="s">
        <v>731</v>
      </c>
      <c r="C1901" s="22" t="s">
        <v>871</v>
      </c>
      <c r="D1901" s="22" t="s">
        <v>731</v>
      </c>
      <c r="E1901" s="22" t="s">
        <v>731</v>
      </c>
      <c r="F1901" s="22" t="s">
        <v>20</v>
      </c>
      <c r="G1901" s="23" t="n">
        <v>1</v>
      </c>
      <c r="H1901" s="24" t="n">
        <v>1</v>
      </c>
      <c r="I1901" s="24" t="n">
        <v>92.79</v>
      </c>
      <c r="J1901" s="24" t="n">
        <v>0</v>
      </c>
      <c r="K1901" s="24" t="n">
        <v>-0</v>
      </c>
      <c r="L1901" s="24" t="n">
        <v>-0</v>
      </c>
      <c r="M1901" s="6" t="s">
        <f>=I1901+J1901+K1901+L1901</f>
      </c>
      <c r="N1901" s="22"/>
      <c r="O1901" s="22" t="s">
        <v>674</v>
      </c>
    </row>
    <row collapsed="false" customFormat="false" customHeight="false" hidden="false" ht="12.1" outlineLevel="0" r="1902">
      <c r="A1902" s="21" t="n">
        <v>46034.777696759</v>
      </c>
      <c r="B1902" s="22" t="s">
        <v>673</v>
      </c>
      <c r="C1902" s="22" t="s">
        <v>233</v>
      </c>
      <c r="D1902" s="22" t="s">
        <v>673</v>
      </c>
      <c r="E1902" s="22" t="s">
        <v>673</v>
      </c>
      <c r="F1902" s="22" t="s">
        <v>20</v>
      </c>
      <c r="G1902" s="23" t="n">
        <v>1</v>
      </c>
      <c r="H1902" s="24" t="n">
        <v>1</v>
      </c>
      <c r="I1902" s="24" t="n">
        <v>28.05</v>
      </c>
      <c r="J1902" s="24" t="n">
        <v>0</v>
      </c>
      <c r="K1902" s="24" t="n">
        <v>-0</v>
      </c>
      <c r="L1902" s="24" t="n">
        <v>-0</v>
      </c>
      <c r="M1902" s="6" t="s">
        <f>=I1902+J1902+K1902+L1902</f>
      </c>
      <c r="N1902" s="22"/>
      <c r="O1902" s="22" t="s">
        <v>796</v>
      </c>
    </row>
    <row collapsed="false" customFormat="false" customHeight="false" hidden="false" ht="12.1" outlineLevel="0" r="1903">
      <c r="A1903" s="20" t="n">
        <v>46034.790208333</v>
      </c>
      <c r="B1903" s="16" t="s">
        <v>135</v>
      </c>
      <c r="C1903" s="16" t="s">
        <v>801</v>
      </c>
      <c r="D1903" s="16" t="s">
        <v>336</v>
      </c>
      <c r="E1903" s="16" t="s">
        <v>132</v>
      </c>
      <c r="F1903" s="16" t="s">
        <v>20</v>
      </c>
      <c r="G1903" s="7" t="n">
        <v>6</v>
      </c>
      <c r="H1903" s="6" t="n">
        <v>150.2</v>
      </c>
      <c r="I1903" s="6" t="n">
        <v>-901.2</v>
      </c>
      <c r="J1903" s="6" t="n">
        <v>-0</v>
      </c>
      <c r="K1903" s="6" t="n">
        <v>-0</v>
      </c>
      <c r="L1903" s="6" t="n">
        <v>-0</v>
      </c>
      <c r="M1903" s="6" t="s">
        <f>=I1903+J1903+K1903+L1903</f>
      </c>
      <c r="N1903" s="16"/>
      <c r="O1903" s="16" t="s">
        <v>674</v>
      </c>
    </row>
    <row collapsed="false" customFormat="false" customHeight="false" hidden="false" ht="12.1" outlineLevel="0" r="1904">
      <c r="A1904" s="21" t="n">
        <v>46034.815949074</v>
      </c>
      <c r="B1904" s="22" t="s">
        <v>731</v>
      </c>
      <c r="C1904" s="22" t="s">
        <v>840</v>
      </c>
      <c r="D1904" s="22" t="s">
        <v>731</v>
      </c>
      <c r="E1904" s="22" t="s">
        <v>731</v>
      </c>
      <c r="F1904" s="22" t="s">
        <v>20</v>
      </c>
      <c r="G1904" s="23" t="n">
        <v>1</v>
      </c>
      <c r="H1904" s="24" t="n">
        <v>1</v>
      </c>
      <c r="I1904" s="24" t="n">
        <v>143.4</v>
      </c>
      <c r="J1904" s="24" t="n">
        <v>0</v>
      </c>
      <c r="K1904" s="24" t="n">
        <v>-0</v>
      </c>
      <c r="L1904" s="24" t="n">
        <v>-0</v>
      </c>
      <c r="M1904" s="6" t="s">
        <f>=I1904+J1904+K1904+L1904</f>
      </c>
      <c r="N1904" s="22"/>
      <c r="O1904" s="22" t="s">
        <v>674</v>
      </c>
    </row>
    <row collapsed="false" customFormat="false" customHeight="false" hidden="false" ht="12.1" outlineLevel="0" r="1905">
      <c r="A1905" s="21" t="n">
        <v>46035.410810185</v>
      </c>
      <c r="B1905" s="22" t="s">
        <v>696</v>
      </c>
      <c r="C1905" s="22" t="s">
        <v>852</v>
      </c>
      <c r="D1905" s="22" t="s">
        <v>696</v>
      </c>
      <c r="E1905" s="22" t="s">
        <v>696</v>
      </c>
      <c r="F1905" s="22" t="s">
        <v>20</v>
      </c>
      <c r="G1905" s="23" t="n">
        <v>1</v>
      </c>
      <c r="H1905" s="24" t="n">
        <v>1</v>
      </c>
      <c r="I1905" s="24" t="n">
        <v>4.53</v>
      </c>
      <c r="J1905" s="24" t="n">
        <v>0</v>
      </c>
      <c r="K1905" s="24" t="n">
        <v>-0</v>
      </c>
      <c r="L1905" s="24" t="n">
        <v>-0</v>
      </c>
      <c r="M1905" s="6" t="s">
        <f>=I1905+J1905+K1905+L1905</f>
      </c>
      <c r="N1905" s="22"/>
      <c r="O1905" s="22" t="s">
        <v>674</v>
      </c>
    </row>
    <row collapsed="false" customFormat="false" customHeight="false" hidden="false" ht="12.1" outlineLevel="0" r="1906">
      <c r="A1906" s="21" t="n">
        <v>46035.411481481</v>
      </c>
      <c r="B1906" s="22" t="s">
        <v>731</v>
      </c>
      <c r="C1906" s="22" t="s">
        <v>853</v>
      </c>
      <c r="D1906" s="22" t="s">
        <v>731</v>
      </c>
      <c r="E1906" s="22" t="s">
        <v>731</v>
      </c>
      <c r="F1906" s="22" t="s">
        <v>20</v>
      </c>
      <c r="G1906" s="23" t="n">
        <v>1</v>
      </c>
      <c r="H1906" s="24" t="n">
        <v>1</v>
      </c>
      <c r="I1906" s="24" t="n">
        <v>30</v>
      </c>
      <c r="J1906" s="24" t="n">
        <v>0</v>
      </c>
      <c r="K1906" s="24" t="n">
        <v>-0</v>
      </c>
      <c r="L1906" s="24" t="n">
        <v>-0</v>
      </c>
      <c r="M1906" s="6" t="s">
        <f>=I1906+J1906+K1906+L1906</f>
      </c>
      <c r="N1906" s="22"/>
      <c r="O1906" s="22" t="s">
        <v>674</v>
      </c>
    </row>
    <row collapsed="false" customFormat="false" customHeight="false" hidden="false" ht="12.1" outlineLevel="0" r="1907">
      <c r="A1907" s="21" t="n">
        <v>46035.568229167</v>
      </c>
      <c r="B1907" s="22" t="s">
        <v>673</v>
      </c>
      <c r="C1907" s="22" t="s">
        <v>233</v>
      </c>
      <c r="D1907" s="22" t="s">
        <v>673</v>
      </c>
      <c r="E1907" s="22" t="s">
        <v>673</v>
      </c>
      <c r="F1907" s="22" t="s">
        <v>20</v>
      </c>
      <c r="G1907" s="23" t="n">
        <v>1</v>
      </c>
      <c r="H1907" s="24" t="n">
        <v>1</v>
      </c>
      <c r="I1907" s="24" t="n">
        <v>42</v>
      </c>
      <c r="J1907" s="24" t="n">
        <v>0</v>
      </c>
      <c r="K1907" s="24" t="n">
        <v>-0</v>
      </c>
      <c r="L1907" s="24" t="n">
        <v>-0</v>
      </c>
      <c r="M1907" s="6" t="s">
        <f>=I1907+J1907+K1907+L1907</f>
      </c>
      <c r="N1907" s="22"/>
      <c r="O1907" s="22" t="s">
        <v>796</v>
      </c>
    </row>
    <row collapsed="false" customFormat="false" customHeight="false" hidden="false" ht="12.1" outlineLevel="0" r="1908">
      <c r="A1908" s="21" t="n">
        <v>46035.751273148</v>
      </c>
      <c r="B1908" s="22" t="s">
        <v>673</v>
      </c>
      <c r="C1908" s="22" t="s">
        <v>233</v>
      </c>
      <c r="D1908" s="22" t="s">
        <v>673</v>
      </c>
      <c r="E1908" s="22" t="s">
        <v>673</v>
      </c>
      <c r="F1908" s="22" t="s">
        <v>20</v>
      </c>
      <c r="G1908" s="23" t="n">
        <v>1</v>
      </c>
      <c r="H1908" s="24" t="n">
        <v>1</v>
      </c>
      <c r="I1908" s="24" t="n">
        <v>5000</v>
      </c>
      <c r="J1908" s="24" t="n">
        <v>0</v>
      </c>
      <c r="K1908" s="24" t="n">
        <v>-0</v>
      </c>
      <c r="L1908" s="24" t="n">
        <v>-0</v>
      </c>
      <c r="M1908" s="6" t="s">
        <f>=I1908+J1908+K1908+L1908</f>
      </c>
      <c r="N1908" s="22"/>
      <c r="O1908" s="22" t="s">
        <v>674</v>
      </c>
    </row>
    <row collapsed="false" customFormat="false" customHeight="false" hidden="false" ht="12.1" outlineLevel="0" r="1909">
      <c r="A1909" s="21" t="n">
        <v>46035.764837963</v>
      </c>
      <c r="B1909" s="22" t="s">
        <v>673</v>
      </c>
      <c r="C1909" s="22" t="s">
        <v>233</v>
      </c>
      <c r="D1909" s="22" t="s">
        <v>673</v>
      </c>
      <c r="E1909" s="22" t="s">
        <v>673</v>
      </c>
      <c r="F1909" s="22" t="s">
        <v>20</v>
      </c>
      <c r="G1909" s="23" t="n">
        <v>1</v>
      </c>
      <c r="H1909" s="24" t="n">
        <v>1</v>
      </c>
      <c r="I1909" s="24" t="n">
        <v>37.65</v>
      </c>
      <c r="J1909" s="24" t="n">
        <v>0</v>
      </c>
      <c r="K1909" s="24" t="n">
        <v>-0</v>
      </c>
      <c r="L1909" s="24" t="n">
        <v>-0</v>
      </c>
      <c r="M1909" s="6" t="s">
        <f>=I1909+J1909+K1909+L1909</f>
      </c>
      <c r="N1909" s="22"/>
      <c r="O1909" s="22" t="s">
        <v>796</v>
      </c>
    </row>
    <row collapsed="false" customFormat="false" customHeight="false" hidden="false" ht="12.1" outlineLevel="0" r="1910">
      <c r="A1910" s="21" t="n">
        <v>46035.771261574</v>
      </c>
      <c r="B1910" s="22" t="s">
        <v>673</v>
      </c>
      <c r="C1910" s="22" t="s">
        <v>279</v>
      </c>
      <c r="D1910" s="22" t="s">
        <v>673</v>
      </c>
      <c r="E1910" s="22" t="s">
        <v>673</v>
      </c>
      <c r="F1910" s="22" t="s">
        <v>20</v>
      </c>
      <c r="G1910" s="23" t="n">
        <v>1</v>
      </c>
      <c r="H1910" s="24" t="n">
        <v>1</v>
      </c>
      <c r="I1910" s="24" t="n">
        <v>3606.01</v>
      </c>
      <c r="J1910" s="24" t="n">
        <v>0</v>
      </c>
      <c r="K1910" s="24" t="n">
        <v>-0</v>
      </c>
      <c r="L1910" s="24" t="n">
        <v>-0</v>
      </c>
      <c r="M1910" s="6" t="s">
        <f>=I1910+J1910+K1910+L1910</f>
      </c>
      <c r="N1910" s="22"/>
      <c r="O1910" s="22" t="s">
        <v>674</v>
      </c>
    </row>
    <row collapsed="false" customFormat="false" customHeight="false" hidden="false" ht="12.1" outlineLevel="0" r="1911">
      <c r="A1911" s="25" t="n">
        <v>46035.771261574</v>
      </c>
      <c r="B1911" s="26" t="s">
        <v>684</v>
      </c>
      <c r="C1911" s="26" t="s">
        <v>280</v>
      </c>
      <c r="D1911" s="26" t="s">
        <v>684</v>
      </c>
      <c r="E1911" s="26" t="s">
        <v>684</v>
      </c>
      <c r="F1911" s="26" t="s">
        <v>20</v>
      </c>
      <c r="G1911" s="27" t="n">
        <v>1</v>
      </c>
      <c r="H1911" s="28" t="n">
        <v>-1</v>
      </c>
      <c r="I1911" s="28" t="n">
        <v>-3606.01</v>
      </c>
      <c r="J1911" s="28" t="n">
        <v>0</v>
      </c>
      <c r="K1911" s="28" t="n">
        <v>-0</v>
      </c>
      <c r="L1911" s="28" t="n">
        <v>-0</v>
      </c>
      <c r="M1911" s="6" t="s">
        <f>=I1911+J1911+K1911+L1911</f>
      </c>
      <c r="N1911" s="26"/>
      <c r="O1911" s="26" t="s">
        <v>796</v>
      </c>
    </row>
    <row collapsed="false" customFormat="false" customHeight="false" hidden="false" ht="12.1" outlineLevel="0" r="1912">
      <c r="A1912" s="33" t="n">
        <v>46035.771261574</v>
      </c>
      <c r="B1912" s="34" t="s">
        <v>135</v>
      </c>
      <c r="C1912" s="34" t="s">
        <v>801</v>
      </c>
      <c r="D1912" s="34" t="s">
        <v>407</v>
      </c>
      <c r="E1912" s="34" t="s">
        <v>132</v>
      </c>
      <c r="F1912" s="34" t="s">
        <v>20</v>
      </c>
      <c r="G1912" s="35" t="n">
        <v>-24</v>
      </c>
      <c r="H1912" s="36" t="n">
        <v>150.250579</v>
      </c>
      <c r="I1912" s="36" t="n">
        <v>3606.01</v>
      </c>
      <c r="J1912" s="36" t="n">
        <v>0</v>
      </c>
      <c r="K1912" s="36" t="n">
        <v>-0</v>
      </c>
      <c r="L1912" s="36" t="n">
        <v>-0</v>
      </c>
      <c r="M1912" s="6" t="s">
        <f>=I1912+J1912+K1912+L1912</f>
      </c>
      <c r="N1912" s="34"/>
      <c r="O1912" s="34" t="s">
        <v>796</v>
      </c>
    </row>
    <row collapsed="false" customFormat="false" customHeight="false" hidden="false" ht="12.1" outlineLevel="0" r="1913">
      <c r="A1913" s="21" t="n">
        <v>46036.500590278</v>
      </c>
      <c r="B1913" s="22" t="s">
        <v>696</v>
      </c>
      <c r="C1913" s="22" t="s">
        <v>846</v>
      </c>
      <c r="D1913" s="22" t="s">
        <v>696</v>
      </c>
      <c r="E1913" s="22" t="s">
        <v>696</v>
      </c>
      <c r="F1913" s="22" t="s">
        <v>20</v>
      </c>
      <c r="G1913" s="23" t="n">
        <v>1</v>
      </c>
      <c r="H1913" s="24" t="n">
        <v>1</v>
      </c>
      <c r="I1913" s="24" t="n">
        <v>35.76</v>
      </c>
      <c r="J1913" s="24" t="n">
        <v>0</v>
      </c>
      <c r="K1913" s="24" t="n">
        <v>-0</v>
      </c>
      <c r="L1913" s="24" t="n">
        <v>-0</v>
      </c>
      <c r="M1913" s="6" t="s">
        <f>=I1913+J1913+K1913+L1913</f>
      </c>
      <c r="N1913" s="22"/>
      <c r="O1913" s="22" t="s">
        <v>674</v>
      </c>
    </row>
    <row collapsed="false" customFormat="false" customHeight="false" hidden="false" ht="12.1" outlineLevel="0" r="1914">
      <c r="A1914" s="21" t="n">
        <v>46036.503576389</v>
      </c>
      <c r="B1914" s="22" t="s">
        <v>696</v>
      </c>
      <c r="C1914" s="22" t="s">
        <v>845</v>
      </c>
      <c r="D1914" s="22" t="s">
        <v>696</v>
      </c>
      <c r="E1914" s="22" t="s">
        <v>696</v>
      </c>
      <c r="F1914" s="22" t="s">
        <v>20</v>
      </c>
      <c r="G1914" s="23" t="n">
        <v>1</v>
      </c>
      <c r="H1914" s="24" t="n">
        <v>1</v>
      </c>
      <c r="I1914" s="24" t="n">
        <v>39.45</v>
      </c>
      <c r="J1914" s="24" t="n">
        <v>0</v>
      </c>
      <c r="K1914" s="24" t="n">
        <v>-0</v>
      </c>
      <c r="L1914" s="24" t="n">
        <v>-0</v>
      </c>
      <c r="M1914" s="6" t="s">
        <f>=I1914+J1914+K1914+L1914</f>
      </c>
      <c r="N1914" s="22"/>
      <c r="O1914" s="22" t="s">
        <v>674</v>
      </c>
    </row>
    <row collapsed="false" customFormat="false" customHeight="false" hidden="false" ht="12.1" outlineLevel="0" r="1915">
      <c r="A1915" s="21" t="n">
        <v>46036.529097222</v>
      </c>
      <c r="B1915" s="22" t="s">
        <v>673</v>
      </c>
      <c r="C1915" s="22" t="s">
        <v>233</v>
      </c>
      <c r="D1915" s="22" t="s">
        <v>673</v>
      </c>
      <c r="E1915" s="22" t="s">
        <v>673</v>
      </c>
      <c r="F1915" s="22" t="s">
        <v>20</v>
      </c>
      <c r="G1915" s="23" t="n">
        <v>1</v>
      </c>
      <c r="H1915" s="24" t="n">
        <v>1</v>
      </c>
      <c r="I1915" s="24" t="n">
        <v>1</v>
      </c>
      <c r="J1915" s="24" t="n">
        <v>0</v>
      </c>
      <c r="K1915" s="24" t="n">
        <v>-0</v>
      </c>
      <c r="L1915" s="24" t="n">
        <v>-0</v>
      </c>
      <c r="M1915" s="6" t="s">
        <f>=I1915+J1915+K1915+L1915</f>
      </c>
      <c r="N1915" s="22"/>
      <c r="O1915" s="22" t="s">
        <v>796</v>
      </c>
    </row>
    <row collapsed="false" customFormat="false" customHeight="false" hidden="false" ht="12.1" outlineLevel="0" r="1916">
      <c r="A1916" s="21" t="n">
        <v>46036.802905093</v>
      </c>
      <c r="B1916" s="22" t="s">
        <v>673</v>
      </c>
      <c r="C1916" s="22" t="s">
        <v>233</v>
      </c>
      <c r="D1916" s="22" t="s">
        <v>673</v>
      </c>
      <c r="E1916" s="22" t="s">
        <v>673</v>
      </c>
      <c r="F1916" s="22" t="s">
        <v>20</v>
      </c>
      <c r="G1916" s="23" t="n">
        <v>1</v>
      </c>
      <c r="H1916" s="24" t="n">
        <v>1</v>
      </c>
      <c r="I1916" s="24" t="n">
        <v>40.06</v>
      </c>
      <c r="J1916" s="24" t="n">
        <v>0</v>
      </c>
      <c r="K1916" s="24" t="n">
        <v>-0</v>
      </c>
      <c r="L1916" s="24" t="n">
        <v>-0</v>
      </c>
      <c r="M1916" s="6" t="s">
        <f>=I1916+J1916+K1916+L1916</f>
      </c>
      <c r="N1916" s="22"/>
      <c r="O1916" s="22" t="s">
        <v>796</v>
      </c>
    </row>
    <row collapsed="false" customFormat="false" customHeight="false" hidden="false" ht="12.1" outlineLevel="0" r="1917">
      <c r="A1917" s="21" t="n">
        <v>46037.369421296</v>
      </c>
      <c r="B1917" s="22" t="s">
        <v>673</v>
      </c>
      <c r="C1917" s="22" t="s">
        <v>233</v>
      </c>
      <c r="D1917" s="22" t="s">
        <v>673</v>
      </c>
      <c r="E1917" s="22" t="s">
        <v>673</v>
      </c>
      <c r="F1917" s="22" t="s">
        <v>20</v>
      </c>
      <c r="G1917" s="23" t="n">
        <v>1</v>
      </c>
      <c r="H1917" s="24" t="n">
        <v>1</v>
      </c>
      <c r="I1917" s="24" t="n">
        <v>11.82</v>
      </c>
      <c r="J1917" s="24" t="n">
        <v>0</v>
      </c>
      <c r="K1917" s="24" t="n">
        <v>-0</v>
      </c>
      <c r="L1917" s="24" t="n">
        <v>-0</v>
      </c>
      <c r="M1917" s="6" t="s">
        <f>=I1917+J1917+K1917+L1917</f>
      </c>
      <c r="N1917" s="22"/>
      <c r="O1917" s="22" t="s">
        <v>796</v>
      </c>
    </row>
    <row collapsed="false" customFormat="false" customHeight="false" hidden="false" ht="12.1" outlineLevel="0" r="1918">
      <c r="A1918" s="20" t="n">
        <v>46037.425439815</v>
      </c>
      <c r="B1918" s="16" t="s">
        <v>135</v>
      </c>
      <c r="C1918" s="16" t="s">
        <v>801</v>
      </c>
      <c r="D1918" s="16" t="s">
        <v>336</v>
      </c>
      <c r="E1918" s="16" t="s">
        <v>132</v>
      </c>
      <c r="F1918" s="16" t="s">
        <v>20</v>
      </c>
      <c r="G1918" s="7" t="n">
        <v>1</v>
      </c>
      <c r="H1918" s="6" t="n">
        <v>150.365815</v>
      </c>
      <c r="I1918" s="6" t="n">
        <v>-150.37</v>
      </c>
      <c r="J1918" s="6" t="n">
        <v>-0</v>
      </c>
      <c r="K1918" s="6" t="n">
        <v>-0</v>
      </c>
      <c r="L1918" s="6" t="n">
        <v>-0</v>
      </c>
      <c r="M1918" s="6" t="s">
        <f>=I1918+J1918+K1918+L1918</f>
      </c>
      <c r="N1918" s="16"/>
      <c r="O1918" s="16" t="s">
        <v>796</v>
      </c>
    </row>
    <row collapsed="false" customFormat="false" customHeight="false" hidden="false" ht="12.1" outlineLevel="0" r="1919">
      <c r="A1919" s="20" t="n">
        <v>46037.469652778</v>
      </c>
      <c r="B1919" s="16" t="s">
        <v>60</v>
      </c>
      <c r="C1919" s="16" t="s">
        <v>899</v>
      </c>
      <c r="D1919" s="16" t="s">
        <v>336</v>
      </c>
      <c r="E1919" s="16" t="s">
        <v>18</v>
      </c>
      <c r="F1919" s="16" t="s">
        <v>20</v>
      </c>
      <c r="G1919" s="7" t="n">
        <v>1</v>
      </c>
      <c r="H1919" s="6" t="n">
        <v>6315</v>
      </c>
      <c r="I1919" s="6" t="n">
        <v>-6315</v>
      </c>
      <c r="J1919" s="6" t="n">
        <v>-0</v>
      </c>
      <c r="K1919" s="6" t="n">
        <v>-18.95</v>
      </c>
      <c r="L1919" s="6" t="n">
        <v>-0</v>
      </c>
      <c r="M1919" s="6" t="s">
        <f>=I1919+J1919+K1919+L1919</f>
      </c>
      <c r="N1919" s="16"/>
      <c r="O1919" s="16" t="s">
        <v>674</v>
      </c>
    </row>
    <row collapsed="false" customFormat="false" customHeight="false" hidden="false" ht="12.1" outlineLevel="0" r="1920">
      <c r="A1920" s="20" t="n">
        <v>46037.472997685</v>
      </c>
      <c r="B1920" s="16" t="s">
        <v>157</v>
      </c>
      <c r="C1920" s="16" t="s">
        <v>893</v>
      </c>
      <c r="D1920" s="16" t="s">
        <v>336</v>
      </c>
      <c r="E1920" s="16" t="s">
        <v>146</v>
      </c>
      <c r="F1920" s="16" t="s">
        <v>20</v>
      </c>
      <c r="G1920" s="7" t="n">
        <v>2</v>
      </c>
      <c r="H1920" s="6" t="n">
        <v>90.64</v>
      </c>
      <c r="I1920" s="6" t="n">
        <v>-1812.8</v>
      </c>
      <c r="J1920" s="6" t="n">
        <v>-58.9</v>
      </c>
      <c r="K1920" s="6" t="n">
        <v>-5.44</v>
      </c>
      <c r="L1920" s="6" t="n">
        <v>-0</v>
      </c>
      <c r="M1920" s="6" t="s">
        <f>=I1920+J1920+K1920+L1920</f>
      </c>
      <c r="N1920" s="16"/>
      <c r="O1920" s="16" t="s">
        <v>674</v>
      </c>
    </row>
    <row collapsed="false" customFormat="false" customHeight="false" hidden="false" ht="12.1" outlineLevel="0" r="1921">
      <c r="A1921" s="20" t="n">
        <v>46037.474016204</v>
      </c>
      <c r="B1921" s="16" t="s">
        <v>182</v>
      </c>
      <c r="C1921" s="16" t="s">
        <v>890</v>
      </c>
      <c r="D1921" s="16" t="s">
        <v>336</v>
      </c>
      <c r="E1921" s="16" t="s">
        <v>146</v>
      </c>
      <c r="F1921" s="16" t="s">
        <v>20</v>
      </c>
      <c r="G1921" s="7" t="n">
        <v>1</v>
      </c>
      <c r="H1921" s="6" t="n">
        <v>58.65</v>
      </c>
      <c r="I1921" s="6" t="n">
        <v>-586.5</v>
      </c>
      <c r="J1921" s="6" t="n">
        <v>-28.41</v>
      </c>
      <c r="K1921" s="6" t="n">
        <v>-1.76</v>
      </c>
      <c r="L1921" s="6" t="n">
        <v>-0</v>
      </c>
      <c r="M1921" s="6" t="s">
        <f>=I1921+J1921+K1921+L1921</f>
      </c>
      <c r="N1921" s="16"/>
      <c r="O1921" s="16" t="s">
        <v>674</v>
      </c>
    </row>
    <row collapsed="false" customFormat="false" customHeight="false" hidden="false" ht="12.1" outlineLevel="0" r="1922">
      <c r="A1922" s="21" t="n">
        <v>46037.511770833</v>
      </c>
      <c r="B1922" s="22" t="s">
        <v>673</v>
      </c>
      <c r="C1922" s="22" t="s">
        <v>233</v>
      </c>
      <c r="D1922" s="22" t="s">
        <v>673</v>
      </c>
      <c r="E1922" s="22" t="s">
        <v>673</v>
      </c>
      <c r="F1922" s="22" t="s">
        <v>20</v>
      </c>
      <c r="G1922" s="23" t="n">
        <v>1</v>
      </c>
      <c r="H1922" s="24" t="n">
        <v>1</v>
      </c>
      <c r="I1922" s="24" t="n">
        <v>32</v>
      </c>
      <c r="J1922" s="24" t="n">
        <v>0</v>
      </c>
      <c r="K1922" s="24" t="n">
        <v>-0</v>
      </c>
      <c r="L1922" s="24" t="n">
        <v>-0</v>
      </c>
      <c r="M1922" s="6" t="s">
        <f>=I1922+J1922+K1922+L1922</f>
      </c>
      <c r="N1922" s="22"/>
      <c r="O1922" s="22" t="s">
        <v>796</v>
      </c>
    </row>
    <row collapsed="false" customFormat="false" customHeight="false" hidden="false" ht="12.1" outlineLevel="0" r="1923">
      <c r="A1923" s="20" t="n">
        <v>46037.608506944</v>
      </c>
      <c r="B1923" s="16" t="s">
        <v>138</v>
      </c>
      <c r="C1923" s="16" t="s">
        <v>824</v>
      </c>
      <c r="D1923" s="16" t="s">
        <v>336</v>
      </c>
      <c r="E1923" s="16" t="s">
        <v>132</v>
      </c>
      <c r="F1923" s="16" t="s">
        <v>20</v>
      </c>
      <c r="G1923" s="7" t="n">
        <v>23</v>
      </c>
      <c r="H1923" s="6" t="n">
        <v>6.41</v>
      </c>
      <c r="I1923" s="6" t="n">
        <v>-147.43</v>
      </c>
      <c r="J1923" s="6" t="n">
        <v>-0</v>
      </c>
      <c r="K1923" s="6" t="n">
        <v>-0</v>
      </c>
      <c r="L1923" s="6" t="n">
        <v>-0</v>
      </c>
      <c r="M1923" s="6" t="s">
        <f>=I1923+J1923+K1923+L1923</f>
      </c>
      <c r="N1923" s="16"/>
      <c r="O1923" s="16" t="s">
        <v>674</v>
      </c>
    </row>
    <row collapsed="false" customFormat="false" customHeight="false" hidden="false" ht="12.1" outlineLevel="0" r="1924">
      <c r="A1924" s="21" t="n">
        <v>46037.619733796</v>
      </c>
      <c r="B1924" s="22" t="s">
        <v>673</v>
      </c>
      <c r="C1924" s="22" t="s">
        <v>233</v>
      </c>
      <c r="D1924" s="22" t="s">
        <v>673</v>
      </c>
      <c r="E1924" s="22" t="s">
        <v>673</v>
      </c>
      <c r="F1924" s="22" t="s">
        <v>20</v>
      </c>
      <c r="G1924" s="23" t="n">
        <v>1</v>
      </c>
      <c r="H1924" s="24" t="n">
        <v>1</v>
      </c>
      <c r="I1924" s="24" t="n">
        <v>3</v>
      </c>
      <c r="J1924" s="24" t="n">
        <v>0</v>
      </c>
      <c r="K1924" s="24" t="n">
        <v>-0</v>
      </c>
      <c r="L1924" s="24" t="n">
        <v>-0</v>
      </c>
      <c r="M1924" s="6" t="s">
        <f>=I1924+J1924+K1924+L1924</f>
      </c>
      <c r="N1924" s="22"/>
      <c r="O1924" s="22" t="s">
        <v>796</v>
      </c>
    </row>
    <row collapsed="false" customFormat="false" customHeight="false" hidden="false" ht="12.1" outlineLevel="0" r="1925">
      <c r="A1925" s="21" t="n">
        <v>46038.548784722</v>
      </c>
      <c r="B1925" s="22" t="s">
        <v>673</v>
      </c>
      <c r="C1925" s="22" t="s">
        <v>233</v>
      </c>
      <c r="D1925" s="22" t="s">
        <v>673</v>
      </c>
      <c r="E1925" s="22" t="s">
        <v>673</v>
      </c>
      <c r="F1925" s="22" t="s">
        <v>20</v>
      </c>
      <c r="G1925" s="23" t="n">
        <v>1</v>
      </c>
      <c r="H1925" s="24" t="n">
        <v>1</v>
      </c>
      <c r="I1925" s="24" t="n">
        <v>20</v>
      </c>
      <c r="J1925" s="24" t="n">
        <v>0</v>
      </c>
      <c r="K1925" s="24" t="n">
        <v>-0</v>
      </c>
      <c r="L1925" s="24" t="n">
        <v>-0</v>
      </c>
      <c r="M1925" s="6" t="s">
        <f>=I1925+J1925+K1925+L1925</f>
      </c>
      <c r="N1925" s="22"/>
      <c r="O1925" s="22" t="s">
        <v>796</v>
      </c>
    </row>
    <row collapsed="false" customFormat="false" customHeight="false" hidden="false" ht="12.1" outlineLevel="0" r="1926">
      <c r="A1926" s="21" t="n">
        <v>46038.596747685</v>
      </c>
      <c r="B1926" s="22" t="s">
        <v>673</v>
      </c>
      <c r="C1926" s="22" t="s">
        <v>233</v>
      </c>
      <c r="D1926" s="22" t="s">
        <v>673</v>
      </c>
      <c r="E1926" s="22" t="s">
        <v>673</v>
      </c>
      <c r="F1926" s="22" t="s">
        <v>20</v>
      </c>
      <c r="G1926" s="23" t="n">
        <v>1</v>
      </c>
      <c r="H1926" s="24" t="n">
        <v>1</v>
      </c>
      <c r="I1926" s="24" t="n">
        <v>2</v>
      </c>
      <c r="J1926" s="24" t="n">
        <v>0</v>
      </c>
      <c r="K1926" s="24" t="n">
        <v>-0</v>
      </c>
      <c r="L1926" s="24" t="n">
        <v>-0</v>
      </c>
      <c r="M1926" s="6" t="s">
        <f>=I1926+J1926+K1926+L1926</f>
      </c>
      <c r="N1926" s="22"/>
      <c r="O1926" s="22" t="s">
        <v>796</v>
      </c>
    </row>
    <row collapsed="false" customFormat="false" customHeight="false" hidden="false" ht="12.1" outlineLevel="0" r="1927">
      <c r="A1927" s="21" t="n">
        <v>46038.76537037</v>
      </c>
      <c r="B1927" s="22" t="s">
        <v>673</v>
      </c>
      <c r="C1927" s="22" t="s">
        <v>233</v>
      </c>
      <c r="D1927" s="22" t="s">
        <v>673</v>
      </c>
      <c r="E1927" s="22" t="s">
        <v>673</v>
      </c>
      <c r="F1927" s="22" t="s">
        <v>20</v>
      </c>
      <c r="G1927" s="23" t="n">
        <v>1</v>
      </c>
      <c r="H1927" s="24" t="n">
        <v>1</v>
      </c>
      <c r="I1927" s="24" t="n">
        <v>31.12</v>
      </c>
      <c r="J1927" s="24" t="n">
        <v>0</v>
      </c>
      <c r="K1927" s="24" t="n">
        <v>-0</v>
      </c>
      <c r="L1927" s="24" t="n">
        <v>-0</v>
      </c>
      <c r="M1927" s="6" t="s">
        <f>=I1927+J1927+K1927+L1927</f>
      </c>
      <c r="N1927" s="22"/>
      <c r="O1927" s="22" t="s">
        <v>796</v>
      </c>
    </row>
    <row collapsed="false" customFormat="false" customHeight="false" hidden="false" ht="12.1" outlineLevel="0" r="1928">
      <c r="A1928" s="21" t="n">
        <v>46040.58806713</v>
      </c>
      <c r="B1928" s="22" t="s">
        <v>673</v>
      </c>
      <c r="C1928" s="22" t="s">
        <v>233</v>
      </c>
      <c r="D1928" s="22" t="s">
        <v>673</v>
      </c>
      <c r="E1928" s="22" t="s">
        <v>673</v>
      </c>
      <c r="F1928" s="22" t="s">
        <v>20</v>
      </c>
      <c r="G1928" s="23" t="n">
        <v>1</v>
      </c>
      <c r="H1928" s="24" t="n">
        <v>1</v>
      </c>
      <c r="I1928" s="24" t="n">
        <v>21.11</v>
      </c>
      <c r="J1928" s="24" t="n">
        <v>0</v>
      </c>
      <c r="K1928" s="24" t="n">
        <v>-0</v>
      </c>
      <c r="L1928" s="24" t="n">
        <v>-0</v>
      </c>
      <c r="M1928" s="6" t="s">
        <f>=I1928+J1928+K1928+L1928</f>
      </c>
      <c r="N1928" s="22"/>
      <c r="O1928" s="22" t="s">
        <v>796</v>
      </c>
    </row>
    <row collapsed="false" customFormat="false" customHeight="false" hidden="false" ht="12.1" outlineLevel="0" r="1929">
      <c r="A1929" s="21" t="n">
        <v>46041.551018519</v>
      </c>
      <c r="B1929" s="22" t="s">
        <v>673</v>
      </c>
      <c r="C1929" s="22" t="s">
        <v>233</v>
      </c>
      <c r="D1929" s="22" t="s">
        <v>673</v>
      </c>
      <c r="E1929" s="22" t="s">
        <v>673</v>
      </c>
      <c r="F1929" s="22" t="s">
        <v>20</v>
      </c>
      <c r="G1929" s="23" t="n">
        <v>1</v>
      </c>
      <c r="H1929" s="24" t="n">
        <v>1</v>
      </c>
      <c r="I1929" s="24" t="n">
        <v>5</v>
      </c>
      <c r="J1929" s="24" t="n">
        <v>0</v>
      </c>
      <c r="K1929" s="24" t="n">
        <v>-0</v>
      </c>
      <c r="L1929" s="24" t="n">
        <v>-0</v>
      </c>
      <c r="M1929" s="6" t="s">
        <f>=I1929+J1929+K1929+L1929</f>
      </c>
      <c r="N1929" s="22"/>
      <c r="O1929" s="22" t="s">
        <v>796</v>
      </c>
    </row>
    <row collapsed="false" customFormat="false" customHeight="false" hidden="false" ht="12.1" outlineLevel="0" r="1930">
      <c r="A1930" s="21" t="n">
        <v>46041.58005787</v>
      </c>
      <c r="B1930" s="22" t="s">
        <v>673</v>
      </c>
      <c r="C1930" s="22" t="s">
        <v>233</v>
      </c>
      <c r="D1930" s="22" t="s">
        <v>673</v>
      </c>
      <c r="E1930" s="22" t="s">
        <v>673</v>
      </c>
      <c r="F1930" s="22" t="s">
        <v>20</v>
      </c>
      <c r="G1930" s="23" t="n">
        <v>1</v>
      </c>
      <c r="H1930" s="24" t="n">
        <v>1</v>
      </c>
      <c r="I1930" s="24" t="n">
        <v>0.01</v>
      </c>
      <c r="J1930" s="24" t="n">
        <v>0</v>
      </c>
      <c r="K1930" s="24" t="n">
        <v>-0</v>
      </c>
      <c r="L1930" s="24" t="n">
        <v>-0</v>
      </c>
      <c r="M1930" s="6" t="s">
        <f>=I1930+J1930+K1930+L1930</f>
      </c>
      <c r="N1930" s="22"/>
      <c r="O1930" s="22" t="s">
        <v>796</v>
      </c>
    </row>
    <row collapsed="false" customFormat="false" customHeight="false" hidden="false" ht="12.1" outlineLevel="0" r="1931">
      <c r="A1931" s="21" t="n">
        <v>46042.609502315</v>
      </c>
      <c r="B1931" s="22" t="s">
        <v>696</v>
      </c>
      <c r="C1931" s="22" t="s">
        <v>882</v>
      </c>
      <c r="D1931" s="22" t="s">
        <v>696</v>
      </c>
      <c r="E1931" s="22" t="s">
        <v>696</v>
      </c>
      <c r="F1931" s="22" t="s">
        <v>20</v>
      </c>
      <c r="G1931" s="23" t="n">
        <v>1</v>
      </c>
      <c r="H1931" s="24" t="n">
        <v>1</v>
      </c>
      <c r="I1931" s="24" t="n">
        <v>138.52</v>
      </c>
      <c r="J1931" s="24" t="n">
        <v>0</v>
      </c>
      <c r="K1931" s="24" t="n">
        <v>-0</v>
      </c>
      <c r="L1931" s="24" t="n">
        <v>-0</v>
      </c>
      <c r="M1931" s="6" t="s">
        <f>=I1931+J1931+K1931+L1931</f>
      </c>
      <c r="N1931" s="22"/>
      <c r="O1931" s="22" t="s">
        <v>674</v>
      </c>
    </row>
    <row collapsed="false" customFormat="false" customHeight="false" hidden="false" ht="12.1" outlineLevel="0" r="1932">
      <c r="A1932" s="21" t="n">
        <v>46042.920914352</v>
      </c>
      <c r="B1932" s="22" t="s">
        <v>687</v>
      </c>
      <c r="C1932" s="22" t="s">
        <v>798</v>
      </c>
      <c r="D1932" s="22" t="s">
        <v>696</v>
      </c>
      <c r="E1932" s="22" t="s">
        <v>696</v>
      </c>
      <c r="F1932" s="22" t="s">
        <v>20</v>
      </c>
      <c r="G1932" s="23" t="n">
        <v>1</v>
      </c>
      <c r="H1932" s="24" t="n">
        <v>97</v>
      </c>
      <c r="I1932" s="24" t="n">
        <v>97</v>
      </c>
      <c r="J1932" s="24" t="n">
        <v>0</v>
      </c>
      <c r="K1932" s="24" t="n">
        <v>-0</v>
      </c>
      <c r="L1932" s="24" t="n">
        <v>-0</v>
      </c>
      <c r="M1932" s="6" t="s">
        <f>=I1932+J1932+K1932+L1932</f>
      </c>
      <c r="N1932" s="22"/>
      <c r="O1932" s="22" t="s">
        <v>674</v>
      </c>
    </row>
    <row collapsed="false" customFormat="false" customHeight="false" hidden="false" ht="12.1" outlineLevel="0" r="1933">
      <c r="A1933" s="21" t="n">
        <v>46043.610833333</v>
      </c>
      <c r="B1933" s="22" t="s">
        <v>673</v>
      </c>
      <c r="C1933" s="22" t="s">
        <v>233</v>
      </c>
      <c r="D1933" s="22" t="s">
        <v>673</v>
      </c>
      <c r="E1933" s="22" t="s">
        <v>673</v>
      </c>
      <c r="F1933" s="22" t="s">
        <v>20</v>
      </c>
      <c r="G1933" s="23" t="n">
        <v>1</v>
      </c>
      <c r="H1933" s="24" t="n">
        <v>1</v>
      </c>
      <c r="I1933" s="24" t="n">
        <v>43</v>
      </c>
      <c r="J1933" s="24" t="n">
        <v>0</v>
      </c>
      <c r="K1933" s="24" t="n">
        <v>-0</v>
      </c>
      <c r="L1933" s="24" t="n">
        <v>-0</v>
      </c>
      <c r="M1933" s="6" t="s">
        <f>=I1933+J1933+K1933+L1933</f>
      </c>
      <c r="N1933" s="22"/>
      <c r="O1933" s="22" t="s">
        <v>796</v>
      </c>
    </row>
    <row collapsed="false" customFormat="false" customHeight="false" hidden="false" ht="12.1" outlineLevel="0" r="1934">
      <c r="A1934" s="20" t="n">
        <v>46043.610868056</v>
      </c>
      <c r="B1934" s="16" t="s">
        <v>135</v>
      </c>
      <c r="C1934" s="16" t="s">
        <v>801</v>
      </c>
      <c r="D1934" s="16" t="s">
        <v>336</v>
      </c>
      <c r="E1934" s="16" t="s">
        <v>132</v>
      </c>
      <c r="F1934" s="16" t="s">
        <v>20</v>
      </c>
      <c r="G1934" s="7" t="n">
        <v>1</v>
      </c>
      <c r="H1934" s="6" t="n">
        <v>150.7325</v>
      </c>
      <c r="I1934" s="6" t="n">
        <v>-150.73</v>
      </c>
      <c r="J1934" s="6" t="n">
        <v>-0</v>
      </c>
      <c r="K1934" s="6" t="n">
        <v>-0</v>
      </c>
      <c r="L1934" s="6" t="n">
        <v>-0</v>
      </c>
      <c r="M1934" s="6" t="s">
        <f>=I1934+J1934+K1934+L1934</f>
      </c>
      <c r="N1934" s="16"/>
      <c r="O1934" s="16" t="s">
        <v>796</v>
      </c>
    </row>
    <row collapsed="false" customFormat="false" customHeight="false" hidden="false" ht="12.1" outlineLevel="0" r="1935">
      <c r="A1935" s="21" t="n">
        <v>46043.871053241</v>
      </c>
      <c r="B1935" s="22" t="s">
        <v>673</v>
      </c>
      <c r="C1935" s="22" t="s">
        <v>233</v>
      </c>
      <c r="D1935" s="22" t="s">
        <v>673</v>
      </c>
      <c r="E1935" s="22" t="s">
        <v>673</v>
      </c>
      <c r="F1935" s="22" t="s">
        <v>20</v>
      </c>
      <c r="G1935" s="23" t="n">
        <v>1</v>
      </c>
      <c r="H1935" s="24" t="n">
        <v>1</v>
      </c>
      <c r="I1935" s="24" t="n">
        <v>20</v>
      </c>
      <c r="J1935" s="24" t="n">
        <v>0</v>
      </c>
      <c r="K1935" s="24" t="n">
        <v>-0</v>
      </c>
      <c r="L1935" s="24" t="n">
        <v>-0</v>
      </c>
      <c r="M1935" s="6" t="s">
        <f>=I1935+J1935+K1935+L1935</f>
      </c>
      <c r="N1935" s="22"/>
      <c r="O1935" s="22" t="s">
        <v>796</v>
      </c>
    </row>
    <row collapsed="false" customFormat="false" customHeight="false" hidden="false" ht="12.1" outlineLevel="0" r="1936">
      <c r="A1936" s="21" t="n">
        <v>46044.294814815</v>
      </c>
      <c r="B1936" s="22" t="s">
        <v>673</v>
      </c>
      <c r="C1936" s="22" t="s">
        <v>233</v>
      </c>
      <c r="D1936" s="22" t="s">
        <v>673</v>
      </c>
      <c r="E1936" s="22" t="s">
        <v>673</v>
      </c>
      <c r="F1936" s="22" t="s">
        <v>20</v>
      </c>
      <c r="G1936" s="23" t="n">
        <v>1</v>
      </c>
      <c r="H1936" s="24" t="n">
        <v>1</v>
      </c>
      <c r="I1936" s="24" t="n">
        <v>40</v>
      </c>
      <c r="J1936" s="24" t="n">
        <v>0</v>
      </c>
      <c r="K1936" s="24" t="n">
        <v>-0</v>
      </c>
      <c r="L1936" s="24" t="n">
        <v>-0</v>
      </c>
      <c r="M1936" s="6" t="s">
        <f>=I1936+J1936+K1936+L1936</f>
      </c>
      <c r="N1936" s="22"/>
      <c r="O1936" s="22" t="s">
        <v>796</v>
      </c>
    </row>
    <row collapsed="false" customFormat="false" customHeight="false" hidden="false" ht="12.1" outlineLevel="0" r="1937">
      <c r="A1937" s="21" t="n">
        <v>46044.490289352</v>
      </c>
      <c r="B1937" s="22" t="s">
        <v>696</v>
      </c>
      <c r="C1937" s="22" t="s">
        <v>835</v>
      </c>
      <c r="D1937" s="22" t="s">
        <v>696</v>
      </c>
      <c r="E1937" s="22" t="s">
        <v>696</v>
      </c>
      <c r="F1937" s="22" t="s">
        <v>20</v>
      </c>
      <c r="G1937" s="23" t="n">
        <v>1</v>
      </c>
      <c r="H1937" s="24" t="n">
        <v>1</v>
      </c>
      <c r="I1937" s="24" t="n">
        <v>43.38</v>
      </c>
      <c r="J1937" s="24" t="n">
        <v>0</v>
      </c>
      <c r="K1937" s="24" t="n">
        <v>-0</v>
      </c>
      <c r="L1937" s="24" t="n">
        <v>-0</v>
      </c>
      <c r="M1937" s="6" t="s">
        <f>=I1937+J1937+K1937+L1937</f>
      </c>
      <c r="N1937" s="22"/>
      <c r="O1937" s="22" t="s">
        <v>674</v>
      </c>
    </row>
    <row collapsed="false" customFormat="false" customHeight="false" hidden="false" ht="12.1" outlineLevel="0" r="1938">
      <c r="A1938" s="29" t="n">
        <v>46044.61337963</v>
      </c>
      <c r="B1938" s="30" t="s">
        <v>687</v>
      </c>
      <c r="C1938" s="30" t="s">
        <v>876</v>
      </c>
      <c r="D1938" s="30" t="s">
        <v>687</v>
      </c>
      <c r="E1938" s="30" t="s">
        <v>687</v>
      </c>
      <c r="F1938" s="30" t="s">
        <v>20</v>
      </c>
      <c r="G1938" s="31" t="n">
        <v>1</v>
      </c>
      <c r="H1938" s="32" t="n">
        <v>-95</v>
      </c>
      <c r="I1938" s="32" t="n">
        <v>-95</v>
      </c>
      <c r="J1938" s="32" t="n">
        <v>0</v>
      </c>
      <c r="K1938" s="32" t="n">
        <v>-0</v>
      </c>
      <c r="L1938" s="32" t="n">
        <v>-0</v>
      </c>
      <c r="M1938" s="6" t="s">
        <f>=I1938+J1938+K1938+L1938</f>
      </c>
      <c r="N1938" s="30"/>
      <c r="O1938" s="30" t="s">
        <v>674</v>
      </c>
    </row>
    <row collapsed="false" customFormat="false" customHeight="false" hidden="false" ht="12.1" outlineLevel="0" r="1939">
      <c r="A1939" s="21" t="n">
        <v>46044.61337963</v>
      </c>
      <c r="B1939" s="22" t="s">
        <v>696</v>
      </c>
      <c r="C1939" s="22" t="s">
        <v>877</v>
      </c>
      <c r="D1939" s="22" t="s">
        <v>696</v>
      </c>
      <c r="E1939" s="22" t="s">
        <v>696</v>
      </c>
      <c r="F1939" s="22" t="s">
        <v>20</v>
      </c>
      <c r="G1939" s="23" t="n">
        <v>1</v>
      </c>
      <c r="H1939" s="24" t="n">
        <v>1</v>
      </c>
      <c r="I1939" s="24" t="n">
        <v>736</v>
      </c>
      <c r="J1939" s="24" t="n">
        <v>0</v>
      </c>
      <c r="K1939" s="24" t="n">
        <v>-0</v>
      </c>
      <c r="L1939" s="24" t="n">
        <v>-0</v>
      </c>
      <c r="M1939" s="6" t="s">
        <f>=I1939+J1939+K1939+L1939</f>
      </c>
      <c r="N1939" s="22"/>
      <c r="O1939" s="22" t="s">
        <v>674</v>
      </c>
    </row>
    <row collapsed="false" customFormat="false" customHeight="false" hidden="false" ht="12.1" outlineLevel="0" r="1940">
      <c r="A1940" s="21" t="n">
        <v>46044.637430556</v>
      </c>
      <c r="B1940" s="22" t="s">
        <v>696</v>
      </c>
      <c r="C1940" s="22" t="s">
        <v>865</v>
      </c>
      <c r="D1940" s="22" t="s">
        <v>696</v>
      </c>
      <c r="E1940" s="22" t="s">
        <v>696</v>
      </c>
      <c r="F1940" s="22" t="s">
        <v>20</v>
      </c>
      <c r="G1940" s="23" t="n">
        <v>1</v>
      </c>
      <c r="H1940" s="24" t="n">
        <v>1</v>
      </c>
      <c r="I1940" s="24" t="n">
        <v>397</v>
      </c>
      <c r="J1940" s="24" t="n">
        <v>0</v>
      </c>
      <c r="K1940" s="24" t="n">
        <v>-0</v>
      </c>
      <c r="L1940" s="24" t="n">
        <v>-0</v>
      </c>
      <c r="M1940" s="6" t="s">
        <f>=I1940+J1940+K1940+L1940</f>
      </c>
      <c r="N1940" s="22"/>
      <c r="O1940" s="22" t="s">
        <v>674</v>
      </c>
    </row>
    <row collapsed="false" customFormat="false" customHeight="false" hidden="false" ht="12.1" outlineLevel="0" r="1941">
      <c r="A1941" s="29" t="n">
        <v>46044.637430556</v>
      </c>
      <c r="B1941" s="30" t="s">
        <v>687</v>
      </c>
      <c r="C1941" s="30" t="s">
        <v>864</v>
      </c>
      <c r="D1941" s="30" t="s">
        <v>687</v>
      </c>
      <c r="E1941" s="30" t="s">
        <v>687</v>
      </c>
      <c r="F1941" s="30" t="s">
        <v>20</v>
      </c>
      <c r="G1941" s="31" t="n">
        <v>1</v>
      </c>
      <c r="H1941" s="32" t="n">
        <v>-52</v>
      </c>
      <c r="I1941" s="32" t="n">
        <v>-52</v>
      </c>
      <c r="J1941" s="32" t="n">
        <v>0</v>
      </c>
      <c r="K1941" s="32" t="n">
        <v>-0</v>
      </c>
      <c r="L1941" s="32" t="n">
        <v>-0</v>
      </c>
      <c r="M1941" s="6" t="s">
        <f>=I1941+J1941+K1941+L1941</f>
      </c>
      <c r="N1941" s="30"/>
      <c r="O1941" s="30" t="s">
        <v>674</v>
      </c>
    </row>
    <row collapsed="false" customFormat="false" customHeight="false" hidden="false" ht="12.1" outlineLevel="0" r="1942">
      <c r="A1942" s="20" t="n">
        <v>46045.511747685</v>
      </c>
      <c r="B1942" s="16" t="s">
        <v>135</v>
      </c>
      <c r="C1942" s="16" t="s">
        <v>801</v>
      </c>
      <c r="D1942" s="16" t="s">
        <v>336</v>
      </c>
      <c r="E1942" s="16" t="s">
        <v>132</v>
      </c>
      <c r="F1942" s="16" t="s">
        <v>20</v>
      </c>
      <c r="G1942" s="7" t="n">
        <v>8</v>
      </c>
      <c r="H1942" s="6" t="n">
        <v>150.91</v>
      </c>
      <c r="I1942" s="6" t="n">
        <v>-1207.28</v>
      </c>
      <c r="J1942" s="6" t="n">
        <v>-0</v>
      </c>
      <c r="K1942" s="6" t="n">
        <v>-0</v>
      </c>
      <c r="L1942" s="6" t="n">
        <v>-0</v>
      </c>
      <c r="M1942" s="6" t="s">
        <f>=I1942+J1942+K1942+L1942</f>
      </c>
      <c r="N1942" s="16"/>
      <c r="O1942" s="16" t="s">
        <v>674</v>
      </c>
    </row>
    <row collapsed="false" customFormat="false" customHeight="false" hidden="false" ht="12.1" outlineLevel="0" r="1943">
      <c r="A1943" s="21" t="n">
        <v>46045.55931713</v>
      </c>
      <c r="B1943" s="22" t="s">
        <v>673</v>
      </c>
      <c r="C1943" s="22" t="s">
        <v>233</v>
      </c>
      <c r="D1943" s="22" t="s">
        <v>673</v>
      </c>
      <c r="E1943" s="22" t="s">
        <v>673</v>
      </c>
      <c r="F1943" s="22" t="s">
        <v>20</v>
      </c>
      <c r="G1943" s="23" t="n">
        <v>1</v>
      </c>
      <c r="H1943" s="24" t="n">
        <v>1</v>
      </c>
      <c r="I1943" s="24" t="n">
        <v>28</v>
      </c>
      <c r="J1943" s="24" t="n">
        <v>0</v>
      </c>
      <c r="K1943" s="24" t="n">
        <v>-0</v>
      </c>
      <c r="L1943" s="24" t="n">
        <v>-0</v>
      </c>
      <c r="M1943" s="6" t="s">
        <f>=I1943+J1943+K1943+L1943</f>
      </c>
      <c r="N1943" s="22"/>
      <c r="O1943" s="22" t="s">
        <v>796</v>
      </c>
    </row>
    <row collapsed="false" customFormat="false" customHeight="false" hidden="false" ht="12.1" outlineLevel="0" r="1944">
      <c r="A1944" s="21" t="n">
        <v>46045.653645833</v>
      </c>
      <c r="B1944" s="22" t="s">
        <v>673</v>
      </c>
      <c r="C1944" s="22" t="s">
        <v>233</v>
      </c>
      <c r="D1944" s="22" t="s">
        <v>673</v>
      </c>
      <c r="E1944" s="22" t="s">
        <v>673</v>
      </c>
      <c r="F1944" s="22" t="s">
        <v>20</v>
      </c>
      <c r="G1944" s="23" t="n">
        <v>1</v>
      </c>
      <c r="H1944" s="24" t="n">
        <v>1</v>
      </c>
      <c r="I1944" s="24" t="n">
        <v>42</v>
      </c>
      <c r="J1944" s="24" t="n">
        <v>0</v>
      </c>
      <c r="K1944" s="24" t="n">
        <v>-0</v>
      </c>
      <c r="L1944" s="24" t="n">
        <v>-0</v>
      </c>
      <c r="M1944" s="6" t="s">
        <f>=I1944+J1944+K1944+L1944</f>
      </c>
      <c r="N1944" s="22"/>
      <c r="O1944" s="22" t="s">
        <v>796</v>
      </c>
    </row>
    <row collapsed="false" customFormat="false" customHeight="false" hidden="false" ht="12.1" outlineLevel="0" r="1945">
      <c r="A1945" s="20" t="n">
        <v>46045.653668981</v>
      </c>
      <c r="B1945" s="16" t="s">
        <v>135</v>
      </c>
      <c r="C1945" s="16" t="s">
        <v>801</v>
      </c>
      <c r="D1945" s="16" t="s">
        <v>336</v>
      </c>
      <c r="E1945" s="16" t="s">
        <v>132</v>
      </c>
      <c r="F1945" s="16" t="s">
        <v>20</v>
      </c>
      <c r="G1945" s="7" t="n">
        <v>1</v>
      </c>
      <c r="H1945" s="6" t="n">
        <v>150.854731</v>
      </c>
      <c r="I1945" s="6" t="n">
        <v>-150.85</v>
      </c>
      <c r="J1945" s="6" t="n">
        <v>-0</v>
      </c>
      <c r="K1945" s="6" t="n">
        <v>-0</v>
      </c>
      <c r="L1945" s="6" t="n">
        <v>-0</v>
      </c>
      <c r="M1945" s="6" t="s">
        <f>=I1945+J1945+K1945+L1945</f>
      </c>
      <c r="N1945" s="16"/>
      <c r="O1945" s="16" t="s">
        <v>796</v>
      </c>
    </row>
    <row collapsed="false" customFormat="false" customHeight="false" hidden="false" ht="12.1" outlineLevel="0" r="1946">
      <c r="A1946" s="21" t="n">
        <v>46046.510439815</v>
      </c>
      <c r="B1946" s="22" t="s">
        <v>673</v>
      </c>
      <c r="C1946" s="22" t="s">
        <v>233</v>
      </c>
      <c r="D1946" s="22" t="s">
        <v>673</v>
      </c>
      <c r="E1946" s="22" t="s">
        <v>673</v>
      </c>
      <c r="F1946" s="22" t="s">
        <v>20</v>
      </c>
      <c r="G1946" s="23" t="n">
        <v>1</v>
      </c>
      <c r="H1946" s="24" t="n">
        <v>1</v>
      </c>
      <c r="I1946" s="24" t="n">
        <v>31.12</v>
      </c>
      <c r="J1946" s="24" t="n">
        <v>0</v>
      </c>
      <c r="K1946" s="24" t="n">
        <v>-0</v>
      </c>
      <c r="L1946" s="24" t="n">
        <v>-0</v>
      </c>
      <c r="M1946" s="6" t="s">
        <f>=I1946+J1946+K1946+L1946</f>
      </c>
      <c r="N1946" s="22"/>
      <c r="O1946" s="22" t="s">
        <v>796</v>
      </c>
    </row>
    <row collapsed="false" customFormat="false" customHeight="false" hidden="false" ht="12.1" outlineLevel="0" r="1947">
      <c r="A1947" s="21" t="n">
        <v>46048.552453704</v>
      </c>
      <c r="B1947" s="22" t="s">
        <v>696</v>
      </c>
      <c r="C1947" s="22" t="s">
        <v>838</v>
      </c>
      <c r="D1947" s="22" t="s">
        <v>696</v>
      </c>
      <c r="E1947" s="22" t="s">
        <v>696</v>
      </c>
      <c r="F1947" s="22" t="s">
        <v>20</v>
      </c>
      <c r="G1947" s="23" t="n">
        <v>1</v>
      </c>
      <c r="H1947" s="24" t="n">
        <v>1</v>
      </c>
      <c r="I1947" s="24" t="n">
        <v>52.86</v>
      </c>
      <c r="J1947" s="24" t="n">
        <v>0</v>
      </c>
      <c r="K1947" s="24" t="n">
        <v>-0</v>
      </c>
      <c r="L1947" s="24" t="n">
        <v>-0</v>
      </c>
      <c r="M1947" s="6" t="s">
        <f>=I1947+J1947+K1947+L1947</f>
      </c>
      <c r="N1947" s="22"/>
      <c r="O1947" s="22" t="s">
        <v>674</v>
      </c>
    </row>
    <row collapsed="false" customFormat="false" customHeight="false" hidden="false" ht="12.1" outlineLevel="0" r="1948">
      <c r="A1948" s="21" t="n">
        <v>46048.578738426</v>
      </c>
      <c r="B1948" s="22" t="s">
        <v>673</v>
      </c>
      <c r="C1948" s="22" t="s">
        <v>233</v>
      </c>
      <c r="D1948" s="22" t="s">
        <v>673</v>
      </c>
      <c r="E1948" s="22" t="s">
        <v>673</v>
      </c>
      <c r="F1948" s="22" t="s">
        <v>20</v>
      </c>
      <c r="G1948" s="23" t="n">
        <v>1</v>
      </c>
      <c r="H1948" s="24" t="n">
        <v>1</v>
      </c>
      <c r="I1948" s="24" t="n">
        <v>15.02</v>
      </c>
      <c r="J1948" s="24" t="n">
        <v>0</v>
      </c>
      <c r="K1948" s="24" t="n">
        <v>-0</v>
      </c>
      <c r="L1948" s="24" t="n">
        <v>-0</v>
      </c>
      <c r="M1948" s="6" t="s">
        <f>=I1948+J1948+K1948+L1948</f>
      </c>
      <c r="N1948" s="22"/>
      <c r="O1948" s="22" t="s">
        <v>796</v>
      </c>
    </row>
    <row collapsed="false" customFormat="false" customHeight="false" hidden="false" ht="12.1" outlineLevel="0" r="1949">
      <c r="A1949" s="29" t="n">
        <v>46048.766701389</v>
      </c>
      <c r="B1949" s="30" t="s">
        <v>687</v>
      </c>
      <c r="C1949" s="30" t="s">
        <v>735</v>
      </c>
      <c r="D1949" s="30" t="s">
        <v>687</v>
      </c>
      <c r="E1949" s="30" t="s">
        <v>687</v>
      </c>
      <c r="F1949" s="30" t="s">
        <v>20</v>
      </c>
      <c r="G1949" s="31" t="n">
        <v>1</v>
      </c>
      <c r="H1949" s="32" t="n">
        <v>-12</v>
      </c>
      <c r="I1949" s="32" t="n">
        <v>-12</v>
      </c>
      <c r="J1949" s="32" t="n">
        <v>0</v>
      </c>
      <c r="K1949" s="32" t="n">
        <v>-0</v>
      </c>
      <c r="L1949" s="32" t="n">
        <v>-0</v>
      </c>
      <c r="M1949" s="6" t="s">
        <f>=I1949+J1949+K1949+L1949</f>
      </c>
      <c r="N1949" s="30"/>
      <c r="O1949" s="30" t="s">
        <v>674</v>
      </c>
    </row>
    <row collapsed="false" customFormat="false" customHeight="false" hidden="false" ht="12.1" outlineLevel="0" r="1950">
      <c r="A1950" s="21" t="n">
        <v>46048.766701389</v>
      </c>
      <c r="B1950" s="22" t="s">
        <v>696</v>
      </c>
      <c r="C1950" s="22" t="s">
        <v>734</v>
      </c>
      <c r="D1950" s="22" t="s">
        <v>696</v>
      </c>
      <c r="E1950" s="22" t="s">
        <v>696</v>
      </c>
      <c r="F1950" s="22" t="s">
        <v>20</v>
      </c>
      <c r="G1950" s="23" t="n">
        <v>1</v>
      </c>
      <c r="H1950" s="24" t="n">
        <v>1</v>
      </c>
      <c r="I1950" s="24" t="n">
        <v>89.43</v>
      </c>
      <c r="J1950" s="24" t="n">
        <v>0</v>
      </c>
      <c r="K1950" s="24" t="n">
        <v>-0</v>
      </c>
      <c r="L1950" s="24" t="n">
        <v>-0</v>
      </c>
      <c r="M1950" s="6" t="s">
        <f>=I1950+J1950+K1950+L1950</f>
      </c>
      <c r="N1950" s="22"/>
      <c r="O1950" s="22" t="s">
        <v>674</v>
      </c>
    </row>
    <row collapsed="false" customFormat="false" customHeight="false" hidden="false" ht="12.1" outlineLevel="0" r="1951">
      <c r="A1951" s="21" t="n">
        <v>46048.799212963</v>
      </c>
      <c r="B1951" s="22" t="s">
        <v>731</v>
      </c>
      <c r="C1951" s="22" t="s">
        <v>870</v>
      </c>
      <c r="D1951" s="22" t="s">
        <v>731</v>
      </c>
      <c r="E1951" s="22" t="s">
        <v>731</v>
      </c>
      <c r="F1951" s="22" t="s">
        <v>20</v>
      </c>
      <c r="G1951" s="23" t="n">
        <v>1</v>
      </c>
      <c r="H1951" s="24" t="n">
        <v>1</v>
      </c>
      <c r="I1951" s="24" t="n">
        <v>197.4</v>
      </c>
      <c r="J1951" s="24" t="n">
        <v>0</v>
      </c>
      <c r="K1951" s="24" t="n">
        <v>-0</v>
      </c>
      <c r="L1951" s="24" t="n">
        <v>-0</v>
      </c>
      <c r="M1951" s="6" t="s">
        <f>=I1951+J1951+K1951+L1951</f>
      </c>
      <c r="N1951" s="22"/>
      <c r="O1951" s="22" t="s">
        <v>674</v>
      </c>
    </row>
    <row collapsed="false" customFormat="false" customHeight="false" hidden="false" ht="12.1" outlineLevel="0" r="1952">
      <c r="A1952" s="20" t="n">
        <v>46048.837430556</v>
      </c>
      <c r="B1952" s="16" t="s">
        <v>135</v>
      </c>
      <c r="C1952" s="16" t="s">
        <v>801</v>
      </c>
      <c r="D1952" s="16" t="s">
        <v>336</v>
      </c>
      <c r="E1952" s="16" t="s">
        <v>132</v>
      </c>
      <c r="F1952" s="16" t="s">
        <v>20</v>
      </c>
      <c r="G1952" s="7" t="n">
        <v>2</v>
      </c>
      <c r="H1952" s="6" t="n">
        <v>151.04</v>
      </c>
      <c r="I1952" s="6" t="n">
        <v>-302.08</v>
      </c>
      <c r="J1952" s="6" t="n">
        <v>-0</v>
      </c>
      <c r="K1952" s="6" t="n">
        <v>-0</v>
      </c>
      <c r="L1952" s="6" t="n">
        <v>-0</v>
      </c>
      <c r="M1952" s="6" t="s">
        <f>=I1952+J1952+K1952+L1952</f>
      </c>
      <c r="N1952" s="16"/>
      <c r="O1952" s="16" t="s">
        <v>674</v>
      </c>
    </row>
    <row collapsed="false" customFormat="false" customHeight="false" hidden="false" ht="12.1" outlineLevel="0" r="1953">
      <c r="A1953" s="21" t="n">
        <v>46049.455347222</v>
      </c>
      <c r="B1953" s="22" t="s">
        <v>696</v>
      </c>
      <c r="C1953" s="22" t="s">
        <v>889</v>
      </c>
      <c r="D1953" s="22" t="s">
        <v>696</v>
      </c>
      <c r="E1953" s="22" t="s">
        <v>696</v>
      </c>
      <c r="F1953" s="22" t="s">
        <v>20</v>
      </c>
      <c r="G1953" s="23" t="n">
        <v>1</v>
      </c>
      <c r="H1953" s="24" t="n">
        <v>1</v>
      </c>
      <c r="I1953" s="24" t="n">
        <v>48.69</v>
      </c>
      <c r="J1953" s="24" t="n">
        <v>0</v>
      </c>
      <c r="K1953" s="24" t="n">
        <v>-0</v>
      </c>
      <c r="L1953" s="24" t="n">
        <v>-0</v>
      </c>
      <c r="M1953" s="6" t="s">
        <f>=I1953+J1953+K1953+L1953</f>
      </c>
      <c r="N1953" s="22"/>
      <c r="O1953" s="22" t="s">
        <v>674</v>
      </c>
    </row>
    <row collapsed="false" customFormat="false" customHeight="false" hidden="false" ht="12.1" outlineLevel="0" r="1954">
      <c r="A1954" s="21" t="n">
        <v>46049.500833333</v>
      </c>
      <c r="B1954" s="22" t="s">
        <v>696</v>
      </c>
      <c r="C1954" s="22" t="s">
        <v>869</v>
      </c>
      <c r="D1954" s="22" t="s">
        <v>696</v>
      </c>
      <c r="E1954" s="22" t="s">
        <v>696</v>
      </c>
      <c r="F1954" s="22" t="s">
        <v>20</v>
      </c>
      <c r="G1954" s="23" t="n">
        <v>1</v>
      </c>
      <c r="H1954" s="24" t="n">
        <v>1</v>
      </c>
      <c r="I1954" s="24" t="n">
        <v>43.26</v>
      </c>
      <c r="J1954" s="24" t="n">
        <v>0</v>
      </c>
      <c r="K1954" s="24" t="n">
        <v>-0</v>
      </c>
      <c r="L1954" s="24" t="n">
        <v>-0</v>
      </c>
      <c r="M1954" s="6" t="s">
        <f>=I1954+J1954+K1954+L1954</f>
      </c>
      <c r="N1954" s="22"/>
      <c r="O1954" s="22" t="s">
        <v>674</v>
      </c>
    </row>
    <row collapsed="false" customFormat="false" customHeight="false" hidden="false" ht="12.1" outlineLevel="0" r="1955">
      <c r="A1955" s="21" t="n">
        <v>46049.51755787</v>
      </c>
      <c r="B1955" s="22" t="s">
        <v>673</v>
      </c>
      <c r="C1955" s="22" t="s">
        <v>233</v>
      </c>
      <c r="D1955" s="22" t="s">
        <v>673</v>
      </c>
      <c r="E1955" s="22" t="s">
        <v>673</v>
      </c>
      <c r="F1955" s="22" t="s">
        <v>20</v>
      </c>
      <c r="G1955" s="23" t="n">
        <v>1</v>
      </c>
      <c r="H1955" s="24" t="n">
        <v>1</v>
      </c>
      <c r="I1955" s="24" t="n">
        <v>35</v>
      </c>
      <c r="J1955" s="24" t="n">
        <v>0</v>
      </c>
      <c r="K1955" s="24" t="n">
        <v>-0</v>
      </c>
      <c r="L1955" s="24" t="n">
        <v>-0</v>
      </c>
      <c r="M1955" s="6" t="s">
        <f>=I1955+J1955+K1955+L1955</f>
      </c>
      <c r="N1955" s="22"/>
      <c r="O1955" s="22" t="s">
        <v>796</v>
      </c>
    </row>
    <row collapsed="false" customFormat="false" customHeight="false" hidden="false" ht="12.1" outlineLevel="0" r="1956">
      <c r="A1956" s="20" t="n">
        <v>46049.520219907</v>
      </c>
      <c r="B1956" s="16" t="s">
        <v>135</v>
      </c>
      <c r="C1956" s="16" t="s">
        <v>801</v>
      </c>
      <c r="D1956" s="16" t="s">
        <v>336</v>
      </c>
      <c r="E1956" s="16" t="s">
        <v>132</v>
      </c>
      <c r="F1956" s="16" t="s">
        <v>20</v>
      </c>
      <c r="G1956" s="7" t="n">
        <v>1</v>
      </c>
      <c r="H1956" s="6" t="n">
        <v>151.1</v>
      </c>
      <c r="I1956" s="6" t="n">
        <v>-151.1</v>
      </c>
      <c r="J1956" s="6" t="n">
        <v>-0</v>
      </c>
      <c r="K1956" s="6" t="n">
        <v>-0</v>
      </c>
      <c r="L1956" s="6" t="n">
        <v>-0</v>
      </c>
      <c r="M1956" s="6" t="s">
        <f>=I1956+J1956+K1956+L1956</f>
      </c>
      <c r="N1956" s="16"/>
      <c r="O1956" s="16" t="s">
        <v>674</v>
      </c>
    </row>
    <row collapsed="false" customFormat="false" customHeight="false" hidden="false" ht="12.1" outlineLevel="0" r="1957">
      <c r="A1957" s="21" t="n">
        <v>46049.522337963</v>
      </c>
      <c r="B1957" s="22" t="s">
        <v>696</v>
      </c>
      <c r="C1957" s="22" t="s">
        <v>765</v>
      </c>
      <c r="D1957" s="22" t="s">
        <v>696</v>
      </c>
      <c r="E1957" s="22" t="s">
        <v>696</v>
      </c>
      <c r="F1957" s="22" t="s">
        <v>20</v>
      </c>
      <c r="G1957" s="23" t="n">
        <v>1</v>
      </c>
      <c r="H1957" s="24" t="n">
        <v>1</v>
      </c>
      <c r="I1957" s="24" t="n">
        <v>56.3</v>
      </c>
      <c r="J1957" s="24" t="n">
        <v>0</v>
      </c>
      <c r="K1957" s="24" t="n">
        <v>-0</v>
      </c>
      <c r="L1957" s="24" t="n">
        <v>-0</v>
      </c>
      <c r="M1957" s="6" t="s">
        <f>=I1957+J1957+K1957+L1957</f>
      </c>
      <c r="N1957" s="22"/>
      <c r="O1957" s="22" t="s">
        <v>674</v>
      </c>
    </row>
    <row collapsed="false" customFormat="false" customHeight="false" hidden="false" ht="12.1" outlineLevel="0" r="1958">
      <c r="A1958" s="21" t="n">
        <v>46049.643055556</v>
      </c>
      <c r="B1958" s="22" t="s">
        <v>673</v>
      </c>
      <c r="C1958" s="22" t="s">
        <v>233</v>
      </c>
      <c r="D1958" s="22" t="s">
        <v>673</v>
      </c>
      <c r="E1958" s="22" t="s">
        <v>673</v>
      </c>
      <c r="F1958" s="22" t="s">
        <v>20</v>
      </c>
      <c r="G1958" s="23" t="n">
        <v>1</v>
      </c>
      <c r="H1958" s="24" t="n">
        <v>1</v>
      </c>
      <c r="I1958" s="24" t="n">
        <v>32.8</v>
      </c>
      <c r="J1958" s="24" t="n">
        <v>0</v>
      </c>
      <c r="K1958" s="24" t="n">
        <v>-0</v>
      </c>
      <c r="L1958" s="24" t="n">
        <v>-0</v>
      </c>
      <c r="M1958" s="6" t="s">
        <f>=I1958+J1958+K1958+L1958</f>
      </c>
      <c r="N1958" s="22"/>
      <c r="O1958" s="22" t="s">
        <v>796</v>
      </c>
    </row>
    <row collapsed="false" customFormat="false" customHeight="false" hidden="false" ht="12.1" outlineLevel="0" r="1959">
      <c r="A1959" s="21" t="n">
        <v>46049.648738426</v>
      </c>
      <c r="B1959" s="22" t="s">
        <v>673</v>
      </c>
      <c r="C1959" s="22" t="s">
        <v>233</v>
      </c>
      <c r="D1959" s="22" t="s">
        <v>673</v>
      </c>
      <c r="E1959" s="22" t="s">
        <v>673</v>
      </c>
      <c r="F1959" s="22" t="s">
        <v>20</v>
      </c>
      <c r="G1959" s="23" t="n">
        <v>1</v>
      </c>
      <c r="H1959" s="24" t="n">
        <v>1</v>
      </c>
      <c r="I1959" s="24" t="n">
        <v>43</v>
      </c>
      <c r="J1959" s="24" t="n">
        <v>0</v>
      </c>
      <c r="K1959" s="24" t="n">
        <v>-0</v>
      </c>
      <c r="L1959" s="24" t="n">
        <v>-0</v>
      </c>
      <c r="M1959" s="6" t="s">
        <f>=I1959+J1959+K1959+L1959</f>
      </c>
      <c r="N1959" s="22"/>
      <c r="O1959" s="22" t="s">
        <v>796</v>
      </c>
    </row>
    <row collapsed="false" customFormat="false" customHeight="false" hidden="false" ht="12.1" outlineLevel="0" r="1960">
      <c r="A1960" s="20" t="n">
        <v>46049.648784722</v>
      </c>
      <c r="B1960" s="16" t="s">
        <v>135</v>
      </c>
      <c r="C1960" s="16" t="s">
        <v>801</v>
      </c>
      <c r="D1960" s="16" t="s">
        <v>336</v>
      </c>
      <c r="E1960" s="16" t="s">
        <v>132</v>
      </c>
      <c r="F1960" s="16" t="s">
        <v>20</v>
      </c>
      <c r="G1960" s="7" t="n">
        <v>1</v>
      </c>
      <c r="H1960" s="6" t="n">
        <v>151.099144</v>
      </c>
      <c r="I1960" s="6" t="n">
        <v>-151.1</v>
      </c>
      <c r="J1960" s="6" t="n">
        <v>-0</v>
      </c>
      <c r="K1960" s="6" t="n">
        <v>-0</v>
      </c>
      <c r="L1960" s="6" t="n">
        <v>-0</v>
      </c>
      <c r="M1960" s="6" t="s">
        <f>=I1960+J1960+K1960+L1960</f>
      </c>
      <c r="N1960" s="16"/>
      <c r="O1960" s="16" t="s">
        <v>796</v>
      </c>
    </row>
    <row collapsed="false" customFormat="false" customHeight="false" hidden="false" ht="12.1" outlineLevel="0" r="1961">
      <c r="A1961" s="29" t="n">
        <v>46049.716168981</v>
      </c>
      <c r="B1961" s="30" t="s">
        <v>687</v>
      </c>
      <c r="C1961" s="30" t="s">
        <v>738</v>
      </c>
      <c r="D1961" s="30" t="s">
        <v>687</v>
      </c>
      <c r="E1961" s="30" t="s">
        <v>687</v>
      </c>
      <c r="F1961" s="30" t="s">
        <v>20</v>
      </c>
      <c r="G1961" s="31" t="n">
        <v>1</v>
      </c>
      <c r="H1961" s="32" t="n">
        <v>-21</v>
      </c>
      <c r="I1961" s="32" t="n">
        <v>-21</v>
      </c>
      <c r="J1961" s="32" t="n">
        <v>0</v>
      </c>
      <c r="K1961" s="32" t="n">
        <v>-0</v>
      </c>
      <c r="L1961" s="32" t="n">
        <v>-0</v>
      </c>
      <c r="M1961" s="6" t="s">
        <f>=I1961+J1961+K1961+L1961</f>
      </c>
      <c r="N1961" s="30"/>
      <c r="O1961" s="30" t="s">
        <v>674</v>
      </c>
    </row>
    <row collapsed="false" customFormat="false" customHeight="false" hidden="false" ht="12.1" outlineLevel="0" r="1962">
      <c r="A1962" s="21" t="n">
        <v>46049.716168981</v>
      </c>
      <c r="B1962" s="22" t="s">
        <v>696</v>
      </c>
      <c r="C1962" s="22" t="s">
        <v>739</v>
      </c>
      <c r="D1962" s="22" t="s">
        <v>696</v>
      </c>
      <c r="E1962" s="22" t="s">
        <v>696</v>
      </c>
      <c r="F1962" s="22" t="s">
        <v>20</v>
      </c>
      <c r="G1962" s="23" t="n">
        <v>1</v>
      </c>
      <c r="H1962" s="24" t="n">
        <v>1</v>
      </c>
      <c r="I1962" s="24" t="n">
        <v>173.4</v>
      </c>
      <c r="J1962" s="24" t="n">
        <v>0</v>
      </c>
      <c r="K1962" s="24" t="n">
        <v>-0</v>
      </c>
      <c r="L1962" s="24" t="n">
        <v>-0</v>
      </c>
      <c r="M1962" s="6" t="s">
        <f>=I1962+J1962+K1962+L1962</f>
      </c>
      <c r="N1962" s="22"/>
      <c r="O1962" s="22" t="s">
        <v>674</v>
      </c>
    </row>
    <row collapsed="false" customFormat="false" customHeight="false" hidden="false" ht="12.1" outlineLevel="0" r="1963">
      <c r="A1963" s="21" t="n">
        <v>46050.62744213</v>
      </c>
      <c r="B1963" s="22" t="s">
        <v>673</v>
      </c>
      <c r="C1963" s="22" t="s">
        <v>233</v>
      </c>
      <c r="D1963" s="22" t="s">
        <v>673</v>
      </c>
      <c r="E1963" s="22" t="s">
        <v>673</v>
      </c>
      <c r="F1963" s="22" t="s">
        <v>20</v>
      </c>
      <c r="G1963" s="23" t="n">
        <v>1</v>
      </c>
      <c r="H1963" s="24" t="n">
        <v>1</v>
      </c>
      <c r="I1963" s="24" t="n">
        <v>42</v>
      </c>
      <c r="J1963" s="24" t="n">
        <v>0</v>
      </c>
      <c r="K1963" s="24" t="n">
        <v>-0</v>
      </c>
      <c r="L1963" s="24" t="n">
        <v>-0</v>
      </c>
      <c r="M1963" s="6" t="s">
        <f>=I1963+J1963+K1963+L1963</f>
      </c>
      <c r="N1963" s="22"/>
      <c r="O1963" s="22" t="s">
        <v>796</v>
      </c>
    </row>
    <row collapsed="false" customFormat="false" customHeight="false" hidden="false" ht="12.1" outlineLevel="0" r="1964">
      <c r="A1964" s="20" t="n">
        <v>46050.799016204</v>
      </c>
      <c r="B1964" s="16" t="s">
        <v>135</v>
      </c>
      <c r="C1964" s="16" t="s">
        <v>801</v>
      </c>
      <c r="D1964" s="16" t="s">
        <v>336</v>
      </c>
      <c r="E1964" s="16" t="s">
        <v>132</v>
      </c>
      <c r="F1964" s="16" t="s">
        <v>20</v>
      </c>
      <c r="G1964" s="7" t="n">
        <v>1</v>
      </c>
      <c r="H1964" s="6" t="n">
        <v>151.16</v>
      </c>
      <c r="I1964" s="6" t="n">
        <v>-151.16</v>
      </c>
      <c r="J1964" s="6" t="n">
        <v>-0</v>
      </c>
      <c r="K1964" s="6" t="n">
        <v>-0</v>
      </c>
      <c r="L1964" s="6" t="n">
        <v>-0</v>
      </c>
      <c r="M1964" s="6" t="s">
        <f>=I1964+J1964+K1964+L1964</f>
      </c>
      <c r="N1964" s="16"/>
      <c r="O1964" s="16" t="s">
        <v>674</v>
      </c>
    </row>
    <row collapsed="false" customFormat="false" customHeight="false" hidden="false" ht="12.1" outlineLevel="0" r="1965">
      <c r="A1965" s="21" t="n">
        <v>46050.870972222</v>
      </c>
      <c r="B1965" s="22" t="s">
        <v>673</v>
      </c>
      <c r="C1965" s="22" t="s">
        <v>233</v>
      </c>
      <c r="D1965" s="22" t="s">
        <v>673</v>
      </c>
      <c r="E1965" s="22" t="s">
        <v>673</v>
      </c>
      <c r="F1965" s="22" t="s">
        <v>20</v>
      </c>
      <c r="G1965" s="23" t="n">
        <v>1</v>
      </c>
      <c r="H1965" s="24" t="n">
        <v>1</v>
      </c>
      <c r="I1965" s="24" t="n">
        <v>31</v>
      </c>
      <c r="J1965" s="24" t="n">
        <v>0</v>
      </c>
      <c r="K1965" s="24" t="n">
        <v>-0</v>
      </c>
      <c r="L1965" s="24" t="n">
        <v>-0</v>
      </c>
      <c r="M1965" s="6" t="s">
        <f>=I1965+J1965+K1965+L1965</f>
      </c>
      <c r="N1965" s="22"/>
      <c r="O1965" s="22" t="s">
        <v>796</v>
      </c>
    </row>
    <row collapsed="false" customFormat="false" customHeight="false" hidden="false" ht="12.1" outlineLevel="0" r="1966">
      <c r="A1966" s="21" t="n">
        <v>46051.479293981</v>
      </c>
      <c r="B1966" s="22" t="s">
        <v>696</v>
      </c>
      <c r="C1966" s="22" t="s">
        <v>900</v>
      </c>
      <c r="D1966" s="22" t="s">
        <v>696</v>
      </c>
      <c r="E1966" s="22" t="s">
        <v>696</v>
      </c>
      <c r="F1966" s="22" t="s">
        <v>20</v>
      </c>
      <c r="G1966" s="23" t="n">
        <v>1</v>
      </c>
      <c r="H1966" s="24" t="n">
        <v>1</v>
      </c>
      <c r="I1966" s="24" t="n">
        <v>212.94</v>
      </c>
      <c r="J1966" s="24" t="n">
        <v>0</v>
      </c>
      <c r="K1966" s="24" t="n">
        <v>-0</v>
      </c>
      <c r="L1966" s="24" t="n">
        <v>-0</v>
      </c>
      <c r="M1966" s="6" t="s">
        <f>=I1966+J1966+K1966+L1966</f>
      </c>
      <c r="N1966" s="22"/>
      <c r="O1966" s="22" t="s">
        <v>674</v>
      </c>
    </row>
    <row collapsed="false" customFormat="false" customHeight="false" hidden="false" ht="12.1" outlineLevel="0" r="1967">
      <c r="A1967" s="21" t="n">
        <v>46051.480115741</v>
      </c>
      <c r="B1967" s="22" t="s">
        <v>696</v>
      </c>
      <c r="C1967" s="22" t="s">
        <v>901</v>
      </c>
      <c r="D1967" s="22" t="s">
        <v>696</v>
      </c>
      <c r="E1967" s="22" t="s">
        <v>696</v>
      </c>
      <c r="F1967" s="22" t="s">
        <v>20</v>
      </c>
      <c r="G1967" s="23" t="n">
        <v>1</v>
      </c>
      <c r="H1967" s="24" t="n">
        <v>1</v>
      </c>
      <c r="I1967" s="24" t="n">
        <v>137.64</v>
      </c>
      <c r="J1967" s="24" t="n">
        <v>0</v>
      </c>
      <c r="K1967" s="24" t="n">
        <v>-0</v>
      </c>
      <c r="L1967" s="24" t="n">
        <v>-0</v>
      </c>
      <c r="M1967" s="6" t="s">
        <f>=I1967+J1967+K1967+L1967</f>
      </c>
      <c r="N1967" s="22"/>
      <c r="O1967" s="22" t="s">
        <v>674</v>
      </c>
    </row>
    <row collapsed="false" customFormat="false" customHeight="false" hidden="false" ht="12.1" outlineLevel="0" r="1968">
      <c r="A1968" s="20" t="n">
        <v>46051.605532407</v>
      </c>
      <c r="B1968" s="16" t="s">
        <v>135</v>
      </c>
      <c r="C1968" s="16" t="s">
        <v>801</v>
      </c>
      <c r="D1968" s="16" t="s">
        <v>336</v>
      </c>
      <c r="E1968" s="16" t="s">
        <v>132</v>
      </c>
      <c r="F1968" s="16" t="s">
        <v>20</v>
      </c>
      <c r="G1968" s="7" t="n">
        <v>2</v>
      </c>
      <c r="H1968" s="6" t="n">
        <v>151.23</v>
      </c>
      <c r="I1968" s="6" t="n">
        <v>-302.46</v>
      </c>
      <c r="J1968" s="6" t="n">
        <v>-0</v>
      </c>
      <c r="K1968" s="6" t="n">
        <v>-0</v>
      </c>
      <c r="L1968" s="6" t="n">
        <v>-0</v>
      </c>
      <c r="M1968" s="6" t="s">
        <f>=I1968+J1968+K1968+L1968</f>
      </c>
      <c r="N1968" s="16"/>
      <c r="O1968" s="16" t="s">
        <v>674</v>
      </c>
    </row>
    <row collapsed="false" customFormat="false" customHeight="false" hidden="false" ht="12.1" outlineLevel="0" r="1969">
      <c r="A1969" s="21" t="n">
        <v>46051.762627315</v>
      </c>
      <c r="B1969" s="22" t="s">
        <v>673</v>
      </c>
      <c r="C1969" s="22" t="s">
        <v>233</v>
      </c>
      <c r="D1969" s="22" t="s">
        <v>673</v>
      </c>
      <c r="E1969" s="22" t="s">
        <v>673</v>
      </c>
      <c r="F1969" s="22" t="s">
        <v>20</v>
      </c>
      <c r="G1969" s="23" t="n">
        <v>1</v>
      </c>
      <c r="H1969" s="24" t="n">
        <v>1</v>
      </c>
      <c r="I1969" s="24" t="n">
        <v>1.14</v>
      </c>
      <c r="J1969" s="24" t="n">
        <v>0</v>
      </c>
      <c r="K1969" s="24" t="n">
        <v>-0</v>
      </c>
      <c r="L1969" s="24" t="n">
        <v>-0</v>
      </c>
      <c r="M1969" s="6" t="s">
        <f>=I1969+J1969+K1969+L1969</f>
      </c>
      <c r="N1969" s="22"/>
      <c r="O1969" s="22" t="s">
        <v>796</v>
      </c>
    </row>
    <row collapsed="false" customFormat="false" customHeight="false" hidden="false" ht="12.1" outlineLevel="0" r="1970">
      <c r="A1970" s="21" t="n">
        <v>46051.766435185</v>
      </c>
      <c r="B1970" s="22" t="s">
        <v>673</v>
      </c>
      <c r="C1970" s="22" t="s">
        <v>233</v>
      </c>
      <c r="D1970" s="22" t="s">
        <v>673</v>
      </c>
      <c r="E1970" s="22" t="s">
        <v>673</v>
      </c>
      <c r="F1970" s="22" t="s">
        <v>20</v>
      </c>
      <c r="G1970" s="23" t="n">
        <v>1</v>
      </c>
      <c r="H1970" s="24" t="n">
        <v>1</v>
      </c>
      <c r="I1970" s="24" t="n">
        <v>40.03</v>
      </c>
      <c r="J1970" s="24" t="n">
        <v>0</v>
      </c>
      <c r="K1970" s="24" t="n">
        <v>-0</v>
      </c>
      <c r="L1970" s="24" t="n">
        <v>-0</v>
      </c>
      <c r="M1970" s="6" t="s">
        <f>=I1970+J1970+K1970+L1970</f>
      </c>
      <c r="N1970" s="22"/>
      <c r="O1970" s="22" t="s">
        <v>796</v>
      </c>
    </row>
    <row collapsed="false" customFormat="false" customHeight="false" hidden="false" ht="12.1" outlineLevel="0" r="1971">
      <c r="A1971" s="21" t="n">
        <v>46051.816145833</v>
      </c>
      <c r="B1971" s="22" t="s">
        <v>673</v>
      </c>
      <c r="C1971" s="22" t="s">
        <v>233</v>
      </c>
      <c r="D1971" s="22" t="s">
        <v>673</v>
      </c>
      <c r="E1971" s="22" t="s">
        <v>673</v>
      </c>
      <c r="F1971" s="22" t="s">
        <v>20</v>
      </c>
      <c r="G1971" s="23" t="n">
        <v>1</v>
      </c>
      <c r="H1971" s="24" t="n">
        <v>1</v>
      </c>
      <c r="I1971" s="24" t="n">
        <v>0.01</v>
      </c>
      <c r="J1971" s="24" t="n">
        <v>0</v>
      </c>
      <c r="K1971" s="24" t="n">
        <v>-0</v>
      </c>
      <c r="L1971" s="24" t="n">
        <v>-0</v>
      </c>
      <c r="M1971" s="6" t="s">
        <f>=I1971+J1971+K1971+L1971</f>
      </c>
      <c r="N1971" s="22"/>
      <c r="O1971" s="22" t="s">
        <v>796</v>
      </c>
    </row>
    <row collapsed="false" customFormat="false" customHeight="false" hidden="false" ht="12.1" outlineLevel="0" r="1972">
      <c r="A1972" s="21" t="n">
        <v>46054.478125</v>
      </c>
      <c r="B1972" s="22" t="s">
        <v>673</v>
      </c>
      <c r="C1972" s="22" t="s">
        <v>233</v>
      </c>
      <c r="D1972" s="22" t="s">
        <v>673</v>
      </c>
      <c r="E1972" s="22" t="s">
        <v>673</v>
      </c>
      <c r="F1972" s="22" t="s">
        <v>20</v>
      </c>
      <c r="G1972" s="23" t="n">
        <v>1</v>
      </c>
      <c r="H1972" s="24" t="n">
        <v>1</v>
      </c>
      <c r="I1972" s="24" t="n">
        <v>5</v>
      </c>
      <c r="J1972" s="24" t="n">
        <v>0</v>
      </c>
      <c r="K1972" s="24" t="n">
        <v>-0</v>
      </c>
      <c r="L1972" s="24" t="n">
        <v>-0</v>
      </c>
      <c r="M1972" s="6" t="s">
        <f>=I1972+J1972+K1972+L1972</f>
      </c>
      <c r="N1972" s="22"/>
      <c r="O1972" s="22" t="s">
        <v>796</v>
      </c>
    </row>
    <row collapsed="false" customFormat="false" customHeight="false" hidden="false" ht="12.1" outlineLevel="0" r="1973">
      <c r="A1973" s="20" t="n">
        <v>46054.47818287</v>
      </c>
      <c r="B1973" s="16" t="s">
        <v>135</v>
      </c>
      <c r="C1973" s="16" t="s">
        <v>801</v>
      </c>
      <c r="D1973" s="16" t="s">
        <v>336</v>
      </c>
      <c r="E1973" s="16" t="s">
        <v>132</v>
      </c>
      <c r="F1973" s="16" t="s">
        <v>20</v>
      </c>
      <c r="G1973" s="7" t="n">
        <v>1</v>
      </c>
      <c r="H1973" s="6" t="n">
        <v>151.403933</v>
      </c>
      <c r="I1973" s="6" t="n">
        <v>-151.4</v>
      </c>
      <c r="J1973" s="6" t="n">
        <v>-0</v>
      </c>
      <c r="K1973" s="6" t="n">
        <v>-0</v>
      </c>
      <c r="L1973" s="6" t="n">
        <v>-0</v>
      </c>
      <c r="M1973" s="6" t="s">
        <f>=I1973+J1973+K1973+L1973</f>
      </c>
      <c r="N1973" s="16"/>
      <c r="O1973" s="16" t="s">
        <v>796</v>
      </c>
    </row>
    <row collapsed="false" customFormat="false" customHeight="false" hidden="false" ht="12.1" outlineLevel="0" r="1974">
      <c r="A1974" s="33" t="n">
        <v>46055.298287037</v>
      </c>
      <c r="B1974" s="34" t="s">
        <v>135</v>
      </c>
      <c r="C1974" s="34" t="s">
        <v>801</v>
      </c>
      <c r="D1974" s="34" t="s">
        <v>407</v>
      </c>
      <c r="E1974" s="34" t="s">
        <v>132</v>
      </c>
      <c r="F1974" s="34" t="s">
        <v>20</v>
      </c>
      <c r="G1974" s="35" t="n">
        <v>-1</v>
      </c>
      <c r="H1974" s="36" t="n">
        <v>151.464309</v>
      </c>
      <c r="I1974" s="36" t="n">
        <v>151.46</v>
      </c>
      <c r="J1974" s="36" t="n">
        <v>0</v>
      </c>
      <c r="K1974" s="36" t="n">
        <v>-0</v>
      </c>
      <c r="L1974" s="36" t="n">
        <v>-0</v>
      </c>
      <c r="M1974" s="6" t="s">
        <f>=I1974+J1974+K1974+L1974</f>
      </c>
      <c r="N1974" s="34"/>
      <c r="O1974" s="34" t="s">
        <v>796</v>
      </c>
    </row>
    <row collapsed="false" customFormat="false" customHeight="false" hidden="false" ht="12.1" outlineLevel="0" r="1975">
      <c r="A1975" s="21" t="n">
        <v>46055.792986111</v>
      </c>
      <c r="B1975" s="22" t="s">
        <v>673</v>
      </c>
      <c r="C1975" s="22" t="s">
        <v>233</v>
      </c>
      <c r="D1975" s="22" t="s">
        <v>673</v>
      </c>
      <c r="E1975" s="22" t="s">
        <v>673</v>
      </c>
      <c r="F1975" s="22" t="s">
        <v>20</v>
      </c>
      <c r="G1975" s="23" t="n">
        <v>1</v>
      </c>
      <c r="H1975" s="24" t="n">
        <v>1</v>
      </c>
      <c r="I1975" s="24" t="n">
        <v>21</v>
      </c>
      <c r="J1975" s="24" t="n">
        <v>0</v>
      </c>
      <c r="K1975" s="24" t="n">
        <v>-0</v>
      </c>
      <c r="L1975" s="24" t="n">
        <v>-0</v>
      </c>
      <c r="M1975" s="6" t="s">
        <f>=I1975+J1975+K1975+L1975</f>
      </c>
      <c r="N1975" s="22"/>
      <c r="O1975" s="22" t="s">
        <v>796</v>
      </c>
    </row>
    <row collapsed="false" customFormat="false" customHeight="false" hidden="false" ht="12.1" outlineLevel="0" r="1976">
      <c r="A1976" s="20" t="n">
        <v>46055.793078704</v>
      </c>
      <c r="B1976" s="16" t="s">
        <v>135</v>
      </c>
      <c r="C1976" s="16" t="s">
        <v>801</v>
      </c>
      <c r="D1976" s="16" t="s">
        <v>336</v>
      </c>
      <c r="E1976" s="16" t="s">
        <v>132</v>
      </c>
      <c r="F1976" s="16" t="s">
        <v>20</v>
      </c>
      <c r="G1976" s="7" t="n">
        <v>1</v>
      </c>
      <c r="H1976" s="6" t="n">
        <v>151.464309</v>
      </c>
      <c r="I1976" s="6" t="n">
        <v>-151.46</v>
      </c>
      <c r="J1976" s="6" t="n">
        <v>-0</v>
      </c>
      <c r="K1976" s="6" t="n">
        <v>-0</v>
      </c>
      <c r="L1976" s="6" t="n">
        <v>-0</v>
      </c>
      <c r="M1976" s="6" t="s">
        <f>=I1976+J1976+K1976+L1976</f>
      </c>
      <c r="N1976" s="16"/>
      <c r="O1976" s="16" t="s">
        <v>796</v>
      </c>
    </row>
    <row collapsed="false" customFormat="false" customHeight="false" hidden="false" ht="12.1" outlineLevel="0" r="1977">
      <c r="A1977" s="21" t="n">
        <v>46055.803796296</v>
      </c>
      <c r="B1977" s="22" t="s">
        <v>673</v>
      </c>
      <c r="C1977" s="22" t="s">
        <v>233</v>
      </c>
      <c r="D1977" s="22" t="s">
        <v>673</v>
      </c>
      <c r="E1977" s="22" t="s">
        <v>673</v>
      </c>
      <c r="F1977" s="22" t="s">
        <v>20</v>
      </c>
      <c r="G1977" s="23" t="n">
        <v>1</v>
      </c>
      <c r="H1977" s="24" t="n">
        <v>1</v>
      </c>
      <c r="I1977" s="24" t="n">
        <v>0.09</v>
      </c>
      <c r="J1977" s="24" t="n">
        <v>0</v>
      </c>
      <c r="K1977" s="24" t="n">
        <v>-0</v>
      </c>
      <c r="L1977" s="24" t="n">
        <v>-0</v>
      </c>
      <c r="M1977" s="6" t="s">
        <f>=I1977+J1977+K1977+L1977</f>
      </c>
      <c r="N1977" s="22"/>
      <c r="O1977" s="22" t="s">
        <v>796</v>
      </c>
    </row>
    <row collapsed="false" customFormat="false" customHeight="false" hidden="false" ht="12.1" outlineLevel="0" r="1978">
      <c r="A1978" s="21" t="n">
        <v>46056.43412037</v>
      </c>
      <c r="B1978" s="22" t="s">
        <v>731</v>
      </c>
      <c r="C1978" s="22" t="s">
        <v>840</v>
      </c>
      <c r="D1978" s="22" t="s">
        <v>731</v>
      </c>
      <c r="E1978" s="22" t="s">
        <v>731</v>
      </c>
      <c r="F1978" s="22" t="s">
        <v>20</v>
      </c>
      <c r="G1978" s="23" t="n">
        <v>1</v>
      </c>
      <c r="H1978" s="24" t="n">
        <v>1</v>
      </c>
      <c r="I1978" s="24" t="n">
        <v>159.15</v>
      </c>
      <c r="J1978" s="24" t="n">
        <v>0</v>
      </c>
      <c r="K1978" s="24" t="n">
        <v>-0</v>
      </c>
      <c r="L1978" s="24" t="n">
        <v>-0</v>
      </c>
      <c r="M1978" s="6" t="s">
        <f>=I1978+J1978+K1978+L1978</f>
      </c>
      <c r="N1978" s="22"/>
      <c r="O1978" s="22" t="s">
        <v>674</v>
      </c>
    </row>
    <row collapsed="false" customFormat="false" customHeight="false" hidden="false" ht="12.1" outlineLevel="0" r="1979">
      <c r="A1979" s="21" t="n">
        <v>46056.434768519</v>
      </c>
      <c r="B1979" s="22" t="s">
        <v>696</v>
      </c>
      <c r="C1979" s="22" t="s">
        <v>839</v>
      </c>
      <c r="D1979" s="22" t="s">
        <v>696</v>
      </c>
      <c r="E1979" s="22" t="s">
        <v>696</v>
      </c>
      <c r="F1979" s="22" t="s">
        <v>20</v>
      </c>
      <c r="G1979" s="23" t="n">
        <v>1</v>
      </c>
      <c r="H1979" s="24" t="n">
        <v>1</v>
      </c>
      <c r="I1979" s="24" t="n">
        <v>8.25</v>
      </c>
      <c r="J1979" s="24" t="n">
        <v>0</v>
      </c>
      <c r="K1979" s="24" t="n">
        <v>-0</v>
      </c>
      <c r="L1979" s="24" t="n">
        <v>-0</v>
      </c>
      <c r="M1979" s="6" t="s">
        <f>=I1979+J1979+K1979+L1979</f>
      </c>
      <c r="N1979" s="22"/>
      <c r="O1979" s="22" t="s">
        <v>674</v>
      </c>
    </row>
    <row collapsed="false" customFormat="false" customHeight="false" hidden="false" ht="12.1" outlineLevel="0" r="1980">
      <c r="A1980" s="21" t="n">
        <v>46056.462662037</v>
      </c>
      <c r="B1980" s="22" t="s">
        <v>696</v>
      </c>
      <c r="C1980" s="22" t="s">
        <v>823</v>
      </c>
      <c r="D1980" s="22" t="s">
        <v>696</v>
      </c>
      <c r="E1980" s="22" t="s">
        <v>696</v>
      </c>
      <c r="F1980" s="22" t="s">
        <v>20</v>
      </c>
      <c r="G1980" s="23" t="n">
        <v>1</v>
      </c>
      <c r="H1980" s="24" t="n">
        <v>1</v>
      </c>
      <c r="I1980" s="24" t="n">
        <v>25.95</v>
      </c>
      <c r="J1980" s="24" t="n">
        <v>0</v>
      </c>
      <c r="K1980" s="24" t="n">
        <v>-0</v>
      </c>
      <c r="L1980" s="24" t="n">
        <v>-0</v>
      </c>
      <c r="M1980" s="6" t="s">
        <f>=I1980+J1980+K1980+L1980</f>
      </c>
      <c r="N1980" s="22"/>
      <c r="O1980" s="22" t="s">
        <v>674</v>
      </c>
    </row>
    <row collapsed="false" customFormat="false" customHeight="false" hidden="false" ht="12.1" outlineLevel="0" r="1981">
      <c r="A1981" s="21" t="n">
        <v>46056.590381944</v>
      </c>
      <c r="B1981" s="22" t="s">
        <v>673</v>
      </c>
      <c r="C1981" s="22" t="s">
        <v>233</v>
      </c>
      <c r="D1981" s="22" t="s">
        <v>673</v>
      </c>
      <c r="E1981" s="22" t="s">
        <v>673</v>
      </c>
      <c r="F1981" s="22" t="s">
        <v>20</v>
      </c>
      <c r="G1981" s="23" t="n">
        <v>1</v>
      </c>
      <c r="H1981" s="24" t="n">
        <v>1</v>
      </c>
      <c r="I1981" s="24" t="n">
        <v>46.2</v>
      </c>
      <c r="J1981" s="24" t="n">
        <v>0</v>
      </c>
      <c r="K1981" s="24" t="n">
        <v>-0</v>
      </c>
      <c r="L1981" s="24" t="n">
        <v>-0</v>
      </c>
      <c r="M1981" s="6" t="s">
        <f>=I1981+J1981+K1981+L1981</f>
      </c>
      <c r="N1981" s="22"/>
      <c r="O1981" s="22" t="s">
        <v>796</v>
      </c>
    </row>
    <row collapsed="false" customFormat="false" customHeight="false" hidden="false" ht="12.1" outlineLevel="0" r="1982">
      <c r="A1982" s="21" t="n">
        <v>46056.78900463</v>
      </c>
      <c r="B1982" s="22" t="s">
        <v>673</v>
      </c>
      <c r="C1982" s="22" t="s">
        <v>233</v>
      </c>
      <c r="D1982" s="22" t="s">
        <v>673</v>
      </c>
      <c r="E1982" s="22" t="s">
        <v>673</v>
      </c>
      <c r="F1982" s="22" t="s">
        <v>20</v>
      </c>
      <c r="G1982" s="23" t="n">
        <v>1</v>
      </c>
      <c r="H1982" s="24" t="n">
        <v>1</v>
      </c>
      <c r="I1982" s="24" t="n">
        <v>11</v>
      </c>
      <c r="J1982" s="24" t="n">
        <v>0</v>
      </c>
      <c r="K1982" s="24" t="n">
        <v>-0</v>
      </c>
      <c r="L1982" s="24" t="n">
        <v>-0</v>
      </c>
      <c r="M1982" s="6" t="s">
        <f>=I1982+J1982+K1982+L1982</f>
      </c>
      <c r="N1982" s="22"/>
      <c r="O1982" s="22" t="s">
        <v>796</v>
      </c>
    </row>
    <row collapsed="false" customFormat="false" customHeight="false" hidden="false" ht="12.1" outlineLevel="0" r="1983">
      <c r="A1983" s="21" t="n">
        <v>46056.802106481</v>
      </c>
      <c r="B1983" s="22" t="s">
        <v>673</v>
      </c>
      <c r="C1983" s="22" t="s">
        <v>233</v>
      </c>
      <c r="D1983" s="22" t="s">
        <v>673</v>
      </c>
      <c r="E1983" s="22" t="s">
        <v>673</v>
      </c>
      <c r="F1983" s="22" t="s">
        <v>20</v>
      </c>
      <c r="G1983" s="23" t="n">
        <v>1</v>
      </c>
      <c r="H1983" s="24" t="n">
        <v>1</v>
      </c>
      <c r="I1983" s="24" t="n">
        <v>3.07</v>
      </c>
      <c r="J1983" s="24" t="n">
        <v>0</v>
      </c>
      <c r="K1983" s="24" t="n">
        <v>-0</v>
      </c>
      <c r="L1983" s="24" t="n">
        <v>-0</v>
      </c>
      <c r="M1983" s="6" t="s">
        <f>=I1983+J1983+K1983+L1983</f>
      </c>
      <c r="N1983" s="22"/>
      <c r="O1983" s="22" t="s">
        <v>796</v>
      </c>
    </row>
    <row collapsed="false" customFormat="false" customHeight="false" hidden="false" ht="12.1" outlineLevel="0" r="1984">
      <c r="A1984" s="20" t="n">
        <v>46056.850231481</v>
      </c>
      <c r="B1984" s="16" t="s">
        <v>135</v>
      </c>
      <c r="C1984" s="16" t="s">
        <v>801</v>
      </c>
      <c r="D1984" s="16" t="s">
        <v>336</v>
      </c>
      <c r="E1984" s="16" t="s">
        <v>132</v>
      </c>
      <c r="F1984" s="16" t="s">
        <v>20</v>
      </c>
      <c r="G1984" s="7" t="n">
        <v>2</v>
      </c>
      <c r="H1984" s="6" t="n">
        <v>151.53</v>
      </c>
      <c r="I1984" s="6" t="n">
        <v>-303.06</v>
      </c>
      <c r="J1984" s="6" t="n">
        <v>-0</v>
      </c>
      <c r="K1984" s="6" t="n">
        <v>-0</v>
      </c>
      <c r="L1984" s="6" t="n">
        <v>-0</v>
      </c>
      <c r="M1984" s="6" t="s">
        <f>=I1984+J1984+K1984+L1984</f>
      </c>
      <c r="N1984" s="16"/>
      <c r="O1984" s="16" t="s">
        <v>674</v>
      </c>
    </row>
    <row collapsed="false" customFormat="false" customHeight="false" hidden="false" ht="12.1" outlineLevel="0" r="1985">
      <c r="A1985" s="21" t="n">
        <v>46057.416782407</v>
      </c>
      <c r="B1985" s="22" t="s">
        <v>731</v>
      </c>
      <c r="C1985" s="22" t="s">
        <v>871</v>
      </c>
      <c r="D1985" s="22" t="s">
        <v>731</v>
      </c>
      <c r="E1985" s="22" t="s">
        <v>731</v>
      </c>
      <c r="F1985" s="22" t="s">
        <v>20</v>
      </c>
      <c r="G1985" s="23" t="n">
        <v>1</v>
      </c>
      <c r="H1985" s="24" t="n">
        <v>1</v>
      </c>
      <c r="I1985" s="24" t="n">
        <v>119.67</v>
      </c>
      <c r="J1985" s="24" t="n">
        <v>0</v>
      </c>
      <c r="K1985" s="24" t="n">
        <v>-0</v>
      </c>
      <c r="L1985" s="24" t="n">
        <v>-0</v>
      </c>
      <c r="M1985" s="6" t="s">
        <f>=I1985+J1985+K1985+L1985</f>
      </c>
      <c r="N1985" s="22"/>
      <c r="O1985" s="22" t="s">
        <v>674</v>
      </c>
    </row>
    <row collapsed="false" customFormat="false" customHeight="false" hidden="false" ht="12.1" outlineLevel="0" r="1986">
      <c r="A1986" s="21" t="n">
        <v>46057.417094907</v>
      </c>
      <c r="B1986" s="22" t="s">
        <v>696</v>
      </c>
      <c r="C1986" s="22" t="s">
        <v>872</v>
      </c>
      <c r="D1986" s="22" t="s">
        <v>696</v>
      </c>
      <c r="E1986" s="22" t="s">
        <v>696</v>
      </c>
      <c r="F1986" s="22" t="s">
        <v>20</v>
      </c>
      <c r="G1986" s="23" t="n">
        <v>1</v>
      </c>
      <c r="H1986" s="24" t="n">
        <v>1</v>
      </c>
      <c r="I1986" s="24" t="n">
        <v>16.29</v>
      </c>
      <c r="J1986" s="24" t="n">
        <v>0</v>
      </c>
      <c r="K1986" s="24" t="n">
        <v>-0</v>
      </c>
      <c r="L1986" s="24" t="n">
        <v>-0</v>
      </c>
      <c r="M1986" s="6" t="s">
        <f>=I1986+J1986+K1986+L1986</f>
      </c>
      <c r="N1986" s="22"/>
      <c r="O1986" s="22" t="s">
        <v>674</v>
      </c>
    </row>
    <row collapsed="false" customFormat="false" customHeight="false" hidden="false" ht="12.1" outlineLevel="0" r="1987">
      <c r="A1987" s="20" t="n">
        <v>46057.672974537</v>
      </c>
      <c r="B1987" s="16" t="s">
        <v>135</v>
      </c>
      <c r="C1987" s="16" t="s">
        <v>801</v>
      </c>
      <c r="D1987" s="16" t="s">
        <v>336</v>
      </c>
      <c r="E1987" s="16" t="s">
        <v>132</v>
      </c>
      <c r="F1987" s="16" t="s">
        <v>20</v>
      </c>
      <c r="G1987" s="7" t="n">
        <v>1</v>
      </c>
      <c r="H1987" s="6" t="n">
        <v>151.59</v>
      </c>
      <c r="I1987" s="6" t="n">
        <v>-151.59</v>
      </c>
      <c r="J1987" s="6" t="n">
        <v>-0</v>
      </c>
      <c r="K1987" s="6" t="n">
        <v>-0</v>
      </c>
      <c r="L1987" s="6" t="n">
        <v>-0</v>
      </c>
      <c r="M1987" s="6" t="s">
        <f>=I1987+J1987+K1987+L1987</f>
      </c>
      <c r="N1987" s="16"/>
      <c r="O1987" s="16" t="s">
        <v>674</v>
      </c>
    </row>
    <row collapsed="false" customFormat="false" customHeight="false" hidden="false" ht="12.1" outlineLevel="0" r="1988">
      <c r="A1988" s="21" t="n">
        <v>46057.833865741</v>
      </c>
      <c r="B1988" s="22" t="s">
        <v>673</v>
      </c>
      <c r="C1988" s="22" t="s">
        <v>233</v>
      </c>
      <c r="D1988" s="22" t="s">
        <v>673</v>
      </c>
      <c r="E1988" s="22" t="s">
        <v>673</v>
      </c>
      <c r="F1988" s="22" t="s">
        <v>20</v>
      </c>
      <c r="G1988" s="23" t="n">
        <v>1</v>
      </c>
      <c r="H1988" s="24" t="n">
        <v>1</v>
      </c>
      <c r="I1988" s="24" t="n">
        <v>40</v>
      </c>
      <c r="J1988" s="24" t="n">
        <v>0</v>
      </c>
      <c r="K1988" s="24" t="n">
        <v>-0</v>
      </c>
      <c r="L1988" s="24" t="n">
        <v>-0</v>
      </c>
      <c r="M1988" s="6" t="s">
        <f>=I1988+J1988+K1988+L1988</f>
      </c>
      <c r="N1988" s="22"/>
      <c r="O1988" s="22" t="s">
        <v>796</v>
      </c>
    </row>
    <row collapsed="false" customFormat="false" customHeight="false" hidden="false" ht="12.1" outlineLevel="0" r="1989">
      <c r="A1989" s="21" t="n">
        <v>46057.843506944</v>
      </c>
      <c r="B1989" s="22" t="s">
        <v>673</v>
      </c>
      <c r="C1989" s="22" t="s">
        <v>233</v>
      </c>
      <c r="D1989" s="22" t="s">
        <v>673</v>
      </c>
      <c r="E1989" s="22" t="s">
        <v>673</v>
      </c>
      <c r="F1989" s="22" t="s">
        <v>20</v>
      </c>
      <c r="G1989" s="23" t="n">
        <v>1</v>
      </c>
      <c r="H1989" s="24" t="n">
        <v>1</v>
      </c>
      <c r="I1989" s="24" t="n">
        <v>35.06</v>
      </c>
      <c r="J1989" s="24" t="n">
        <v>0</v>
      </c>
      <c r="K1989" s="24" t="n">
        <v>-0</v>
      </c>
      <c r="L1989" s="24" t="n">
        <v>-0</v>
      </c>
      <c r="M1989" s="6" t="s">
        <f>=I1989+J1989+K1989+L1989</f>
      </c>
      <c r="N1989" s="22"/>
      <c r="O1989" s="22" t="s">
        <v>796</v>
      </c>
    </row>
    <row collapsed="false" customFormat="false" customHeight="false" hidden="false" ht="12.1" outlineLevel="0" r="1990">
      <c r="A1990" s="20" t="n">
        <v>46057.843530093</v>
      </c>
      <c r="B1990" s="16" t="s">
        <v>135</v>
      </c>
      <c r="C1990" s="16" t="s">
        <v>801</v>
      </c>
      <c r="D1990" s="16" t="s">
        <v>336</v>
      </c>
      <c r="E1990" s="16" t="s">
        <v>132</v>
      </c>
      <c r="F1990" s="16" t="s">
        <v>20</v>
      </c>
      <c r="G1990" s="7" t="n">
        <v>1</v>
      </c>
      <c r="H1990" s="6" t="n">
        <v>151.581947</v>
      </c>
      <c r="I1990" s="6" t="n">
        <v>-151.58</v>
      </c>
      <c r="J1990" s="6" t="n">
        <v>-0</v>
      </c>
      <c r="K1990" s="6" t="n">
        <v>-0</v>
      </c>
      <c r="L1990" s="6" t="n">
        <v>-0</v>
      </c>
      <c r="M1990" s="6" t="s">
        <f>=I1990+J1990+K1990+L1990</f>
      </c>
      <c r="N1990" s="16"/>
      <c r="O1990" s="16" t="s">
        <v>796</v>
      </c>
    </row>
    <row collapsed="false" customFormat="false" customHeight="false" hidden="false" ht="12.1" outlineLevel="0" r="1991">
      <c r="A1991" s="21" t="n">
        <v>46057.940775463</v>
      </c>
      <c r="B1991" s="22" t="s">
        <v>673</v>
      </c>
      <c r="C1991" s="22" t="s">
        <v>233</v>
      </c>
      <c r="D1991" s="22" t="s">
        <v>673</v>
      </c>
      <c r="E1991" s="22" t="s">
        <v>673</v>
      </c>
      <c r="F1991" s="22" t="s">
        <v>20</v>
      </c>
      <c r="G1991" s="23" t="n">
        <v>1</v>
      </c>
      <c r="H1991" s="24" t="n">
        <v>1</v>
      </c>
      <c r="I1991" s="24" t="n">
        <v>1296.06</v>
      </c>
      <c r="J1991" s="24" t="n">
        <v>0</v>
      </c>
      <c r="K1991" s="24" t="n">
        <v>-0</v>
      </c>
      <c r="L1991" s="24" t="n">
        <v>-0</v>
      </c>
      <c r="M1991" s="6" t="s">
        <f>=I1991+J1991+K1991+L1991</f>
      </c>
      <c r="N1991" s="22"/>
      <c r="O1991" s="22" t="s">
        <v>796</v>
      </c>
    </row>
    <row collapsed="false" customFormat="false" customHeight="false" hidden="false" ht="12.1" outlineLevel="0" r="1992">
      <c r="A1992" s="20" t="n">
        <v>46057.940833333</v>
      </c>
      <c r="B1992" s="16" t="s">
        <v>135</v>
      </c>
      <c r="C1992" s="16" t="s">
        <v>801</v>
      </c>
      <c r="D1992" s="16" t="s">
        <v>336</v>
      </c>
      <c r="E1992" s="16" t="s">
        <v>132</v>
      </c>
      <c r="F1992" s="16" t="s">
        <v>20</v>
      </c>
      <c r="G1992" s="7" t="n">
        <v>8</v>
      </c>
      <c r="H1992" s="6" t="n">
        <v>151.581947</v>
      </c>
      <c r="I1992" s="6" t="n">
        <v>-1212.66</v>
      </c>
      <c r="J1992" s="6" t="n">
        <v>-0</v>
      </c>
      <c r="K1992" s="6" t="n">
        <v>-0</v>
      </c>
      <c r="L1992" s="6" t="n">
        <v>-0</v>
      </c>
      <c r="M1992" s="6" t="s">
        <f>=I1992+J1992+K1992+L1992</f>
      </c>
      <c r="N1992" s="16"/>
      <c r="O1992" s="16" t="s">
        <v>796</v>
      </c>
    </row>
    <row collapsed="false" customFormat="false" customHeight="false" hidden="false" ht="12.1" outlineLevel="0" r="1993">
      <c r="A1993" s="21" t="n">
        <v>46059.700983796</v>
      </c>
      <c r="B1993" s="22" t="s">
        <v>673</v>
      </c>
      <c r="C1993" s="22" t="s">
        <v>233</v>
      </c>
      <c r="D1993" s="22" t="s">
        <v>673</v>
      </c>
      <c r="E1993" s="22" t="s">
        <v>673</v>
      </c>
      <c r="F1993" s="22" t="s">
        <v>20</v>
      </c>
      <c r="G1993" s="23" t="n">
        <v>1</v>
      </c>
      <c r="H1993" s="24" t="n">
        <v>1</v>
      </c>
      <c r="I1993" s="24" t="n">
        <v>34</v>
      </c>
      <c r="J1993" s="24" t="n">
        <v>0</v>
      </c>
      <c r="K1993" s="24" t="n">
        <v>-0</v>
      </c>
      <c r="L1993" s="24" t="n">
        <v>-0</v>
      </c>
      <c r="M1993" s="6" t="s">
        <f>=I1993+J1993+K1993+L1993</f>
      </c>
      <c r="N1993" s="22"/>
      <c r="O1993" s="22" t="s">
        <v>796</v>
      </c>
    </row>
    <row collapsed="false" customFormat="false" customHeight="false" hidden="false" ht="12.1" outlineLevel="0" r="1994">
      <c r="A1994" s="21" t="n">
        <v>46060.294652778</v>
      </c>
      <c r="B1994" s="22" t="s">
        <v>673</v>
      </c>
      <c r="C1994" s="22" t="s">
        <v>233</v>
      </c>
      <c r="D1994" s="22" t="s">
        <v>673</v>
      </c>
      <c r="E1994" s="22" t="s">
        <v>673</v>
      </c>
      <c r="F1994" s="22" t="s">
        <v>20</v>
      </c>
      <c r="G1994" s="23" t="n">
        <v>1</v>
      </c>
      <c r="H1994" s="24" t="n">
        <v>1</v>
      </c>
      <c r="I1994" s="24" t="n">
        <v>30</v>
      </c>
      <c r="J1994" s="24" t="n">
        <v>0</v>
      </c>
      <c r="K1994" s="24" t="n">
        <v>-0</v>
      </c>
      <c r="L1994" s="24" t="n">
        <v>-0</v>
      </c>
      <c r="M1994" s="6" t="s">
        <f>=I1994+J1994+K1994+L1994</f>
      </c>
      <c r="N1994" s="22"/>
      <c r="O1994" s="22" t="s">
        <v>796</v>
      </c>
    </row>
    <row collapsed="false" customFormat="false" customHeight="false" hidden="false" ht="12.1" outlineLevel="0" r="1995">
      <c r="A1995" s="21" t="n">
        <v>46060.29494213</v>
      </c>
      <c r="B1995" s="22" t="s">
        <v>673</v>
      </c>
      <c r="C1995" s="22" t="s">
        <v>233</v>
      </c>
      <c r="D1995" s="22" t="s">
        <v>673</v>
      </c>
      <c r="E1995" s="22" t="s">
        <v>673</v>
      </c>
      <c r="F1995" s="22" t="s">
        <v>20</v>
      </c>
      <c r="G1995" s="23" t="n">
        <v>1</v>
      </c>
      <c r="H1995" s="24" t="n">
        <v>1</v>
      </c>
      <c r="I1995" s="24" t="n">
        <v>22.32</v>
      </c>
      <c r="J1995" s="24" t="n">
        <v>0</v>
      </c>
      <c r="K1995" s="24" t="n">
        <v>-0</v>
      </c>
      <c r="L1995" s="24" t="n">
        <v>-0</v>
      </c>
      <c r="M1995" s="6" t="s">
        <f>=I1995+J1995+K1995+L1995</f>
      </c>
      <c r="N1995" s="22"/>
      <c r="O1995" s="22" t="s">
        <v>796</v>
      </c>
    </row>
    <row collapsed="false" customFormat="false" customHeight="false" hidden="false" ht="12.1" outlineLevel="0" r="1996">
      <c r="A1996" s="20" t="n">
        <v>46060.400914352</v>
      </c>
      <c r="B1996" s="16" t="s">
        <v>135</v>
      </c>
      <c r="C1996" s="16" t="s">
        <v>801</v>
      </c>
      <c r="D1996" s="16" t="s">
        <v>336</v>
      </c>
      <c r="E1996" s="16" t="s">
        <v>132</v>
      </c>
      <c r="F1996" s="16" t="s">
        <v>20</v>
      </c>
      <c r="G1996" s="7" t="n">
        <v>1</v>
      </c>
      <c r="H1996" s="6" t="n">
        <v>151.756352</v>
      </c>
      <c r="I1996" s="6" t="n">
        <v>-151.76</v>
      </c>
      <c r="J1996" s="6" t="n">
        <v>-0</v>
      </c>
      <c r="K1996" s="6" t="n">
        <v>-0</v>
      </c>
      <c r="L1996" s="6" t="n">
        <v>-0</v>
      </c>
      <c r="M1996" s="6" t="s">
        <f>=I1996+J1996+K1996+L1996</f>
      </c>
      <c r="N1996" s="16"/>
      <c r="O1996" s="16" t="s">
        <v>796</v>
      </c>
    </row>
    <row collapsed="false" customFormat="false" customHeight="false" hidden="false" ht="12.1" outlineLevel="0" r="1997">
      <c r="A1997" s="21" t="n">
        <v>46060.526481481</v>
      </c>
      <c r="B1997" s="22" t="s">
        <v>673</v>
      </c>
      <c r="C1997" s="22" t="s">
        <v>233</v>
      </c>
      <c r="D1997" s="22" t="s">
        <v>673</v>
      </c>
      <c r="E1997" s="22" t="s">
        <v>673</v>
      </c>
      <c r="F1997" s="22" t="s">
        <v>20</v>
      </c>
      <c r="G1997" s="23" t="n">
        <v>1</v>
      </c>
      <c r="H1997" s="24" t="n">
        <v>1</v>
      </c>
      <c r="I1997" s="24" t="n">
        <v>43</v>
      </c>
      <c r="J1997" s="24" t="n">
        <v>0</v>
      </c>
      <c r="K1997" s="24" t="n">
        <v>-0</v>
      </c>
      <c r="L1997" s="24" t="n">
        <v>-0</v>
      </c>
      <c r="M1997" s="6" t="s">
        <f>=I1997+J1997+K1997+L1997</f>
      </c>
      <c r="N1997" s="22"/>
      <c r="O1997" s="22" t="s">
        <v>796</v>
      </c>
    </row>
    <row collapsed="false" customFormat="false" customHeight="false" hidden="false" ht="12.1" outlineLevel="0" r="1998">
      <c r="A1998" s="21" t="n">
        <v>46060.822314815</v>
      </c>
      <c r="B1998" s="22" t="s">
        <v>673</v>
      </c>
      <c r="C1998" s="22" t="s">
        <v>233</v>
      </c>
      <c r="D1998" s="22" t="s">
        <v>673</v>
      </c>
      <c r="E1998" s="22" t="s">
        <v>673</v>
      </c>
      <c r="F1998" s="22" t="s">
        <v>20</v>
      </c>
      <c r="G1998" s="23" t="n">
        <v>1</v>
      </c>
      <c r="H1998" s="24" t="n">
        <v>1</v>
      </c>
      <c r="I1998" s="24" t="n">
        <v>20</v>
      </c>
      <c r="J1998" s="24" t="n">
        <v>0</v>
      </c>
      <c r="K1998" s="24" t="n">
        <v>-0</v>
      </c>
      <c r="L1998" s="24" t="n">
        <v>-0</v>
      </c>
      <c r="M1998" s="6" t="s">
        <f>=I1998+J1998+K1998+L1998</f>
      </c>
      <c r="N1998" s="22"/>
      <c r="O1998" s="22" t="s">
        <v>796</v>
      </c>
    </row>
    <row collapsed="false" customFormat="false" customHeight="false" hidden="false" ht="12.1" outlineLevel="0" r="1999">
      <c r="A1999" s="21" t="n">
        <v>46061.300891204</v>
      </c>
      <c r="B1999" s="22" t="s">
        <v>673</v>
      </c>
      <c r="C1999" s="22" t="s">
        <v>233</v>
      </c>
      <c r="D1999" s="22" t="s">
        <v>673</v>
      </c>
      <c r="E1999" s="22" t="s">
        <v>673</v>
      </c>
      <c r="F1999" s="22" t="s">
        <v>20</v>
      </c>
      <c r="G1999" s="23" t="n">
        <v>1</v>
      </c>
      <c r="H1999" s="24" t="n">
        <v>1</v>
      </c>
      <c r="I1999" s="24" t="n">
        <v>20</v>
      </c>
      <c r="J1999" s="24" t="n">
        <v>0</v>
      </c>
      <c r="K1999" s="24" t="n">
        <v>-0</v>
      </c>
      <c r="L1999" s="24" t="n">
        <v>-0</v>
      </c>
      <c r="M1999" s="6" t="s">
        <f>=I1999+J1999+K1999+L1999</f>
      </c>
      <c r="N1999" s="22"/>
      <c r="O1999" s="22" t="s">
        <v>796</v>
      </c>
    </row>
    <row collapsed="false" customFormat="false" customHeight="false" hidden="false" ht="12.1" outlineLevel="0" r="2000">
      <c r="A2000" s="21" t="n">
        <v>46062.684976852</v>
      </c>
      <c r="B2000" s="22" t="s">
        <v>696</v>
      </c>
      <c r="C2000" s="22" t="s">
        <v>882</v>
      </c>
      <c r="D2000" s="22" t="s">
        <v>696</v>
      </c>
      <c r="E2000" s="22" t="s">
        <v>696</v>
      </c>
      <c r="F2000" s="22" t="s">
        <v>20</v>
      </c>
      <c r="G2000" s="23" t="n">
        <v>1</v>
      </c>
      <c r="H2000" s="24" t="n">
        <v>1</v>
      </c>
      <c r="I2000" s="24" t="n">
        <v>114.69</v>
      </c>
      <c r="J2000" s="24" t="n">
        <v>0</v>
      </c>
      <c r="K2000" s="24" t="n">
        <v>-0</v>
      </c>
      <c r="L2000" s="24" t="n">
        <v>-0</v>
      </c>
      <c r="M2000" s="6" t="s">
        <f>=I2000+J2000+K2000+L2000</f>
      </c>
      <c r="N2000" s="22"/>
      <c r="O2000" s="22" t="s">
        <v>674</v>
      </c>
    </row>
    <row collapsed="false" customFormat="false" customHeight="false" hidden="false" ht="12.1" outlineLevel="0" r="2001">
      <c r="A2001" s="21" t="n">
        <v>46062.801435185</v>
      </c>
      <c r="B2001" s="22" t="s">
        <v>673</v>
      </c>
      <c r="C2001" s="22" t="s">
        <v>233</v>
      </c>
      <c r="D2001" s="22" t="s">
        <v>673</v>
      </c>
      <c r="E2001" s="22" t="s">
        <v>673</v>
      </c>
      <c r="F2001" s="22" t="s">
        <v>20</v>
      </c>
      <c r="G2001" s="23" t="n">
        <v>1</v>
      </c>
      <c r="H2001" s="24" t="n">
        <v>1</v>
      </c>
      <c r="I2001" s="24" t="n">
        <v>44.05</v>
      </c>
      <c r="J2001" s="24" t="n">
        <v>0</v>
      </c>
      <c r="K2001" s="24" t="n">
        <v>-0</v>
      </c>
      <c r="L2001" s="24" t="n">
        <v>-0</v>
      </c>
      <c r="M2001" s="6" t="s">
        <f>=I2001+J2001+K2001+L2001</f>
      </c>
      <c r="N2001" s="22"/>
      <c r="O2001" s="22" t="s">
        <v>796</v>
      </c>
    </row>
    <row collapsed="false" customFormat="false" customHeight="false" hidden="false" ht="12.1" outlineLevel="0" r="2002">
      <c r="A2002" s="21" t="n">
        <v>46063.299247685</v>
      </c>
      <c r="B2002" s="22" t="s">
        <v>673</v>
      </c>
      <c r="C2002" s="22" t="s">
        <v>233</v>
      </c>
      <c r="D2002" s="22" t="s">
        <v>673</v>
      </c>
      <c r="E2002" s="22" t="s">
        <v>673</v>
      </c>
      <c r="F2002" s="22" t="s">
        <v>20</v>
      </c>
      <c r="G2002" s="23" t="n">
        <v>1</v>
      </c>
      <c r="H2002" s="24" t="n">
        <v>1</v>
      </c>
      <c r="I2002" s="24" t="n">
        <v>38.2</v>
      </c>
      <c r="J2002" s="24" t="n">
        <v>0</v>
      </c>
      <c r="K2002" s="24" t="n">
        <v>-0</v>
      </c>
      <c r="L2002" s="24" t="n">
        <v>-0</v>
      </c>
      <c r="M2002" s="6" t="s">
        <f>=I2002+J2002+K2002+L2002</f>
      </c>
      <c r="N2002" s="22"/>
      <c r="O2002" s="22" t="s">
        <v>796</v>
      </c>
    </row>
    <row collapsed="false" customFormat="false" customHeight="false" hidden="false" ht="12.1" outlineLevel="0" r="2003">
      <c r="A2003" s="20" t="n">
        <v>46063.405289352</v>
      </c>
      <c r="B2003" s="16" t="s">
        <v>135</v>
      </c>
      <c r="C2003" s="16" t="s">
        <v>801</v>
      </c>
      <c r="D2003" s="16" t="s">
        <v>336</v>
      </c>
      <c r="E2003" s="16" t="s">
        <v>132</v>
      </c>
      <c r="F2003" s="16" t="s">
        <v>20</v>
      </c>
      <c r="G2003" s="7" t="n">
        <v>1</v>
      </c>
      <c r="H2003" s="6" t="n">
        <v>151.937741</v>
      </c>
      <c r="I2003" s="6" t="n">
        <v>-151.94</v>
      </c>
      <c r="J2003" s="6" t="n">
        <v>-0</v>
      </c>
      <c r="K2003" s="6" t="n">
        <v>-0</v>
      </c>
      <c r="L2003" s="6" t="n">
        <v>-0</v>
      </c>
      <c r="M2003" s="6" t="s">
        <f>=I2003+J2003+K2003+L2003</f>
      </c>
      <c r="N2003" s="16"/>
      <c r="O2003" s="16" t="s">
        <v>796</v>
      </c>
    </row>
    <row collapsed="false" customFormat="false" customHeight="false" hidden="false" ht="12.1" outlineLevel="0" r="2004">
      <c r="A2004" s="21" t="n">
        <v>46063.409155093</v>
      </c>
      <c r="B2004" s="22" t="s">
        <v>731</v>
      </c>
      <c r="C2004" s="22" t="s">
        <v>853</v>
      </c>
      <c r="D2004" s="22" t="s">
        <v>731</v>
      </c>
      <c r="E2004" s="22" t="s">
        <v>731</v>
      </c>
      <c r="F2004" s="22" t="s">
        <v>20</v>
      </c>
      <c r="G2004" s="23" t="n">
        <v>1</v>
      </c>
      <c r="H2004" s="24" t="n">
        <v>1</v>
      </c>
      <c r="I2004" s="24" t="n">
        <v>30</v>
      </c>
      <c r="J2004" s="24" t="n">
        <v>0</v>
      </c>
      <c r="K2004" s="24" t="n">
        <v>-0</v>
      </c>
      <c r="L2004" s="24" t="n">
        <v>-0</v>
      </c>
      <c r="M2004" s="6" t="s">
        <f>=I2004+J2004+K2004+L2004</f>
      </c>
      <c r="N2004" s="22"/>
      <c r="O2004" s="22" t="s">
        <v>674</v>
      </c>
    </row>
    <row collapsed="false" customFormat="false" customHeight="false" hidden="false" ht="12.1" outlineLevel="0" r="2005">
      <c r="A2005" s="21" t="n">
        <v>46063.409780093</v>
      </c>
      <c r="B2005" s="22" t="s">
        <v>696</v>
      </c>
      <c r="C2005" s="22" t="s">
        <v>852</v>
      </c>
      <c r="D2005" s="22" t="s">
        <v>696</v>
      </c>
      <c r="E2005" s="22" t="s">
        <v>696</v>
      </c>
      <c r="F2005" s="22" t="s">
        <v>20</v>
      </c>
      <c r="G2005" s="23" t="n">
        <v>1</v>
      </c>
      <c r="H2005" s="24" t="n">
        <v>1</v>
      </c>
      <c r="I2005" s="24" t="n">
        <v>4.13</v>
      </c>
      <c r="J2005" s="24" t="n">
        <v>0</v>
      </c>
      <c r="K2005" s="24" t="n">
        <v>-0</v>
      </c>
      <c r="L2005" s="24" t="n">
        <v>-0</v>
      </c>
      <c r="M2005" s="6" t="s">
        <f>=I2005+J2005+K2005+L2005</f>
      </c>
      <c r="N2005" s="22"/>
      <c r="O2005" s="22" t="s">
        <v>674</v>
      </c>
    </row>
    <row collapsed="false" customFormat="false" customHeight="false" hidden="false" ht="12.1" outlineLevel="0" r="2006">
      <c r="A2006" s="21" t="n">
        <v>46063.505497685</v>
      </c>
      <c r="B2006" s="22" t="s">
        <v>673</v>
      </c>
      <c r="C2006" s="22" t="s">
        <v>233</v>
      </c>
      <c r="D2006" s="22" t="s">
        <v>673</v>
      </c>
      <c r="E2006" s="22" t="s">
        <v>673</v>
      </c>
      <c r="F2006" s="22" t="s">
        <v>20</v>
      </c>
      <c r="G2006" s="23" t="n">
        <v>1</v>
      </c>
      <c r="H2006" s="24" t="n">
        <v>1</v>
      </c>
      <c r="I2006" s="24" t="n">
        <v>12</v>
      </c>
      <c r="J2006" s="24" t="n">
        <v>0</v>
      </c>
      <c r="K2006" s="24" t="n">
        <v>-0</v>
      </c>
      <c r="L2006" s="24" t="n">
        <v>-0</v>
      </c>
      <c r="M2006" s="6" t="s">
        <f>=I2006+J2006+K2006+L2006</f>
      </c>
      <c r="N2006" s="22"/>
      <c r="O2006" s="22" t="s">
        <v>796</v>
      </c>
    </row>
    <row collapsed="false" customFormat="false" customHeight="false" hidden="false" ht="12.1" outlineLevel="0" r="2007">
      <c r="A2007" s="20" t="n">
        <v>46063.784108796</v>
      </c>
      <c r="B2007" s="16" t="s">
        <v>135</v>
      </c>
      <c r="C2007" s="16" t="s">
        <v>801</v>
      </c>
      <c r="D2007" s="16" t="s">
        <v>336</v>
      </c>
      <c r="E2007" s="16" t="s">
        <v>132</v>
      </c>
      <c r="F2007" s="16" t="s">
        <v>20</v>
      </c>
      <c r="G2007" s="7" t="n">
        <v>1</v>
      </c>
      <c r="H2007" s="6" t="n">
        <v>151.94</v>
      </c>
      <c r="I2007" s="6" t="n">
        <v>-151.94</v>
      </c>
      <c r="J2007" s="6" t="n">
        <v>-0</v>
      </c>
      <c r="K2007" s="6" t="n">
        <v>-0</v>
      </c>
      <c r="L2007" s="6" t="n">
        <v>-0</v>
      </c>
      <c r="M2007" s="6" t="s">
        <f>=I2007+J2007+K2007+L2007</f>
      </c>
      <c r="N2007" s="16"/>
      <c r="O2007" s="16" t="s">
        <v>674</v>
      </c>
    </row>
    <row collapsed="false" customFormat="false" customHeight="false" hidden="false" ht="12.1" outlineLevel="0" r="2008">
      <c r="A2008" s="21" t="n">
        <v>46064.452592593</v>
      </c>
      <c r="B2008" s="22" t="s">
        <v>696</v>
      </c>
      <c r="C2008" s="22" t="s">
        <v>846</v>
      </c>
      <c r="D2008" s="22" t="s">
        <v>696</v>
      </c>
      <c r="E2008" s="22" t="s">
        <v>696</v>
      </c>
      <c r="F2008" s="22" t="s">
        <v>20</v>
      </c>
      <c r="G2008" s="23" t="n">
        <v>1</v>
      </c>
      <c r="H2008" s="24" t="n">
        <v>1</v>
      </c>
      <c r="I2008" s="24" t="n">
        <v>35.76</v>
      </c>
      <c r="J2008" s="24" t="n">
        <v>0</v>
      </c>
      <c r="K2008" s="24" t="n">
        <v>-0</v>
      </c>
      <c r="L2008" s="24" t="n">
        <v>-0</v>
      </c>
      <c r="M2008" s="6" t="s">
        <f>=I2008+J2008+K2008+L2008</f>
      </c>
      <c r="N2008" s="22"/>
      <c r="O2008" s="22" t="s">
        <v>674</v>
      </c>
    </row>
    <row collapsed="false" customFormat="false" customHeight="false" hidden="false" ht="12.1" outlineLevel="0" r="2009">
      <c r="A2009" s="21" t="n">
        <v>46064.459085648</v>
      </c>
      <c r="B2009" s="22" t="s">
        <v>696</v>
      </c>
      <c r="C2009" s="22" t="s">
        <v>845</v>
      </c>
      <c r="D2009" s="22" t="s">
        <v>696</v>
      </c>
      <c r="E2009" s="22" t="s">
        <v>696</v>
      </c>
      <c r="F2009" s="22" t="s">
        <v>20</v>
      </c>
      <c r="G2009" s="23" t="n">
        <v>1</v>
      </c>
      <c r="H2009" s="24" t="n">
        <v>1</v>
      </c>
      <c r="I2009" s="24" t="n">
        <v>39.45</v>
      </c>
      <c r="J2009" s="24" t="n">
        <v>0</v>
      </c>
      <c r="K2009" s="24" t="n">
        <v>-0</v>
      </c>
      <c r="L2009" s="24" t="n">
        <v>-0</v>
      </c>
      <c r="M2009" s="6" t="s">
        <f>=I2009+J2009+K2009+L2009</f>
      </c>
      <c r="N2009" s="22"/>
      <c r="O2009" s="22" t="s">
        <v>674</v>
      </c>
    </row>
    <row collapsed="false" customFormat="false" customHeight="false" hidden="false" ht="12.1" outlineLevel="0" r="2010">
      <c r="A2010" s="21" t="n">
        <v>46064.598576389</v>
      </c>
      <c r="B2010" s="22" t="s">
        <v>673</v>
      </c>
      <c r="C2010" s="22" t="s">
        <v>233</v>
      </c>
      <c r="D2010" s="22" t="s">
        <v>673</v>
      </c>
      <c r="E2010" s="22" t="s">
        <v>673</v>
      </c>
      <c r="F2010" s="22" t="s">
        <v>20</v>
      </c>
      <c r="G2010" s="23" t="n">
        <v>1</v>
      </c>
      <c r="H2010" s="24" t="n">
        <v>1</v>
      </c>
      <c r="I2010" s="24" t="n">
        <v>42</v>
      </c>
      <c r="J2010" s="24" t="n">
        <v>0</v>
      </c>
      <c r="K2010" s="24" t="n">
        <v>-0</v>
      </c>
      <c r="L2010" s="24" t="n">
        <v>-0</v>
      </c>
      <c r="M2010" s="6" t="s">
        <f>=I2010+J2010+K2010+L2010</f>
      </c>
      <c r="N2010" s="22"/>
      <c r="O2010" s="22" t="s">
        <v>796</v>
      </c>
    </row>
    <row collapsed="false" customFormat="false" customHeight="false" hidden="false" ht="12.1" outlineLevel="0" r="2011">
      <c r="A2011" s="21" t="n">
        <v>46065.480763889</v>
      </c>
      <c r="B2011" s="22" t="s">
        <v>696</v>
      </c>
      <c r="C2011" s="22" t="s">
        <v>902</v>
      </c>
      <c r="D2011" s="22" t="s">
        <v>696</v>
      </c>
      <c r="E2011" s="22" t="s">
        <v>696</v>
      </c>
      <c r="F2011" s="22" t="s">
        <v>20</v>
      </c>
      <c r="G2011" s="23" t="n">
        <v>1</v>
      </c>
      <c r="H2011" s="24" t="n">
        <v>1</v>
      </c>
      <c r="I2011" s="24" t="n">
        <v>314.1</v>
      </c>
      <c r="J2011" s="24" t="n">
        <v>0</v>
      </c>
      <c r="K2011" s="24" t="n">
        <v>-0</v>
      </c>
      <c r="L2011" s="24" t="n">
        <v>-0</v>
      </c>
      <c r="M2011" s="6" t="s">
        <f>=I2011+J2011+K2011+L2011</f>
      </c>
      <c r="N2011" s="22"/>
      <c r="O2011" s="22" t="s">
        <v>674</v>
      </c>
    </row>
    <row collapsed="false" customFormat="false" customHeight="false" hidden="false" ht="12.1" outlineLevel="0" r="2012">
      <c r="A2012" s="21" t="n">
        <v>46065.494872685</v>
      </c>
      <c r="B2012" s="22" t="s">
        <v>673</v>
      </c>
      <c r="C2012" s="22" t="s">
        <v>233</v>
      </c>
      <c r="D2012" s="22" t="s">
        <v>673</v>
      </c>
      <c r="E2012" s="22" t="s">
        <v>673</v>
      </c>
      <c r="F2012" s="22" t="s">
        <v>20</v>
      </c>
      <c r="G2012" s="23" t="n">
        <v>1</v>
      </c>
      <c r="H2012" s="24" t="n">
        <v>1</v>
      </c>
      <c r="I2012" s="24" t="n">
        <v>23</v>
      </c>
      <c r="J2012" s="24" t="n">
        <v>0</v>
      </c>
      <c r="K2012" s="24" t="n">
        <v>-0</v>
      </c>
      <c r="L2012" s="24" t="n">
        <v>-0</v>
      </c>
      <c r="M2012" s="6" t="s">
        <f>=I2012+J2012+K2012+L2012</f>
      </c>
      <c r="N2012" s="22"/>
      <c r="O2012" s="22" t="s">
        <v>796</v>
      </c>
    </row>
    <row collapsed="false" customFormat="false" customHeight="false" hidden="false" ht="12.1" outlineLevel="0" r="2013">
      <c r="A2013" s="21" t="n">
        <v>46065.812106481</v>
      </c>
      <c r="B2013" s="22" t="s">
        <v>673</v>
      </c>
      <c r="C2013" s="22" t="s">
        <v>233</v>
      </c>
      <c r="D2013" s="22" t="s">
        <v>673</v>
      </c>
      <c r="E2013" s="22" t="s">
        <v>673</v>
      </c>
      <c r="F2013" s="22" t="s">
        <v>20</v>
      </c>
      <c r="G2013" s="23" t="n">
        <v>1</v>
      </c>
      <c r="H2013" s="24" t="n">
        <v>1</v>
      </c>
      <c r="I2013" s="24" t="n">
        <v>5.1</v>
      </c>
      <c r="J2013" s="24" t="n">
        <v>0</v>
      </c>
      <c r="K2013" s="24" t="n">
        <v>-0</v>
      </c>
      <c r="L2013" s="24" t="n">
        <v>-0</v>
      </c>
      <c r="M2013" s="6" t="s">
        <f>=I2013+J2013+K2013+L2013</f>
      </c>
      <c r="N2013" s="22"/>
      <c r="O2013" s="22" t="s">
        <v>796</v>
      </c>
    </row>
    <row collapsed="false" customFormat="false" customHeight="false" hidden="false" ht="12.1" outlineLevel="0" r="2014">
      <c r="A2014" s="21" t="n">
        <v>46066.477118056</v>
      </c>
      <c r="B2014" s="22" t="s">
        <v>673</v>
      </c>
      <c r="C2014" s="22" t="s">
        <v>233</v>
      </c>
      <c r="D2014" s="22" t="s">
        <v>673</v>
      </c>
      <c r="E2014" s="22" t="s">
        <v>673</v>
      </c>
      <c r="F2014" s="22" t="s">
        <v>20</v>
      </c>
      <c r="G2014" s="23" t="n">
        <v>1</v>
      </c>
      <c r="H2014" s="24" t="n">
        <v>1</v>
      </c>
      <c r="I2014" s="24" t="n">
        <v>12</v>
      </c>
      <c r="J2014" s="24" t="n">
        <v>0</v>
      </c>
      <c r="K2014" s="24" t="n">
        <v>-0</v>
      </c>
      <c r="L2014" s="24" t="n">
        <v>-0</v>
      </c>
      <c r="M2014" s="6" t="s">
        <f>=I2014+J2014+K2014+L2014</f>
      </c>
      <c r="N2014" s="22"/>
      <c r="O2014" s="22" t="s">
        <v>796</v>
      </c>
    </row>
    <row collapsed="false" customFormat="false" customHeight="false" hidden="false" ht="12.1" outlineLevel="0" r="2015">
      <c r="A2015" s="21" t="n">
        <v>46066.750486111</v>
      </c>
      <c r="B2015" s="22" t="s">
        <v>673</v>
      </c>
      <c r="C2015" s="22" t="s">
        <v>233</v>
      </c>
      <c r="D2015" s="22" t="s">
        <v>673</v>
      </c>
      <c r="E2015" s="22" t="s">
        <v>673</v>
      </c>
      <c r="F2015" s="22" t="s">
        <v>20</v>
      </c>
      <c r="G2015" s="23" t="n">
        <v>1</v>
      </c>
      <c r="H2015" s="24" t="n">
        <v>1</v>
      </c>
      <c r="I2015" s="24" t="n">
        <v>5000</v>
      </c>
      <c r="J2015" s="24" t="n">
        <v>0</v>
      </c>
      <c r="K2015" s="24" t="n">
        <v>-0</v>
      </c>
      <c r="L2015" s="24" t="n">
        <v>-0</v>
      </c>
      <c r="M2015" s="6" t="s">
        <f>=I2015+J2015+K2015+L2015</f>
      </c>
      <c r="N2015" s="22"/>
      <c r="O2015" s="22" t="s">
        <v>674</v>
      </c>
    </row>
    <row collapsed="false" customFormat="false" customHeight="false" hidden="false" ht="12.1" outlineLevel="0" r="2016">
      <c r="A2016" s="21" t="n">
        <v>46066.775439815</v>
      </c>
      <c r="B2016" s="22" t="s">
        <v>673</v>
      </c>
      <c r="C2016" s="22" t="s">
        <v>233</v>
      </c>
      <c r="D2016" s="22" t="s">
        <v>673</v>
      </c>
      <c r="E2016" s="22" t="s">
        <v>673</v>
      </c>
      <c r="F2016" s="22" t="s">
        <v>20</v>
      </c>
      <c r="G2016" s="23" t="n">
        <v>1</v>
      </c>
      <c r="H2016" s="24" t="n">
        <v>1</v>
      </c>
      <c r="I2016" s="24" t="n">
        <v>7.74</v>
      </c>
      <c r="J2016" s="24" t="n">
        <v>0</v>
      </c>
      <c r="K2016" s="24" t="n">
        <v>-0</v>
      </c>
      <c r="L2016" s="24" t="n">
        <v>-0</v>
      </c>
      <c r="M2016" s="6" t="s">
        <f>=I2016+J2016+K2016+L2016</f>
      </c>
      <c r="N2016" s="22"/>
      <c r="O2016" s="22" t="s">
        <v>796</v>
      </c>
    </row>
    <row collapsed="false" customFormat="false" customHeight="false" hidden="false" ht="12.1" outlineLevel="0" r="2017">
      <c r="A2017" s="21" t="n">
        <v>46066.777013889</v>
      </c>
      <c r="B2017" s="22" t="s">
        <v>673</v>
      </c>
      <c r="C2017" s="22" t="s">
        <v>233</v>
      </c>
      <c r="D2017" s="22" t="s">
        <v>673</v>
      </c>
      <c r="E2017" s="22" t="s">
        <v>673</v>
      </c>
      <c r="F2017" s="22" t="s">
        <v>20</v>
      </c>
      <c r="G2017" s="23" t="n">
        <v>1</v>
      </c>
      <c r="H2017" s="24" t="n">
        <v>1</v>
      </c>
      <c r="I2017" s="24" t="n">
        <v>24.96</v>
      </c>
      <c r="J2017" s="24" t="n">
        <v>0</v>
      </c>
      <c r="K2017" s="24" t="n">
        <v>-0</v>
      </c>
      <c r="L2017" s="24" t="n">
        <v>-0</v>
      </c>
      <c r="M2017" s="6" t="s">
        <f>=I2017+J2017+K2017+L2017</f>
      </c>
      <c r="N2017" s="22"/>
      <c r="O2017" s="22" t="s">
        <v>796</v>
      </c>
    </row>
    <row collapsed="false" customFormat="false" customHeight="false" hidden="false" ht="12.1" outlineLevel="0" r="2018">
      <c r="A2018" s="20" t="n">
        <v>46066.777083333</v>
      </c>
      <c r="B2018" s="16" t="s">
        <v>135</v>
      </c>
      <c r="C2018" s="16" t="s">
        <v>801</v>
      </c>
      <c r="D2018" s="16" t="s">
        <v>336</v>
      </c>
      <c r="E2018" s="16" t="s">
        <v>132</v>
      </c>
      <c r="F2018" s="16" t="s">
        <v>20</v>
      </c>
      <c r="G2018" s="7" t="n">
        <v>1</v>
      </c>
      <c r="H2018" s="6" t="n">
        <v>152.113833</v>
      </c>
      <c r="I2018" s="6" t="n">
        <v>-152.11</v>
      </c>
      <c r="J2018" s="6" t="n">
        <v>-0</v>
      </c>
      <c r="K2018" s="6" t="n">
        <v>-0</v>
      </c>
      <c r="L2018" s="6" t="n">
        <v>-0</v>
      </c>
      <c r="M2018" s="6" t="s">
        <f>=I2018+J2018+K2018+L2018</f>
      </c>
      <c r="N2018" s="16"/>
      <c r="O2018" s="16" t="s">
        <v>796</v>
      </c>
    </row>
    <row collapsed="false" customFormat="false" customHeight="false" hidden="false" ht="12.1" outlineLevel="0" r="2019">
      <c r="A2019" s="21" t="n">
        <v>46066.777569444</v>
      </c>
      <c r="B2019" s="22" t="s">
        <v>673</v>
      </c>
      <c r="C2019" s="22" t="s">
        <v>233</v>
      </c>
      <c r="D2019" s="22" t="s">
        <v>673</v>
      </c>
      <c r="E2019" s="22" t="s">
        <v>673</v>
      </c>
      <c r="F2019" s="22" t="s">
        <v>20</v>
      </c>
      <c r="G2019" s="23" t="n">
        <v>1</v>
      </c>
      <c r="H2019" s="24" t="n">
        <v>1</v>
      </c>
      <c r="I2019" s="24" t="n">
        <v>10</v>
      </c>
      <c r="J2019" s="24" t="n">
        <v>0</v>
      </c>
      <c r="K2019" s="24" t="n">
        <v>-0</v>
      </c>
      <c r="L2019" s="24" t="n">
        <v>-0</v>
      </c>
      <c r="M2019" s="6" t="s">
        <f>=I2019+J2019+K2019+L2019</f>
      </c>
      <c r="N2019" s="22"/>
      <c r="O2019" s="22" t="s">
        <v>796</v>
      </c>
    </row>
    <row collapsed="false" customFormat="false" customHeight="false" hidden="false" ht="12.1" outlineLevel="0" r="2020">
      <c r="A2020" s="21" t="n">
        <v>46066.780925926</v>
      </c>
      <c r="B2020" s="22" t="s">
        <v>673</v>
      </c>
      <c r="C2020" s="22" t="s">
        <v>233</v>
      </c>
      <c r="D2020" s="22" t="s">
        <v>673</v>
      </c>
      <c r="E2020" s="22" t="s">
        <v>673</v>
      </c>
      <c r="F2020" s="22" t="s">
        <v>20</v>
      </c>
      <c r="G2020" s="23" t="n">
        <v>1</v>
      </c>
      <c r="H2020" s="24" t="n">
        <v>1</v>
      </c>
      <c r="I2020" s="24" t="n">
        <v>29</v>
      </c>
      <c r="J2020" s="24" t="n">
        <v>0</v>
      </c>
      <c r="K2020" s="24" t="n">
        <v>-0</v>
      </c>
      <c r="L2020" s="24" t="n">
        <v>-0</v>
      </c>
      <c r="M2020" s="6" t="s">
        <f>=I2020+J2020+K2020+L2020</f>
      </c>
      <c r="N2020" s="22"/>
      <c r="O2020" s="22" t="s">
        <v>796</v>
      </c>
    </row>
    <row collapsed="false" customFormat="false" customHeight="false" hidden="false" ht="12.1" outlineLevel="0" r="2021">
      <c r="A2021" s="21" t="n">
        <v>46066.841111111</v>
      </c>
      <c r="B2021" s="22" t="s">
        <v>673</v>
      </c>
      <c r="C2021" s="22" t="s">
        <v>233</v>
      </c>
      <c r="D2021" s="22" t="s">
        <v>673</v>
      </c>
      <c r="E2021" s="22" t="s">
        <v>673</v>
      </c>
      <c r="F2021" s="22" t="s">
        <v>20</v>
      </c>
      <c r="G2021" s="23" t="n">
        <v>1</v>
      </c>
      <c r="H2021" s="24" t="n">
        <v>1</v>
      </c>
      <c r="I2021" s="24" t="n">
        <v>10000</v>
      </c>
      <c r="J2021" s="24" t="n">
        <v>0</v>
      </c>
      <c r="K2021" s="24" t="n">
        <v>-0</v>
      </c>
      <c r="L2021" s="24" t="n">
        <v>-0</v>
      </c>
      <c r="M2021" s="6" t="s">
        <f>=I2021+J2021+K2021+L2021</f>
      </c>
      <c r="N2021" s="22"/>
      <c r="O2021" s="22" t="s">
        <v>674</v>
      </c>
    </row>
    <row collapsed="false" customFormat="false" customHeight="false" hidden="false" ht="12.1" outlineLevel="0" r="2022">
      <c r="A2022" s="20" t="n">
        <v>46066.858993056</v>
      </c>
      <c r="B2022" s="16" t="s">
        <v>138</v>
      </c>
      <c r="C2022" s="16" t="s">
        <v>824</v>
      </c>
      <c r="D2022" s="16" t="s">
        <v>336</v>
      </c>
      <c r="E2022" s="16" t="s">
        <v>132</v>
      </c>
      <c r="F2022" s="16" t="s">
        <v>20</v>
      </c>
      <c r="G2022" s="7" t="n">
        <v>311</v>
      </c>
      <c r="H2022" s="6" t="n">
        <v>6.56826367</v>
      </c>
      <c r="I2022" s="6" t="n">
        <v>-2042.73</v>
      </c>
      <c r="J2022" s="6" t="n">
        <v>-0</v>
      </c>
      <c r="K2022" s="6" t="n">
        <v>-0</v>
      </c>
      <c r="L2022" s="6" t="n">
        <v>-0</v>
      </c>
      <c r="M2022" s="6" t="s">
        <f>=I2022+J2022+K2022+L2022</f>
      </c>
      <c r="N2022" s="16"/>
      <c r="O2022" s="16" t="s">
        <v>674</v>
      </c>
    </row>
    <row collapsed="false" customFormat="false" customHeight="false" hidden="false" ht="12.1" outlineLevel="0" r="2023">
      <c r="A2023" s="20" t="n">
        <v>46066.863865741</v>
      </c>
      <c r="B2023" s="16" t="s">
        <v>186</v>
      </c>
      <c r="C2023" s="16" t="s">
        <v>891</v>
      </c>
      <c r="D2023" s="16" t="s">
        <v>336</v>
      </c>
      <c r="E2023" s="16" t="s">
        <v>146</v>
      </c>
      <c r="F2023" s="16" t="s">
        <v>20</v>
      </c>
      <c r="G2023" s="7" t="n">
        <v>1</v>
      </c>
      <c r="H2023" s="6" t="n">
        <v>73.578</v>
      </c>
      <c r="I2023" s="6" t="n">
        <v>-735.78</v>
      </c>
      <c r="J2023" s="6" t="n">
        <v>-3.59</v>
      </c>
      <c r="K2023" s="6" t="n">
        <v>-2.21</v>
      </c>
      <c r="L2023" s="6" t="n">
        <v>-0</v>
      </c>
      <c r="M2023" s="6" t="s">
        <f>=I2023+J2023+K2023+L2023</f>
      </c>
      <c r="N2023" s="16"/>
      <c r="O2023" s="16" t="s">
        <v>674</v>
      </c>
    </row>
    <row collapsed="false" customFormat="false" customHeight="false" hidden="false" ht="12.1" outlineLevel="0" r="2024">
      <c r="A2024" s="20" t="n">
        <v>46066.864409722</v>
      </c>
      <c r="B2024" s="16" t="s">
        <v>164</v>
      </c>
      <c r="C2024" s="16" t="s">
        <v>892</v>
      </c>
      <c r="D2024" s="16" t="s">
        <v>336</v>
      </c>
      <c r="E2024" s="16" t="s">
        <v>146</v>
      </c>
      <c r="F2024" s="16" t="s">
        <v>20</v>
      </c>
      <c r="G2024" s="7" t="n">
        <v>3</v>
      </c>
      <c r="H2024" s="6" t="n">
        <v>62.9</v>
      </c>
      <c r="I2024" s="6" t="n">
        <v>-1887</v>
      </c>
      <c r="J2024" s="6" t="n">
        <v>-2.8800000000001</v>
      </c>
      <c r="K2024" s="6" t="n">
        <v>-5.66</v>
      </c>
      <c r="L2024" s="6" t="n">
        <v>-0</v>
      </c>
      <c r="M2024" s="6" t="s">
        <f>=I2024+J2024+K2024+L2024</f>
      </c>
      <c r="N2024" s="16"/>
      <c r="O2024" s="16" t="s">
        <v>674</v>
      </c>
    </row>
    <row collapsed="false" customFormat="false" customHeight="false" hidden="false" ht="12.1" outlineLevel="0" r="2025">
      <c r="A2025" s="20" t="n">
        <v>46066.86505787</v>
      </c>
      <c r="B2025" s="16" t="s">
        <v>157</v>
      </c>
      <c r="C2025" s="16" t="s">
        <v>893</v>
      </c>
      <c r="D2025" s="16" t="s">
        <v>336</v>
      </c>
      <c r="E2025" s="16" t="s">
        <v>146</v>
      </c>
      <c r="F2025" s="16" t="s">
        <v>20</v>
      </c>
      <c r="G2025" s="7" t="n">
        <v>2</v>
      </c>
      <c r="H2025" s="6" t="n">
        <v>91.835</v>
      </c>
      <c r="I2025" s="6" t="n">
        <v>-1836.7</v>
      </c>
      <c r="J2025" s="6" t="n">
        <v>-80.14</v>
      </c>
      <c r="K2025" s="6" t="n">
        <v>-5.51</v>
      </c>
      <c r="L2025" s="6" t="n">
        <v>-0</v>
      </c>
      <c r="M2025" s="6" t="s">
        <f>=I2025+J2025+K2025+L2025</f>
      </c>
      <c r="N2025" s="16"/>
      <c r="O2025" s="16" t="s">
        <v>674</v>
      </c>
    </row>
    <row collapsed="false" customFormat="false" customHeight="false" hidden="false" ht="12.1" outlineLevel="0" r="2026">
      <c r="A2026" s="20" t="n">
        <v>46066.882361111</v>
      </c>
      <c r="B2026" s="16" t="s">
        <v>170</v>
      </c>
      <c r="C2026" s="16" t="s">
        <v>903</v>
      </c>
      <c r="D2026" s="16" t="s">
        <v>336</v>
      </c>
      <c r="E2026" s="16" t="s">
        <v>146</v>
      </c>
      <c r="F2026" s="16" t="s">
        <v>20</v>
      </c>
      <c r="G2026" s="7" t="n">
        <v>5</v>
      </c>
      <c r="H2026" s="6" t="n">
        <v>109.33</v>
      </c>
      <c r="I2026" s="6" t="n">
        <v>-5466.5</v>
      </c>
      <c r="J2026" s="6" t="n">
        <v>-45.4</v>
      </c>
      <c r="K2026" s="6" t="n">
        <v>-16.4</v>
      </c>
      <c r="L2026" s="6" t="n">
        <v>-0</v>
      </c>
      <c r="M2026" s="6" t="s">
        <f>=I2026+J2026+K2026+L2026</f>
      </c>
      <c r="N2026" s="16"/>
      <c r="O2026" s="16" t="s">
        <v>674</v>
      </c>
    </row>
    <row collapsed="false" customFormat="false" customHeight="false" hidden="false" ht="12.1" outlineLevel="0" r="2027">
      <c r="A2027" s="20" t="n">
        <v>46066.882881944</v>
      </c>
      <c r="B2027" s="16" t="s">
        <v>167</v>
      </c>
      <c r="C2027" s="16" t="s">
        <v>888</v>
      </c>
      <c r="D2027" s="16" t="s">
        <v>336</v>
      </c>
      <c r="E2027" s="16" t="s">
        <v>146</v>
      </c>
      <c r="F2027" s="16" t="s">
        <v>20</v>
      </c>
      <c r="G2027" s="7" t="n">
        <v>3</v>
      </c>
      <c r="H2027" s="6" t="n">
        <v>95.48</v>
      </c>
      <c r="I2027" s="6" t="n">
        <v>-2864.4</v>
      </c>
      <c r="J2027" s="6" t="n">
        <v>-34.08</v>
      </c>
      <c r="K2027" s="6" t="n">
        <v>-8.59</v>
      </c>
      <c r="L2027" s="6" t="n">
        <v>-0</v>
      </c>
      <c r="M2027" s="6" t="s">
        <f>=I2027+J2027+K2027+L2027</f>
      </c>
      <c r="N2027" s="16"/>
      <c r="O2027" s="16" t="s">
        <v>674</v>
      </c>
    </row>
    <row collapsed="false" customFormat="false" customHeight="false" hidden="false" ht="12.1" outlineLevel="0" r="2028">
      <c r="A2028" s="21" t="n">
        <v>46067.303877315</v>
      </c>
      <c r="B2028" s="22" t="s">
        <v>673</v>
      </c>
      <c r="C2028" s="22" t="s">
        <v>233</v>
      </c>
      <c r="D2028" s="22" t="s">
        <v>673</v>
      </c>
      <c r="E2028" s="22" t="s">
        <v>673</v>
      </c>
      <c r="F2028" s="22" t="s">
        <v>20</v>
      </c>
      <c r="G2028" s="23" t="n">
        <v>1</v>
      </c>
      <c r="H2028" s="24" t="n">
        <v>1</v>
      </c>
      <c r="I2028" s="24" t="n">
        <v>12</v>
      </c>
      <c r="J2028" s="24" t="n">
        <v>0</v>
      </c>
      <c r="K2028" s="24" t="n">
        <v>-0</v>
      </c>
      <c r="L2028" s="24" t="n">
        <v>-0</v>
      </c>
      <c r="M2028" s="6" t="s">
        <f>=I2028+J2028+K2028+L2028</f>
      </c>
      <c r="N2028" s="22"/>
      <c r="O2028" s="22" t="s">
        <v>796</v>
      </c>
    </row>
    <row collapsed="false" customFormat="false" customHeight="false" hidden="false" ht="12.1" outlineLevel="0" r="2029">
      <c r="A2029" s="21" t="n">
        <v>46067.614872685</v>
      </c>
      <c r="B2029" s="22" t="s">
        <v>673</v>
      </c>
      <c r="C2029" s="22" t="s">
        <v>233</v>
      </c>
      <c r="D2029" s="22" t="s">
        <v>673</v>
      </c>
      <c r="E2029" s="22" t="s">
        <v>673</v>
      </c>
      <c r="F2029" s="22" t="s">
        <v>20</v>
      </c>
      <c r="G2029" s="23" t="n">
        <v>1</v>
      </c>
      <c r="H2029" s="24" t="n">
        <v>1</v>
      </c>
      <c r="I2029" s="24" t="n">
        <v>43</v>
      </c>
      <c r="J2029" s="24" t="n">
        <v>0</v>
      </c>
      <c r="K2029" s="24" t="n">
        <v>-0</v>
      </c>
      <c r="L2029" s="24" t="n">
        <v>-0</v>
      </c>
      <c r="M2029" s="6" t="s">
        <f>=I2029+J2029+K2029+L2029</f>
      </c>
      <c r="N2029" s="22"/>
      <c r="O2029" s="22" t="s">
        <v>796</v>
      </c>
    </row>
    <row collapsed="false" customFormat="false" customHeight="false" hidden="false" ht="12.1" outlineLevel="0" r="2030">
      <c r="A2030" s="21" t="n">
        <v>46067.805462963</v>
      </c>
      <c r="B2030" s="22" t="s">
        <v>673</v>
      </c>
      <c r="C2030" s="22" t="s">
        <v>233</v>
      </c>
      <c r="D2030" s="22" t="s">
        <v>673</v>
      </c>
      <c r="E2030" s="22" t="s">
        <v>673</v>
      </c>
      <c r="F2030" s="22" t="s">
        <v>20</v>
      </c>
      <c r="G2030" s="23" t="n">
        <v>1</v>
      </c>
      <c r="H2030" s="24" t="n">
        <v>1</v>
      </c>
      <c r="I2030" s="24" t="n">
        <v>30.18</v>
      </c>
      <c r="J2030" s="24" t="n">
        <v>0</v>
      </c>
      <c r="K2030" s="24" t="n">
        <v>-0</v>
      </c>
      <c r="L2030" s="24" t="n">
        <v>-0</v>
      </c>
      <c r="M2030" s="6" t="s">
        <f>=I2030+J2030+K2030+L2030</f>
      </c>
      <c r="N2030" s="22"/>
      <c r="O2030" s="22" t="s">
        <v>796</v>
      </c>
    </row>
    <row collapsed="false" customFormat="false" customHeight="false" hidden="false" ht="12.1" outlineLevel="0" r="2031">
      <c r="A2031" s="21" t="n">
        <v>46067.818113426</v>
      </c>
      <c r="B2031" s="22" t="s">
        <v>673</v>
      </c>
      <c r="C2031" s="22" t="s">
        <v>233</v>
      </c>
      <c r="D2031" s="22" t="s">
        <v>673</v>
      </c>
      <c r="E2031" s="22" t="s">
        <v>673</v>
      </c>
      <c r="F2031" s="22" t="s">
        <v>20</v>
      </c>
      <c r="G2031" s="23" t="n">
        <v>1</v>
      </c>
      <c r="H2031" s="24" t="n">
        <v>1</v>
      </c>
      <c r="I2031" s="24" t="n">
        <v>21</v>
      </c>
      <c r="J2031" s="24" t="n">
        <v>0</v>
      </c>
      <c r="K2031" s="24" t="n">
        <v>-0</v>
      </c>
      <c r="L2031" s="24" t="n">
        <v>-0</v>
      </c>
      <c r="M2031" s="6" t="s">
        <f>=I2031+J2031+K2031+L2031</f>
      </c>
      <c r="N2031" s="22"/>
      <c r="O2031" s="22" t="s">
        <v>796</v>
      </c>
    </row>
    <row collapsed="false" customFormat="false" customHeight="false" hidden="false" ht="12.1" outlineLevel="0" r="2032">
      <c r="A2032" s="20" t="n">
        <v>46067.818229167</v>
      </c>
      <c r="B2032" s="16" t="s">
        <v>135</v>
      </c>
      <c r="C2032" s="16" t="s">
        <v>801</v>
      </c>
      <c r="D2032" s="16" t="s">
        <v>336</v>
      </c>
      <c r="E2032" s="16" t="s">
        <v>132</v>
      </c>
      <c r="F2032" s="16" t="s">
        <v>20</v>
      </c>
      <c r="G2032" s="7" t="n">
        <v>1</v>
      </c>
      <c r="H2032" s="6" t="n">
        <v>152.173449</v>
      </c>
      <c r="I2032" s="6" t="n">
        <v>-152.17</v>
      </c>
      <c r="J2032" s="6" t="n">
        <v>-0</v>
      </c>
      <c r="K2032" s="6" t="n">
        <v>-0</v>
      </c>
      <c r="L2032" s="6" t="n">
        <v>-0</v>
      </c>
      <c r="M2032" s="6" t="s">
        <f>=I2032+J2032+K2032+L2032</f>
      </c>
      <c r="N2032" s="16"/>
      <c r="O2032" s="16" t="s">
        <v>796</v>
      </c>
    </row>
    <row collapsed="false" customFormat="false" customHeight="false" hidden="false" ht="12.1" outlineLevel="0" r="2033">
      <c r="A2033" s="33" t="n">
        <v>46068.297384259</v>
      </c>
      <c r="B2033" s="34" t="s">
        <v>135</v>
      </c>
      <c r="C2033" s="34" t="s">
        <v>801</v>
      </c>
      <c r="D2033" s="34" t="s">
        <v>407</v>
      </c>
      <c r="E2033" s="34" t="s">
        <v>132</v>
      </c>
      <c r="F2033" s="34" t="s">
        <v>20</v>
      </c>
      <c r="G2033" s="35" t="n">
        <v>-1</v>
      </c>
      <c r="H2033" s="36" t="n">
        <v>152.233095</v>
      </c>
      <c r="I2033" s="36" t="n">
        <v>152.23</v>
      </c>
      <c r="J2033" s="36" t="n">
        <v>0</v>
      </c>
      <c r="K2033" s="36" t="n">
        <v>-0</v>
      </c>
      <c r="L2033" s="36" t="n">
        <v>-0</v>
      </c>
      <c r="M2033" s="6" t="s">
        <f>=I2033+J2033+K2033+L2033</f>
      </c>
      <c r="N2033" s="34"/>
      <c r="O2033" s="34" t="s">
        <v>796</v>
      </c>
    </row>
    <row collapsed="false" customFormat="false" customHeight="false" hidden="false" ht="12.1" outlineLevel="0" r="2034">
      <c r="A2034" s="21" t="n">
        <v>46068.659756944</v>
      </c>
      <c r="B2034" s="22" t="s">
        <v>673</v>
      </c>
      <c r="C2034" s="22" t="s">
        <v>233</v>
      </c>
      <c r="D2034" s="22" t="s">
        <v>673</v>
      </c>
      <c r="E2034" s="22" t="s">
        <v>673</v>
      </c>
      <c r="F2034" s="22" t="s">
        <v>20</v>
      </c>
      <c r="G2034" s="23" t="n">
        <v>1</v>
      </c>
      <c r="H2034" s="24" t="n">
        <v>1</v>
      </c>
      <c r="I2034" s="24" t="n">
        <v>20.02</v>
      </c>
      <c r="J2034" s="24" t="n">
        <v>0</v>
      </c>
      <c r="K2034" s="24" t="n">
        <v>-0</v>
      </c>
      <c r="L2034" s="24" t="n">
        <v>-0</v>
      </c>
      <c r="M2034" s="6" t="s">
        <f>=I2034+J2034+K2034+L2034</f>
      </c>
      <c r="N2034" s="22"/>
      <c r="O2034" s="22" t="s">
        <v>796</v>
      </c>
    </row>
    <row collapsed="false" customFormat="false" customHeight="false" hidden="false" ht="12.1" outlineLevel="0" r="2035">
      <c r="A2035" s="20" t="n">
        <v>46068.659861111</v>
      </c>
      <c r="B2035" s="16" t="s">
        <v>135</v>
      </c>
      <c r="C2035" s="16" t="s">
        <v>801</v>
      </c>
      <c r="D2035" s="16" t="s">
        <v>336</v>
      </c>
      <c r="E2035" s="16" t="s">
        <v>132</v>
      </c>
      <c r="F2035" s="16" t="s">
        <v>20</v>
      </c>
      <c r="G2035" s="7" t="n">
        <v>1</v>
      </c>
      <c r="H2035" s="6" t="n">
        <v>152.233095</v>
      </c>
      <c r="I2035" s="6" t="n">
        <v>-152.23</v>
      </c>
      <c r="J2035" s="6" t="n">
        <v>-0</v>
      </c>
      <c r="K2035" s="6" t="n">
        <v>-0</v>
      </c>
      <c r="L2035" s="6" t="n">
        <v>-0</v>
      </c>
      <c r="M2035" s="6" t="s">
        <f>=I2035+J2035+K2035+L2035</f>
      </c>
      <c r="N2035" s="16"/>
      <c r="O2035" s="16" t="s">
        <v>796</v>
      </c>
    </row>
    <row collapsed="false" customFormat="false" customHeight="false" hidden="false" ht="12.1" outlineLevel="0" r="2036">
      <c r="A2036" s="21" t="n">
        <v>46069.659178241</v>
      </c>
      <c r="B2036" s="22" t="s">
        <v>673</v>
      </c>
      <c r="C2036" s="22" t="s">
        <v>233</v>
      </c>
      <c r="D2036" s="22" t="s">
        <v>673</v>
      </c>
      <c r="E2036" s="22" t="s">
        <v>673</v>
      </c>
      <c r="F2036" s="22" t="s">
        <v>20</v>
      </c>
      <c r="G2036" s="23" t="n">
        <v>1</v>
      </c>
      <c r="H2036" s="24" t="n">
        <v>1</v>
      </c>
      <c r="I2036" s="24" t="n">
        <v>12</v>
      </c>
      <c r="J2036" s="24" t="n">
        <v>0</v>
      </c>
      <c r="K2036" s="24" t="n">
        <v>-0</v>
      </c>
      <c r="L2036" s="24" t="n">
        <v>-0</v>
      </c>
      <c r="M2036" s="6" t="s">
        <f>=I2036+J2036+K2036+L2036</f>
      </c>
      <c r="N2036" s="22"/>
      <c r="O2036" s="22" t="s">
        <v>796</v>
      </c>
    </row>
    <row collapsed="false" customFormat="false" customHeight="false" hidden="false" ht="12.1" outlineLevel="0" r="2037">
      <c r="A2037" s="21" t="n">
        <v>46070.398530093</v>
      </c>
      <c r="B2037" s="22" t="s">
        <v>673</v>
      </c>
      <c r="C2037" s="22" t="s">
        <v>233</v>
      </c>
      <c r="D2037" s="22" t="s">
        <v>673</v>
      </c>
      <c r="E2037" s="22" t="s">
        <v>673</v>
      </c>
      <c r="F2037" s="22" t="s">
        <v>20</v>
      </c>
      <c r="G2037" s="23" t="n">
        <v>1</v>
      </c>
      <c r="H2037" s="24" t="n">
        <v>1</v>
      </c>
      <c r="I2037" s="24" t="n">
        <v>10.02</v>
      </c>
      <c r="J2037" s="24" t="n">
        <v>0</v>
      </c>
      <c r="K2037" s="24" t="n">
        <v>-0</v>
      </c>
      <c r="L2037" s="24" t="n">
        <v>-0</v>
      </c>
      <c r="M2037" s="6" t="s">
        <f>=I2037+J2037+K2037+L2037</f>
      </c>
      <c r="N2037" s="22"/>
      <c r="O2037" s="22" t="s">
        <v>796</v>
      </c>
    </row>
    <row collapsed="false" customFormat="false" customHeight="false" hidden="false" ht="12.1" outlineLevel="0" r="2038">
      <c r="A2038" s="21" t="n">
        <v>46070.578703704</v>
      </c>
      <c r="B2038" s="22" t="s">
        <v>673</v>
      </c>
      <c r="C2038" s="22" t="s">
        <v>233</v>
      </c>
      <c r="D2038" s="22" t="s">
        <v>673</v>
      </c>
      <c r="E2038" s="22" t="s">
        <v>673</v>
      </c>
      <c r="F2038" s="22" t="s">
        <v>20</v>
      </c>
      <c r="G2038" s="23" t="n">
        <v>1</v>
      </c>
      <c r="H2038" s="24" t="n">
        <v>1</v>
      </c>
      <c r="I2038" s="24" t="n">
        <v>13</v>
      </c>
      <c r="J2038" s="24" t="n">
        <v>0</v>
      </c>
      <c r="K2038" s="24" t="n">
        <v>-0</v>
      </c>
      <c r="L2038" s="24" t="n">
        <v>-0</v>
      </c>
      <c r="M2038" s="6" t="s">
        <f>=I2038+J2038+K2038+L2038</f>
      </c>
      <c r="N2038" s="22"/>
      <c r="O2038" s="22" t="s">
        <v>796</v>
      </c>
    </row>
    <row collapsed="false" customFormat="false" customHeight="false" hidden="false" ht="12.1" outlineLevel="0" r="2039">
      <c r="A2039" s="21" t="n">
        <v>46071.380590278</v>
      </c>
      <c r="B2039" s="22" t="s">
        <v>673</v>
      </c>
      <c r="C2039" s="22" t="s">
        <v>233</v>
      </c>
      <c r="D2039" s="22" t="s">
        <v>673</v>
      </c>
      <c r="E2039" s="22" t="s">
        <v>673</v>
      </c>
      <c r="F2039" s="22" t="s">
        <v>20</v>
      </c>
      <c r="G2039" s="23" t="n">
        <v>1</v>
      </c>
      <c r="H2039" s="24" t="n">
        <v>1</v>
      </c>
      <c r="I2039" s="24" t="n">
        <v>30.03</v>
      </c>
      <c r="J2039" s="24" t="n">
        <v>0</v>
      </c>
      <c r="K2039" s="24" t="n">
        <v>-0</v>
      </c>
      <c r="L2039" s="24" t="n">
        <v>-0</v>
      </c>
      <c r="M2039" s="6" t="s">
        <f>=I2039+J2039+K2039+L2039</f>
      </c>
      <c r="N2039" s="22"/>
      <c r="O2039" s="22" t="s">
        <v>796</v>
      </c>
    </row>
    <row collapsed="false" customFormat="false" customHeight="false" hidden="false" ht="12.1" outlineLevel="0" r="2040">
      <c r="A2040" s="21" t="n">
        <v>46071.603032407</v>
      </c>
      <c r="B2040" s="22" t="s">
        <v>673</v>
      </c>
      <c r="C2040" s="22" t="s">
        <v>233</v>
      </c>
      <c r="D2040" s="22" t="s">
        <v>673</v>
      </c>
      <c r="E2040" s="22" t="s">
        <v>673</v>
      </c>
      <c r="F2040" s="22" t="s">
        <v>20</v>
      </c>
      <c r="G2040" s="23" t="n">
        <v>1</v>
      </c>
      <c r="H2040" s="24" t="n">
        <v>1</v>
      </c>
      <c r="I2040" s="24" t="n">
        <v>42</v>
      </c>
      <c r="J2040" s="24" t="n">
        <v>0</v>
      </c>
      <c r="K2040" s="24" t="n">
        <v>-0</v>
      </c>
      <c r="L2040" s="24" t="n">
        <v>-0</v>
      </c>
      <c r="M2040" s="6" t="s">
        <f>=I2040+J2040+K2040+L2040</f>
      </c>
      <c r="N2040" s="22"/>
      <c r="O2040" s="22" t="s">
        <v>796</v>
      </c>
    </row>
    <row collapsed="false" customFormat="false" customHeight="false" hidden="false" ht="12.1" outlineLevel="0" r="2041">
      <c r="A2041" s="21" t="n">
        <v>46072.383668981</v>
      </c>
      <c r="B2041" s="22" t="s">
        <v>673</v>
      </c>
      <c r="C2041" s="22" t="s">
        <v>233</v>
      </c>
      <c r="D2041" s="22" t="s">
        <v>673</v>
      </c>
      <c r="E2041" s="22" t="s">
        <v>673</v>
      </c>
      <c r="F2041" s="22" t="s">
        <v>20</v>
      </c>
      <c r="G2041" s="23" t="n">
        <v>1</v>
      </c>
      <c r="H2041" s="24" t="n">
        <v>1</v>
      </c>
      <c r="I2041" s="24" t="n">
        <v>20.01</v>
      </c>
      <c r="J2041" s="24" t="n">
        <v>0</v>
      </c>
      <c r="K2041" s="24" t="n">
        <v>-0</v>
      </c>
      <c r="L2041" s="24" t="n">
        <v>-0</v>
      </c>
      <c r="M2041" s="6" t="s">
        <f>=I2041+J2041+K2041+L2041</f>
      </c>
      <c r="N2041" s="22"/>
      <c r="O2041" s="22" t="s">
        <v>796</v>
      </c>
    </row>
    <row collapsed="false" customFormat="false" customHeight="false" hidden="false" ht="12.1" outlineLevel="0" r="2042">
      <c r="A2042" s="21" t="n">
        <v>46073.480868056</v>
      </c>
      <c r="B2042" s="22" t="s">
        <v>673</v>
      </c>
      <c r="C2042" s="22" t="s">
        <v>233</v>
      </c>
      <c r="D2042" s="22" t="s">
        <v>673</v>
      </c>
      <c r="E2042" s="22" t="s">
        <v>673</v>
      </c>
      <c r="F2042" s="22" t="s">
        <v>20</v>
      </c>
      <c r="G2042" s="23" t="n">
        <v>1</v>
      </c>
      <c r="H2042" s="24" t="n">
        <v>1</v>
      </c>
      <c r="I2042" s="24" t="n">
        <v>32</v>
      </c>
      <c r="J2042" s="24" t="n">
        <v>0</v>
      </c>
      <c r="K2042" s="24" t="n">
        <v>-0</v>
      </c>
      <c r="L2042" s="24" t="n">
        <v>-0</v>
      </c>
      <c r="M2042" s="6" t="s">
        <f>=I2042+J2042+K2042+L2042</f>
      </c>
      <c r="N2042" s="22"/>
      <c r="O2042" s="22" t="s">
        <v>796</v>
      </c>
    </row>
    <row collapsed="false" customFormat="false" customHeight="false" hidden="false" ht="12.1" outlineLevel="0" r="2043">
      <c r="A2043" s="20" t="n">
        <v>46073.480925926</v>
      </c>
      <c r="B2043" s="16" t="s">
        <v>135</v>
      </c>
      <c r="C2043" s="16" t="s">
        <v>801</v>
      </c>
      <c r="D2043" s="16" t="s">
        <v>336</v>
      </c>
      <c r="E2043" s="16" t="s">
        <v>132</v>
      </c>
      <c r="F2043" s="16" t="s">
        <v>20</v>
      </c>
      <c r="G2043" s="7" t="n">
        <v>1</v>
      </c>
      <c r="H2043" s="6" t="n">
        <v>152.52416</v>
      </c>
      <c r="I2043" s="6" t="n">
        <v>-152.52</v>
      </c>
      <c r="J2043" s="6" t="n">
        <v>-0</v>
      </c>
      <c r="K2043" s="6" t="n">
        <v>-0</v>
      </c>
      <c r="L2043" s="6" t="n">
        <v>-0</v>
      </c>
      <c r="M2043" s="6" t="s">
        <f>=I2043+J2043+K2043+L2043</f>
      </c>
      <c r="N2043" s="16"/>
      <c r="O2043" s="16" t="s">
        <v>796</v>
      </c>
    </row>
    <row collapsed="false" customFormat="false" customHeight="false" hidden="false" ht="12.1" outlineLevel="0" r="2044">
      <c r="A2044" s="21" t="n">
        <v>46073.522766204</v>
      </c>
      <c r="B2044" s="22" t="s">
        <v>673</v>
      </c>
      <c r="C2044" s="22" t="s">
        <v>233</v>
      </c>
      <c r="D2044" s="22" t="s">
        <v>673</v>
      </c>
      <c r="E2044" s="22" t="s">
        <v>673</v>
      </c>
      <c r="F2044" s="22" t="s">
        <v>20</v>
      </c>
      <c r="G2044" s="23" t="n">
        <v>1</v>
      </c>
      <c r="H2044" s="24" t="n">
        <v>1</v>
      </c>
      <c r="I2044" s="24" t="n">
        <v>20.01</v>
      </c>
      <c r="J2044" s="24" t="n">
        <v>0</v>
      </c>
      <c r="K2044" s="24" t="n">
        <v>-0</v>
      </c>
      <c r="L2044" s="24" t="n">
        <v>-0</v>
      </c>
      <c r="M2044" s="6" t="s">
        <f>=I2044+J2044+K2044+L2044</f>
      </c>
      <c r="N2044" s="22"/>
      <c r="O2044" s="22" t="s">
        <v>796</v>
      </c>
    </row>
    <row collapsed="false" customFormat="false" customHeight="false" hidden="false" ht="12.1" outlineLevel="0" r="2045">
      <c r="A2045" s="21" t="n">
        <v>46073.586747685</v>
      </c>
      <c r="B2045" s="22" t="s">
        <v>673</v>
      </c>
      <c r="C2045" s="22" t="s">
        <v>233</v>
      </c>
      <c r="D2045" s="22" t="s">
        <v>673</v>
      </c>
      <c r="E2045" s="22" t="s">
        <v>673</v>
      </c>
      <c r="F2045" s="22" t="s">
        <v>20</v>
      </c>
      <c r="G2045" s="23" t="n">
        <v>1</v>
      </c>
      <c r="H2045" s="24" t="n">
        <v>1</v>
      </c>
      <c r="I2045" s="24" t="n">
        <v>3.5</v>
      </c>
      <c r="J2045" s="24" t="n">
        <v>0</v>
      </c>
      <c r="K2045" s="24" t="n">
        <v>-0</v>
      </c>
      <c r="L2045" s="24" t="n">
        <v>-0</v>
      </c>
      <c r="M2045" s="6" t="s">
        <f>=I2045+J2045+K2045+L2045</f>
      </c>
      <c r="N2045" s="22"/>
      <c r="O2045" s="22" t="s">
        <v>796</v>
      </c>
    </row>
    <row collapsed="false" customFormat="false" customHeight="false" hidden="false" ht="12.1" outlineLevel="0" r="2046">
      <c r="A2046" s="21" t="n">
        <v>46073.593530093</v>
      </c>
      <c r="B2046" s="22" t="s">
        <v>673</v>
      </c>
      <c r="C2046" s="22" t="s">
        <v>233</v>
      </c>
      <c r="D2046" s="22" t="s">
        <v>673</v>
      </c>
      <c r="E2046" s="22" t="s">
        <v>673</v>
      </c>
      <c r="F2046" s="22" t="s">
        <v>20</v>
      </c>
      <c r="G2046" s="23" t="n">
        <v>1</v>
      </c>
      <c r="H2046" s="24" t="n">
        <v>1</v>
      </c>
      <c r="I2046" s="24" t="n">
        <v>15</v>
      </c>
      <c r="J2046" s="24" t="n">
        <v>0</v>
      </c>
      <c r="K2046" s="24" t="n">
        <v>-0</v>
      </c>
      <c r="L2046" s="24" t="n">
        <v>-0</v>
      </c>
      <c r="M2046" s="6" t="s">
        <f>=I2046+J2046+K2046+L2046</f>
      </c>
      <c r="N2046" s="22"/>
      <c r="O2046" s="22" t="s">
        <v>796</v>
      </c>
    </row>
    <row collapsed="false" customFormat="false" customHeight="false" hidden="false" ht="12.1" outlineLevel="0" r="2047">
      <c r="A2047" s="21" t="n">
        <v>46073.632326389</v>
      </c>
      <c r="B2047" s="22" t="s">
        <v>673</v>
      </c>
      <c r="C2047" s="22" t="s">
        <v>233</v>
      </c>
      <c r="D2047" s="22" t="s">
        <v>673</v>
      </c>
      <c r="E2047" s="22" t="s">
        <v>673</v>
      </c>
      <c r="F2047" s="22" t="s">
        <v>20</v>
      </c>
      <c r="G2047" s="23" t="n">
        <v>1</v>
      </c>
      <c r="H2047" s="24" t="n">
        <v>1</v>
      </c>
      <c r="I2047" s="24" t="n">
        <v>43</v>
      </c>
      <c r="J2047" s="24" t="n">
        <v>0</v>
      </c>
      <c r="K2047" s="24" t="n">
        <v>-0</v>
      </c>
      <c r="L2047" s="24" t="n">
        <v>-0</v>
      </c>
      <c r="M2047" s="6" t="s">
        <f>=I2047+J2047+K2047+L2047</f>
      </c>
      <c r="N2047" s="22"/>
      <c r="O2047" s="22" t="s">
        <v>796</v>
      </c>
    </row>
    <row collapsed="false" customFormat="false" customHeight="false" hidden="false" ht="12.1" outlineLevel="0" r="2048">
      <c r="A2048" s="21" t="n">
        <v>46076.581006944</v>
      </c>
      <c r="B2048" s="22" t="s">
        <v>673</v>
      </c>
      <c r="C2048" s="22" t="s">
        <v>233</v>
      </c>
      <c r="D2048" s="22" t="s">
        <v>673</v>
      </c>
      <c r="E2048" s="22" t="s">
        <v>673</v>
      </c>
      <c r="F2048" s="22" t="s">
        <v>20</v>
      </c>
      <c r="G2048" s="23" t="n">
        <v>1</v>
      </c>
      <c r="H2048" s="24" t="n">
        <v>1</v>
      </c>
      <c r="I2048" s="24" t="n">
        <v>12</v>
      </c>
      <c r="J2048" s="24" t="n">
        <v>0</v>
      </c>
      <c r="K2048" s="24" t="n">
        <v>-0</v>
      </c>
      <c r="L2048" s="24" t="n">
        <v>-0</v>
      </c>
      <c r="M2048" s="6" t="s">
        <f>=I2048+J2048+K2048+L2048</f>
      </c>
      <c r="N2048" s="22"/>
      <c r="O2048" s="22" t="s">
        <v>796</v>
      </c>
    </row>
    <row collapsed="false" customFormat="false" customHeight="false" hidden="false" ht="12.1" outlineLevel="0" r="2049">
      <c r="A2049" s="21" t="n">
        <v>46077.445856481</v>
      </c>
      <c r="B2049" s="22" t="s">
        <v>696</v>
      </c>
      <c r="C2049" s="22" t="s">
        <v>702</v>
      </c>
      <c r="D2049" s="22" t="s">
        <v>696</v>
      </c>
      <c r="E2049" s="22" t="s">
        <v>696</v>
      </c>
      <c r="F2049" s="22" t="s">
        <v>20</v>
      </c>
      <c r="G2049" s="23" t="n">
        <v>1</v>
      </c>
      <c r="H2049" s="24" t="n">
        <v>1</v>
      </c>
      <c r="I2049" s="24" t="n">
        <v>94.98</v>
      </c>
      <c r="J2049" s="24" t="n">
        <v>0</v>
      </c>
      <c r="K2049" s="24" t="n">
        <v>-0</v>
      </c>
      <c r="L2049" s="24" t="n">
        <v>-0</v>
      </c>
      <c r="M2049" s="6" t="s">
        <f>=I2049+J2049+K2049+L2049</f>
      </c>
      <c r="N2049" s="22"/>
      <c r="O2049" s="22" t="s">
        <v>674</v>
      </c>
    </row>
    <row collapsed="false" customFormat="false" customHeight="false" hidden="false" ht="12.1" outlineLevel="0" r="2050">
      <c r="A2050" s="21" t="n">
        <v>46077.747037037</v>
      </c>
      <c r="B2050" s="22" t="s">
        <v>673</v>
      </c>
      <c r="C2050" s="22" t="s">
        <v>233</v>
      </c>
      <c r="D2050" s="22" t="s">
        <v>673</v>
      </c>
      <c r="E2050" s="22" t="s">
        <v>673</v>
      </c>
      <c r="F2050" s="22" t="s">
        <v>20</v>
      </c>
      <c r="G2050" s="23" t="n">
        <v>1</v>
      </c>
      <c r="H2050" s="24" t="n">
        <v>1</v>
      </c>
      <c r="I2050" s="24" t="n">
        <v>34.68</v>
      </c>
      <c r="J2050" s="24" t="n">
        <v>0</v>
      </c>
      <c r="K2050" s="24" t="n">
        <v>-0</v>
      </c>
      <c r="L2050" s="24" t="n">
        <v>-0</v>
      </c>
      <c r="M2050" s="6" t="s">
        <f>=I2050+J2050+K2050+L2050</f>
      </c>
      <c r="N2050" s="22"/>
      <c r="O2050" s="22" t="s">
        <v>796</v>
      </c>
    </row>
    <row collapsed="false" customFormat="false" customHeight="false" hidden="false" ht="12.1" outlineLevel="0" r="2051">
      <c r="A2051" s="21" t="n">
        <v>46078.376886574</v>
      </c>
      <c r="B2051" s="22" t="s">
        <v>673</v>
      </c>
      <c r="C2051" s="22" t="s">
        <v>233</v>
      </c>
      <c r="D2051" s="22" t="s">
        <v>673</v>
      </c>
      <c r="E2051" s="22" t="s">
        <v>673</v>
      </c>
      <c r="F2051" s="22" t="s">
        <v>20</v>
      </c>
      <c r="G2051" s="23" t="n">
        <v>1</v>
      </c>
      <c r="H2051" s="24" t="n">
        <v>1</v>
      </c>
      <c r="I2051" s="24" t="n">
        <v>40.04</v>
      </c>
      <c r="J2051" s="24" t="n">
        <v>0</v>
      </c>
      <c r="K2051" s="24" t="n">
        <v>-0</v>
      </c>
      <c r="L2051" s="24" t="n">
        <v>-0</v>
      </c>
      <c r="M2051" s="6" t="s">
        <f>=I2051+J2051+K2051+L2051</f>
      </c>
      <c r="N2051" s="22"/>
      <c r="O2051" s="22" t="s">
        <v>796</v>
      </c>
    </row>
    <row collapsed="false" customFormat="false" customHeight="false" hidden="false" ht="12.1" outlineLevel="0" r="2052">
      <c r="A2052" s="20" t="n">
        <v>46078.439803241</v>
      </c>
      <c r="B2052" s="16" t="s">
        <v>135</v>
      </c>
      <c r="C2052" s="16" t="s">
        <v>801</v>
      </c>
      <c r="D2052" s="16" t="s">
        <v>336</v>
      </c>
      <c r="E2052" s="16" t="s">
        <v>132</v>
      </c>
      <c r="F2052" s="16" t="s">
        <v>20</v>
      </c>
      <c r="G2052" s="7" t="n">
        <v>1</v>
      </c>
      <c r="H2052" s="6" t="n">
        <v>152.818787</v>
      </c>
      <c r="I2052" s="6" t="n">
        <v>-152.82</v>
      </c>
      <c r="J2052" s="6" t="n">
        <v>-0</v>
      </c>
      <c r="K2052" s="6" t="n">
        <v>-0</v>
      </c>
      <c r="L2052" s="6" t="n">
        <v>-0</v>
      </c>
      <c r="M2052" s="6" t="s">
        <f>=I2052+J2052+K2052+L2052</f>
      </c>
      <c r="N2052" s="16"/>
      <c r="O2052" s="16" t="s">
        <v>796</v>
      </c>
    </row>
    <row collapsed="false" customFormat="false" customHeight="false" hidden="false" ht="12.1" outlineLevel="0" r="2053">
      <c r="A2053" s="21" t="n">
        <v>46078.653518519</v>
      </c>
      <c r="B2053" s="22" t="s">
        <v>696</v>
      </c>
      <c r="C2053" s="22" t="s">
        <v>765</v>
      </c>
      <c r="D2053" s="22" t="s">
        <v>696</v>
      </c>
      <c r="E2053" s="22" t="s">
        <v>696</v>
      </c>
      <c r="F2053" s="22" t="s">
        <v>20</v>
      </c>
      <c r="G2053" s="23" t="n">
        <v>1</v>
      </c>
      <c r="H2053" s="24" t="n">
        <v>1</v>
      </c>
      <c r="I2053" s="24" t="n">
        <v>56.3</v>
      </c>
      <c r="J2053" s="24" t="n">
        <v>0</v>
      </c>
      <c r="K2053" s="24" t="n">
        <v>-0</v>
      </c>
      <c r="L2053" s="24" t="n">
        <v>-0</v>
      </c>
      <c r="M2053" s="6" t="s">
        <f>=I2053+J2053+K2053+L2053</f>
      </c>
      <c r="N2053" s="22"/>
      <c r="O2053" s="22" t="s">
        <v>674</v>
      </c>
    </row>
    <row collapsed="false" customFormat="false" customHeight="false" hidden="false" ht="12.1" outlineLevel="0" r="2054">
      <c r="A2054" s="21" t="n">
        <v>46079.385416667</v>
      </c>
      <c r="B2054" s="22" t="s">
        <v>673</v>
      </c>
      <c r="C2054" s="22" t="s">
        <v>233</v>
      </c>
      <c r="D2054" s="22" t="s">
        <v>673</v>
      </c>
      <c r="E2054" s="22" t="s">
        <v>673</v>
      </c>
      <c r="F2054" s="22" t="s">
        <v>20</v>
      </c>
      <c r="G2054" s="23" t="n">
        <v>1</v>
      </c>
      <c r="H2054" s="24" t="n">
        <v>1</v>
      </c>
      <c r="I2054" s="24" t="n">
        <v>40.05</v>
      </c>
      <c r="J2054" s="24" t="n">
        <v>0</v>
      </c>
      <c r="K2054" s="24" t="n">
        <v>-0</v>
      </c>
      <c r="L2054" s="24" t="n">
        <v>-0</v>
      </c>
      <c r="M2054" s="6" t="s">
        <f>=I2054+J2054+K2054+L2054</f>
      </c>
      <c r="N2054" s="22"/>
      <c r="O2054" s="22" t="s">
        <v>796</v>
      </c>
    </row>
    <row collapsed="false" customFormat="false" customHeight="false" hidden="false" ht="12.1" outlineLevel="0" r="2055">
      <c r="A2055" s="21" t="n">
        <v>46079.415023148</v>
      </c>
      <c r="B2055" s="22" t="s">
        <v>696</v>
      </c>
      <c r="C2055" s="22" t="s">
        <v>889</v>
      </c>
      <c r="D2055" s="22" t="s">
        <v>696</v>
      </c>
      <c r="E2055" s="22" t="s">
        <v>696</v>
      </c>
      <c r="F2055" s="22" t="s">
        <v>20</v>
      </c>
      <c r="G2055" s="23" t="n">
        <v>1</v>
      </c>
      <c r="H2055" s="24" t="n">
        <v>1</v>
      </c>
      <c r="I2055" s="24" t="n">
        <v>97.38</v>
      </c>
      <c r="J2055" s="24" t="n">
        <v>0</v>
      </c>
      <c r="K2055" s="24" t="n">
        <v>-0</v>
      </c>
      <c r="L2055" s="24" t="n">
        <v>-0</v>
      </c>
      <c r="M2055" s="6" t="s">
        <f>=I2055+J2055+K2055+L2055</f>
      </c>
      <c r="N2055" s="22"/>
      <c r="O2055" s="22" t="s">
        <v>674</v>
      </c>
    </row>
    <row collapsed="false" customFormat="false" customHeight="false" hidden="false" ht="12.1" outlineLevel="0" r="2056">
      <c r="A2056" s="21" t="n">
        <v>46079.493796296</v>
      </c>
      <c r="B2056" s="22" t="s">
        <v>673</v>
      </c>
      <c r="C2056" s="22" t="s">
        <v>233</v>
      </c>
      <c r="D2056" s="22" t="s">
        <v>673</v>
      </c>
      <c r="E2056" s="22" t="s">
        <v>673</v>
      </c>
      <c r="F2056" s="22" t="s">
        <v>20</v>
      </c>
      <c r="G2056" s="23" t="n">
        <v>1</v>
      </c>
      <c r="H2056" s="24" t="n">
        <v>1</v>
      </c>
      <c r="I2056" s="24" t="n">
        <v>1000</v>
      </c>
      <c r="J2056" s="24" t="n">
        <v>0</v>
      </c>
      <c r="K2056" s="24" t="n">
        <v>-0</v>
      </c>
      <c r="L2056" s="24" t="n">
        <v>-0</v>
      </c>
      <c r="M2056" s="6" t="s">
        <f>=I2056+J2056+K2056+L2056</f>
      </c>
      <c r="N2056" s="22"/>
      <c r="O2056" s="22" t="s">
        <v>674</v>
      </c>
    </row>
    <row collapsed="false" customFormat="false" customHeight="false" hidden="false" ht="12.1" outlineLevel="0" r="2057">
      <c r="A2057" s="21" t="n">
        <v>46079.634398148</v>
      </c>
      <c r="B2057" s="22" t="s">
        <v>673</v>
      </c>
      <c r="C2057" s="22" t="s">
        <v>233</v>
      </c>
      <c r="D2057" s="22" t="s">
        <v>673</v>
      </c>
      <c r="E2057" s="22" t="s">
        <v>673</v>
      </c>
      <c r="F2057" s="22" t="s">
        <v>20</v>
      </c>
      <c r="G2057" s="23" t="n">
        <v>1</v>
      </c>
      <c r="H2057" s="24" t="n">
        <v>1</v>
      </c>
      <c r="I2057" s="24" t="n">
        <v>13</v>
      </c>
      <c r="J2057" s="24" t="n">
        <v>0</v>
      </c>
      <c r="K2057" s="24" t="n">
        <v>-0</v>
      </c>
      <c r="L2057" s="24" t="n">
        <v>-0</v>
      </c>
      <c r="M2057" s="6" t="s">
        <f>=I2057+J2057+K2057+L2057</f>
      </c>
      <c r="N2057" s="22"/>
      <c r="O2057" s="22" t="s">
        <v>796</v>
      </c>
    </row>
    <row collapsed="false" customFormat="false" customHeight="false" hidden="false" ht="12.1" outlineLevel="0" r="2058">
      <c r="A2058" s="21" t="n">
        <v>46080.374768519</v>
      </c>
      <c r="B2058" s="22" t="s">
        <v>673</v>
      </c>
      <c r="C2058" s="22" t="s">
        <v>233</v>
      </c>
      <c r="D2058" s="22" t="s">
        <v>673</v>
      </c>
      <c r="E2058" s="22" t="s">
        <v>673</v>
      </c>
      <c r="F2058" s="22" t="s">
        <v>20</v>
      </c>
      <c r="G2058" s="23" t="n">
        <v>1</v>
      </c>
      <c r="H2058" s="24" t="n">
        <v>1</v>
      </c>
      <c r="I2058" s="24" t="n">
        <v>30.03</v>
      </c>
      <c r="J2058" s="24" t="n">
        <v>0</v>
      </c>
      <c r="K2058" s="24" t="n">
        <v>-0</v>
      </c>
      <c r="L2058" s="24" t="n">
        <v>-0</v>
      </c>
      <c r="M2058" s="6" t="s">
        <f>=I2058+J2058+K2058+L2058</f>
      </c>
      <c r="N2058" s="22"/>
      <c r="O2058" s="22" t="s">
        <v>796</v>
      </c>
    </row>
    <row collapsed="false" customFormat="false" customHeight="false" hidden="false" ht="12.1" outlineLevel="0" r="2059">
      <c r="A2059" s="21" t="n">
        <v>46080.439872685</v>
      </c>
      <c r="B2059" s="22" t="s">
        <v>731</v>
      </c>
      <c r="C2059" s="22" t="s">
        <v>870</v>
      </c>
      <c r="D2059" s="22" t="s">
        <v>731</v>
      </c>
      <c r="E2059" s="22" t="s">
        <v>731</v>
      </c>
      <c r="F2059" s="22" t="s">
        <v>20</v>
      </c>
      <c r="G2059" s="23" t="n">
        <v>1</v>
      </c>
      <c r="H2059" s="24" t="n">
        <v>1</v>
      </c>
      <c r="I2059" s="24" t="n">
        <v>149.04</v>
      </c>
      <c r="J2059" s="24" t="n">
        <v>0</v>
      </c>
      <c r="K2059" s="24" t="n">
        <v>-0</v>
      </c>
      <c r="L2059" s="24" t="n">
        <v>-0</v>
      </c>
      <c r="M2059" s="6" t="s">
        <f>=I2059+J2059+K2059+L2059</f>
      </c>
      <c r="N2059" s="22"/>
      <c r="O2059" s="22" t="s">
        <v>674</v>
      </c>
    </row>
    <row collapsed="false" customFormat="false" customHeight="false" hidden="false" ht="12.1" outlineLevel="0" r="2060">
      <c r="A2060" s="21" t="n">
        <v>46080.43994213</v>
      </c>
      <c r="B2060" s="22" t="s">
        <v>696</v>
      </c>
      <c r="C2060" s="22" t="s">
        <v>869</v>
      </c>
      <c r="D2060" s="22" t="s">
        <v>696</v>
      </c>
      <c r="E2060" s="22" t="s">
        <v>696</v>
      </c>
      <c r="F2060" s="22" t="s">
        <v>20</v>
      </c>
      <c r="G2060" s="23" t="n">
        <v>1</v>
      </c>
      <c r="H2060" s="24" t="n">
        <v>1</v>
      </c>
      <c r="I2060" s="24" t="n">
        <v>39.9</v>
      </c>
      <c r="J2060" s="24" t="n">
        <v>0</v>
      </c>
      <c r="K2060" s="24" t="n">
        <v>-0</v>
      </c>
      <c r="L2060" s="24" t="n">
        <v>-0</v>
      </c>
      <c r="M2060" s="6" t="s">
        <f>=I2060+J2060+K2060+L2060</f>
      </c>
      <c r="N2060" s="22"/>
      <c r="O2060" s="22" t="s">
        <v>674</v>
      </c>
    </row>
    <row collapsed="false" customFormat="false" customHeight="false" hidden="false" ht="12.1" outlineLevel="0" r="2061">
      <c r="A2061" s="20" t="n">
        <v>46080.870034722</v>
      </c>
      <c r="B2061" s="16" t="s">
        <v>135</v>
      </c>
      <c r="C2061" s="16" t="s">
        <v>801</v>
      </c>
      <c r="D2061" s="16" t="s">
        <v>336</v>
      </c>
      <c r="E2061" s="16" t="s">
        <v>132</v>
      </c>
      <c r="F2061" s="16" t="s">
        <v>20</v>
      </c>
      <c r="G2061" s="7" t="n">
        <v>11</v>
      </c>
      <c r="H2061" s="6" t="n">
        <v>153.02</v>
      </c>
      <c r="I2061" s="6" t="n">
        <v>-1683.22</v>
      </c>
      <c r="J2061" s="6" t="n">
        <v>-0</v>
      </c>
      <c r="K2061" s="6" t="n">
        <v>-0</v>
      </c>
      <c r="L2061" s="6" t="n">
        <v>-0</v>
      </c>
      <c r="M2061" s="6" t="s">
        <f>=I2061+J2061+K2061+L2061</f>
      </c>
      <c r="N2061" s="16"/>
      <c r="O2061" s="16" t="s">
        <v>674</v>
      </c>
    </row>
    <row collapsed="false" customFormat="false" customHeight="false" hidden="false" ht="12.1" outlineLevel="0" r="2062">
      <c r="A2062" s="21" t="n">
        <v>46082.614085648</v>
      </c>
      <c r="B2062" s="22" t="s">
        <v>673</v>
      </c>
      <c r="C2062" s="22" t="s">
        <v>233</v>
      </c>
      <c r="D2062" s="22" t="s">
        <v>673</v>
      </c>
      <c r="E2062" s="22" t="s">
        <v>673</v>
      </c>
      <c r="F2062" s="22" t="s">
        <v>20</v>
      </c>
      <c r="G2062" s="23" t="n">
        <v>1</v>
      </c>
      <c r="H2062" s="24" t="n">
        <v>1</v>
      </c>
      <c r="I2062" s="24" t="n">
        <v>8.01</v>
      </c>
      <c r="J2062" s="24" t="n">
        <v>0</v>
      </c>
      <c r="K2062" s="24" t="n">
        <v>-0</v>
      </c>
      <c r="L2062" s="24" t="n">
        <v>-0</v>
      </c>
      <c r="M2062" s="6" t="s">
        <f>=I2062+J2062+K2062+L2062</f>
      </c>
      <c r="N2062" s="22"/>
      <c r="O2062" s="22" t="s">
        <v>796</v>
      </c>
    </row>
    <row collapsed="false" customFormat="false" customHeight="false" hidden="false" ht="12.1" outlineLevel="0" r="2063">
      <c r="A2063" s="21" t="n">
        <v>46082.837453704</v>
      </c>
      <c r="B2063" s="22" t="s">
        <v>673</v>
      </c>
      <c r="C2063" s="22" t="s">
        <v>233</v>
      </c>
      <c r="D2063" s="22" t="s">
        <v>673</v>
      </c>
      <c r="E2063" s="22" t="s">
        <v>673</v>
      </c>
      <c r="F2063" s="22" t="s">
        <v>20</v>
      </c>
      <c r="G2063" s="23" t="n">
        <v>1</v>
      </c>
      <c r="H2063" s="24" t="n">
        <v>1</v>
      </c>
      <c r="I2063" s="24" t="n">
        <v>45.09</v>
      </c>
      <c r="J2063" s="24" t="n">
        <v>0</v>
      </c>
      <c r="K2063" s="24" t="n">
        <v>-0</v>
      </c>
      <c r="L2063" s="24" t="n">
        <v>-0</v>
      </c>
      <c r="M2063" s="6" t="s">
        <f>=I2063+J2063+K2063+L2063</f>
      </c>
      <c r="N2063" s="22"/>
      <c r="O2063" s="22" t="s">
        <v>796</v>
      </c>
    </row>
    <row collapsed="false" customFormat="false" customHeight="false" hidden="false" ht="12.1" outlineLevel="0" r="2064">
      <c r="A2064" s="20" t="n">
        <v>46082.83755787</v>
      </c>
      <c r="B2064" s="16" t="s">
        <v>135</v>
      </c>
      <c r="C2064" s="16" t="s">
        <v>801</v>
      </c>
      <c r="D2064" s="16" t="s">
        <v>336</v>
      </c>
      <c r="E2064" s="16" t="s">
        <v>132</v>
      </c>
      <c r="F2064" s="16" t="s">
        <v>20</v>
      </c>
      <c r="G2064" s="7" t="n">
        <v>1</v>
      </c>
      <c r="H2064" s="6" t="n">
        <v>153.053073</v>
      </c>
      <c r="I2064" s="6" t="n">
        <v>-153.05</v>
      </c>
      <c r="J2064" s="6" t="n">
        <v>-0</v>
      </c>
      <c r="K2064" s="6" t="n">
        <v>-0</v>
      </c>
      <c r="L2064" s="6" t="n">
        <v>-0</v>
      </c>
      <c r="M2064" s="6" t="s">
        <f>=I2064+J2064+K2064+L2064</f>
      </c>
      <c r="N2064" s="16"/>
      <c r="O2064" s="16" t="s">
        <v>796</v>
      </c>
    </row>
    <row collapsed="false" customFormat="false" customHeight="false" hidden="false" ht="12.1" outlineLevel="0" r="2065">
      <c r="A2065" s="21" t="n">
        <v>46083.420532407</v>
      </c>
      <c r="B2065" s="22" t="s">
        <v>731</v>
      </c>
      <c r="C2065" s="22" t="s">
        <v>904</v>
      </c>
      <c r="D2065" s="22" t="s">
        <v>731</v>
      </c>
      <c r="E2065" s="22" t="s">
        <v>731</v>
      </c>
      <c r="F2065" s="22" t="s">
        <v>20</v>
      </c>
      <c r="G2065" s="23" t="n">
        <v>1</v>
      </c>
      <c r="H2065" s="24" t="n">
        <v>1</v>
      </c>
      <c r="I2065" s="24" t="n">
        <v>500</v>
      </c>
      <c r="J2065" s="24" t="n">
        <v>0</v>
      </c>
      <c r="K2065" s="24" t="n">
        <v>-0</v>
      </c>
      <c r="L2065" s="24" t="n">
        <v>-0</v>
      </c>
      <c r="M2065" s="6" t="s">
        <f>=I2065+J2065+K2065+L2065</f>
      </c>
      <c r="N2065" s="22"/>
      <c r="O2065" s="22" t="s">
        <v>674</v>
      </c>
    </row>
    <row collapsed="false" customFormat="false" customHeight="false" hidden="false" ht="12.1" outlineLevel="0" r="2066">
      <c r="A2066" s="21" t="n">
        <v>46083.420613426</v>
      </c>
      <c r="B2066" s="22" t="s">
        <v>696</v>
      </c>
      <c r="C2066" s="22" t="s">
        <v>843</v>
      </c>
      <c r="D2066" s="22" t="s">
        <v>696</v>
      </c>
      <c r="E2066" s="22" t="s">
        <v>696</v>
      </c>
      <c r="F2066" s="22" t="s">
        <v>20</v>
      </c>
      <c r="G2066" s="23" t="n">
        <v>1</v>
      </c>
      <c r="H2066" s="24" t="n">
        <v>1</v>
      </c>
      <c r="I2066" s="24" t="n">
        <v>79.78</v>
      </c>
      <c r="J2066" s="24" t="n">
        <v>0</v>
      </c>
      <c r="K2066" s="24" t="n">
        <v>-0</v>
      </c>
      <c r="L2066" s="24" t="n">
        <v>-0</v>
      </c>
      <c r="M2066" s="6" t="s">
        <f>=I2066+J2066+K2066+L2066</f>
      </c>
      <c r="N2066" s="22"/>
      <c r="O2066" s="22" t="s">
        <v>674</v>
      </c>
    </row>
    <row collapsed="false" customFormat="false" customHeight="false" hidden="false" ht="12.1" outlineLevel="0" r="2067">
      <c r="A2067" s="21" t="n">
        <v>46083.420763889</v>
      </c>
      <c r="B2067" s="22" t="s">
        <v>673</v>
      </c>
      <c r="C2067" s="22" t="s">
        <v>233</v>
      </c>
      <c r="D2067" s="22" t="s">
        <v>673</v>
      </c>
      <c r="E2067" s="22" t="s">
        <v>673</v>
      </c>
      <c r="F2067" s="22" t="s">
        <v>20</v>
      </c>
      <c r="G2067" s="23" t="n">
        <v>1</v>
      </c>
      <c r="H2067" s="24" t="n">
        <v>1</v>
      </c>
      <c r="I2067" s="24" t="n">
        <v>30.01</v>
      </c>
      <c r="J2067" s="24" t="n">
        <v>0</v>
      </c>
      <c r="K2067" s="24" t="n">
        <v>-0</v>
      </c>
      <c r="L2067" s="24" t="n">
        <v>-0</v>
      </c>
      <c r="M2067" s="6" t="s">
        <f>=I2067+J2067+K2067+L2067</f>
      </c>
      <c r="N2067" s="22"/>
      <c r="O2067" s="22" t="s">
        <v>796</v>
      </c>
    </row>
    <row collapsed="false" customFormat="false" customHeight="false" hidden="false" ht="12.1" outlineLevel="0" r="2068">
      <c r="A2068" s="21" t="n">
        <v>46083.526550926</v>
      </c>
      <c r="B2068" s="22" t="s">
        <v>673</v>
      </c>
      <c r="C2068" s="22" t="s">
        <v>233</v>
      </c>
      <c r="D2068" s="22" t="s">
        <v>673</v>
      </c>
      <c r="E2068" s="22" t="s">
        <v>673</v>
      </c>
      <c r="F2068" s="22" t="s">
        <v>20</v>
      </c>
      <c r="G2068" s="23" t="n">
        <v>1</v>
      </c>
      <c r="H2068" s="24" t="n">
        <v>1</v>
      </c>
      <c r="I2068" s="24" t="n">
        <v>12</v>
      </c>
      <c r="J2068" s="24" t="n">
        <v>0</v>
      </c>
      <c r="K2068" s="24" t="n">
        <v>-0</v>
      </c>
      <c r="L2068" s="24" t="n">
        <v>-0</v>
      </c>
      <c r="M2068" s="6" t="s">
        <f>=I2068+J2068+K2068+L2068</f>
      </c>
      <c r="N2068" s="22"/>
      <c r="O2068" s="22" t="s">
        <v>796</v>
      </c>
    </row>
    <row collapsed="false" customFormat="false" customHeight="false" hidden="false" ht="12.1" outlineLevel="0" r="2069">
      <c r="A2069" s="21" t="n">
        <v>46083.55775463</v>
      </c>
      <c r="B2069" s="22" t="s">
        <v>673</v>
      </c>
      <c r="C2069" s="22" t="s">
        <v>233</v>
      </c>
      <c r="D2069" s="22" t="s">
        <v>673</v>
      </c>
      <c r="E2069" s="22" t="s">
        <v>673</v>
      </c>
      <c r="F2069" s="22" t="s">
        <v>20</v>
      </c>
      <c r="G2069" s="23" t="n">
        <v>1</v>
      </c>
      <c r="H2069" s="24" t="n">
        <v>1</v>
      </c>
      <c r="I2069" s="24" t="n">
        <v>10</v>
      </c>
      <c r="J2069" s="24" t="n">
        <v>0</v>
      </c>
      <c r="K2069" s="24" t="n">
        <v>-0</v>
      </c>
      <c r="L2069" s="24" t="n">
        <v>-0</v>
      </c>
      <c r="M2069" s="6" t="s">
        <f>=I2069+J2069+K2069+L2069</f>
      </c>
      <c r="N2069" s="22"/>
      <c r="O2069" s="22" t="s">
        <v>796</v>
      </c>
    </row>
    <row collapsed="false" customFormat="false" customHeight="false" hidden="false" ht="12.1" outlineLevel="0" r="2070">
      <c r="A2070" s="21" t="n">
        <v>46084.388611111</v>
      </c>
      <c r="B2070" s="22" t="s">
        <v>696</v>
      </c>
      <c r="C2070" s="22" t="s">
        <v>839</v>
      </c>
      <c r="D2070" s="22" t="s">
        <v>696</v>
      </c>
      <c r="E2070" s="22" t="s">
        <v>696</v>
      </c>
      <c r="F2070" s="22" t="s">
        <v>20</v>
      </c>
      <c r="G2070" s="23" t="n">
        <v>1</v>
      </c>
      <c r="H2070" s="24" t="n">
        <v>1</v>
      </c>
      <c r="I2070" s="24" t="n">
        <v>6.5</v>
      </c>
      <c r="J2070" s="24" t="n">
        <v>0</v>
      </c>
      <c r="K2070" s="24" t="n">
        <v>-0</v>
      </c>
      <c r="L2070" s="24" t="n">
        <v>-0</v>
      </c>
      <c r="M2070" s="6" t="s">
        <f>=I2070+J2070+K2070+L2070</f>
      </c>
      <c r="N2070" s="22"/>
      <c r="O2070" s="22" t="s">
        <v>674</v>
      </c>
    </row>
    <row collapsed="false" customFormat="false" customHeight="false" hidden="false" ht="12.1" outlineLevel="0" r="2071">
      <c r="A2071" s="21" t="n">
        <v>46084.389305556</v>
      </c>
      <c r="B2071" s="22" t="s">
        <v>731</v>
      </c>
      <c r="C2071" s="22" t="s">
        <v>840</v>
      </c>
      <c r="D2071" s="22" t="s">
        <v>731</v>
      </c>
      <c r="E2071" s="22" t="s">
        <v>731</v>
      </c>
      <c r="F2071" s="22" t="s">
        <v>20</v>
      </c>
      <c r="G2071" s="23" t="n">
        <v>1</v>
      </c>
      <c r="H2071" s="24" t="n">
        <v>1</v>
      </c>
      <c r="I2071" s="24" t="n">
        <v>133.35</v>
      </c>
      <c r="J2071" s="24" t="n">
        <v>0</v>
      </c>
      <c r="K2071" s="24" t="n">
        <v>-0</v>
      </c>
      <c r="L2071" s="24" t="n">
        <v>-0</v>
      </c>
      <c r="M2071" s="6" t="s">
        <f>=I2071+J2071+K2071+L2071</f>
      </c>
      <c r="N2071" s="22"/>
      <c r="O2071" s="22" t="s">
        <v>674</v>
      </c>
    </row>
    <row collapsed="false" customFormat="false" customHeight="false" hidden="false" ht="12.1" outlineLevel="0" r="2072">
      <c r="A2072" s="21" t="n">
        <v>46084.544085648</v>
      </c>
      <c r="B2072" s="22" t="s">
        <v>673</v>
      </c>
      <c r="C2072" s="22" t="s">
        <v>233</v>
      </c>
      <c r="D2072" s="22" t="s">
        <v>673</v>
      </c>
      <c r="E2072" s="22" t="s">
        <v>673</v>
      </c>
      <c r="F2072" s="22" t="s">
        <v>20</v>
      </c>
      <c r="G2072" s="23" t="n">
        <v>1</v>
      </c>
      <c r="H2072" s="24" t="n">
        <v>1</v>
      </c>
      <c r="I2072" s="24" t="n">
        <v>49</v>
      </c>
      <c r="J2072" s="24" t="n">
        <v>0</v>
      </c>
      <c r="K2072" s="24" t="n">
        <v>-0</v>
      </c>
      <c r="L2072" s="24" t="n">
        <v>-0</v>
      </c>
      <c r="M2072" s="6" t="s">
        <f>=I2072+J2072+K2072+L2072</f>
      </c>
      <c r="N2072" s="22"/>
      <c r="O2072" s="22" t="s">
        <v>796</v>
      </c>
    </row>
    <row collapsed="false" customFormat="false" customHeight="false" hidden="false" ht="12.1" outlineLevel="0" r="2073">
      <c r="A2073" s="21" t="n">
        <v>46085.424050926</v>
      </c>
      <c r="B2073" s="22" t="s">
        <v>673</v>
      </c>
      <c r="C2073" s="22" t="s">
        <v>233</v>
      </c>
      <c r="D2073" s="22" t="s">
        <v>673</v>
      </c>
      <c r="E2073" s="22" t="s">
        <v>673</v>
      </c>
      <c r="F2073" s="22" t="s">
        <v>20</v>
      </c>
      <c r="G2073" s="23" t="n">
        <v>1</v>
      </c>
      <c r="H2073" s="24" t="n">
        <v>1</v>
      </c>
      <c r="I2073" s="24" t="n">
        <v>30</v>
      </c>
      <c r="J2073" s="24" t="n">
        <v>0</v>
      </c>
      <c r="K2073" s="24" t="n">
        <v>-0</v>
      </c>
      <c r="L2073" s="24" t="n">
        <v>-0</v>
      </c>
      <c r="M2073" s="6" t="s">
        <f>=I2073+J2073+K2073+L2073</f>
      </c>
      <c r="N2073" s="22"/>
      <c r="O2073" s="22" t="s">
        <v>796</v>
      </c>
    </row>
    <row collapsed="false" customFormat="false" customHeight="false" hidden="false" ht="12.1" outlineLevel="0" r="2074">
      <c r="A2074" s="21" t="n">
        <v>46085.433726852</v>
      </c>
      <c r="B2074" s="22" t="s">
        <v>696</v>
      </c>
      <c r="C2074" s="22" t="s">
        <v>872</v>
      </c>
      <c r="D2074" s="22" t="s">
        <v>696</v>
      </c>
      <c r="E2074" s="22" t="s">
        <v>696</v>
      </c>
      <c r="F2074" s="22" t="s">
        <v>20</v>
      </c>
      <c r="G2074" s="23" t="n">
        <v>1</v>
      </c>
      <c r="H2074" s="24" t="n">
        <v>1</v>
      </c>
      <c r="I2074" s="24" t="n">
        <v>13.47</v>
      </c>
      <c r="J2074" s="24" t="n">
        <v>0</v>
      </c>
      <c r="K2074" s="24" t="n">
        <v>-0</v>
      </c>
      <c r="L2074" s="24" t="n">
        <v>-0</v>
      </c>
      <c r="M2074" s="6" t="s">
        <f>=I2074+J2074+K2074+L2074</f>
      </c>
      <c r="N2074" s="22"/>
      <c r="O2074" s="22" t="s">
        <v>674</v>
      </c>
    </row>
    <row collapsed="false" customFormat="false" customHeight="false" hidden="false" ht="12.1" outlineLevel="0" r="2075">
      <c r="A2075" s="21" t="n">
        <v>46085.434398148</v>
      </c>
      <c r="B2075" s="22" t="s">
        <v>731</v>
      </c>
      <c r="C2075" s="22" t="s">
        <v>871</v>
      </c>
      <c r="D2075" s="22" t="s">
        <v>731</v>
      </c>
      <c r="E2075" s="22" t="s">
        <v>731</v>
      </c>
      <c r="F2075" s="22" t="s">
        <v>20</v>
      </c>
      <c r="G2075" s="23" t="n">
        <v>1</v>
      </c>
      <c r="H2075" s="24" t="n">
        <v>1</v>
      </c>
      <c r="I2075" s="24" t="n">
        <v>96.72</v>
      </c>
      <c r="J2075" s="24" t="n">
        <v>0</v>
      </c>
      <c r="K2075" s="24" t="n">
        <v>-0</v>
      </c>
      <c r="L2075" s="24" t="n">
        <v>-0</v>
      </c>
      <c r="M2075" s="6" t="s">
        <f>=I2075+J2075+K2075+L2075</f>
      </c>
      <c r="N2075" s="22"/>
      <c r="O2075" s="22" t="s">
        <v>674</v>
      </c>
    </row>
    <row collapsed="false" customFormat="false" customHeight="false" hidden="false" ht="12.1" outlineLevel="0" r="2076">
      <c r="A2076" s="21" t="n">
        <v>46085.48037037</v>
      </c>
      <c r="B2076" s="22" t="s">
        <v>673</v>
      </c>
      <c r="C2076" s="22" t="s">
        <v>233</v>
      </c>
      <c r="D2076" s="22" t="s">
        <v>673</v>
      </c>
      <c r="E2076" s="22" t="s">
        <v>673</v>
      </c>
      <c r="F2076" s="22" t="s">
        <v>20</v>
      </c>
      <c r="G2076" s="23" t="n">
        <v>1</v>
      </c>
      <c r="H2076" s="24" t="n">
        <v>1</v>
      </c>
      <c r="I2076" s="24" t="n">
        <v>25.02</v>
      </c>
      <c r="J2076" s="24" t="n">
        <v>0</v>
      </c>
      <c r="K2076" s="24" t="n">
        <v>-0</v>
      </c>
      <c r="L2076" s="24" t="n">
        <v>-0</v>
      </c>
      <c r="M2076" s="6" t="s">
        <f>=I2076+J2076+K2076+L2076</f>
      </c>
      <c r="N2076" s="22"/>
      <c r="O2076" s="22" t="s">
        <v>796</v>
      </c>
    </row>
    <row collapsed="false" customFormat="false" customHeight="false" hidden="false" ht="12.1" outlineLevel="0" r="2077">
      <c r="A2077" s="20" t="n">
        <v>46085.480393519</v>
      </c>
      <c r="B2077" s="16" t="s">
        <v>135</v>
      </c>
      <c r="C2077" s="16" t="s">
        <v>801</v>
      </c>
      <c r="D2077" s="16" t="s">
        <v>336</v>
      </c>
      <c r="E2077" s="16" t="s">
        <v>132</v>
      </c>
      <c r="F2077" s="16" t="s">
        <v>20</v>
      </c>
      <c r="G2077" s="7" t="n">
        <v>1</v>
      </c>
      <c r="H2077" s="6" t="n">
        <v>153.23212</v>
      </c>
      <c r="I2077" s="6" t="n">
        <v>-153.23</v>
      </c>
      <c r="J2077" s="6" t="n">
        <v>-0</v>
      </c>
      <c r="K2077" s="6" t="n">
        <v>-0</v>
      </c>
      <c r="L2077" s="6" t="n">
        <v>-0</v>
      </c>
      <c r="M2077" s="6" t="s">
        <f>=I2077+J2077+K2077+L2077</f>
      </c>
      <c r="N2077" s="16"/>
      <c r="O2077" s="16" t="s">
        <v>796</v>
      </c>
    </row>
    <row collapsed="false" customFormat="false" customHeight="false" hidden="false" ht="12.1" outlineLevel="0" r="2078">
      <c r="A2078" s="21" t="n">
        <v>46085.771261574</v>
      </c>
      <c r="B2078" s="22" t="s">
        <v>673</v>
      </c>
      <c r="C2078" s="22" t="s">
        <v>233</v>
      </c>
      <c r="D2078" s="22" t="s">
        <v>673</v>
      </c>
      <c r="E2078" s="22" t="s">
        <v>673</v>
      </c>
      <c r="F2078" s="22" t="s">
        <v>20</v>
      </c>
      <c r="G2078" s="23" t="n">
        <v>1</v>
      </c>
      <c r="H2078" s="24" t="n">
        <v>1</v>
      </c>
      <c r="I2078" s="24" t="n">
        <v>13</v>
      </c>
      <c r="J2078" s="24" t="n">
        <v>0</v>
      </c>
      <c r="K2078" s="24" t="n">
        <v>-0</v>
      </c>
      <c r="L2078" s="24" t="n">
        <v>-0</v>
      </c>
      <c r="M2078" s="6" t="s">
        <f>=I2078+J2078+K2078+L2078</f>
      </c>
      <c r="N2078" s="22"/>
      <c r="O2078" s="22" t="s">
        <v>796</v>
      </c>
    </row>
    <row collapsed="false" customFormat="false" customHeight="false" hidden="false" ht="12.1" outlineLevel="0" r="2079">
      <c r="A2079" s="21" t="n">
        <v>46085.936921296</v>
      </c>
      <c r="B2079" s="22" t="s">
        <v>673</v>
      </c>
      <c r="C2079" s="22" t="s">
        <v>233</v>
      </c>
      <c r="D2079" s="22" t="s">
        <v>673</v>
      </c>
      <c r="E2079" s="22" t="s">
        <v>673</v>
      </c>
      <c r="F2079" s="22" t="s">
        <v>20</v>
      </c>
      <c r="G2079" s="23" t="n">
        <v>1</v>
      </c>
      <c r="H2079" s="24" t="n">
        <v>1</v>
      </c>
      <c r="I2079" s="24" t="n">
        <v>568.15</v>
      </c>
      <c r="J2079" s="24" t="n">
        <v>0</v>
      </c>
      <c r="K2079" s="24" t="n">
        <v>-0</v>
      </c>
      <c r="L2079" s="24" t="n">
        <v>-0</v>
      </c>
      <c r="M2079" s="6" t="s">
        <f>=I2079+J2079+K2079+L2079</f>
      </c>
      <c r="N2079" s="22"/>
      <c r="O2079" s="22" t="s">
        <v>796</v>
      </c>
    </row>
    <row collapsed="false" customFormat="false" customHeight="false" hidden="false" ht="12.1" outlineLevel="0" r="2080">
      <c r="A2080" s="20" t="n">
        <v>46085.93693287</v>
      </c>
      <c r="B2080" s="16" t="s">
        <v>135</v>
      </c>
      <c r="C2080" s="16" t="s">
        <v>801</v>
      </c>
      <c r="D2080" s="16" t="s">
        <v>336</v>
      </c>
      <c r="E2080" s="16" t="s">
        <v>132</v>
      </c>
      <c r="F2080" s="16" t="s">
        <v>20</v>
      </c>
      <c r="G2080" s="7" t="n">
        <v>3</v>
      </c>
      <c r="H2080" s="6" t="n">
        <v>153.23212</v>
      </c>
      <c r="I2080" s="6" t="n">
        <v>-459.7</v>
      </c>
      <c r="J2080" s="6" t="n">
        <v>-0</v>
      </c>
      <c r="K2080" s="6" t="n">
        <v>-0</v>
      </c>
      <c r="L2080" s="6" t="n">
        <v>-0</v>
      </c>
      <c r="M2080" s="6" t="s">
        <f>=I2080+J2080+K2080+L2080</f>
      </c>
      <c r="N2080" s="16"/>
      <c r="O2080" s="16" t="s">
        <v>796</v>
      </c>
    </row>
    <row collapsed="false" customFormat="false" customHeight="false" hidden="false" ht="12.1" outlineLevel="0" r="2081">
      <c r="A2081" s="20" t="n">
        <v>46085.969826389</v>
      </c>
      <c r="B2081" s="16" t="s">
        <v>135</v>
      </c>
      <c r="C2081" s="16" t="s">
        <v>801</v>
      </c>
      <c r="D2081" s="16" t="s">
        <v>336</v>
      </c>
      <c r="E2081" s="16" t="s">
        <v>132</v>
      </c>
      <c r="F2081" s="16" t="s">
        <v>20</v>
      </c>
      <c r="G2081" s="7" t="n">
        <v>6</v>
      </c>
      <c r="H2081" s="6" t="n">
        <v>153.24</v>
      </c>
      <c r="I2081" s="6" t="n">
        <v>-919.44</v>
      </c>
      <c r="J2081" s="6" t="n">
        <v>-0</v>
      </c>
      <c r="K2081" s="6" t="n">
        <v>-0</v>
      </c>
      <c r="L2081" s="6" t="n">
        <v>-0</v>
      </c>
      <c r="M2081" s="6" t="s">
        <f>=I2081+J2081+K2081+L2081</f>
      </c>
      <c r="N2081" s="16"/>
      <c r="O2081" s="16" t="s">
        <v>674</v>
      </c>
    </row>
    <row collapsed="false" customFormat="false" customHeight="false" hidden="false" ht="12.1" outlineLevel="0" r="2082">
      <c r="A2082" s="21" t="n">
        <v>46086.376493056</v>
      </c>
      <c r="B2082" s="22" t="s">
        <v>673</v>
      </c>
      <c r="C2082" s="22" t="s">
        <v>233</v>
      </c>
      <c r="D2082" s="22" t="s">
        <v>673</v>
      </c>
      <c r="E2082" s="22" t="s">
        <v>673</v>
      </c>
      <c r="F2082" s="22" t="s">
        <v>20</v>
      </c>
      <c r="G2082" s="23" t="n">
        <v>1</v>
      </c>
      <c r="H2082" s="24" t="n">
        <v>1</v>
      </c>
      <c r="I2082" s="24" t="n">
        <v>30</v>
      </c>
      <c r="J2082" s="24" t="n">
        <v>0</v>
      </c>
      <c r="K2082" s="24" t="n">
        <v>-0</v>
      </c>
      <c r="L2082" s="24" t="n">
        <v>-0</v>
      </c>
      <c r="M2082" s="6" t="s">
        <f>=I2082+J2082+K2082+L2082</f>
      </c>
      <c r="N2082" s="22"/>
      <c r="O2082" s="22" t="s">
        <v>796</v>
      </c>
    </row>
    <row collapsed="false" customFormat="false" customHeight="false" hidden="false" ht="12.1" outlineLevel="0" r="2083">
      <c r="A2083" s="21" t="n">
        <v>46086.423645833</v>
      </c>
      <c r="B2083" s="22" t="s">
        <v>696</v>
      </c>
      <c r="C2083" s="22" t="s">
        <v>823</v>
      </c>
      <c r="D2083" s="22" t="s">
        <v>696</v>
      </c>
      <c r="E2083" s="22" t="s">
        <v>696</v>
      </c>
      <c r="F2083" s="22" t="s">
        <v>20</v>
      </c>
      <c r="G2083" s="23" t="n">
        <v>1</v>
      </c>
      <c r="H2083" s="24" t="n">
        <v>1</v>
      </c>
      <c r="I2083" s="24" t="n">
        <v>25.95</v>
      </c>
      <c r="J2083" s="24" t="n">
        <v>0</v>
      </c>
      <c r="K2083" s="24" t="n">
        <v>-0</v>
      </c>
      <c r="L2083" s="24" t="n">
        <v>-0</v>
      </c>
      <c r="M2083" s="6" t="s">
        <f>=I2083+J2083+K2083+L2083</f>
      </c>
      <c r="N2083" s="22"/>
      <c r="O2083" s="22" t="s">
        <v>674</v>
      </c>
    </row>
    <row collapsed="false" customFormat="false" customHeight="false" hidden="false" ht="12.1" outlineLevel="0" r="2084">
      <c r="A2084" s="20" t="n">
        <v>46086.428298611</v>
      </c>
      <c r="B2084" s="16" t="s">
        <v>135</v>
      </c>
      <c r="C2084" s="16" t="s">
        <v>801</v>
      </c>
      <c r="D2084" s="16" t="s">
        <v>336</v>
      </c>
      <c r="E2084" s="16" t="s">
        <v>132</v>
      </c>
      <c r="F2084" s="16" t="s">
        <v>20</v>
      </c>
      <c r="G2084" s="7" t="n">
        <v>1</v>
      </c>
      <c r="H2084" s="6" t="n">
        <v>153.286892</v>
      </c>
      <c r="I2084" s="6" t="n">
        <v>-153.29</v>
      </c>
      <c r="J2084" s="6" t="n">
        <v>-0</v>
      </c>
      <c r="K2084" s="6" t="n">
        <v>-0</v>
      </c>
      <c r="L2084" s="6" t="n">
        <v>-0</v>
      </c>
      <c r="M2084" s="6" t="s">
        <f>=I2084+J2084+K2084+L2084</f>
      </c>
      <c r="N2084" s="16"/>
      <c r="O2084" s="16" t="s">
        <v>796</v>
      </c>
    </row>
    <row collapsed="false" customFormat="false" customHeight="false" hidden="false" ht="12.1" outlineLevel="0" r="2085">
      <c r="A2085" s="21" t="n">
        <v>46086.5028125</v>
      </c>
      <c r="B2085" s="22" t="s">
        <v>673</v>
      </c>
      <c r="C2085" s="22" t="s">
        <v>233</v>
      </c>
      <c r="D2085" s="22" t="s">
        <v>673</v>
      </c>
      <c r="E2085" s="22" t="s">
        <v>673</v>
      </c>
      <c r="F2085" s="22" t="s">
        <v>20</v>
      </c>
      <c r="G2085" s="23" t="n">
        <v>1</v>
      </c>
      <c r="H2085" s="24" t="n">
        <v>1</v>
      </c>
      <c r="I2085" s="24" t="n">
        <v>12</v>
      </c>
      <c r="J2085" s="24" t="n">
        <v>0</v>
      </c>
      <c r="K2085" s="24" t="n">
        <v>-0</v>
      </c>
      <c r="L2085" s="24" t="n">
        <v>-0</v>
      </c>
      <c r="M2085" s="6" t="s">
        <f>=I2085+J2085+K2085+L2085</f>
      </c>
      <c r="N2085" s="22"/>
      <c r="O2085" s="22" t="s">
        <v>796</v>
      </c>
    </row>
    <row collapsed="false" customFormat="false" customHeight="false" hidden="false" ht="12.1" outlineLevel="0" r="2086">
      <c r="A2086" s="21" t="n">
        <v>46087.459467593</v>
      </c>
      <c r="B2086" s="22" t="s">
        <v>696</v>
      </c>
      <c r="C2086" s="22" t="s">
        <v>905</v>
      </c>
      <c r="D2086" s="22" t="s">
        <v>696</v>
      </c>
      <c r="E2086" s="22" t="s">
        <v>696</v>
      </c>
      <c r="F2086" s="22" t="s">
        <v>20</v>
      </c>
      <c r="G2086" s="23" t="n">
        <v>1</v>
      </c>
      <c r="H2086" s="24" t="n">
        <v>1</v>
      </c>
      <c r="I2086" s="24" t="n">
        <v>104.8</v>
      </c>
      <c r="J2086" s="24" t="n">
        <v>0</v>
      </c>
      <c r="K2086" s="24" t="n">
        <v>-0</v>
      </c>
      <c r="L2086" s="24" t="n">
        <v>-0</v>
      </c>
      <c r="M2086" s="6" t="s">
        <f>=I2086+J2086+K2086+L2086</f>
      </c>
      <c r="N2086" s="22"/>
      <c r="O2086" s="22" t="s">
        <v>674</v>
      </c>
    </row>
    <row collapsed="false" customFormat="false" customHeight="false" hidden="false" ht="12.1" outlineLevel="0" r="2087">
      <c r="A2087" s="21" t="n">
        <v>46087.463321759</v>
      </c>
      <c r="B2087" s="22" t="s">
        <v>673</v>
      </c>
      <c r="C2087" s="22" t="s">
        <v>233</v>
      </c>
      <c r="D2087" s="22" t="s">
        <v>673</v>
      </c>
      <c r="E2087" s="22" t="s">
        <v>673</v>
      </c>
      <c r="F2087" s="22" t="s">
        <v>20</v>
      </c>
      <c r="G2087" s="23" t="n">
        <v>1</v>
      </c>
      <c r="H2087" s="24" t="n">
        <v>1</v>
      </c>
      <c r="I2087" s="24" t="n">
        <v>6</v>
      </c>
      <c r="J2087" s="24" t="n">
        <v>0</v>
      </c>
      <c r="K2087" s="24" t="n">
        <v>-0</v>
      </c>
      <c r="L2087" s="24" t="n">
        <v>-0</v>
      </c>
      <c r="M2087" s="6" t="s">
        <f>=I2087+J2087+K2087+L2087</f>
      </c>
      <c r="N2087" s="22"/>
      <c r="O2087" s="22" t="s">
        <v>796</v>
      </c>
    </row>
    <row collapsed="false" customFormat="false" customHeight="false" hidden="false" ht="12.1" outlineLevel="0" r="2088">
      <c r="A2088" s="21" t="n">
        <v>46087.57525463</v>
      </c>
      <c r="B2088" s="22" t="s">
        <v>673</v>
      </c>
      <c r="C2088" s="22" t="s">
        <v>233</v>
      </c>
      <c r="D2088" s="22" t="s">
        <v>673</v>
      </c>
      <c r="E2088" s="22" t="s">
        <v>673</v>
      </c>
      <c r="F2088" s="22" t="s">
        <v>20</v>
      </c>
      <c r="G2088" s="23" t="n">
        <v>1</v>
      </c>
      <c r="H2088" s="24" t="n">
        <v>1</v>
      </c>
      <c r="I2088" s="24" t="n">
        <v>12</v>
      </c>
      <c r="J2088" s="24" t="n">
        <v>0</v>
      </c>
      <c r="K2088" s="24" t="n">
        <v>-0</v>
      </c>
      <c r="L2088" s="24" t="n">
        <v>-0</v>
      </c>
      <c r="M2088" s="6" t="s">
        <f>=I2088+J2088+K2088+L2088</f>
      </c>
      <c r="N2088" s="22"/>
      <c r="O2088" s="22" t="s">
        <v>796</v>
      </c>
    </row>
    <row collapsed="false" customFormat="false" customHeight="false" hidden="false" ht="12.1" outlineLevel="0" r="2089">
      <c r="A2089" s="21" t="n">
        <v>46089.51869213</v>
      </c>
      <c r="B2089" s="22" t="s">
        <v>673</v>
      </c>
      <c r="C2089" s="22" t="s">
        <v>233</v>
      </c>
      <c r="D2089" s="22" t="s">
        <v>673</v>
      </c>
      <c r="E2089" s="22" t="s">
        <v>673</v>
      </c>
      <c r="F2089" s="22" t="s">
        <v>20</v>
      </c>
      <c r="G2089" s="23" t="n">
        <v>1</v>
      </c>
      <c r="H2089" s="24" t="n">
        <v>1</v>
      </c>
      <c r="I2089" s="24" t="n">
        <v>20</v>
      </c>
      <c r="J2089" s="24" t="n">
        <v>0</v>
      </c>
      <c r="K2089" s="24" t="n">
        <v>-0</v>
      </c>
      <c r="L2089" s="24" t="n">
        <v>-0</v>
      </c>
      <c r="M2089" s="6" t="s">
        <f>=I2089+J2089+K2089+L2089</f>
      </c>
      <c r="N2089" s="22"/>
      <c r="O2089" s="22" t="s">
        <v>796</v>
      </c>
    </row>
    <row collapsed="false" customFormat="false" customHeight="false" hidden="false" ht="12.1" outlineLevel="0" r="2090">
      <c r="A2090" s="21" t="n">
        <v>46091.516979167</v>
      </c>
      <c r="B2090" s="22" t="s">
        <v>673</v>
      </c>
      <c r="C2090" s="22" t="s">
        <v>233</v>
      </c>
      <c r="D2090" s="22" t="s">
        <v>673</v>
      </c>
      <c r="E2090" s="22" t="s">
        <v>673</v>
      </c>
      <c r="F2090" s="22" t="s">
        <v>20</v>
      </c>
      <c r="G2090" s="23" t="n">
        <v>1</v>
      </c>
      <c r="H2090" s="24" t="n">
        <v>1</v>
      </c>
      <c r="I2090" s="24" t="n">
        <v>20</v>
      </c>
      <c r="J2090" s="24" t="n">
        <v>0</v>
      </c>
      <c r="K2090" s="24" t="n">
        <v>-0</v>
      </c>
      <c r="L2090" s="24" t="n">
        <v>-0</v>
      </c>
      <c r="M2090" s="6" t="s">
        <f>=I2090+J2090+K2090+L2090</f>
      </c>
      <c r="N2090" s="22"/>
      <c r="O2090" s="22" t="s">
        <v>796</v>
      </c>
    </row>
    <row collapsed="false" customFormat="false" customHeight="false" hidden="false" ht="12.1" outlineLevel="0" r="2091">
      <c r="A2091" s="21" t="n">
        <v>46091.721458333</v>
      </c>
      <c r="B2091" s="22" t="s">
        <v>696</v>
      </c>
      <c r="C2091" s="22" t="s">
        <v>882</v>
      </c>
      <c r="D2091" s="22" t="s">
        <v>696</v>
      </c>
      <c r="E2091" s="22" t="s">
        <v>696</v>
      </c>
      <c r="F2091" s="22" t="s">
        <v>20</v>
      </c>
      <c r="G2091" s="23" t="n">
        <v>1</v>
      </c>
      <c r="H2091" s="24" t="n">
        <v>1</v>
      </c>
      <c r="I2091" s="24" t="n">
        <v>94.52</v>
      </c>
      <c r="J2091" s="24" t="n">
        <v>0</v>
      </c>
      <c r="K2091" s="24" t="n">
        <v>-0</v>
      </c>
      <c r="L2091" s="24" t="n">
        <v>-0</v>
      </c>
      <c r="M2091" s="6" t="s">
        <f>=I2091+J2091+K2091+L2091</f>
      </c>
      <c r="N2091" s="22"/>
      <c r="O2091" s="22" t="s">
        <v>674</v>
      </c>
    </row>
    <row collapsed="false" customFormat="false" customHeight="false" hidden="false" ht="12.1" outlineLevel="0" r="2092">
      <c r="A2092" s="21" t="n">
        <v>46091.857094907</v>
      </c>
      <c r="B2092" s="22" t="s">
        <v>673</v>
      </c>
      <c r="C2092" s="22" t="s">
        <v>233</v>
      </c>
      <c r="D2092" s="22" t="s">
        <v>673</v>
      </c>
      <c r="E2092" s="22" t="s">
        <v>673</v>
      </c>
      <c r="F2092" s="22" t="s">
        <v>20</v>
      </c>
      <c r="G2092" s="23" t="n">
        <v>1</v>
      </c>
      <c r="H2092" s="24" t="n">
        <v>1</v>
      </c>
      <c r="I2092" s="24" t="n">
        <v>42.33</v>
      </c>
      <c r="J2092" s="24" t="n">
        <v>0</v>
      </c>
      <c r="K2092" s="24" t="n">
        <v>-0</v>
      </c>
      <c r="L2092" s="24" t="n">
        <v>-0</v>
      </c>
      <c r="M2092" s="6" t="s">
        <f>=I2092+J2092+K2092+L2092</f>
      </c>
      <c r="N2092" s="22"/>
      <c r="O2092" s="22" t="s">
        <v>796</v>
      </c>
    </row>
    <row collapsed="false" customFormat="false" customHeight="false" hidden="false" ht="12.1" outlineLevel="0" r="2093">
      <c r="A2093" s="21" t="n">
        <v>46091.86599537</v>
      </c>
      <c r="B2093" s="22" t="s">
        <v>673</v>
      </c>
      <c r="C2093" s="22" t="s">
        <v>233</v>
      </c>
      <c r="D2093" s="22" t="s">
        <v>673</v>
      </c>
      <c r="E2093" s="22" t="s">
        <v>673</v>
      </c>
      <c r="F2093" s="22" t="s">
        <v>20</v>
      </c>
      <c r="G2093" s="23" t="n">
        <v>1</v>
      </c>
      <c r="H2093" s="24" t="n">
        <v>1</v>
      </c>
      <c r="I2093" s="24" t="n">
        <v>30.07</v>
      </c>
      <c r="J2093" s="24" t="n">
        <v>0</v>
      </c>
      <c r="K2093" s="24" t="n">
        <v>-0</v>
      </c>
      <c r="L2093" s="24" t="n">
        <v>-0</v>
      </c>
      <c r="M2093" s="6" t="s">
        <f>=I2093+J2093+K2093+L2093</f>
      </c>
      <c r="N2093" s="22"/>
      <c r="O2093" s="22" t="s">
        <v>796</v>
      </c>
    </row>
    <row collapsed="false" customFormat="false" customHeight="false" hidden="false" ht="12.1" outlineLevel="0" r="2094">
      <c r="A2094" s="20" t="n">
        <v>46091.866076389</v>
      </c>
      <c r="B2094" s="16" t="s">
        <v>135</v>
      </c>
      <c r="C2094" s="16" t="s">
        <v>801</v>
      </c>
      <c r="D2094" s="16" t="s">
        <v>336</v>
      </c>
      <c r="E2094" s="16" t="s">
        <v>132</v>
      </c>
      <c r="F2094" s="16" t="s">
        <v>20</v>
      </c>
      <c r="G2094" s="7" t="n">
        <v>1</v>
      </c>
      <c r="H2094" s="6" t="n">
        <v>153.579186</v>
      </c>
      <c r="I2094" s="6" t="n">
        <v>-153.58</v>
      </c>
      <c r="J2094" s="6" t="n">
        <v>-0</v>
      </c>
      <c r="K2094" s="6" t="n">
        <v>-0</v>
      </c>
      <c r="L2094" s="6" t="n">
        <v>-0</v>
      </c>
      <c r="M2094" s="6" t="s">
        <f>=I2094+J2094+K2094+L2094</f>
      </c>
      <c r="N2094" s="16"/>
      <c r="O2094" s="16" t="s">
        <v>796</v>
      </c>
    </row>
    <row collapsed="false" customFormat="false" customHeight="false" hidden="false" ht="12.1" outlineLevel="0" r="2095">
      <c r="A2095" s="21" t="n">
        <v>46092.464479167</v>
      </c>
      <c r="B2095" s="22" t="s">
        <v>673</v>
      </c>
      <c r="C2095" s="22" t="s">
        <v>233</v>
      </c>
      <c r="D2095" s="22" t="s">
        <v>673</v>
      </c>
      <c r="E2095" s="22" t="s">
        <v>673</v>
      </c>
      <c r="F2095" s="22" t="s">
        <v>20</v>
      </c>
      <c r="G2095" s="23" t="n">
        <v>1</v>
      </c>
      <c r="H2095" s="24" t="n">
        <v>1</v>
      </c>
      <c r="I2095" s="24" t="n">
        <v>6</v>
      </c>
      <c r="J2095" s="24" t="n">
        <v>0</v>
      </c>
      <c r="K2095" s="24" t="n">
        <v>-0</v>
      </c>
      <c r="L2095" s="24" t="n">
        <v>-0</v>
      </c>
      <c r="M2095" s="6" t="s">
        <f>=I2095+J2095+K2095+L2095</f>
      </c>
      <c r="N2095" s="22"/>
      <c r="O2095" s="22" t="s">
        <v>796</v>
      </c>
    </row>
    <row collapsed="false" customFormat="false" customHeight="false" hidden="false" ht="12.1" outlineLevel="0" r="2096">
      <c r="A2096" s="21" t="n">
        <v>46092.611006944</v>
      </c>
      <c r="B2096" s="22" t="s">
        <v>673</v>
      </c>
      <c r="C2096" s="22" t="s">
        <v>233</v>
      </c>
      <c r="D2096" s="22" t="s">
        <v>673</v>
      </c>
      <c r="E2096" s="22" t="s">
        <v>673</v>
      </c>
      <c r="F2096" s="22" t="s">
        <v>20</v>
      </c>
      <c r="G2096" s="23" t="n">
        <v>1</v>
      </c>
      <c r="H2096" s="24" t="n">
        <v>1</v>
      </c>
      <c r="I2096" s="24" t="n">
        <v>13</v>
      </c>
      <c r="J2096" s="24" t="n">
        <v>0</v>
      </c>
      <c r="K2096" s="24" t="n">
        <v>-0</v>
      </c>
      <c r="L2096" s="24" t="n">
        <v>-0</v>
      </c>
      <c r="M2096" s="6" t="s">
        <f>=I2096+J2096+K2096+L2096</f>
      </c>
      <c r="N2096" s="22"/>
      <c r="O2096" s="22" t="s">
        <v>796</v>
      </c>
    </row>
    <row collapsed="false" customFormat="false" customHeight="false" hidden="false" ht="12.1" outlineLevel="0" r="2097">
      <c r="A2097" s="21" t="n">
        <v>46092.772349537</v>
      </c>
      <c r="B2097" s="22" t="s">
        <v>696</v>
      </c>
      <c r="C2097" s="22" t="s">
        <v>845</v>
      </c>
      <c r="D2097" s="22" t="s">
        <v>696</v>
      </c>
      <c r="E2097" s="22" t="s">
        <v>696</v>
      </c>
      <c r="F2097" s="22" t="s">
        <v>20</v>
      </c>
      <c r="G2097" s="23" t="n">
        <v>1</v>
      </c>
      <c r="H2097" s="24" t="n">
        <v>1</v>
      </c>
      <c r="I2097" s="24" t="n">
        <v>39.45</v>
      </c>
      <c r="J2097" s="24" t="n">
        <v>0</v>
      </c>
      <c r="K2097" s="24" t="n">
        <v>-0</v>
      </c>
      <c r="L2097" s="24" t="n">
        <v>-0</v>
      </c>
      <c r="M2097" s="6" t="s">
        <f>=I2097+J2097+K2097+L2097</f>
      </c>
      <c r="N2097" s="22"/>
      <c r="O2097" s="22" t="s">
        <v>674</v>
      </c>
    </row>
    <row collapsed="false" customFormat="false" customHeight="false" hidden="false" ht="12.1" outlineLevel="0" r="2098">
      <c r="A2098" s="21" t="n">
        <v>46093.448368056</v>
      </c>
      <c r="B2098" s="22" t="s">
        <v>731</v>
      </c>
      <c r="C2098" s="22" t="s">
        <v>853</v>
      </c>
      <c r="D2098" s="22" t="s">
        <v>731</v>
      </c>
      <c r="E2098" s="22" t="s">
        <v>731</v>
      </c>
      <c r="F2098" s="22" t="s">
        <v>20</v>
      </c>
      <c r="G2098" s="23" t="n">
        <v>1</v>
      </c>
      <c r="H2098" s="24" t="n">
        <v>1</v>
      </c>
      <c r="I2098" s="24" t="n">
        <v>30</v>
      </c>
      <c r="J2098" s="24" t="n">
        <v>0</v>
      </c>
      <c r="K2098" s="24" t="n">
        <v>-0</v>
      </c>
      <c r="L2098" s="24" t="n">
        <v>-0</v>
      </c>
      <c r="M2098" s="6" t="s">
        <f>=I2098+J2098+K2098+L2098</f>
      </c>
      <c r="N2098" s="22"/>
      <c r="O2098" s="22" t="s">
        <v>674</v>
      </c>
    </row>
    <row collapsed="false" customFormat="false" customHeight="false" hidden="false" ht="12.1" outlineLevel="0" r="2099">
      <c r="A2099" s="21" t="n">
        <v>46093.4484375</v>
      </c>
      <c r="B2099" s="22" t="s">
        <v>696</v>
      </c>
      <c r="C2099" s="22" t="s">
        <v>852</v>
      </c>
      <c r="D2099" s="22" t="s">
        <v>696</v>
      </c>
      <c r="E2099" s="22" t="s">
        <v>696</v>
      </c>
      <c r="F2099" s="22" t="s">
        <v>20</v>
      </c>
      <c r="G2099" s="23" t="n">
        <v>1</v>
      </c>
      <c r="H2099" s="24" t="n">
        <v>1</v>
      </c>
      <c r="I2099" s="24" t="n">
        <v>3.73</v>
      </c>
      <c r="J2099" s="24" t="n">
        <v>0</v>
      </c>
      <c r="K2099" s="24" t="n">
        <v>-0</v>
      </c>
      <c r="L2099" s="24" t="n">
        <v>-0</v>
      </c>
      <c r="M2099" s="6" t="s">
        <f>=I2099+J2099+K2099+L2099</f>
      </c>
      <c r="N2099" s="22"/>
      <c r="O2099" s="22" t="s">
        <v>674</v>
      </c>
    </row>
    <row collapsed="false" customFormat="false" customHeight="false" hidden="false" ht="12.1" outlineLevel="0" r="2100">
      <c r="A2100" s="21" t="n">
        <v>46093.514918981</v>
      </c>
      <c r="B2100" s="22" t="s">
        <v>696</v>
      </c>
      <c r="C2100" s="22" t="s">
        <v>846</v>
      </c>
      <c r="D2100" s="22" t="s">
        <v>696</v>
      </c>
      <c r="E2100" s="22" t="s">
        <v>696</v>
      </c>
      <c r="F2100" s="22" t="s">
        <v>20</v>
      </c>
      <c r="G2100" s="23" t="n">
        <v>1</v>
      </c>
      <c r="H2100" s="24" t="n">
        <v>1</v>
      </c>
      <c r="I2100" s="24" t="n">
        <v>35.76</v>
      </c>
      <c r="J2100" s="24" t="n">
        <v>0</v>
      </c>
      <c r="K2100" s="24" t="n">
        <v>-0</v>
      </c>
      <c r="L2100" s="24" t="n">
        <v>-0</v>
      </c>
      <c r="M2100" s="6" t="s">
        <f>=I2100+J2100+K2100+L2100</f>
      </c>
      <c r="N2100" s="22"/>
      <c r="O2100" s="22" t="s">
        <v>674</v>
      </c>
    </row>
    <row collapsed="false" customFormat="false" customHeight="false" hidden="false" ht="12.1" outlineLevel="0" r="2101">
      <c r="A2101" s="21" t="n">
        <v>46093.553530093</v>
      </c>
      <c r="B2101" s="22" t="s">
        <v>673</v>
      </c>
      <c r="C2101" s="22" t="s">
        <v>233</v>
      </c>
      <c r="D2101" s="22" t="s">
        <v>673</v>
      </c>
      <c r="E2101" s="22" t="s">
        <v>673</v>
      </c>
      <c r="F2101" s="22" t="s">
        <v>20</v>
      </c>
      <c r="G2101" s="23" t="n">
        <v>1</v>
      </c>
      <c r="H2101" s="24" t="n">
        <v>1</v>
      </c>
      <c r="I2101" s="24" t="n">
        <v>12</v>
      </c>
      <c r="J2101" s="24" t="n">
        <v>0</v>
      </c>
      <c r="K2101" s="24" t="n">
        <v>-0</v>
      </c>
      <c r="L2101" s="24" t="n">
        <v>-0</v>
      </c>
      <c r="M2101" s="6" t="s">
        <f>=I2101+J2101+K2101+L2101</f>
      </c>
      <c r="N2101" s="22"/>
      <c r="O2101" s="22" t="s">
        <v>796</v>
      </c>
    </row>
    <row collapsed="false" customFormat="false" customHeight="false" hidden="false" ht="12.1" outlineLevel="0" r="2102">
      <c r="A2102" s="21" t="n">
        <v>46093.780173611</v>
      </c>
      <c r="B2102" s="22" t="s">
        <v>673</v>
      </c>
      <c r="C2102" s="22" t="s">
        <v>233</v>
      </c>
      <c r="D2102" s="22" t="s">
        <v>673</v>
      </c>
      <c r="E2102" s="22" t="s">
        <v>673</v>
      </c>
      <c r="F2102" s="22" t="s">
        <v>20</v>
      </c>
      <c r="G2102" s="23" t="n">
        <v>1</v>
      </c>
      <c r="H2102" s="24" t="n">
        <v>1</v>
      </c>
      <c r="I2102" s="24" t="n">
        <v>0.02</v>
      </c>
      <c r="J2102" s="24" t="n">
        <v>0</v>
      </c>
      <c r="K2102" s="24" t="n">
        <v>-0</v>
      </c>
      <c r="L2102" s="24" t="n">
        <v>-0</v>
      </c>
      <c r="M2102" s="6" t="s">
        <f>=I2102+J2102+K2102+L2102</f>
      </c>
      <c r="N2102" s="22"/>
      <c r="O2102" s="22" t="s">
        <v>796</v>
      </c>
    </row>
    <row collapsed="false" customFormat="false" customHeight="false" hidden="false" ht="12.1" outlineLevel="0" r="2103">
      <c r="A2103" s="21" t="n">
        <v>46094.526539352</v>
      </c>
      <c r="B2103" s="22" t="s">
        <v>673</v>
      </c>
      <c r="C2103" s="22" t="s">
        <v>233</v>
      </c>
      <c r="D2103" s="22" t="s">
        <v>673</v>
      </c>
      <c r="E2103" s="22" t="s">
        <v>673</v>
      </c>
      <c r="F2103" s="22" t="s">
        <v>20</v>
      </c>
      <c r="G2103" s="23" t="n">
        <v>1</v>
      </c>
      <c r="H2103" s="24" t="n">
        <v>1</v>
      </c>
      <c r="I2103" s="24" t="n">
        <v>47</v>
      </c>
      <c r="J2103" s="24" t="n">
        <v>0</v>
      </c>
      <c r="K2103" s="24" t="n">
        <v>-0</v>
      </c>
      <c r="L2103" s="24" t="n">
        <v>-0</v>
      </c>
      <c r="M2103" s="6" t="s">
        <f>=I2103+J2103+K2103+L2103</f>
      </c>
      <c r="N2103" s="22"/>
      <c r="O2103" s="22" t="s">
        <v>796</v>
      </c>
    </row>
    <row collapsed="false" customFormat="false" customHeight="false" hidden="false" ht="12.1" outlineLevel="0" r="2104">
      <c r="A2104" s="21" t="n">
        <v>46094.533912037</v>
      </c>
      <c r="B2104" s="22" t="s">
        <v>673</v>
      </c>
      <c r="C2104" s="22" t="s">
        <v>233</v>
      </c>
      <c r="D2104" s="22" t="s">
        <v>673</v>
      </c>
      <c r="E2104" s="22" t="s">
        <v>673</v>
      </c>
      <c r="F2104" s="22" t="s">
        <v>20</v>
      </c>
      <c r="G2104" s="23" t="n">
        <v>1</v>
      </c>
      <c r="H2104" s="24" t="n">
        <v>1</v>
      </c>
      <c r="I2104" s="24" t="n">
        <v>36</v>
      </c>
      <c r="J2104" s="24" t="n">
        <v>0</v>
      </c>
      <c r="K2104" s="24" t="n">
        <v>-0</v>
      </c>
      <c r="L2104" s="24" t="n">
        <v>-0</v>
      </c>
      <c r="M2104" s="6" t="s">
        <f>=I2104+J2104+K2104+L2104</f>
      </c>
      <c r="N2104" s="22"/>
      <c r="O2104" s="22" t="s">
        <v>796</v>
      </c>
    </row>
    <row collapsed="false" customFormat="false" customHeight="false" hidden="false" ht="12.1" outlineLevel="0" r="2105">
      <c r="A2105" s="21" t="n">
        <v>46094.862928241</v>
      </c>
      <c r="B2105" s="22" t="s">
        <v>673</v>
      </c>
      <c r="C2105" s="22" t="s">
        <v>233</v>
      </c>
      <c r="D2105" s="22" t="s">
        <v>673</v>
      </c>
      <c r="E2105" s="22" t="s">
        <v>673</v>
      </c>
      <c r="F2105" s="22" t="s">
        <v>20</v>
      </c>
      <c r="G2105" s="23" t="n">
        <v>1</v>
      </c>
      <c r="H2105" s="24" t="n">
        <v>1</v>
      </c>
      <c r="I2105" s="24" t="n">
        <v>10.03</v>
      </c>
      <c r="J2105" s="24" t="n">
        <v>0</v>
      </c>
      <c r="K2105" s="24" t="n">
        <v>-0</v>
      </c>
      <c r="L2105" s="24" t="n">
        <v>-0</v>
      </c>
      <c r="M2105" s="6" t="s">
        <f>=I2105+J2105+K2105+L2105</f>
      </c>
      <c r="N2105" s="22"/>
      <c r="O2105" s="22" t="s">
        <v>796</v>
      </c>
    </row>
    <row collapsed="false" customFormat="false" customHeight="false" hidden="false" ht="12.1" outlineLevel="0" r="2106">
      <c r="A2106" s="21" t="n">
        <v>46094.988148148</v>
      </c>
      <c r="B2106" s="22" t="s">
        <v>673</v>
      </c>
      <c r="C2106" s="22" t="s">
        <v>233</v>
      </c>
      <c r="D2106" s="22" t="s">
        <v>673</v>
      </c>
      <c r="E2106" s="22" t="s">
        <v>673</v>
      </c>
      <c r="F2106" s="22" t="s">
        <v>20</v>
      </c>
      <c r="G2106" s="23" t="n">
        <v>1</v>
      </c>
      <c r="H2106" s="24" t="n">
        <v>1</v>
      </c>
      <c r="I2106" s="24" t="n">
        <v>5000</v>
      </c>
      <c r="J2106" s="24" t="n">
        <v>0</v>
      </c>
      <c r="K2106" s="24" t="n">
        <v>-0</v>
      </c>
      <c r="L2106" s="24" t="n">
        <v>-0</v>
      </c>
      <c r="M2106" s="6" t="s">
        <f>=I2106+J2106+K2106+L2106</f>
      </c>
      <c r="N2106" s="22"/>
      <c r="O2106" s="22" t="s">
        <v>674</v>
      </c>
    </row>
    <row collapsed="false" customFormat="false" customHeight="false" hidden="false" ht="12.1" outlineLevel="0" r="2107">
      <c r="A2107" s="21" t="n">
        <v>46094.989641204</v>
      </c>
      <c r="B2107" s="22" t="s">
        <v>673</v>
      </c>
      <c r="C2107" s="22" t="s">
        <v>233</v>
      </c>
      <c r="D2107" s="22" t="s">
        <v>673</v>
      </c>
      <c r="E2107" s="22" t="s">
        <v>673</v>
      </c>
      <c r="F2107" s="22" t="s">
        <v>20</v>
      </c>
      <c r="G2107" s="23" t="n">
        <v>1</v>
      </c>
      <c r="H2107" s="24" t="n">
        <v>1</v>
      </c>
      <c r="I2107" s="24" t="n">
        <v>22000</v>
      </c>
      <c r="J2107" s="24" t="n">
        <v>0</v>
      </c>
      <c r="K2107" s="24" t="n">
        <v>-0</v>
      </c>
      <c r="L2107" s="24" t="n">
        <v>-0</v>
      </c>
      <c r="M2107" s="6" t="s">
        <f>=I2107+J2107+K2107+L2107</f>
      </c>
      <c r="N2107" s="22"/>
      <c r="O2107" s="22" t="s">
        <v>674</v>
      </c>
    </row>
    <row collapsed="false" customFormat="false" customHeight="false" hidden="false" ht="12.1" outlineLevel="0" r="2108">
      <c r="A2108" s="21" t="n">
        <v>46095.473888889</v>
      </c>
      <c r="B2108" s="22" t="s">
        <v>673</v>
      </c>
      <c r="C2108" s="22" t="s">
        <v>233</v>
      </c>
      <c r="D2108" s="22" t="s">
        <v>673</v>
      </c>
      <c r="E2108" s="22" t="s">
        <v>673</v>
      </c>
      <c r="F2108" s="22" t="s">
        <v>20</v>
      </c>
      <c r="G2108" s="23" t="n">
        <v>1</v>
      </c>
      <c r="H2108" s="24" t="n">
        <v>1</v>
      </c>
      <c r="I2108" s="24" t="n">
        <v>7.01</v>
      </c>
      <c r="J2108" s="24" t="n">
        <v>0</v>
      </c>
      <c r="K2108" s="24" t="n">
        <v>-0</v>
      </c>
      <c r="L2108" s="24" t="n">
        <v>-0</v>
      </c>
      <c r="M2108" s="6" t="s">
        <f>=I2108+J2108+K2108+L2108</f>
      </c>
      <c r="N2108" s="22"/>
      <c r="O2108" s="22" t="s">
        <v>796</v>
      </c>
    </row>
    <row collapsed="false" customFormat="false" customHeight="false" hidden="false" ht="12.1" outlineLevel="0" r="2109">
      <c r="A2109" s="21" t="n">
        <v>46095.534039352</v>
      </c>
      <c r="B2109" s="22" t="s">
        <v>673</v>
      </c>
      <c r="C2109" s="22" t="s">
        <v>233</v>
      </c>
      <c r="D2109" s="22" t="s">
        <v>673</v>
      </c>
      <c r="E2109" s="22" t="s">
        <v>673</v>
      </c>
      <c r="F2109" s="22" t="s">
        <v>20</v>
      </c>
      <c r="G2109" s="23" t="n">
        <v>1</v>
      </c>
      <c r="H2109" s="24" t="n">
        <v>1</v>
      </c>
      <c r="I2109" s="24" t="n">
        <v>13</v>
      </c>
      <c r="J2109" s="24" t="n">
        <v>0</v>
      </c>
      <c r="K2109" s="24" t="n">
        <v>-0</v>
      </c>
      <c r="L2109" s="24" t="n">
        <v>-0</v>
      </c>
      <c r="M2109" s="6" t="s">
        <f>=I2109+J2109+K2109+L2109</f>
      </c>
      <c r="N2109" s="22"/>
      <c r="O2109" s="22" t="s">
        <v>796</v>
      </c>
    </row>
    <row collapsed="false" customFormat="false" customHeight="false" hidden="false" ht="12.1" outlineLevel="0" r="2110">
      <c r="A2110" s="21" t="n">
        <v>46096.462928241</v>
      </c>
      <c r="B2110" s="22" t="s">
        <v>673</v>
      </c>
      <c r="C2110" s="22" t="s">
        <v>233</v>
      </c>
      <c r="D2110" s="22" t="s">
        <v>673</v>
      </c>
      <c r="E2110" s="22" t="s">
        <v>673</v>
      </c>
      <c r="F2110" s="22" t="s">
        <v>20</v>
      </c>
      <c r="G2110" s="23" t="n">
        <v>1</v>
      </c>
      <c r="H2110" s="24" t="n">
        <v>1</v>
      </c>
      <c r="I2110" s="24" t="n">
        <v>26</v>
      </c>
      <c r="J2110" s="24" t="n">
        <v>0</v>
      </c>
      <c r="K2110" s="24" t="n">
        <v>-0</v>
      </c>
      <c r="L2110" s="24" t="n">
        <v>-0</v>
      </c>
      <c r="M2110" s="6" t="s">
        <f>=I2110+J2110+K2110+L2110</f>
      </c>
      <c r="N2110" s="22"/>
      <c r="O2110" s="22" t="s">
        <v>796</v>
      </c>
    </row>
    <row collapsed="false" customFormat="false" customHeight="false" hidden="false" ht="12.1" outlineLevel="0" r="2111">
      <c r="A2111" s="20" t="n">
        <v>46096.463009259</v>
      </c>
      <c r="B2111" s="16" t="s">
        <v>135</v>
      </c>
      <c r="C2111" s="16" t="s">
        <v>801</v>
      </c>
      <c r="D2111" s="16" t="s">
        <v>336</v>
      </c>
      <c r="E2111" s="16" t="s">
        <v>132</v>
      </c>
      <c r="F2111" s="16" t="s">
        <v>20</v>
      </c>
      <c r="G2111" s="7" t="n">
        <v>1</v>
      </c>
      <c r="H2111" s="6" t="n">
        <v>153.87018</v>
      </c>
      <c r="I2111" s="6" t="n">
        <v>-153.87</v>
      </c>
      <c r="J2111" s="6" t="n">
        <v>-0</v>
      </c>
      <c r="K2111" s="6" t="n">
        <v>-0</v>
      </c>
      <c r="L2111" s="6" t="n">
        <v>-0</v>
      </c>
      <c r="M2111" s="6" t="s">
        <f>=I2111+J2111+K2111+L2111</f>
      </c>
      <c r="N2111" s="16"/>
      <c r="O2111" s="16" t="s">
        <v>796</v>
      </c>
    </row>
    <row collapsed="false" customFormat="false" customHeight="false" hidden="false" ht="12.1" outlineLevel="0" r="2112">
      <c r="A2112" s="21" t="n">
        <v>46096.635393519</v>
      </c>
      <c r="B2112" s="22" t="s">
        <v>673</v>
      </c>
      <c r="C2112" s="22" t="s">
        <v>233</v>
      </c>
      <c r="D2112" s="22" t="s">
        <v>673</v>
      </c>
      <c r="E2112" s="22" t="s">
        <v>673</v>
      </c>
      <c r="F2112" s="22" t="s">
        <v>20</v>
      </c>
      <c r="G2112" s="23" t="n">
        <v>1</v>
      </c>
      <c r="H2112" s="24" t="n">
        <v>1</v>
      </c>
      <c r="I2112" s="24" t="n">
        <v>17</v>
      </c>
      <c r="J2112" s="24" t="n">
        <v>0</v>
      </c>
      <c r="K2112" s="24" t="n">
        <v>-0</v>
      </c>
      <c r="L2112" s="24" t="n">
        <v>-0</v>
      </c>
      <c r="M2112" s="6" t="s">
        <f>=I2112+J2112+K2112+L2112</f>
      </c>
      <c r="N2112" s="22"/>
      <c r="O2112" s="22" t="s">
        <v>796</v>
      </c>
    </row>
    <row collapsed="false" customFormat="false" customHeight="false" hidden="false" ht="12.1" outlineLevel="0" r="2113">
      <c r="A2113" s="21" t="n">
        <v>46097.540902778</v>
      </c>
      <c r="B2113" s="22" t="s">
        <v>673</v>
      </c>
      <c r="C2113" s="22" t="s">
        <v>233</v>
      </c>
      <c r="D2113" s="22" t="s">
        <v>673</v>
      </c>
      <c r="E2113" s="22" t="s">
        <v>673</v>
      </c>
      <c r="F2113" s="22" t="s">
        <v>20</v>
      </c>
      <c r="G2113" s="23" t="n">
        <v>1</v>
      </c>
      <c r="H2113" s="24" t="n">
        <v>1</v>
      </c>
      <c r="I2113" s="24" t="n">
        <v>8</v>
      </c>
      <c r="J2113" s="24" t="n">
        <v>0</v>
      </c>
      <c r="K2113" s="24" t="n">
        <v>-0</v>
      </c>
      <c r="L2113" s="24" t="n">
        <v>-0</v>
      </c>
      <c r="M2113" s="6" t="s">
        <f>=I2113+J2113+K2113+L2113</f>
      </c>
      <c r="N2113" s="22"/>
      <c r="O2113" s="22" t="s">
        <v>796</v>
      </c>
    </row>
    <row collapsed="false" customFormat="false" customHeight="false" hidden="false" ht="12.1" outlineLevel="0" r="2114">
      <c r="A2114" s="21" t="n">
        <v>46098.299606481</v>
      </c>
      <c r="B2114" s="22" t="s">
        <v>673</v>
      </c>
      <c r="C2114" s="22" t="s">
        <v>233</v>
      </c>
      <c r="D2114" s="22" t="s">
        <v>673</v>
      </c>
      <c r="E2114" s="22" t="s">
        <v>673</v>
      </c>
      <c r="F2114" s="22" t="s">
        <v>20</v>
      </c>
      <c r="G2114" s="23" t="n">
        <v>1</v>
      </c>
      <c r="H2114" s="24" t="n">
        <v>1</v>
      </c>
      <c r="I2114" s="24" t="n">
        <v>13.74</v>
      </c>
      <c r="J2114" s="24" t="n">
        <v>0</v>
      </c>
      <c r="K2114" s="24" t="n">
        <v>-0</v>
      </c>
      <c r="L2114" s="24" t="n">
        <v>-0</v>
      </c>
      <c r="M2114" s="6" t="s">
        <f>=I2114+J2114+K2114+L2114</f>
      </c>
      <c r="N2114" s="22"/>
      <c r="O2114" s="22" t="s">
        <v>796</v>
      </c>
    </row>
    <row collapsed="false" customFormat="false" customHeight="false" hidden="false" ht="12.1" outlineLevel="0" r="2115">
      <c r="A2115" s="21" t="n">
        <v>46098.300277778</v>
      </c>
      <c r="B2115" s="22" t="s">
        <v>673</v>
      </c>
      <c r="C2115" s="22" t="s">
        <v>233</v>
      </c>
      <c r="D2115" s="22" t="s">
        <v>673</v>
      </c>
      <c r="E2115" s="22" t="s">
        <v>673</v>
      </c>
      <c r="F2115" s="22" t="s">
        <v>20</v>
      </c>
      <c r="G2115" s="23" t="n">
        <v>1</v>
      </c>
      <c r="H2115" s="24" t="n">
        <v>1</v>
      </c>
      <c r="I2115" s="24" t="n">
        <v>26.14</v>
      </c>
      <c r="J2115" s="24" t="n">
        <v>0</v>
      </c>
      <c r="K2115" s="24" t="n">
        <v>-0</v>
      </c>
      <c r="L2115" s="24" t="n">
        <v>-0</v>
      </c>
      <c r="M2115" s="6" t="s">
        <f>=I2115+J2115+K2115+L2115</f>
      </c>
      <c r="N2115" s="22"/>
      <c r="O2115" s="22" t="s">
        <v>796</v>
      </c>
    </row>
    <row collapsed="false" customFormat="false" customHeight="false" hidden="false" ht="12.1" outlineLevel="0" r="2116">
      <c r="A2116" s="21" t="n">
        <v>46098.301122685</v>
      </c>
      <c r="B2116" s="22" t="s">
        <v>673</v>
      </c>
      <c r="C2116" s="22" t="s">
        <v>233</v>
      </c>
      <c r="D2116" s="22" t="s">
        <v>673</v>
      </c>
      <c r="E2116" s="22" t="s">
        <v>673</v>
      </c>
      <c r="F2116" s="22" t="s">
        <v>20</v>
      </c>
      <c r="G2116" s="23" t="n">
        <v>1</v>
      </c>
      <c r="H2116" s="24" t="n">
        <v>1</v>
      </c>
      <c r="I2116" s="24" t="n">
        <v>10</v>
      </c>
      <c r="J2116" s="24" t="n">
        <v>0</v>
      </c>
      <c r="K2116" s="24" t="n">
        <v>-0</v>
      </c>
      <c r="L2116" s="24" t="n">
        <v>-0</v>
      </c>
      <c r="M2116" s="6" t="s">
        <f>=I2116+J2116+K2116+L2116</f>
      </c>
      <c r="N2116" s="22"/>
      <c r="O2116" s="22" t="s">
        <v>796</v>
      </c>
    </row>
    <row collapsed="false" customFormat="false" customHeight="false" hidden="false" ht="12.1" outlineLevel="0" r="2117">
      <c r="A2117" s="21" t="n">
        <v>46098.302615741</v>
      </c>
      <c r="B2117" s="22" t="s">
        <v>673</v>
      </c>
      <c r="C2117" s="22" t="s">
        <v>233</v>
      </c>
      <c r="D2117" s="22" t="s">
        <v>673</v>
      </c>
      <c r="E2117" s="22" t="s">
        <v>673</v>
      </c>
      <c r="F2117" s="22" t="s">
        <v>20</v>
      </c>
      <c r="G2117" s="23" t="n">
        <v>1</v>
      </c>
      <c r="H2117" s="24" t="n">
        <v>1</v>
      </c>
      <c r="I2117" s="24" t="n">
        <v>40.52</v>
      </c>
      <c r="J2117" s="24" t="n">
        <v>0</v>
      </c>
      <c r="K2117" s="24" t="n">
        <v>-0</v>
      </c>
      <c r="L2117" s="24" t="n">
        <v>-0</v>
      </c>
      <c r="M2117" s="6" t="s">
        <f>=I2117+J2117+K2117+L2117</f>
      </c>
      <c r="N2117" s="22"/>
      <c r="O2117" s="22" t="s">
        <v>796</v>
      </c>
    </row>
    <row collapsed="false" customFormat="false" customHeight="false" hidden="false" ht="12.1" outlineLevel="0" r="2118">
      <c r="A2118" s="21" t="n">
        <v>46098.303032407</v>
      </c>
      <c r="B2118" s="22" t="s">
        <v>673</v>
      </c>
      <c r="C2118" s="22" t="s">
        <v>233</v>
      </c>
      <c r="D2118" s="22" t="s">
        <v>673</v>
      </c>
      <c r="E2118" s="22" t="s">
        <v>673</v>
      </c>
      <c r="F2118" s="22" t="s">
        <v>20</v>
      </c>
      <c r="G2118" s="23" t="n">
        <v>1</v>
      </c>
      <c r="H2118" s="24" t="n">
        <v>1</v>
      </c>
      <c r="I2118" s="24" t="n">
        <v>47.53</v>
      </c>
      <c r="J2118" s="24" t="n">
        <v>0</v>
      </c>
      <c r="K2118" s="24" t="n">
        <v>-0</v>
      </c>
      <c r="L2118" s="24" t="n">
        <v>-0</v>
      </c>
      <c r="M2118" s="6" t="s">
        <f>=I2118+J2118+K2118+L2118</f>
      </c>
      <c r="N2118" s="22"/>
      <c r="O2118" s="22" t="s">
        <v>796</v>
      </c>
    </row>
    <row collapsed="false" customFormat="false" customHeight="false" hidden="false" ht="12.1" outlineLevel="0" r="2119">
      <c r="A2119" s="20" t="n">
        <v>46098.333055556</v>
      </c>
      <c r="B2119" s="16" t="s">
        <v>135</v>
      </c>
      <c r="C2119" s="16" t="s">
        <v>801</v>
      </c>
      <c r="D2119" s="16" t="s">
        <v>336</v>
      </c>
      <c r="E2119" s="16" t="s">
        <v>132</v>
      </c>
      <c r="F2119" s="16" t="s">
        <v>20</v>
      </c>
      <c r="G2119" s="7" t="n">
        <v>1</v>
      </c>
      <c r="H2119" s="6" t="n">
        <v>153.987751</v>
      </c>
      <c r="I2119" s="6" t="n">
        <v>-153.99</v>
      </c>
      <c r="J2119" s="6" t="n">
        <v>-0</v>
      </c>
      <c r="K2119" s="6" t="n">
        <v>-0</v>
      </c>
      <c r="L2119" s="6" t="n">
        <v>-0</v>
      </c>
      <c r="M2119" s="6" t="s">
        <f>=I2119+J2119+K2119+L2119</f>
      </c>
      <c r="N2119" s="16"/>
      <c r="O2119" s="16" t="s">
        <v>796</v>
      </c>
    </row>
    <row collapsed="false" customFormat="false" customHeight="false" hidden="false" ht="12.1" outlineLevel="0" r="2120">
      <c r="A2120" s="21" t="n">
        <v>46098.515138889</v>
      </c>
      <c r="B2120" s="22" t="s">
        <v>673</v>
      </c>
      <c r="C2120" s="22" t="s">
        <v>233</v>
      </c>
      <c r="D2120" s="22" t="s">
        <v>673</v>
      </c>
      <c r="E2120" s="22" t="s">
        <v>673</v>
      </c>
      <c r="F2120" s="22" t="s">
        <v>20</v>
      </c>
      <c r="G2120" s="23" t="n">
        <v>1</v>
      </c>
      <c r="H2120" s="24" t="n">
        <v>1</v>
      </c>
      <c r="I2120" s="24" t="n">
        <v>27</v>
      </c>
      <c r="J2120" s="24" t="n">
        <v>0</v>
      </c>
      <c r="K2120" s="24" t="n">
        <v>-0</v>
      </c>
      <c r="L2120" s="24" t="n">
        <v>-0</v>
      </c>
      <c r="M2120" s="6" t="s">
        <f>=I2120+J2120+K2120+L2120</f>
      </c>
      <c r="N2120" s="22"/>
      <c r="O2120" s="22" t="s">
        <v>796</v>
      </c>
    </row>
    <row collapsed="false" customFormat="false" customHeight="false" hidden="false" ht="12.1" outlineLevel="0" r="2121">
      <c r="A2121" s="21" t="n">
        <v>46098.539201389</v>
      </c>
      <c r="B2121" s="22" t="s">
        <v>673</v>
      </c>
      <c r="C2121" s="22" t="s">
        <v>233</v>
      </c>
      <c r="D2121" s="22" t="s">
        <v>673</v>
      </c>
      <c r="E2121" s="22" t="s">
        <v>673</v>
      </c>
      <c r="F2121" s="22" t="s">
        <v>20</v>
      </c>
      <c r="G2121" s="23" t="n">
        <v>1</v>
      </c>
      <c r="H2121" s="24" t="n">
        <v>1</v>
      </c>
      <c r="I2121" s="24" t="n">
        <v>42</v>
      </c>
      <c r="J2121" s="24" t="n">
        <v>0</v>
      </c>
      <c r="K2121" s="24" t="n">
        <v>-0</v>
      </c>
      <c r="L2121" s="24" t="n">
        <v>-0</v>
      </c>
      <c r="M2121" s="6" t="s">
        <f>=I2121+J2121+K2121+L2121</f>
      </c>
      <c r="N2121" s="22"/>
      <c r="O2121" s="22" t="s">
        <v>796</v>
      </c>
    </row>
    <row collapsed="false" customFormat="false" customHeight="false" hidden="false" ht="12.1" outlineLevel="0" r="2122">
      <c r="A2122" s="21" t="n">
        <v>46099.45994213</v>
      </c>
      <c r="B2122" s="22" t="s">
        <v>731</v>
      </c>
      <c r="C2122" s="22" t="s">
        <v>806</v>
      </c>
      <c r="D2122" s="22" t="s">
        <v>731</v>
      </c>
      <c r="E2122" s="22" t="s">
        <v>731</v>
      </c>
      <c r="F2122" s="22" t="s">
        <v>20</v>
      </c>
      <c r="G2122" s="23" t="n">
        <v>1</v>
      </c>
      <c r="H2122" s="24" t="n">
        <v>1</v>
      </c>
      <c r="I2122" s="24" t="n">
        <v>330</v>
      </c>
      <c r="J2122" s="24" t="n">
        <v>0</v>
      </c>
      <c r="K2122" s="24" t="n">
        <v>-0</v>
      </c>
      <c r="L2122" s="24" t="n">
        <v>-0</v>
      </c>
      <c r="M2122" s="6" t="s">
        <f>=I2122+J2122+K2122+L2122</f>
      </c>
      <c r="N2122" s="22"/>
      <c r="O2122" s="22" t="s">
        <v>674</v>
      </c>
    </row>
    <row collapsed="false" customFormat="false" customHeight="false" hidden="false" ht="12.1" outlineLevel="0" r="2123">
      <c r="A2123" s="21" t="n">
        <v>46099.46068287</v>
      </c>
      <c r="B2123" s="22" t="s">
        <v>696</v>
      </c>
      <c r="C2123" s="22" t="s">
        <v>759</v>
      </c>
      <c r="D2123" s="22" t="s">
        <v>696</v>
      </c>
      <c r="E2123" s="22" t="s">
        <v>696</v>
      </c>
      <c r="F2123" s="22" t="s">
        <v>20</v>
      </c>
      <c r="G2123" s="23" t="n">
        <v>1</v>
      </c>
      <c r="H2123" s="24" t="n">
        <v>1</v>
      </c>
      <c r="I2123" s="24" t="n">
        <v>23.13</v>
      </c>
      <c r="J2123" s="24" t="n">
        <v>0</v>
      </c>
      <c r="K2123" s="24" t="n">
        <v>-0</v>
      </c>
      <c r="L2123" s="24" t="n">
        <v>-0</v>
      </c>
      <c r="M2123" s="6" t="s">
        <f>=I2123+J2123+K2123+L2123</f>
      </c>
      <c r="N2123" s="22"/>
      <c r="O2123" s="22" t="s">
        <v>674</v>
      </c>
    </row>
    <row collapsed="false" customFormat="false" customHeight="false" hidden="false" ht="12.1" outlineLevel="0" r="2124">
      <c r="A2124" s="21" t="n">
        <v>46099.516400463</v>
      </c>
      <c r="B2124" s="22" t="s">
        <v>673</v>
      </c>
      <c r="C2124" s="22" t="s">
        <v>233</v>
      </c>
      <c r="D2124" s="22" t="s">
        <v>673</v>
      </c>
      <c r="E2124" s="22" t="s">
        <v>673</v>
      </c>
      <c r="F2124" s="22" t="s">
        <v>20</v>
      </c>
      <c r="G2124" s="23" t="n">
        <v>1</v>
      </c>
      <c r="H2124" s="24" t="n">
        <v>1</v>
      </c>
      <c r="I2124" s="24" t="n">
        <v>43.05</v>
      </c>
      <c r="J2124" s="24" t="n">
        <v>0</v>
      </c>
      <c r="K2124" s="24" t="n">
        <v>-0</v>
      </c>
      <c r="L2124" s="24" t="n">
        <v>-0</v>
      </c>
      <c r="M2124" s="6" t="s">
        <f>=I2124+J2124+K2124+L2124</f>
      </c>
      <c r="N2124" s="22"/>
      <c r="O2124" s="22" t="s">
        <v>796</v>
      </c>
    </row>
    <row collapsed="false" customFormat="false" customHeight="false" hidden="false" ht="12.1" outlineLevel="0" r="2125">
      <c r="A2125" s="21" t="n">
        <v>46099.688032407</v>
      </c>
      <c r="B2125" s="22" t="s">
        <v>696</v>
      </c>
      <c r="C2125" s="22" t="s">
        <v>760</v>
      </c>
      <c r="D2125" s="22" t="s">
        <v>696</v>
      </c>
      <c r="E2125" s="22" t="s">
        <v>696</v>
      </c>
      <c r="F2125" s="22" t="s">
        <v>20</v>
      </c>
      <c r="G2125" s="23" t="n">
        <v>1</v>
      </c>
      <c r="H2125" s="24" t="n">
        <v>1</v>
      </c>
      <c r="I2125" s="24" t="n">
        <v>367.51</v>
      </c>
      <c r="J2125" s="24" t="n">
        <v>0</v>
      </c>
      <c r="K2125" s="24" t="n">
        <v>-0</v>
      </c>
      <c r="L2125" s="24" t="n">
        <v>-0</v>
      </c>
      <c r="M2125" s="6" t="s">
        <f>=I2125+J2125+K2125+L2125</f>
      </c>
      <c r="N2125" s="22"/>
      <c r="O2125" s="22" t="s">
        <v>674</v>
      </c>
    </row>
    <row collapsed="false" customFormat="false" customHeight="false" hidden="false" ht="12.1" outlineLevel="0" r="2126">
      <c r="A2126" s="21" t="n">
        <v>46100.393171296</v>
      </c>
      <c r="B2126" s="22" t="s">
        <v>673</v>
      </c>
      <c r="C2126" s="22" t="s">
        <v>233</v>
      </c>
      <c r="D2126" s="22" t="s">
        <v>673</v>
      </c>
      <c r="E2126" s="22" t="s">
        <v>673</v>
      </c>
      <c r="F2126" s="22" t="s">
        <v>20</v>
      </c>
      <c r="G2126" s="23" t="n">
        <v>1</v>
      </c>
      <c r="H2126" s="24" t="n">
        <v>1</v>
      </c>
      <c r="I2126" s="24" t="n">
        <v>30.04</v>
      </c>
      <c r="J2126" s="24" t="n">
        <v>0</v>
      </c>
      <c r="K2126" s="24" t="n">
        <v>-0</v>
      </c>
      <c r="L2126" s="24" t="n">
        <v>-0</v>
      </c>
      <c r="M2126" s="6" t="s">
        <f>=I2126+J2126+K2126+L2126</f>
      </c>
      <c r="N2126" s="22"/>
      <c r="O2126" s="22" t="s">
        <v>796</v>
      </c>
    </row>
    <row collapsed="false" customFormat="false" customHeight="false" hidden="false" ht="12.1" outlineLevel="0" r="2127">
      <c r="A2127" s="20" t="n">
        <v>46100.393275463</v>
      </c>
      <c r="B2127" s="16" t="s">
        <v>135</v>
      </c>
      <c r="C2127" s="16" t="s">
        <v>801</v>
      </c>
      <c r="D2127" s="16" t="s">
        <v>336</v>
      </c>
      <c r="E2127" s="16" t="s">
        <v>132</v>
      </c>
      <c r="F2127" s="16" t="s">
        <v>20</v>
      </c>
      <c r="G2127" s="7" t="n">
        <v>1</v>
      </c>
      <c r="H2127" s="6" t="n">
        <v>154.102261</v>
      </c>
      <c r="I2127" s="6" t="n">
        <v>-154.1</v>
      </c>
      <c r="J2127" s="6" t="n">
        <v>-0</v>
      </c>
      <c r="K2127" s="6" t="n">
        <v>-0</v>
      </c>
      <c r="L2127" s="6" t="n">
        <v>-0</v>
      </c>
      <c r="M2127" s="6" t="s">
        <f>=I2127+J2127+K2127+L2127</f>
      </c>
      <c r="N2127" s="16"/>
      <c r="O2127" s="16" t="s">
        <v>796</v>
      </c>
    </row>
    <row collapsed="false" customFormat="false" customHeight="false" hidden="false" ht="12.1" outlineLevel="0" r="2128">
      <c r="A2128" s="21" t="n">
        <v>46100.85287037</v>
      </c>
      <c r="B2128" s="22" t="s">
        <v>673</v>
      </c>
      <c r="C2128" s="22" t="s">
        <v>233</v>
      </c>
      <c r="D2128" s="22" t="s">
        <v>673</v>
      </c>
      <c r="E2128" s="22" t="s">
        <v>673</v>
      </c>
      <c r="F2128" s="22" t="s">
        <v>20</v>
      </c>
      <c r="G2128" s="23" t="n">
        <v>1</v>
      </c>
      <c r="H2128" s="24" t="n">
        <v>1</v>
      </c>
      <c r="I2128" s="24" t="n">
        <v>5.01</v>
      </c>
      <c r="J2128" s="24" t="n">
        <v>0</v>
      </c>
      <c r="K2128" s="24" t="n">
        <v>-0</v>
      </c>
      <c r="L2128" s="24" t="n">
        <v>-0</v>
      </c>
      <c r="M2128" s="6" t="s">
        <f>=I2128+J2128+K2128+L2128</f>
      </c>
      <c r="N2128" s="22"/>
      <c r="O2128" s="22" t="s">
        <v>796</v>
      </c>
    </row>
    <row collapsed="false" customFormat="false" customHeight="false" hidden="false" ht="12.1" outlineLevel="0" r="2129">
      <c r="A2129" s="21" t="n">
        <v>46101.357546296</v>
      </c>
      <c r="B2129" s="22" t="s">
        <v>673</v>
      </c>
      <c r="C2129" s="22" t="s">
        <v>233</v>
      </c>
      <c r="D2129" s="22" t="s">
        <v>673</v>
      </c>
      <c r="E2129" s="22" t="s">
        <v>673</v>
      </c>
      <c r="F2129" s="22" t="s">
        <v>20</v>
      </c>
      <c r="G2129" s="23" t="n">
        <v>1</v>
      </c>
      <c r="H2129" s="24" t="n">
        <v>1</v>
      </c>
      <c r="I2129" s="24" t="n">
        <v>22.03</v>
      </c>
      <c r="J2129" s="24" t="n">
        <v>0</v>
      </c>
      <c r="K2129" s="24" t="n">
        <v>-0</v>
      </c>
      <c r="L2129" s="24" t="n">
        <v>-0</v>
      </c>
      <c r="M2129" s="6" t="s">
        <f>=I2129+J2129+K2129+L2129</f>
      </c>
      <c r="N2129" s="22"/>
      <c r="O2129" s="22" t="s">
        <v>796</v>
      </c>
    </row>
    <row collapsed="false" customFormat="false" customHeight="false" hidden="false" ht="12.1" outlineLevel="0" r="2130">
      <c r="A2130" s="21" t="n">
        <v>46101.429490741</v>
      </c>
      <c r="B2130" s="22" t="s">
        <v>673</v>
      </c>
      <c r="C2130" s="22" t="s">
        <v>233</v>
      </c>
      <c r="D2130" s="22" t="s">
        <v>673</v>
      </c>
      <c r="E2130" s="22" t="s">
        <v>673</v>
      </c>
      <c r="F2130" s="22" t="s">
        <v>20</v>
      </c>
      <c r="G2130" s="23" t="n">
        <v>1</v>
      </c>
      <c r="H2130" s="24" t="n">
        <v>1</v>
      </c>
      <c r="I2130" s="24" t="n">
        <v>18</v>
      </c>
      <c r="J2130" s="24" t="n">
        <v>0</v>
      </c>
      <c r="K2130" s="24" t="n">
        <v>-0</v>
      </c>
      <c r="L2130" s="24" t="n">
        <v>-0</v>
      </c>
      <c r="M2130" s="6" t="s">
        <f>=I2130+J2130+K2130+L2130</f>
      </c>
      <c r="N2130" s="22"/>
      <c r="O2130" s="22" t="s">
        <v>796</v>
      </c>
    </row>
    <row collapsed="false" customFormat="false" customHeight="false" hidden="false" ht="12.1" outlineLevel="0" r="2131">
      <c r="A2131" s="21" t="n">
        <v>46102.302986111</v>
      </c>
      <c r="B2131" s="22" t="s">
        <v>673</v>
      </c>
      <c r="C2131" s="22" t="s">
        <v>233</v>
      </c>
      <c r="D2131" s="22" t="s">
        <v>673</v>
      </c>
      <c r="E2131" s="22" t="s">
        <v>673</v>
      </c>
      <c r="F2131" s="22" t="s">
        <v>20</v>
      </c>
      <c r="G2131" s="23" t="n">
        <v>1</v>
      </c>
      <c r="H2131" s="24" t="n">
        <v>1</v>
      </c>
      <c r="I2131" s="24" t="n">
        <v>20</v>
      </c>
      <c r="J2131" s="24" t="n">
        <v>0</v>
      </c>
      <c r="K2131" s="24" t="n">
        <v>-0</v>
      </c>
      <c r="L2131" s="24" t="n">
        <v>-0</v>
      </c>
      <c r="M2131" s="6" t="s">
        <f>=I2131+J2131+K2131+L2131</f>
      </c>
      <c r="N2131" s="22"/>
      <c r="O2131" s="22" t="s">
        <v>796</v>
      </c>
    </row>
    <row collapsed="false" customFormat="false" customHeight="false" hidden="false" ht="12.1" outlineLevel="0" r="2132">
      <c r="A2132" s="21" t="n">
        <v>46103.612175926</v>
      </c>
      <c r="B2132" s="22" t="s">
        <v>673</v>
      </c>
      <c r="C2132" s="22" t="s">
        <v>233</v>
      </c>
      <c r="D2132" s="22" t="s">
        <v>673</v>
      </c>
      <c r="E2132" s="22" t="s">
        <v>673</v>
      </c>
      <c r="F2132" s="22" t="s">
        <v>20</v>
      </c>
      <c r="G2132" s="23" t="n">
        <v>1</v>
      </c>
      <c r="H2132" s="24" t="n">
        <v>1</v>
      </c>
      <c r="I2132" s="24" t="n">
        <v>13</v>
      </c>
      <c r="J2132" s="24" t="n">
        <v>0</v>
      </c>
      <c r="K2132" s="24" t="n">
        <v>-0</v>
      </c>
      <c r="L2132" s="24" t="n">
        <v>-0</v>
      </c>
      <c r="M2132" s="6" t="s">
        <f>=I2132+J2132+K2132+L2132</f>
      </c>
      <c r="N2132" s="22"/>
      <c r="O2132" s="22" t="s">
        <v>796</v>
      </c>
    </row>
    <row collapsed="false" customFormat="false" customHeight="false" hidden="false" ht="12.1" outlineLevel="0" r="2133">
      <c r="A2133" s="21" t="n">
        <v>46103.612511574</v>
      </c>
      <c r="B2133" s="22" t="s">
        <v>673</v>
      </c>
      <c r="C2133" s="22" t="s">
        <v>233</v>
      </c>
      <c r="D2133" s="22" t="s">
        <v>673</v>
      </c>
      <c r="E2133" s="22" t="s">
        <v>673</v>
      </c>
      <c r="F2133" s="22" t="s">
        <v>20</v>
      </c>
      <c r="G2133" s="23" t="n">
        <v>1</v>
      </c>
      <c r="H2133" s="24" t="n">
        <v>1</v>
      </c>
      <c r="I2133" s="24" t="n">
        <v>10</v>
      </c>
      <c r="J2133" s="24" t="n">
        <v>0</v>
      </c>
      <c r="K2133" s="24" t="n">
        <v>-0</v>
      </c>
      <c r="L2133" s="24" t="n">
        <v>-0</v>
      </c>
      <c r="M2133" s="6" t="s">
        <f>=I2133+J2133+K2133+L2133</f>
      </c>
      <c r="N2133" s="22"/>
      <c r="O2133" s="22" t="s">
        <v>796</v>
      </c>
    </row>
    <row collapsed="false" customFormat="false" customHeight="false" hidden="false" ht="12.1" outlineLevel="0" r="2134">
      <c r="A2134" s="21" t="n">
        <v>46104.443090278</v>
      </c>
      <c r="B2134" s="22" t="s">
        <v>673</v>
      </c>
      <c r="C2134" s="22" t="s">
        <v>233</v>
      </c>
      <c r="D2134" s="22" t="s">
        <v>673</v>
      </c>
      <c r="E2134" s="22" t="s">
        <v>673</v>
      </c>
      <c r="F2134" s="22" t="s">
        <v>20</v>
      </c>
      <c r="G2134" s="23" t="n">
        <v>1</v>
      </c>
      <c r="H2134" s="24" t="n">
        <v>1</v>
      </c>
      <c r="I2134" s="24" t="n">
        <v>30.04</v>
      </c>
      <c r="J2134" s="24" t="n">
        <v>0</v>
      </c>
      <c r="K2134" s="24" t="n">
        <v>-0</v>
      </c>
      <c r="L2134" s="24" t="n">
        <v>-0</v>
      </c>
      <c r="M2134" s="6" t="s">
        <f>=I2134+J2134+K2134+L2134</f>
      </c>
      <c r="N2134" s="22"/>
      <c r="O2134" s="22" t="s">
        <v>796</v>
      </c>
    </row>
    <row collapsed="false" customFormat="false" customHeight="false" hidden="false" ht="12.1" outlineLevel="0" r="2135">
      <c r="A2135" s="21" t="n">
        <v>46104.447777778</v>
      </c>
      <c r="B2135" s="22" t="s">
        <v>673</v>
      </c>
      <c r="C2135" s="22" t="s">
        <v>233</v>
      </c>
      <c r="D2135" s="22" t="s">
        <v>673</v>
      </c>
      <c r="E2135" s="22" t="s">
        <v>673</v>
      </c>
      <c r="F2135" s="22" t="s">
        <v>20</v>
      </c>
      <c r="G2135" s="23" t="n">
        <v>1</v>
      </c>
      <c r="H2135" s="24" t="n">
        <v>1</v>
      </c>
      <c r="I2135" s="24" t="n">
        <v>30.02</v>
      </c>
      <c r="J2135" s="24" t="n">
        <v>0</v>
      </c>
      <c r="K2135" s="24" t="n">
        <v>-0</v>
      </c>
      <c r="L2135" s="24" t="n">
        <v>-0</v>
      </c>
      <c r="M2135" s="6" t="s">
        <f>=I2135+J2135+K2135+L2135</f>
      </c>
      <c r="N2135" s="22"/>
      <c r="O2135" s="22" t="s">
        <v>796</v>
      </c>
    </row>
    <row collapsed="false" customFormat="false" customHeight="false" hidden="false" ht="12.1" outlineLevel="0" r="2136">
      <c r="A2136" s="20" t="n">
        <v>46104.447800926</v>
      </c>
      <c r="B2136" s="16" t="s">
        <v>135</v>
      </c>
      <c r="C2136" s="16" t="s">
        <v>801</v>
      </c>
      <c r="D2136" s="16" t="s">
        <v>336</v>
      </c>
      <c r="E2136" s="16" t="s">
        <v>132</v>
      </c>
      <c r="F2136" s="16" t="s">
        <v>20</v>
      </c>
      <c r="G2136" s="7" t="n">
        <v>1</v>
      </c>
      <c r="H2136" s="6" t="n">
        <v>154.33048</v>
      </c>
      <c r="I2136" s="6" t="n">
        <v>-154.33</v>
      </c>
      <c r="J2136" s="6" t="n">
        <v>-0</v>
      </c>
      <c r="K2136" s="6" t="n">
        <v>-0</v>
      </c>
      <c r="L2136" s="6" t="n">
        <v>-0</v>
      </c>
      <c r="M2136" s="6" t="s">
        <f>=I2136+J2136+K2136+L2136</f>
      </c>
      <c r="N2136" s="16"/>
      <c r="O2136" s="16" t="s">
        <v>796</v>
      </c>
    </row>
    <row collapsed="false" customFormat="false" customHeight="false" hidden="false" ht="12.1" outlineLevel="0" r="2137">
      <c r="A2137" s="21" t="n">
        <v>46104.584606481</v>
      </c>
      <c r="B2137" s="22" t="s">
        <v>673</v>
      </c>
      <c r="C2137" s="22" t="s">
        <v>233</v>
      </c>
      <c r="D2137" s="22" t="s">
        <v>673</v>
      </c>
      <c r="E2137" s="22" t="s">
        <v>673</v>
      </c>
      <c r="F2137" s="22" t="s">
        <v>20</v>
      </c>
      <c r="G2137" s="23" t="n">
        <v>1</v>
      </c>
      <c r="H2137" s="24" t="n">
        <v>1</v>
      </c>
      <c r="I2137" s="24" t="n">
        <v>12</v>
      </c>
      <c r="J2137" s="24" t="n">
        <v>0</v>
      </c>
      <c r="K2137" s="24" t="n">
        <v>-0</v>
      </c>
      <c r="L2137" s="24" t="n">
        <v>-0</v>
      </c>
      <c r="M2137" s="6" t="s">
        <f>=I2137+J2137+K2137+L2137</f>
      </c>
      <c r="N2137" s="22"/>
      <c r="O2137" s="22" t="s">
        <v>796</v>
      </c>
    </row>
    <row collapsed="false" customFormat="false" customHeight="false" hidden="false" ht="12.1" outlineLevel="0" r="2138">
      <c r="A2138" s="21" t="n">
        <v>46105.527013889</v>
      </c>
      <c r="B2138" s="22" t="s">
        <v>673</v>
      </c>
      <c r="C2138" s="22" t="s">
        <v>233</v>
      </c>
      <c r="D2138" s="22" t="s">
        <v>673</v>
      </c>
      <c r="E2138" s="22" t="s">
        <v>673</v>
      </c>
      <c r="F2138" s="22" t="s">
        <v>20</v>
      </c>
      <c r="G2138" s="23" t="n">
        <v>1</v>
      </c>
      <c r="H2138" s="24" t="n">
        <v>1</v>
      </c>
      <c r="I2138" s="24" t="n">
        <v>30</v>
      </c>
      <c r="J2138" s="24" t="n">
        <v>0</v>
      </c>
      <c r="K2138" s="24" t="n">
        <v>-0</v>
      </c>
      <c r="L2138" s="24" t="n">
        <v>-0</v>
      </c>
      <c r="M2138" s="6" t="s">
        <f>=I2138+J2138+K2138+L2138</f>
      </c>
      <c r="N2138" s="22"/>
      <c r="O2138" s="22" t="s">
        <v>796</v>
      </c>
    </row>
    <row collapsed="false" customFormat="false" customHeight="false" hidden="false" ht="12.1" outlineLevel="0" r="2139">
      <c r="A2139" s="21" t="n">
        <v>46105.762337963</v>
      </c>
      <c r="B2139" s="22" t="s">
        <v>673</v>
      </c>
      <c r="C2139" s="22" t="s">
        <v>233</v>
      </c>
      <c r="D2139" s="22" t="s">
        <v>673</v>
      </c>
      <c r="E2139" s="22" t="s">
        <v>673</v>
      </c>
      <c r="F2139" s="22" t="s">
        <v>20</v>
      </c>
      <c r="G2139" s="23" t="n">
        <v>1</v>
      </c>
      <c r="H2139" s="24" t="n">
        <v>1</v>
      </c>
      <c r="I2139" s="24" t="n">
        <v>10.4</v>
      </c>
      <c r="J2139" s="24" t="n">
        <v>0</v>
      </c>
      <c r="K2139" s="24" t="n">
        <v>-0</v>
      </c>
      <c r="L2139" s="24" t="n">
        <v>-0</v>
      </c>
      <c r="M2139" s="6" t="s">
        <f>=I2139+J2139+K2139+L2139</f>
      </c>
      <c r="N2139" s="22"/>
      <c r="O2139" s="22" t="s">
        <v>796</v>
      </c>
    </row>
    <row collapsed="false" customFormat="false" customHeight="false" hidden="false" ht="12.1" outlineLevel="0" r="2140">
      <c r="A2140" s="21" t="n">
        <v>46106.389664352</v>
      </c>
      <c r="B2140" s="22" t="s">
        <v>673</v>
      </c>
      <c r="C2140" s="22" t="s">
        <v>233</v>
      </c>
      <c r="D2140" s="22" t="s">
        <v>673</v>
      </c>
      <c r="E2140" s="22" t="s">
        <v>673</v>
      </c>
      <c r="F2140" s="22" t="s">
        <v>20</v>
      </c>
      <c r="G2140" s="23" t="n">
        <v>1</v>
      </c>
      <c r="H2140" s="24" t="n">
        <v>1</v>
      </c>
      <c r="I2140" s="24" t="n">
        <v>20.04</v>
      </c>
      <c r="J2140" s="24" t="n">
        <v>0</v>
      </c>
      <c r="K2140" s="24" t="n">
        <v>-0</v>
      </c>
      <c r="L2140" s="24" t="n">
        <v>-0</v>
      </c>
      <c r="M2140" s="6" t="s">
        <f>=I2140+J2140+K2140+L2140</f>
      </c>
      <c r="N2140" s="22"/>
      <c r="O2140" s="22" t="s">
        <v>796</v>
      </c>
    </row>
    <row collapsed="false" customFormat="false" customHeight="false" hidden="false" ht="12.1" outlineLevel="0" r="2141">
      <c r="A2141" s="21" t="n">
        <v>46106.551319444</v>
      </c>
      <c r="B2141" s="22" t="s">
        <v>673</v>
      </c>
      <c r="C2141" s="22" t="s">
        <v>233</v>
      </c>
      <c r="D2141" s="22" t="s">
        <v>673</v>
      </c>
      <c r="E2141" s="22" t="s">
        <v>673</v>
      </c>
      <c r="F2141" s="22" t="s">
        <v>20</v>
      </c>
      <c r="G2141" s="23" t="n">
        <v>1</v>
      </c>
      <c r="H2141" s="24" t="n">
        <v>1</v>
      </c>
      <c r="I2141" s="24" t="n">
        <v>44</v>
      </c>
      <c r="J2141" s="24" t="n">
        <v>0</v>
      </c>
      <c r="K2141" s="24" t="n">
        <v>-0</v>
      </c>
      <c r="L2141" s="24" t="n">
        <v>-0</v>
      </c>
      <c r="M2141" s="6" t="s">
        <f>=I2141+J2141+K2141+L2141</f>
      </c>
      <c r="N2141" s="22"/>
      <c r="O2141" s="22" t="s">
        <v>796</v>
      </c>
    </row>
    <row collapsed="false" customFormat="false" customHeight="false" hidden="false" ht="12.1" outlineLevel="0" r="2142">
      <c r="A2142" s="21" t="n">
        <v>46107.386782407</v>
      </c>
      <c r="B2142" s="22" t="s">
        <v>673</v>
      </c>
      <c r="C2142" s="22" t="s">
        <v>233</v>
      </c>
      <c r="D2142" s="22" t="s">
        <v>673</v>
      </c>
      <c r="E2142" s="22" t="s">
        <v>673</v>
      </c>
      <c r="F2142" s="22" t="s">
        <v>20</v>
      </c>
      <c r="G2142" s="23" t="n">
        <v>1</v>
      </c>
      <c r="H2142" s="24" t="n">
        <v>1</v>
      </c>
      <c r="I2142" s="24" t="n">
        <v>40.05</v>
      </c>
      <c r="J2142" s="24" t="n">
        <v>0</v>
      </c>
      <c r="K2142" s="24" t="n">
        <v>-0</v>
      </c>
      <c r="L2142" s="24" t="n">
        <v>-0</v>
      </c>
      <c r="M2142" s="6" t="s">
        <f>=I2142+J2142+K2142+L2142</f>
      </c>
      <c r="N2142" s="22"/>
      <c r="O2142" s="22" t="s">
        <v>796</v>
      </c>
    </row>
    <row collapsed="false" customFormat="false" customHeight="false" hidden="false" ht="12.1" outlineLevel="0" r="2143">
      <c r="A2143" s="20" t="n">
        <v>46107.430173611</v>
      </c>
      <c r="B2143" s="16" t="s">
        <v>135</v>
      </c>
      <c r="C2143" s="16" t="s">
        <v>801</v>
      </c>
      <c r="D2143" s="16" t="s">
        <v>336</v>
      </c>
      <c r="E2143" s="16" t="s">
        <v>132</v>
      </c>
      <c r="F2143" s="16" t="s">
        <v>20</v>
      </c>
      <c r="G2143" s="7" t="n">
        <v>1</v>
      </c>
      <c r="H2143" s="6" t="n">
        <v>154.500168</v>
      </c>
      <c r="I2143" s="6" t="n">
        <v>-154.5</v>
      </c>
      <c r="J2143" s="6" t="n">
        <v>-0</v>
      </c>
      <c r="K2143" s="6" t="n">
        <v>-0</v>
      </c>
      <c r="L2143" s="6" t="n">
        <v>-0</v>
      </c>
      <c r="M2143" s="6" t="s">
        <f>=I2143+J2143+K2143+L2143</f>
      </c>
      <c r="N2143" s="16"/>
      <c r="O2143" s="16" t="s">
        <v>796</v>
      </c>
    </row>
    <row collapsed="false" customFormat="false" customHeight="false" hidden="false" ht="12.1" outlineLevel="0" r="2144">
      <c r="A2144" s="21" t="n">
        <v>46108.388518519</v>
      </c>
      <c r="B2144" s="22" t="s">
        <v>673</v>
      </c>
      <c r="C2144" s="22" t="s">
        <v>233</v>
      </c>
      <c r="D2144" s="22" t="s">
        <v>673</v>
      </c>
      <c r="E2144" s="22" t="s">
        <v>673</v>
      </c>
      <c r="F2144" s="22" t="s">
        <v>20</v>
      </c>
      <c r="G2144" s="23" t="n">
        <v>1</v>
      </c>
      <c r="H2144" s="24" t="n">
        <v>1</v>
      </c>
      <c r="I2144" s="24" t="n">
        <v>45.04</v>
      </c>
      <c r="J2144" s="24" t="n">
        <v>0</v>
      </c>
      <c r="K2144" s="24" t="n">
        <v>-0</v>
      </c>
      <c r="L2144" s="24" t="n">
        <v>-0</v>
      </c>
      <c r="M2144" s="6" t="s">
        <f>=I2144+J2144+K2144+L2144</f>
      </c>
      <c r="N2144" s="22"/>
      <c r="O2144" s="22" t="s">
        <v>796</v>
      </c>
    </row>
    <row collapsed="false" customFormat="false" customHeight="false" hidden="false" ht="12.1" outlineLevel="0" r="2145">
      <c r="A2145" s="21" t="n">
        <v>46108.426018519</v>
      </c>
      <c r="B2145" s="22" t="s">
        <v>696</v>
      </c>
      <c r="C2145" s="22" t="s">
        <v>869</v>
      </c>
      <c r="D2145" s="22" t="s">
        <v>696</v>
      </c>
      <c r="E2145" s="22" t="s">
        <v>696</v>
      </c>
      <c r="F2145" s="22" t="s">
        <v>20</v>
      </c>
      <c r="G2145" s="23" t="n">
        <v>1</v>
      </c>
      <c r="H2145" s="24" t="n">
        <v>1</v>
      </c>
      <c r="I2145" s="24" t="n">
        <v>33.72</v>
      </c>
      <c r="J2145" s="24" t="n">
        <v>0</v>
      </c>
      <c r="K2145" s="24" t="n">
        <v>-0</v>
      </c>
      <c r="L2145" s="24" t="n">
        <v>-0</v>
      </c>
      <c r="M2145" s="6" t="s">
        <f>=I2145+J2145+K2145+L2145</f>
      </c>
      <c r="N2145" s="22"/>
      <c r="O2145" s="22" t="s">
        <v>674</v>
      </c>
    </row>
    <row collapsed="false" customFormat="false" customHeight="false" hidden="false" ht="12.1" outlineLevel="0" r="2146">
      <c r="A2146" s="21" t="n">
        <v>46108.426400463</v>
      </c>
      <c r="B2146" s="22" t="s">
        <v>731</v>
      </c>
      <c r="C2146" s="22" t="s">
        <v>870</v>
      </c>
      <c r="D2146" s="22" t="s">
        <v>731</v>
      </c>
      <c r="E2146" s="22" t="s">
        <v>731</v>
      </c>
      <c r="F2146" s="22" t="s">
        <v>20</v>
      </c>
      <c r="G2146" s="23" t="n">
        <v>1</v>
      </c>
      <c r="H2146" s="24" t="n">
        <v>1</v>
      </c>
      <c r="I2146" s="24" t="n">
        <v>150.18</v>
      </c>
      <c r="J2146" s="24" t="n">
        <v>0</v>
      </c>
      <c r="K2146" s="24" t="n">
        <v>-0</v>
      </c>
      <c r="L2146" s="24" t="n">
        <v>-0</v>
      </c>
      <c r="M2146" s="6" t="s">
        <f>=I2146+J2146+K2146+L2146</f>
      </c>
      <c r="N2146" s="22"/>
      <c r="O2146" s="22" t="s">
        <v>674</v>
      </c>
    </row>
    <row collapsed="false" customFormat="false" customHeight="false" hidden="false" ht="12.1" outlineLevel="0" r="2147">
      <c r="A2147" s="21" t="n">
        <v>46108.429988426</v>
      </c>
      <c r="B2147" s="22" t="s">
        <v>696</v>
      </c>
      <c r="C2147" s="22" t="s">
        <v>765</v>
      </c>
      <c r="D2147" s="22" t="s">
        <v>696</v>
      </c>
      <c r="E2147" s="22" t="s">
        <v>696</v>
      </c>
      <c r="F2147" s="22" t="s">
        <v>20</v>
      </c>
      <c r="G2147" s="23" t="n">
        <v>1</v>
      </c>
      <c r="H2147" s="24" t="n">
        <v>1</v>
      </c>
      <c r="I2147" s="24" t="n">
        <v>56.3</v>
      </c>
      <c r="J2147" s="24" t="n">
        <v>0</v>
      </c>
      <c r="K2147" s="24" t="n">
        <v>-0</v>
      </c>
      <c r="L2147" s="24" t="n">
        <v>-0</v>
      </c>
      <c r="M2147" s="6" t="s">
        <f>=I2147+J2147+K2147+L2147</f>
      </c>
      <c r="N2147" s="22"/>
      <c r="O2147" s="22" t="s">
        <v>674</v>
      </c>
    </row>
    <row collapsed="false" customFormat="false" customHeight="false" hidden="false" ht="12.1" outlineLevel="0" r="2148">
      <c r="A2148" s="21" t="n">
        <v>46108.720393519</v>
      </c>
      <c r="B2148" s="22" t="s">
        <v>696</v>
      </c>
      <c r="C2148" s="22" t="s">
        <v>889</v>
      </c>
      <c r="D2148" s="22" t="s">
        <v>696</v>
      </c>
      <c r="E2148" s="22" t="s">
        <v>696</v>
      </c>
      <c r="F2148" s="22" t="s">
        <v>20</v>
      </c>
      <c r="G2148" s="23" t="n">
        <v>1</v>
      </c>
      <c r="H2148" s="24" t="n">
        <v>1</v>
      </c>
      <c r="I2148" s="24" t="n">
        <v>97.38</v>
      </c>
      <c r="J2148" s="24" t="n">
        <v>0</v>
      </c>
      <c r="K2148" s="24" t="n">
        <v>-0</v>
      </c>
      <c r="L2148" s="24" t="n">
        <v>-0</v>
      </c>
      <c r="M2148" s="6" t="s">
        <f>=I2148+J2148+K2148+L2148</f>
      </c>
      <c r="N2148" s="22"/>
      <c r="O2148" s="22" t="s">
        <v>674</v>
      </c>
    </row>
    <row collapsed="false" customFormat="false" customHeight="false" hidden="false" ht="12.1" outlineLevel="0" r="2149">
      <c r="A2149" s="21" t="n">
        <v>46109.572384259</v>
      </c>
      <c r="B2149" s="22" t="s">
        <v>673</v>
      </c>
      <c r="C2149" s="22" t="s">
        <v>233</v>
      </c>
      <c r="D2149" s="22" t="s">
        <v>673</v>
      </c>
      <c r="E2149" s="22" t="s">
        <v>673</v>
      </c>
      <c r="F2149" s="22" t="s">
        <v>20</v>
      </c>
      <c r="G2149" s="23" t="n">
        <v>1</v>
      </c>
      <c r="H2149" s="24" t="n">
        <v>1</v>
      </c>
      <c r="I2149" s="24" t="n">
        <v>1</v>
      </c>
      <c r="J2149" s="24" t="n">
        <v>0</v>
      </c>
      <c r="K2149" s="24" t="n">
        <v>-0</v>
      </c>
      <c r="L2149" s="24" t="n">
        <v>-0</v>
      </c>
      <c r="M2149" s="6" t="s">
        <f>=I2149+J2149+K2149+L2149</f>
      </c>
      <c r="N2149" s="22"/>
      <c r="O2149" s="22" t="s">
        <v>796</v>
      </c>
    </row>
    <row collapsed="false" customFormat="false" customHeight="false" hidden="false" ht="12.1" outlineLevel="0" r="2150">
      <c r="A2150" s="21" t="n">
        <v>46110.585601852</v>
      </c>
      <c r="B2150" s="22" t="s">
        <v>673</v>
      </c>
      <c r="C2150" s="22" t="s">
        <v>233</v>
      </c>
      <c r="D2150" s="22" t="s">
        <v>673</v>
      </c>
      <c r="E2150" s="22" t="s">
        <v>673</v>
      </c>
      <c r="F2150" s="22" t="s">
        <v>20</v>
      </c>
      <c r="G2150" s="23" t="n">
        <v>1</v>
      </c>
      <c r="H2150" s="24" t="n">
        <v>1</v>
      </c>
      <c r="I2150" s="24" t="n">
        <v>15.1</v>
      </c>
      <c r="J2150" s="24" t="n">
        <v>0</v>
      </c>
      <c r="K2150" s="24" t="n">
        <v>-0</v>
      </c>
      <c r="L2150" s="24" t="n">
        <v>-0</v>
      </c>
      <c r="M2150" s="6" t="s">
        <f>=I2150+J2150+K2150+L2150</f>
      </c>
      <c r="N2150" s="22"/>
      <c r="O2150" s="22" t="s">
        <v>796</v>
      </c>
    </row>
    <row collapsed="false" customFormat="false" customHeight="false" hidden="false" ht="12.1" outlineLevel="0" r="2151">
      <c r="A2151" s="21" t="n">
        <v>46111.44599537</v>
      </c>
      <c r="B2151" s="22" t="s">
        <v>696</v>
      </c>
      <c r="C2151" s="22" t="s">
        <v>898</v>
      </c>
      <c r="D2151" s="22" t="s">
        <v>696</v>
      </c>
      <c r="E2151" s="22" t="s">
        <v>696</v>
      </c>
      <c r="F2151" s="22" t="s">
        <v>20</v>
      </c>
      <c r="G2151" s="23" t="n">
        <v>1</v>
      </c>
      <c r="H2151" s="24" t="n">
        <v>1</v>
      </c>
      <c r="I2151" s="24" t="n">
        <v>204</v>
      </c>
      <c r="J2151" s="24" t="n">
        <v>0</v>
      </c>
      <c r="K2151" s="24" t="n">
        <v>-0</v>
      </c>
      <c r="L2151" s="24" t="n">
        <v>-0</v>
      </c>
      <c r="M2151" s="6" t="s">
        <f>=I2151+J2151+K2151+L2151</f>
      </c>
      <c r="N2151" s="22"/>
      <c r="O2151" s="22" t="s">
        <v>674</v>
      </c>
    </row>
    <row collapsed="false" customFormat="false" customHeight="false" hidden="false" ht="12.1" outlineLevel="0" r="2152">
      <c r="A2152" s="29" t="n">
        <v>46111.44599537</v>
      </c>
      <c r="B2152" s="30" t="s">
        <v>687</v>
      </c>
      <c r="C2152" s="30" t="s">
        <v>897</v>
      </c>
      <c r="D2152" s="30" t="s">
        <v>687</v>
      </c>
      <c r="E2152" s="30" t="s">
        <v>687</v>
      </c>
      <c r="F2152" s="30" t="s">
        <v>20</v>
      </c>
      <c r="G2152" s="31" t="n">
        <v>1</v>
      </c>
      <c r="H2152" s="32" t="n">
        <v>-27</v>
      </c>
      <c r="I2152" s="32" t="n">
        <v>-27</v>
      </c>
      <c r="J2152" s="32" t="n">
        <v>0</v>
      </c>
      <c r="K2152" s="32" t="n">
        <v>-0</v>
      </c>
      <c r="L2152" s="32" t="n">
        <v>-0</v>
      </c>
      <c r="M2152" s="6" t="s">
        <f>=I2152+J2152+K2152+L2152</f>
      </c>
      <c r="N2152" s="30"/>
      <c r="O2152" s="30" t="s">
        <v>674</v>
      </c>
    </row>
    <row collapsed="false" customFormat="false" customHeight="false" hidden="false" ht="12.1" outlineLevel="0" r="2153">
      <c r="A2153" s="21" t="n">
        <v>46111.564340278</v>
      </c>
      <c r="B2153" s="22" t="s">
        <v>673</v>
      </c>
      <c r="C2153" s="22" t="s">
        <v>233</v>
      </c>
      <c r="D2153" s="22" t="s">
        <v>673</v>
      </c>
      <c r="E2153" s="22" t="s">
        <v>673</v>
      </c>
      <c r="F2153" s="22" t="s">
        <v>20</v>
      </c>
      <c r="G2153" s="23" t="n">
        <v>1</v>
      </c>
      <c r="H2153" s="24" t="n">
        <v>1</v>
      </c>
      <c r="I2153" s="24" t="n">
        <v>14</v>
      </c>
      <c r="J2153" s="24" t="n">
        <v>0</v>
      </c>
      <c r="K2153" s="24" t="n">
        <v>-0</v>
      </c>
      <c r="L2153" s="24" t="n">
        <v>-0</v>
      </c>
      <c r="M2153" s="6" t="s">
        <f>=I2153+J2153+K2153+L2153</f>
      </c>
      <c r="N2153" s="22"/>
      <c r="O2153" s="22" t="s">
        <v>796</v>
      </c>
    </row>
    <row collapsed="false" customFormat="false" customHeight="false" hidden="false" ht="12.1" outlineLevel="0" r="2154">
      <c r="A2154" s="21" t="n">
        <v>46111.580474537</v>
      </c>
      <c r="B2154" s="22" t="s">
        <v>673</v>
      </c>
      <c r="C2154" s="22" t="s">
        <v>233</v>
      </c>
      <c r="D2154" s="22" t="s">
        <v>673</v>
      </c>
      <c r="E2154" s="22" t="s">
        <v>673</v>
      </c>
      <c r="F2154" s="22" t="s">
        <v>20</v>
      </c>
      <c r="G2154" s="23" t="n">
        <v>1</v>
      </c>
      <c r="H2154" s="24" t="n">
        <v>1</v>
      </c>
      <c r="I2154" s="24" t="n">
        <v>25.04</v>
      </c>
      <c r="J2154" s="24" t="n">
        <v>0</v>
      </c>
      <c r="K2154" s="24" t="n">
        <v>-0</v>
      </c>
      <c r="L2154" s="24" t="n">
        <v>-0</v>
      </c>
      <c r="M2154" s="6" t="s">
        <f>=I2154+J2154+K2154+L2154</f>
      </c>
      <c r="N2154" s="22"/>
      <c r="O2154" s="22" t="s">
        <v>796</v>
      </c>
    </row>
    <row collapsed="false" customFormat="false" customHeight="false" hidden="false" ht="12.1" outlineLevel="0" r="2155">
      <c r="A2155" s="21" t="n">
        <v>46111.78806713</v>
      </c>
      <c r="B2155" s="22" t="s">
        <v>673</v>
      </c>
      <c r="C2155" s="22" t="s">
        <v>233</v>
      </c>
      <c r="D2155" s="22" t="s">
        <v>673</v>
      </c>
      <c r="E2155" s="22" t="s">
        <v>673</v>
      </c>
      <c r="F2155" s="22" t="s">
        <v>20</v>
      </c>
      <c r="G2155" s="23" t="n">
        <v>1</v>
      </c>
      <c r="H2155" s="24" t="n">
        <v>1</v>
      </c>
      <c r="I2155" s="24" t="n">
        <v>40.01</v>
      </c>
      <c r="J2155" s="24" t="n">
        <v>0</v>
      </c>
      <c r="K2155" s="24" t="n">
        <v>-0</v>
      </c>
      <c r="L2155" s="24" t="n">
        <v>-0</v>
      </c>
      <c r="M2155" s="6" t="s">
        <f>=I2155+J2155+K2155+L2155</f>
      </c>
      <c r="N2155" s="22"/>
      <c r="O2155" s="22" t="s">
        <v>796</v>
      </c>
    </row>
    <row collapsed="false" customFormat="false" customHeight="false" hidden="false" ht="12.1" outlineLevel="0" r="2156">
      <c r="A2156" s="21" t="n">
        <v>46112.428460648</v>
      </c>
      <c r="B2156" s="22" t="s">
        <v>673</v>
      </c>
      <c r="C2156" s="22" t="s">
        <v>233</v>
      </c>
      <c r="D2156" s="22" t="s">
        <v>673</v>
      </c>
      <c r="E2156" s="22" t="s">
        <v>673</v>
      </c>
      <c r="F2156" s="22" t="s">
        <v>20</v>
      </c>
      <c r="G2156" s="23" t="n">
        <v>1</v>
      </c>
      <c r="H2156" s="24" t="n">
        <v>1</v>
      </c>
      <c r="I2156" s="24" t="n">
        <v>10</v>
      </c>
      <c r="J2156" s="24" t="n">
        <v>0</v>
      </c>
      <c r="K2156" s="24" t="n">
        <v>-0</v>
      </c>
      <c r="L2156" s="24" t="n">
        <v>-0</v>
      </c>
      <c r="M2156" s="6" t="s">
        <f>=I2156+J2156+K2156+L2156</f>
      </c>
      <c r="N2156" s="22"/>
      <c r="O2156" s="22" t="s">
        <v>796</v>
      </c>
    </row>
    <row collapsed="false" customFormat="false" customHeight="false" hidden="false" ht="12.1" outlineLevel="0" r="2157">
      <c r="A2157" s="21" t="n">
        <v>46112.575069444</v>
      </c>
      <c r="B2157" s="22" t="s">
        <v>673</v>
      </c>
      <c r="C2157" s="22" t="s">
        <v>233</v>
      </c>
      <c r="D2157" s="22" t="s">
        <v>673</v>
      </c>
      <c r="E2157" s="22" t="s">
        <v>673</v>
      </c>
      <c r="F2157" s="22" t="s">
        <v>20</v>
      </c>
      <c r="G2157" s="23" t="n">
        <v>1</v>
      </c>
      <c r="H2157" s="24" t="n">
        <v>1</v>
      </c>
      <c r="I2157" s="24" t="n">
        <v>10.03</v>
      </c>
      <c r="J2157" s="24" t="n">
        <v>0</v>
      </c>
      <c r="K2157" s="24" t="n">
        <v>-0</v>
      </c>
      <c r="L2157" s="24" t="n">
        <v>-0</v>
      </c>
      <c r="M2157" s="6" t="s">
        <f>=I2157+J2157+K2157+L2157</f>
      </c>
      <c r="N2157" s="22"/>
      <c r="O2157" s="22" t="s">
        <v>796</v>
      </c>
    </row>
    <row collapsed="false" customFormat="false" customHeight="false" hidden="false" ht="12.1" outlineLevel="0" r="2158">
      <c r="A2158" s="20" t="n">
        <v>46112.575138889</v>
      </c>
      <c r="B2158" s="16" t="s">
        <v>135</v>
      </c>
      <c r="C2158" s="16" t="s">
        <v>801</v>
      </c>
      <c r="D2158" s="16" t="s">
        <v>336</v>
      </c>
      <c r="E2158" s="16" t="s">
        <v>132</v>
      </c>
      <c r="F2158" s="16" t="s">
        <v>20</v>
      </c>
      <c r="G2158" s="7" t="n">
        <v>1</v>
      </c>
      <c r="H2158" s="6" t="n">
        <v>154.793687</v>
      </c>
      <c r="I2158" s="6" t="n">
        <v>-154.79</v>
      </c>
      <c r="J2158" s="6" t="n">
        <v>-0</v>
      </c>
      <c r="K2158" s="6" t="n">
        <v>-0</v>
      </c>
      <c r="L2158" s="6" t="n">
        <v>-0</v>
      </c>
      <c r="M2158" s="6" t="s">
        <f>=I2158+J2158+K2158+L2158</f>
      </c>
      <c r="N2158" s="16"/>
      <c r="O2158" s="16" t="s">
        <v>796</v>
      </c>
    </row>
    <row collapsed="false" customFormat="false" customHeight="false" hidden="false" ht="12.1" outlineLevel="0" r="2159">
      <c r="A2159" s="21" t="n">
        <v>46113.474143519</v>
      </c>
      <c r="B2159" s="22" t="s">
        <v>673</v>
      </c>
      <c r="C2159" s="22" t="s">
        <v>233</v>
      </c>
      <c r="D2159" s="22" t="s">
        <v>673</v>
      </c>
      <c r="E2159" s="22" t="s">
        <v>673</v>
      </c>
      <c r="F2159" s="22" t="s">
        <v>20</v>
      </c>
      <c r="G2159" s="23" t="n">
        <v>1</v>
      </c>
      <c r="H2159" s="24" t="n">
        <v>1</v>
      </c>
      <c r="I2159" s="24" t="n">
        <v>37</v>
      </c>
      <c r="J2159" s="24" t="n">
        <v>0</v>
      </c>
      <c r="K2159" s="24" t="n">
        <v>-0</v>
      </c>
      <c r="L2159" s="24" t="n">
        <v>-0</v>
      </c>
      <c r="M2159" s="6" t="s">
        <f>=I2159+J2159+K2159+L2159</f>
      </c>
      <c r="N2159" s="22"/>
      <c r="O2159" s="22" t="s">
        <v>796</v>
      </c>
    </row>
    <row collapsed="false" customFormat="false" customHeight="false" hidden="false" ht="12.1" outlineLevel="0" r="2160">
      <c r="A2160" s="21" t="n">
        <v>46113.596828704</v>
      </c>
      <c r="B2160" s="22" t="s">
        <v>673</v>
      </c>
      <c r="C2160" s="22" t="s">
        <v>233</v>
      </c>
      <c r="D2160" s="22" t="s">
        <v>673</v>
      </c>
      <c r="E2160" s="22" t="s">
        <v>673</v>
      </c>
      <c r="F2160" s="22" t="s">
        <v>20</v>
      </c>
      <c r="G2160" s="23" t="n">
        <v>1</v>
      </c>
      <c r="H2160" s="24" t="n">
        <v>1</v>
      </c>
      <c r="I2160" s="24" t="n">
        <v>42</v>
      </c>
      <c r="J2160" s="24" t="n">
        <v>0</v>
      </c>
      <c r="K2160" s="24" t="n">
        <v>-0</v>
      </c>
      <c r="L2160" s="24" t="n">
        <v>-0</v>
      </c>
      <c r="M2160" s="6" t="s">
        <f>=I2160+J2160+K2160+L2160</f>
      </c>
      <c r="N2160" s="22"/>
      <c r="O2160" s="22" t="s">
        <v>796</v>
      </c>
    </row>
    <row collapsed="false" customFormat="false" customHeight="false" hidden="false" ht="12.1" outlineLevel="0" r="2161">
      <c r="A2161" s="21" t="n">
        <v>46113.81119213</v>
      </c>
      <c r="B2161" s="22" t="s">
        <v>696</v>
      </c>
      <c r="C2161" s="22" t="s">
        <v>847</v>
      </c>
      <c r="D2161" s="22" t="s">
        <v>696</v>
      </c>
      <c r="E2161" s="22" t="s">
        <v>696</v>
      </c>
      <c r="F2161" s="22" t="s">
        <v>20</v>
      </c>
      <c r="G2161" s="23" t="n">
        <v>1</v>
      </c>
      <c r="H2161" s="24" t="n">
        <v>1</v>
      </c>
      <c r="I2161" s="24" t="n">
        <v>460.68</v>
      </c>
      <c r="J2161" s="24" t="n">
        <v>0</v>
      </c>
      <c r="K2161" s="24" t="n">
        <v>-0</v>
      </c>
      <c r="L2161" s="24" t="n">
        <v>-0</v>
      </c>
      <c r="M2161" s="6" t="s">
        <f>=I2161+J2161+K2161+L2161</f>
      </c>
      <c r="N2161" s="22"/>
      <c r="O2161" s="22" t="s">
        <v>674</v>
      </c>
    </row>
    <row collapsed="false" customFormat="false" customHeight="false" hidden="false" ht="12.1" outlineLevel="0" r="2162">
      <c r="A2162" s="21" t="n">
        <v>46114.392314815</v>
      </c>
      <c r="B2162" s="22" t="s">
        <v>673</v>
      </c>
      <c r="C2162" s="22" t="s">
        <v>233</v>
      </c>
      <c r="D2162" s="22" t="s">
        <v>673</v>
      </c>
      <c r="E2162" s="22" t="s">
        <v>673</v>
      </c>
      <c r="F2162" s="22" t="s">
        <v>20</v>
      </c>
      <c r="G2162" s="23" t="n">
        <v>1</v>
      </c>
      <c r="H2162" s="24" t="n">
        <v>1</v>
      </c>
      <c r="I2162" s="24" t="n">
        <v>30</v>
      </c>
      <c r="J2162" s="24" t="n">
        <v>0</v>
      </c>
      <c r="K2162" s="24" t="n">
        <v>-0</v>
      </c>
      <c r="L2162" s="24" t="n">
        <v>-0</v>
      </c>
      <c r="M2162" s="6" t="s">
        <f>=I2162+J2162+K2162+L2162</f>
      </c>
      <c r="N2162" s="22"/>
      <c r="O2162" s="22" t="s">
        <v>796</v>
      </c>
    </row>
    <row collapsed="false" customFormat="false" customHeight="false" hidden="false" ht="12.1" outlineLevel="0" r="2163">
      <c r="A2163" s="21" t="n">
        <v>46114.394050926</v>
      </c>
      <c r="B2163" s="22" t="s">
        <v>673</v>
      </c>
      <c r="C2163" s="22" t="s">
        <v>233</v>
      </c>
      <c r="D2163" s="22" t="s">
        <v>673</v>
      </c>
      <c r="E2163" s="22" t="s">
        <v>673</v>
      </c>
      <c r="F2163" s="22" t="s">
        <v>20</v>
      </c>
      <c r="G2163" s="23" t="n">
        <v>1</v>
      </c>
      <c r="H2163" s="24" t="n">
        <v>1</v>
      </c>
      <c r="I2163" s="24" t="n">
        <v>45</v>
      </c>
      <c r="J2163" s="24" t="n">
        <v>0</v>
      </c>
      <c r="K2163" s="24" t="n">
        <v>-0</v>
      </c>
      <c r="L2163" s="24" t="n">
        <v>-0</v>
      </c>
      <c r="M2163" s="6" t="s">
        <f>=I2163+J2163+K2163+L2163</f>
      </c>
      <c r="N2163" s="22"/>
      <c r="O2163" s="22" t="s">
        <v>796</v>
      </c>
    </row>
    <row collapsed="false" customFormat="false" customHeight="false" hidden="false" ht="12.1" outlineLevel="0" r="2164">
      <c r="A2164" s="20" t="n">
        <v>46114.416354167</v>
      </c>
      <c r="B2164" s="16" t="s">
        <v>135</v>
      </c>
      <c r="C2164" s="16" t="s">
        <v>801</v>
      </c>
      <c r="D2164" s="16" t="s">
        <v>336</v>
      </c>
      <c r="E2164" s="16" t="s">
        <v>132</v>
      </c>
      <c r="F2164" s="16" t="s">
        <v>20</v>
      </c>
      <c r="G2164" s="7" t="n">
        <v>1</v>
      </c>
      <c r="H2164" s="6" t="n">
        <v>154.900352</v>
      </c>
      <c r="I2164" s="6" t="n">
        <v>-154.9</v>
      </c>
      <c r="J2164" s="6" t="n">
        <v>-0</v>
      </c>
      <c r="K2164" s="6" t="n">
        <v>-0</v>
      </c>
      <c r="L2164" s="6" t="n">
        <v>-0</v>
      </c>
      <c r="M2164" s="6" t="s">
        <f>=I2164+J2164+K2164+L2164</f>
      </c>
      <c r="N2164" s="16"/>
      <c r="O2164" s="16" t="s">
        <v>796</v>
      </c>
    </row>
    <row collapsed="false" customFormat="false" customHeight="false" hidden="false" ht="12.1" outlineLevel="0" r="2165">
      <c r="A2165" s="21" t="n">
        <v>46114.798032407</v>
      </c>
      <c r="B2165" s="22" t="s">
        <v>731</v>
      </c>
      <c r="C2165" s="22" t="s">
        <v>840</v>
      </c>
      <c r="D2165" s="22" t="s">
        <v>731</v>
      </c>
      <c r="E2165" s="22" t="s">
        <v>731</v>
      </c>
      <c r="F2165" s="22" t="s">
        <v>20</v>
      </c>
      <c r="G2165" s="23" t="n">
        <v>1</v>
      </c>
      <c r="H2165" s="24" t="n">
        <v>1</v>
      </c>
      <c r="I2165" s="24" t="n">
        <v>129.15</v>
      </c>
      <c r="J2165" s="24" t="n">
        <v>0</v>
      </c>
      <c r="K2165" s="24" t="n">
        <v>-0</v>
      </c>
      <c r="L2165" s="24" t="n">
        <v>-0</v>
      </c>
      <c r="M2165" s="6" t="s">
        <f>=I2165+J2165+K2165+L2165</f>
      </c>
      <c r="N2165" s="22"/>
      <c r="O2165" s="22" t="s">
        <v>674</v>
      </c>
    </row>
    <row collapsed="false" customFormat="false" customHeight="false" hidden="false" ht="12.1" outlineLevel="0" r="2166">
      <c r="A2166" s="21" t="n">
        <v>46114.8003125</v>
      </c>
      <c r="B2166" s="22" t="s">
        <v>696</v>
      </c>
      <c r="C2166" s="22" t="s">
        <v>839</v>
      </c>
      <c r="D2166" s="22" t="s">
        <v>696</v>
      </c>
      <c r="E2166" s="22" t="s">
        <v>696</v>
      </c>
      <c r="F2166" s="22" t="s">
        <v>20</v>
      </c>
      <c r="G2166" s="23" t="n">
        <v>1</v>
      </c>
      <c r="H2166" s="24" t="n">
        <v>1</v>
      </c>
      <c r="I2166" s="24" t="n">
        <v>6.25</v>
      </c>
      <c r="J2166" s="24" t="n">
        <v>0</v>
      </c>
      <c r="K2166" s="24" t="n">
        <v>-0</v>
      </c>
      <c r="L2166" s="24" t="n">
        <v>-0</v>
      </c>
      <c r="M2166" s="6" t="s">
        <f>=I2166+J2166+K2166+L2166</f>
      </c>
      <c r="N2166" s="22"/>
      <c r="O2166" s="22" t="s">
        <v>674</v>
      </c>
    </row>
    <row collapsed="false" customFormat="false" customHeight="false" hidden="false" ht="12.1" outlineLevel="0" r="2167">
      <c r="A2167" s="21" t="n">
        <v>46115.422303241</v>
      </c>
      <c r="B2167" s="22" t="s">
        <v>673</v>
      </c>
      <c r="C2167" s="22" t="s">
        <v>233</v>
      </c>
      <c r="D2167" s="22" t="s">
        <v>673</v>
      </c>
      <c r="E2167" s="22" t="s">
        <v>673</v>
      </c>
      <c r="F2167" s="22" t="s">
        <v>20</v>
      </c>
      <c r="G2167" s="23" t="n">
        <v>1</v>
      </c>
      <c r="H2167" s="24" t="n">
        <v>1</v>
      </c>
      <c r="I2167" s="24" t="n">
        <v>45</v>
      </c>
      <c r="J2167" s="24" t="n">
        <v>0</v>
      </c>
      <c r="K2167" s="24" t="n">
        <v>-0</v>
      </c>
      <c r="L2167" s="24" t="n">
        <v>-0</v>
      </c>
      <c r="M2167" s="6" t="s">
        <f>=I2167+J2167+K2167+L2167</f>
      </c>
      <c r="N2167" s="22"/>
      <c r="O2167" s="22" t="s">
        <v>796</v>
      </c>
    </row>
    <row collapsed="false" customFormat="false" customHeight="false" hidden="false" ht="12.1" outlineLevel="0" r="2168">
      <c r="A2168" s="21" t="n">
        <v>46115.423993056</v>
      </c>
      <c r="B2168" s="22" t="s">
        <v>673</v>
      </c>
      <c r="C2168" s="22" t="s">
        <v>233</v>
      </c>
      <c r="D2168" s="22" t="s">
        <v>673</v>
      </c>
      <c r="E2168" s="22" t="s">
        <v>673</v>
      </c>
      <c r="F2168" s="22" t="s">
        <v>20</v>
      </c>
      <c r="G2168" s="23" t="n">
        <v>1</v>
      </c>
      <c r="H2168" s="24" t="n">
        <v>1</v>
      </c>
      <c r="I2168" s="24" t="n">
        <v>30</v>
      </c>
      <c r="J2168" s="24" t="n">
        <v>0</v>
      </c>
      <c r="K2168" s="24" t="n">
        <v>-0</v>
      </c>
      <c r="L2168" s="24" t="n">
        <v>-0</v>
      </c>
      <c r="M2168" s="6" t="s">
        <f>=I2168+J2168+K2168+L2168</f>
      </c>
      <c r="N2168" s="22"/>
      <c r="O2168" s="22" t="s">
        <v>796</v>
      </c>
    </row>
    <row collapsed="false" customFormat="false" customHeight="false" hidden="false" ht="12.1" outlineLevel="0" r="2169">
      <c r="A2169" s="21" t="n">
        <v>46115.545324074</v>
      </c>
      <c r="B2169" s="22" t="s">
        <v>673</v>
      </c>
      <c r="C2169" s="22" t="s">
        <v>233</v>
      </c>
      <c r="D2169" s="22" t="s">
        <v>673</v>
      </c>
      <c r="E2169" s="22" t="s">
        <v>673</v>
      </c>
      <c r="F2169" s="22" t="s">
        <v>20</v>
      </c>
      <c r="G2169" s="23" t="n">
        <v>1</v>
      </c>
      <c r="H2169" s="24" t="n">
        <v>1</v>
      </c>
      <c r="I2169" s="24" t="n">
        <v>20.03</v>
      </c>
      <c r="J2169" s="24" t="n">
        <v>0</v>
      </c>
      <c r="K2169" s="24" t="n">
        <v>-0</v>
      </c>
      <c r="L2169" s="24" t="n">
        <v>-0</v>
      </c>
      <c r="M2169" s="6" t="s">
        <f>=I2169+J2169+K2169+L2169</f>
      </c>
      <c r="N2169" s="22"/>
      <c r="O2169" s="22" t="s">
        <v>796</v>
      </c>
    </row>
    <row collapsed="false" customFormat="false" customHeight="false" hidden="false" ht="12.1" outlineLevel="0" r="2170">
      <c r="A2170" s="21" t="n">
        <v>46115.680127315</v>
      </c>
      <c r="B2170" s="22" t="s">
        <v>731</v>
      </c>
      <c r="C2170" s="22" t="s">
        <v>873</v>
      </c>
      <c r="D2170" s="22" t="s">
        <v>731</v>
      </c>
      <c r="E2170" s="22" t="s">
        <v>731</v>
      </c>
      <c r="F2170" s="22" t="s">
        <v>20</v>
      </c>
      <c r="G2170" s="23" t="n">
        <v>1</v>
      </c>
      <c r="H2170" s="24" t="n">
        <v>1</v>
      </c>
      <c r="I2170" s="24" t="n">
        <v>825</v>
      </c>
      <c r="J2170" s="24" t="n">
        <v>0</v>
      </c>
      <c r="K2170" s="24" t="n">
        <v>-0</v>
      </c>
      <c r="L2170" s="24" t="n">
        <v>-0</v>
      </c>
      <c r="M2170" s="6" t="s">
        <f>=I2170+J2170+K2170+L2170</f>
      </c>
      <c r="N2170" s="22"/>
      <c r="O2170" s="22" t="s">
        <v>674</v>
      </c>
    </row>
    <row collapsed="false" customFormat="false" customHeight="false" hidden="false" ht="12.1" outlineLevel="0" r="2171">
      <c r="A2171" s="21" t="n">
        <v>46115.688090278</v>
      </c>
      <c r="B2171" s="22" t="s">
        <v>696</v>
      </c>
      <c r="C2171" s="22" t="s">
        <v>823</v>
      </c>
      <c r="D2171" s="22" t="s">
        <v>696</v>
      </c>
      <c r="E2171" s="22" t="s">
        <v>696</v>
      </c>
      <c r="F2171" s="22" t="s">
        <v>20</v>
      </c>
      <c r="G2171" s="23" t="n">
        <v>1</v>
      </c>
      <c r="H2171" s="24" t="n">
        <v>1</v>
      </c>
      <c r="I2171" s="24" t="n">
        <v>25.95</v>
      </c>
      <c r="J2171" s="24" t="n">
        <v>0</v>
      </c>
      <c r="K2171" s="24" t="n">
        <v>-0</v>
      </c>
      <c r="L2171" s="24" t="n">
        <v>-0</v>
      </c>
      <c r="M2171" s="6" t="s">
        <f>=I2171+J2171+K2171+L2171</f>
      </c>
      <c r="N2171" s="22"/>
      <c r="O2171" s="22" t="s">
        <v>674</v>
      </c>
    </row>
    <row collapsed="false" customFormat="false" customHeight="false" hidden="false" ht="12.1" outlineLevel="0" r="2172">
      <c r="A2172" s="21" t="n">
        <v>46115.734884259</v>
      </c>
      <c r="B2172" s="22" t="s">
        <v>731</v>
      </c>
      <c r="C2172" s="22" t="s">
        <v>871</v>
      </c>
      <c r="D2172" s="22" t="s">
        <v>731</v>
      </c>
      <c r="E2172" s="22" t="s">
        <v>731</v>
      </c>
      <c r="F2172" s="22" t="s">
        <v>20</v>
      </c>
      <c r="G2172" s="23" t="n">
        <v>1</v>
      </c>
      <c r="H2172" s="24" t="n">
        <v>1</v>
      </c>
      <c r="I2172" s="24" t="n">
        <v>96.9</v>
      </c>
      <c r="J2172" s="24" t="n">
        <v>0</v>
      </c>
      <c r="K2172" s="24" t="n">
        <v>-0</v>
      </c>
      <c r="L2172" s="24" t="n">
        <v>-0</v>
      </c>
      <c r="M2172" s="6" t="s">
        <f>=I2172+J2172+K2172+L2172</f>
      </c>
      <c r="N2172" s="22"/>
      <c r="O2172" s="22" t="s">
        <v>674</v>
      </c>
    </row>
    <row collapsed="false" customFormat="false" customHeight="false" hidden="false" ht="12.1" outlineLevel="0" r="2173">
      <c r="A2173" s="21" t="n">
        <v>46115.738599537</v>
      </c>
      <c r="B2173" s="22" t="s">
        <v>696</v>
      </c>
      <c r="C2173" s="22" t="s">
        <v>872</v>
      </c>
      <c r="D2173" s="22" t="s">
        <v>696</v>
      </c>
      <c r="E2173" s="22" t="s">
        <v>696</v>
      </c>
      <c r="F2173" s="22" t="s">
        <v>20</v>
      </c>
      <c r="G2173" s="23" t="n">
        <v>1</v>
      </c>
      <c r="H2173" s="24" t="n">
        <v>1</v>
      </c>
      <c r="I2173" s="24" t="n">
        <v>13.8</v>
      </c>
      <c r="J2173" s="24" t="n">
        <v>0</v>
      </c>
      <c r="K2173" s="24" t="n">
        <v>-0</v>
      </c>
      <c r="L2173" s="24" t="n">
        <v>-0</v>
      </c>
      <c r="M2173" s="6" t="s">
        <f>=I2173+J2173+K2173+L2173</f>
      </c>
      <c r="N2173" s="22"/>
      <c r="O2173" s="22" t="s">
        <v>674</v>
      </c>
    </row>
    <row collapsed="false" customFormat="false" customHeight="false" hidden="false" ht="12.1" outlineLevel="0" r="2174">
      <c r="A2174" s="21" t="n">
        <v>46116.293032407</v>
      </c>
      <c r="B2174" s="22" t="s">
        <v>673</v>
      </c>
      <c r="C2174" s="22" t="s">
        <v>233</v>
      </c>
      <c r="D2174" s="22" t="s">
        <v>673</v>
      </c>
      <c r="E2174" s="22" t="s">
        <v>673</v>
      </c>
      <c r="F2174" s="22" t="s">
        <v>20</v>
      </c>
      <c r="G2174" s="23" t="n">
        <v>1</v>
      </c>
      <c r="H2174" s="24" t="n">
        <v>1</v>
      </c>
      <c r="I2174" s="24" t="n">
        <v>40.03</v>
      </c>
      <c r="J2174" s="24" t="n">
        <v>0</v>
      </c>
      <c r="K2174" s="24" t="n">
        <v>-0</v>
      </c>
      <c r="L2174" s="24" t="n">
        <v>-0</v>
      </c>
      <c r="M2174" s="6" t="s">
        <f>=I2174+J2174+K2174+L2174</f>
      </c>
      <c r="N2174" s="22"/>
      <c r="O2174" s="22" t="s">
        <v>796</v>
      </c>
    </row>
    <row collapsed="false" customFormat="false" customHeight="false" hidden="false" ht="12.1" outlineLevel="0" r="2175">
      <c r="A2175" s="21" t="n">
        <v>46116.60650463</v>
      </c>
      <c r="B2175" s="22" t="s">
        <v>673</v>
      </c>
      <c r="C2175" s="22" t="s">
        <v>233</v>
      </c>
      <c r="D2175" s="22" t="s">
        <v>673</v>
      </c>
      <c r="E2175" s="22" t="s">
        <v>673</v>
      </c>
      <c r="F2175" s="22" t="s">
        <v>20</v>
      </c>
      <c r="G2175" s="23" t="n">
        <v>1</v>
      </c>
      <c r="H2175" s="24" t="n">
        <v>1</v>
      </c>
      <c r="I2175" s="24" t="n">
        <v>30.01</v>
      </c>
      <c r="J2175" s="24" t="n">
        <v>0</v>
      </c>
      <c r="K2175" s="24" t="n">
        <v>-0</v>
      </c>
      <c r="L2175" s="24" t="n">
        <v>-0</v>
      </c>
      <c r="M2175" s="6" t="s">
        <f>=I2175+J2175+K2175+L2175</f>
      </c>
      <c r="N2175" s="22"/>
      <c r="O2175" s="22" t="s">
        <v>796</v>
      </c>
    </row>
    <row collapsed="false" customFormat="false" customHeight="false" hidden="false" ht="12.1" outlineLevel="0" r="2176">
      <c r="A2176" s="20" t="n">
        <v>46116.606539352</v>
      </c>
      <c r="B2176" s="16" t="s">
        <v>135</v>
      </c>
      <c r="C2176" s="16" t="s">
        <v>801</v>
      </c>
      <c r="D2176" s="16" t="s">
        <v>336</v>
      </c>
      <c r="E2176" s="16" t="s">
        <v>132</v>
      </c>
      <c r="F2176" s="16" t="s">
        <v>20</v>
      </c>
      <c r="G2176" s="7" t="n">
        <v>1</v>
      </c>
      <c r="H2176" s="6" t="n">
        <v>155.013156</v>
      </c>
      <c r="I2176" s="6" t="n">
        <v>-155.01</v>
      </c>
      <c r="J2176" s="6" t="n">
        <v>-0</v>
      </c>
      <c r="K2176" s="6" t="n">
        <v>-0</v>
      </c>
      <c r="L2176" s="6" t="n">
        <v>-0</v>
      </c>
      <c r="M2176" s="6" t="s">
        <f>=I2176+J2176+K2176+L2176</f>
      </c>
      <c r="N2176" s="16"/>
      <c r="O2176" s="16" t="s">
        <v>796</v>
      </c>
    </row>
    <row collapsed="false" customFormat="false" customHeight="false" hidden="false" ht="12.1" outlineLevel="0" r="2177">
      <c r="A2177" s="21" t="n">
        <v>46116.681990741</v>
      </c>
      <c r="B2177" s="22" t="s">
        <v>673</v>
      </c>
      <c r="C2177" s="22" t="s">
        <v>233</v>
      </c>
      <c r="D2177" s="22" t="s">
        <v>673</v>
      </c>
      <c r="E2177" s="22" t="s">
        <v>673</v>
      </c>
      <c r="F2177" s="22" t="s">
        <v>20</v>
      </c>
      <c r="G2177" s="23" t="n">
        <v>1</v>
      </c>
      <c r="H2177" s="24" t="n">
        <v>1</v>
      </c>
      <c r="I2177" s="24" t="n">
        <v>11</v>
      </c>
      <c r="J2177" s="24" t="n">
        <v>0</v>
      </c>
      <c r="K2177" s="24" t="n">
        <v>-0</v>
      </c>
      <c r="L2177" s="24" t="n">
        <v>-0</v>
      </c>
      <c r="M2177" s="6" t="s">
        <f>=I2177+J2177+K2177+L2177</f>
      </c>
      <c r="N2177" s="22"/>
      <c r="O2177" s="22" t="s">
        <v>796</v>
      </c>
    </row>
    <row collapsed="false" customFormat="false" customHeight="false" hidden="false" ht="12.1" outlineLevel="0" r="2178">
      <c r="A2178" s="21" t="n">
        <v>46116.805104167</v>
      </c>
      <c r="B2178" s="22" t="s">
        <v>673</v>
      </c>
      <c r="C2178" s="22" t="s">
        <v>233</v>
      </c>
      <c r="D2178" s="22" t="s">
        <v>673</v>
      </c>
      <c r="E2178" s="22" t="s">
        <v>673</v>
      </c>
      <c r="F2178" s="22" t="s">
        <v>20</v>
      </c>
      <c r="G2178" s="23" t="n">
        <v>1</v>
      </c>
      <c r="H2178" s="24" t="n">
        <v>1</v>
      </c>
      <c r="I2178" s="24" t="n">
        <v>41.93</v>
      </c>
      <c r="J2178" s="24" t="n">
        <v>0</v>
      </c>
      <c r="K2178" s="24" t="n">
        <v>-0</v>
      </c>
      <c r="L2178" s="24" t="n">
        <v>-0</v>
      </c>
      <c r="M2178" s="6" t="s">
        <f>=I2178+J2178+K2178+L2178</f>
      </c>
      <c r="N2178" s="22"/>
      <c r="O2178" s="22" t="s">
        <v>796</v>
      </c>
    </row>
    <row collapsed="false" customFormat="false" customHeight="false" hidden="false" ht="12.1" outlineLevel="0" r="2179">
      <c r="A2179" s="21" t="n">
        <v>46116.941909722</v>
      </c>
      <c r="B2179" s="22" t="s">
        <v>673</v>
      </c>
      <c r="C2179" s="22" t="s">
        <v>233</v>
      </c>
      <c r="D2179" s="22" t="s">
        <v>673</v>
      </c>
      <c r="E2179" s="22" t="s">
        <v>673</v>
      </c>
      <c r="F2179" s="22" t="s">
        <v>20</v>
      </c>
      <c r="G2179" s="23" t="n">
        <v>1</v>
      </c>
      <c r="H2179" s="24" t="n">
        <v>1</v>
      </c>
      <c r="I2179" s="24" t="n">
        <v>601</v>
      </c>
      <c r="J2179" s="24" t="n">
        <v>0</v>
      </c>
      <c r="K2179" s="24" t="n">
        <v>-0</v>
      </c>
      <c r="L2179" s="24" t="n">
        <v>-0</v>
      </c>
      <c r="M2179" s="6" t="s">
        <f>=I2179+J2179+K2179+L2179</f>
      </c>
      <c r="N2179" s="22"/>
      <c r="O2179" s="22" t="s">
        <v>796</v>
      </c>
    </row>
    <row collapsed="false" customFormat="false" customHeight="false" hidden="false" ht="12.1" outlineLevel="0" r="2180">
      <c r="A2180" s="20" t="n">
        <v>46116.941967593</v>
      </c>
      <c r="B2180" s="16" t="s">
        <v>135</v>
      </c>
      <c r="C2180" s="16" t="s">
        <v>801</v>
      </c>
      <c r="D2180" s="16" t="s">
        <v>336</v>
      </c>
      <c r="E2180" s="16" t="s">
        <v>132</v>
      </c>
      <c r="F2180" s="16" t="s">
        <v>20</v>
      </c>
      <c r="G2180" s="7" t="n">
        <v>4</v>
      </c>
      <c r="H2180" s="6" t="n">
        <v>155.013156</v>
      </c>
      <c r="I2180" s="6" t="n">
        <v>-620.05</v>
      </c>
      <c r="J2180" s="6" t="n">
        <v>-0</v>
      </c>
      <c r="K2180" s="6" t="n">
        <v>-0</v>
      </c>
      <c r="L2180" s="6" t="n">
        <v>-0</v>
      </c>
      <c r="M2180" s="6" t="s">
        <f>=I2180+J2180+K2180+L2180</f>
      </c>
      <c r="N2180" s="16"/>
      <c r="O2180" s="16" t="s">
        <v>796</v>
      </c>
    </row>
    <row collapsed="false" customFormat="false" customHeight="false" hidden="false" ht="12.1" outlineLevel="0" r="2181">
      <c r="A2181" s="21" t="n">
        <v>46117.447199074</v>
      </c>
      <c r="B2181" s="22" t="s">
        <v>673</v>
      </c>
      <c r="C2181" s="22" t="s">
        <v>233</v>
      </c>
      <c r="D2181" s="22" t="s">
        <v>673</v>
      </c>
      <c r="E2181" s="22" t="s">
        <v>673</v>
      </c>
      <c r="F2181" s="22" t="s">
        <v>20</v>
      </c>
      <c r="G2181" s="23" t="n">
        <v>1</v>
      </c>
      <c r="H2181" s="24" t="n">
        <v>1</v>
      </c>
      <c r="I2181" s="24" t="n">
        <v>18</v>
      </c>
      <c r="J2181" s="24" t="n">
        <v>0</v>
      </c>
      <c r="K2181" s="24" t="n">
        <v>-0</v>
      </c>
      <c r="L2181" s="24" t="n">
        <v>-0</v>
      </c>
      <c r="M2181" s="6" t="s">
        <f>=I2181+J2181+K2181+L2181</f>
      </c>
      <c r="N2181" s="22"/>
      <c r="O2181" s="22" t="s">
        <v>796</v>
      </c>
    </row>
    <row collapsed="false" customFormat="false" customHeight="false" hidden="false" ht="12.1" outlineLevel="0" r="2182">
      <c r="A2182" s="21" t="n">
        <v>46118.445381944</v>
      </c>
      <c r="B2182" s="22" t="s">
        <v>673</v>
      </c>
      <c r="C2182" s="22" t="s">
        <v>233</v>
      </c>
      <c r="D2182" s="22" t="s">
        <v>673</v>
      </c>
      <c r="E2182" s="22" t="s">
        <v>673</v>
      </c>
      <c r="F2182" s="22" t="s">
        <v>20</v>
      </c>
      <c r="G2182" s="23" t="n">
        <v>1</v>
      </c>
      <c r="H2182" s="24" t="n">
        <v>1</v>
      </c>
      <c r="I2182" s="24" t="n">
        <v>40</v>
      </c>
      <c r="J2182" s="24" t="n">
        <v>0</v>
      </c>
      <c r="K2182" s="24" t="n">
        <v>-0</v>
      </c>
      <c r="L2182" s="24" t="n">
        <v>-0</v>
      </c>
      <c r="M2182" s="6" t="s">
        <f>=I2182+J2182+K2182+L2182</f>
      </c>
      <c r="N2182" s="22"/>
      <c r="O2182" s="22" t="s">
        <v>796</v>
      </c>
    </row>
    <row collapsed="false" customFormat="false" customHeight="false" hidden="false" ht="12.1" outlineLevel="0" r="2183">
      <c r="A2183" s="21" t="n">
        <v>46118.457719907</v>
      </c>
      <c r="B2183" s="22" t="s">
        <v>673</v>
      </c>
      <c r="C2183" s="22" t="s">
        <v>233</v>
      </c>
      <c r="D2183" s="22" t="s">
        <v>673</v>
      </c>
      <c r="E2183" s="22" t="s">
        <v>673</v>
      </c>
      <c r="F2183" s="22" t="s">
        <v>20</v>
      </c>
      <c r="G2183" s="23" t="n">
        <v>1</v>
      </c>
      <c r="H2183" s="24" t="n">
        <v>1</v>
      </c>
      <c r="I2183" s="24" t="n">
        <v>0.01</v>
      </c>
      <c r="J2183" s="24" t="n">
        <v>0</v>
      </c>
      <c r="K2183" s="24" t="n">
        <v>-0</v>
      </c>
      <c r="L2183" s="24" t="n">
        <v>-0</v>
      </c>
      <c r="M2183" s="6" t="s">
        <f>=I2183+J2183+K2183+L2183</f>
      </c>
      <c r="N2183" s="22"/>
      <c r="O2183" s="22" t="s">
        <v>796</v>
      </c>
    </row>
    <row collapsed="false" customFormat="false" customHeight="false" hidden="false" ht="12.1" outlineLevel="0" r="2184">
      <c r="A2184" s="21" t="n">
        <v>46118.698877315</v>
      </c>
      <c r="B2184" s="22" t="s">
        <v>673</v>
      </c>
      <c r="C2184" s="22" t="s">
        <v>233</v>
      </c>
      <c r="D2184" s="22" t="s">
        <v>673</v>
      </c>
      <c r="E2184" s="22" t="s">
        <v>673</v>
      </c>
      <c r="F2184" s="22" t="s">
        <v>20</v>
      </c>
      <c r="G2184" s="23" t="n">
        <v>1</v>
      </c>
      <c r="H2184" s="24" t="n">
        <v>1</v>
      </c>
      <c r="I2184" s="24" t="n">
        <v>43</v>
      </c>
      <c r="J2184" s="24" t="n">
        <v>0</v>
      </c>
      <c r="K2184" s="24" t="n">
        <v>-0</v>
      </c>
      <c r="L2184" s="24" t="n">
        <v>-0</v>
      </c>
      <c r="M2184" s="6" t="s">
        <f>=I2184+J2184+K2184+L2184</f>
      </c>
      <c r="N2184" s="22"/>
      <c r="O2184" s="22" t="s">
        <v>796</v>
      </c>
    </row>
    <row collapsed="false" customFormat="false" customHeight="false" hidden="false" ht="12.1" outlineLevel="0" r="2185">
      <c r="A2185" s="21" t="n">
        <v>46119.382962963</v>
      </c>
      <c r="B2185" s="22" t="s">
        <v>673</v>
      </c>
      <c r="C2185" s="22" t="s">
        <v>233</v>
      </c>
      <c r="D2185" s="22" t="s">
        <v>673</v>
      </c>
      <c r="E2185" s="22" t="s">
        <v>673</v>
      </c>
      <c r="F2185" s="22" t="s">
        <v>20</v>
      </c>
      <c r="G2185" s="23" t="n">
        <v>1</v>
      </c>
      <c r="H2185" s="24" t="n">
        <v>1</v>
      </c>
      <c r="I2185" s="24" t="n">
        <v>10.05</v>
      </c>
      <c r="J2185" s="24" t="n">
        <v>0</v>
      </c>
      <c r="K2185" s="24" t="n">
        <v>-0</v>
      </c>
      <c r="L2185" s="24" t="n">
        <v>-0</v>
      </c>
      <c r="M2185" s="6" t="s">
        <f>=I2185+J2185+K2185+L2185</f>
      </c>
      <c r="N2185" s="22"/>
      <c r="O2185" s="22" t="s">
        <v>796</v>
      </c>
    </row>
    <row collapsed="false" customFormat="false" customHeight="false" hidden="false" ht="12.1" outlineLevel="0" r="2186">
      <c r="A2186" s="20" t="n">
        <v>46119.46150463</v>
      </c>
      <c r="B2186" s="16" t="s">
        <v>135</v>
      </c>
      <c r="C2186" s="16" t="s">
        <v>801</v>
      </c>
      <c r="D2186" s="16" t="s">
        <v>336</v>
      </c>
      <c r="E2186" s="16" t="s">
        <v>132</v>
      </c>
      <c r="F2186" s="16" t="s">
        <v>20</v>
      </c>
      <c r="G2186" s="7" t="n">
        <v>1</v>
      </c>
      <c r="H2186" s="6" t="n">
        <v>155.181494</v>
      </c>
      <c r="I2186" s="6" t="n">
        <v>-155.18</v>
      </c>
      <c r="J2186" s="6" t="n">
        <v>-0</v>
      </c>
      <c r="K2186" s="6" t="n">
        <v>-0</v>
      </c>
      <c r="L2186" s="6" t="n">
        <v>-0</v>
      </c>
      <c r="M2186" s="6" t="s">
        <f>=I2186+J2186+K2186+L2186</f>
      </c>
      <c r="N2186" s="16"/>
      <c r="O2186" s="16" t="s">
        <v>796</v>
      </c>
    </row>
    <row collapsed="false" customFormat="false" customHeight="false" hidden="false" ht="12.1" outlineLevel="0" r="2187">
      <c r="A2187" s="21" t="n">
        <v>46119.72349537</v>
      </c>
      <c r="B2187" s="22" t="s">
        <v>696</v>
      </c>
      <c r="C2187" s="22" t="s">
        <v>905</v>
      </c>
      <c r="D2187" s="22" t="s">
        <v>696</v>
      </c>
      <c r="E2187" s="22" t="s">
        <v>696</v>
      </c>
      <c r="F2187" s="22" t="s">
        <v>20</v>
      </c>
      <c r="G2187" s="23" t="n">
        <v>1</v>
      </c>
      <c r="H2187" s="24" t="n">
        <v>1</v>
      </c>
      <c r="I2187" s="24" t="n">
        <v>104.8</v>
      </c>
      <c r="J2187" s="24" t="n">
        <v>0</v>
      </c>
      <c r="K2187" s="24" t="n">
        <v>-0</v>
      </c>
      <c r="L2187" s="24" t="n">
        <v>-0</v>
      </c>
      <c r="M2187" s="6" t="s">
        <f>=I2187+J2187+K2187+L2187</f>
      </c>
      <c r="N2187" s="22"/>
      <c r="O2187" s="22" t="s">
        <v>674</v>
      </c>
    </row>
    <row collapsed="false" customFormat="false" customHeight="false" hidden="false" ht="12.1" outlineLevel="0" r="2188">
      <c r="A2188" s="21" t="n">
        <v>46120.388541667</v>
      </c>
      <c r="B2188" s="22" t="s">
        <v>673</v>
      </c>
      <c r="C2188" s="22" t="s">
        <v>233</v>
      </c>
      <c r="D2188" s="22" t="s">
        <v>673</v>
      </c>
      <c r="E2188" s="22" t="s">
        <v>673</v>
      </c>
      <c r="F2188" s="22" t="s">
        <v>20</v>
      </c>
      <c r="G2188" s="23" t="n">
        <v>1</v>
      </c>
      <c r="H2188" s="24" t="n">
        <v>1</v>
      </c>
      <c r="I2188" s="24" t="n">
        <v>4.04</v>
      </c>
      <c r="J2188" s="24" t="n">
        <v>0</v>
      </c>
      <c r="K2188" s="24" t="n">
        <v>-0</v>
      </c>
      <c r="L2188" s="24" t="n">
        <v>-0</v>
      </c>
      <c r="M2188" s="6" t="s">
        <f>=I2188+J2188+K2188+L2188</f>
      </c>
      <c r="N2188" s="22"/>
      <c r="O2188" s="22" t="s">
        <v>796</v>
      </c>
    </row>
    <row collapsed="false" customFormat="false" customHeight="false" hidden="false" ht="12.1" outlineLevel="0" r="2189">
      <c r="A2189" s="21" t="n">
        <v>46121.388946759</v>
      </c>
      <c r="B2189" s="22" t="s">
        <v>673</v>
      </c>
      <c r="C2189" s="22" t="s">
        <v>233</v>
      </c>
      <c r="D2189" s="22" t="s">
        <v>673</v>
      </c>
      <c r="E2189" s="22" t="s">
        <v>673</v>
      </c>
      <c r="F2189" s="22" t="s">
        <v>20</v>
      </c>
      <c r="G2189" s="23" t="n">
        <v>1</v>
      </c>
      <c r="H2189" s="24" t="n">
        <v>1</v>
      </c>
      <c r="I2189" s="24" t="n">
        <v>20.04</v>
      </c>
      <c r="J2189" s="24" t="n">
        <v>0</v>
      </c>
      <c r="K2189" s="24" t="n">
        <v>-0</v>
      </c>
      <c r="L2189" s="24" t="n">
        <v>-0</v>
      </c>
      <c r="M2189" s="6" t="s">
        <f>=I2189+J2189+K2189+L2189</f>
      </c>
      <c r="N2189" s="22"/>
      <c r="O2189" s="22" t="s">
        <v>796</v>
      </c>
    </row>
    <row collapsed="false" customFormat="false" customHeight="false" hidden="false" ht="12.1" outlineLevel="0" r="2190">
      <c r="A2190" s="21" t="n">
        <v>46121.506944444</v>
      </c>
      <c r="B2190" s="22" t="s">
        <v>696</v>
      </c>
      <c r="C2190" s="22" t="s">
        <v>845</v>
      </c>
      <c r="D2190" s="22" t="s">
        <v>696</v>
      </c>
      <c r="E2190" s="22" t="s">
        <v>696</v>
      </c>
      <c r="F2190" s="22" t="s">
        <v>20</v>
      </c>
      <c r="G2190" s="23" t="n">
        <v>1</v>
      </c>
      <c r="H2190" s="24" t="n">
        <v>1</v>
      </c>
      <c r="I2190" s="24" t="n">
        <v>38.22</v>
      </c>
      <c r="J2190" s="24" t="n">
        <v>0</v>
      </c>
      <c r="K2190" s="24" t="n">
        <v>-0</v>
      </c>
      <c r="L2190" s="24" t="n">
        <v>-0</v>
      </c>
      <c r="M2190" s="6" t="s">
        <f>=I2190+J2190+K2190+L2190</f>
      </c>
      <c r="N2190" s="22"/>
      <c r="O2190" s="22" t="s">
        <v>674</v>
      </c>
    </row>
    <row collapsed="false" customFormat="false" customHeight="false" hidden="false" ht="12.1" outlineLevel="0" r="2191">
      <c r="A2191" s="21" t="n">
        <v>46121.532650463</v>
      </c>
      <c r="B2191" s="22" t="s">
        <v>696</v>
      </c>
      <c r="C2191" s="22" t="s">
        <v>882</v>
      </c>
      <c r="D2191" s="22" t="s">
        <v>696</v>
      </c>
      <c r="E2191" s="22" t="s">
        <v>696</v>
      </c>
      <c r="F2191" s="22" t="s">
        <v>20</v>
      </c>
      <c r="G2191" s="23" t="n">
        <v>1</v>
      </c>
      <c r="H2191" s="24" t="n">
        <v>1</v>
      </c>
      <c r="I2191" s="24" t="n">
        <v>100.17</v>
      </c>
      <c r="J2191" s="24" t="n">
        <v>0</v>
      </c>
      <c r="K2191" s="24" t="n">
        <v>-0</v>
      </c>
      <c r="L2191" s="24" t="n">
        <v>-0</v>
      </c>
      <c r="M2191" s="6" t="s">
        <f>=I2191+J2191+K2191+L2191</f>
      </c>
      <c r="N2191" s="22"/>
      <c r="O2191" s="22" t="s">
        <v>674</v>
      </c>
    </row>
    <row collapsed="false" customFormat="false" customHeight="false" hidden="false" ht="12.1" outlineLevel="0" r="2192">
      <c r="A2192" s="21" t="n">
        <v>46122.396388889</v>
      </c>
      <c r="B2192" s="22" t="s">
        <v>673</v>
      </c>
      <c r="C2192" s="22" t="s">
        <v>233</v>
      </c>
      <c r="D2192" s="22" t="s">
        <v>673</v>
      </c>
      <c r="E2192" s="22" t="s">
        <v>673</v>
      </c>
      <c r="F2192" s="22" t="s">
        <v>20</v>
      </c>
      <c r="G2192" s="23" t="n">
        <v>1</v>
      </c>
      <c r="H2192" s="24" t="n">
        <v>1</v>
      </c>
      <c r="I2192" s="24" t="n">
        <v>35.05</v>
      </c>
      <c r="J2192" s="24" t="n">
        <v>0</v>
      </c>
      <c r="K2192" s="24" t="n">
        <v>-0</v>
      </c>
      <c r="L2192" s="24" t="n">
        <v>-0</v>
      </c>
      <c r="M2192" s="6" t="s">
        <f>=I2192+J2192+K2192+L2192</f>
      </c>
      <c r="N2192" s="22"/>
      <c r="O2192" s="22" t="s">
        <v>796</v>
      </c>
    </row>
    <row collapsed="false" customFormat="false" customHeight="false" hidden="false" ht="12.1" outlineLevel="0" r="2193">
      <c r="A2193" s="21" t="n">
        <v>46123.503530093</v>
      </c>
      <c r="B2193" s="22" t="s">
        <v>673</v>
      </c>
      <c r="C2193" s="22" t="s">
        <v>233</v>
      </c>
      <c r="D2193" s="22" t="s">
        <v>673</v>
      </c>
      <c r="E2193" s="22" t="s">
        <v>673</v>
      </c>
      <c r="F2193" s="22" t="s">
        <v>20</v>
      </c>
      <c r="G2193" s="23" t="n">
        <v>1</v>
      </c>
      <c r="H2193" s="24" t="n">
        <v>1</v>
      </c>
      <c r="I2193" s="24" t="n">
        <v>35.09</v>
      </c>
      <c r="J2193" s="24" t="n">
        <v>0</v>
      </c>
      <c r="K2193" s="24" t="n">
        <v>-0</v>
      </c>
      <c r="L2193" s="24" t="n">
        <v>-0</v>
      </c>
      <c r="M2193" s="6" t="s">
        <f>=I2193+J2193+K2193+L2193</f>
      </c>
      <c r="N2193" s="22"/>
      <c r="O2193" s="22" t="s">
        <v>796</v>
      </c>
    </row>
    <row collapsed="false" customFormat="false" customHeight="false" hidden="false" ht="12.1" outlineLevel="0" r="2194">
      <c r="A2194" s="21" t="n">
        <v>46123.505324074</v>
      </c>
      <c r="B2194" s="22" t="s">
        <v>673</v>
      </c>
      <c r="C2194" s="22" t="s">
        <v>233</v>
      </c>
      <c r="D2194" s="22" t="s">
        <v>673</v>
      </c>
      <c r="E2194" s="22" t="s">
        <v>673</v>
      </c>
      <c r="F2194" s="22" t="s">
        <v>20</v>
      </c>
      <c r="G2194" s="23" t="n">
        <v>1</v>
      </c>
      <c r="H2194" s="24" t="n">
        <v>1</v>
      </c>
      <c r="I2194" s="24" t="n">
        <v>33</v>
      </c>
      <c r="J2194" s="24" t="n">
        <v>0</v>
      </c>
      <c r="K2194" s="24" t="n">
        <v>-0</v>
      </c>
      <c r="L2194" s="24" t="n">
        <v>-0</v>
      </c>
      <c r="M2194" s="6" t="s">
        <f>=I2194+J2194+K2194+L2194</f>
      </c>
      <c r="N2194" s="22"/>
      <c r="O2194" s="22" t="s">
        <v>796</v>
      </c>
    </row>
    <row collapsed="false" customFormat="false" customHeight="false" hidden="false" ht="12.1" outlineLevel="0" r="2195">
      <c r="A2195" s="21" t="n">
        <v>46123.729571759</v>
      </c>
      <c r="B2195" s="22" t="s">
        <v>673</v>
      </c>
      <c r="C2195" s="22" t="s">
        <v>233</v>
      </c>
      <c r="D2195" s="22" t="s">
        <v>673</v>
      </c>
      <c r="E2195" s="22" t="s">
        <v>673</v>
      </c>
      <c r="F2195" s="22" t="s">
        <v>20</v>
      </c>
      <c r="G2195" s="23" t="n">
        <v>1</v>
      </c>
      <c r="H2195" s="24" t="n">
        <v>1</v>
      </c>
      <c r="I2195" s="24" t="n">
        <v>5.01</v>
      </c>
      <c r="J2195" s="24" t="n">
        <v>0</v>
      </c>
      <c r="K2195" s="24" t="n">
        <v>-0</v>
      </c>
      <c r="L2195" s="24" t="n">
        <v>-0</v>
      </c>
      <c r="M2195" s="6" t="s">
        <f>=I2195+J2195+K2195+L2195</f>
      </c>
      <c r="N2195" s="22"/>
      <c r="O2195" s="22" t="s">
        <v>796</v>
      </c>
    </row>
    <row collapsed="false" customFormat="false" customHeight="false" hidden="false" ht="12.1" outlineLevel="0" r="2196">
      <c r="A2196" s="21" t="n">
        <v>46124.38068287</v>
      </c>
      <c r="B2196" s="22" t="s">
        <v>673</v>
      </c>
      <c r="C2196" s="22" t="s">
        <v>233</v>
      </c>
      <c r="D2196" s="22" t="s">
        <v>673</v>
      </c>
      <c r="E2196" s="22" t="s">
        <v>673</v>
      </c>
      <c r="F2196" s="22" t="s">
        <v>20</v>
      </c>
      <c r="G2196" s="23" t="n">
        <v>1</v>
      </c>
      <c r="H2196" s="24" t="n">
        <v>1</v>
      </c>
      <c r="I2196" s="24" t="n">
        <v>22</v>
      </c>
      <c r="J2196" s="24" t="n">
        <v>0</v>
      </c>
      <c r="K2196" s="24" t="n">
        <v>-0</v>
      </c>
      <c r="L2196" s="24" t="n">
        <v>-0</v>
      </c>
      <c r="M2196" s="6" t="s">
        <f>=I2196+J2196+K2196+L2196</f>
      </c>
      <c r="N2196" s="22"/>
      <c r="O2196" s="22" t="s">
        <v>796</v>
      </c>
    </row>
    <row collapsed="false" customFormat="false" customHeight="false" hidden="false" ht="12.1" outlineLevel="0" r="2197">
      <c r="A2197" s="21" t="n">
        <v>46125.571574074</v>
      </c>
      <c r="B2197" s="22" t="s">
        <v>696</v>
      </c>
      <c r="C2197" s="22" t="s">
        <v>846</v>
      </c>
      <c r="D2197" s="22" t="s">
        <v>696</v>
      </c>
      <c r="E2197" s="22" t="s">
        <v>696</v>
      </c>
      <c r="F2197" s="22" t="s">
        <v>20</v>
      </c>
      <c r="G2197" s="23" t="n">
        <v>1</v>
      </c>
      <c r="H2197" s="24" t="n">
        <v>1</v>
      </c>
      <c r="I2197" s="24" t="n">
        <v>35.76</v>
      </c>
      <c r="J2197" s="24" t="n">
        <v>0</v>
      </c>
      <c r="K2197" s="24" t="n">
        <v>-0</v>
      </c>
      <c r="L2197" s="24" t="n">
        <v>-0</v>
      </c>
      <c r="M2197" s="6" t="s">
        <f>=I2197+J2197+K2197+L2197</f>
      </c>
      <c r="N2197" s="22"/>
      <c r="O2197" s="22" t="s">
        <v>674</v>
      </c>
    </row>
    <row collapsed="false" customFormat="false" customHeight="false" hidden="false" ht="12.1" outlineLevel="0" r="2198">
      <c r="A2198" s="21" t="n">
        <v>46125.664502315</v>
      </c>
      <c r="B2198" s="22" t="s">
        <v>673</v>
      </c>
      <c r="C2198" s="22" t="s">
        <v>233</v>
      </c>
      <c r="D2198" s="22" t="s">
        <v>673</v>
      </c>
      <c r="E2198" s="22" t="s">
        <v>673</v>
      </c>
      <c r="F2198" s="22" t="s">
        <v>20</v>
      </c>
      <c r="G2198" s="23" t="n">
        <v>1</v>
      </c>
      <c r="H2198" s="24" t="n">
        <v>1</v>
      </c>
      <c r="I2198" s="24" t="n">
        <v>42</v>
      </c>
      <c r="J2198" s="24" t="n">
        <v>0</v>
      </c>
      <c r="K2198" s="24" t="n">
        <v>-0</v>
      </c>
      <c r="L2198" s="24" t="n">
        <v>-0</v>
      </c>
      <c r="M2198" s="6" t="s">
        <f>=I2198+J2198+K2198+L2198</f>
      </c>
      <c r="N2198" s="22"/>
      <c r="O2198" s="22" t="s">
        <v>796</v>
      </c>
    </row>
    <row collapsed="false" customFormat="false" customHeight="false" hidden="false" ht="12.1" outlineLevel="0" r="2199">
      <c r="A2199" s="20" t="n">
        <v>46125.664548611</v>
      </c>
      <c r="B2199" s="16" t="s">
        <v>135</v>
      </c>
      <c r="C2199" s="16" t="s">
        <v>801</v>
      </c>
      <c r="D2199" s="16" t="s">
        <v>336</v>
      </c>
      <c r="E2199" s="16" t="s">
        <v>132</v>
      </c>
      <c r="F2199" s="16" t="s">
        <v>20</v>
      </c>
      <c r="G2199" s="7" t="n">
        <v>1</v>
      </c>
      <c r="H2199" s="6" t="n">
        <v>155.526262</v>
      </c>
      <c r="I2199" s="6" t="n">
        <v>-155.53</v>
      </c>
      <c r="J2199" s="6" t="n">
        <v>-0</v>
      </c>
      <c r="K2199" s="6" t="n">
        <v>-0</v>
      </c>
      <c r="L2199" s="6" t="n">
        <v>-0</v>
      </c>
      <c r="M2199" s="6" t="s">
        <f>=I2199+J2199+K2199+L2199</f>
      </c>
      <c r="N2199" s="16"/>
      <c r="O2199" s="16" t="s">
        <v>796</v>
      </c>
    </row>
    <row collapsed="false" customFormat="false" customHeight="false" hidden="false" ht="12.1" outlineLevel="0" r="2200">
      <c r="A2200" s="21" t="n">
        <v>46125.795335648</v>
      </c>
      <c r="B2200" s="22" t="s">
        <v>696</v>
      </c>
      <c r="C2200" s="22" t="s">
        <v>852</v>
      </c>
      <c r="D2200" s="22" t="s">
        <v>696</v>
      </c>
      <c r="E2200" s="22" t="s">
        <v>696</v>
      </c>
      <c r="F2200" s="22" t="s">
        <v>20</v>
      </c>
      <c r="G2200" s="23" t="n">
        <v>1</v>
      </c>
      <c r="H2200" s="24" t="n">
        <v>1</v>
      </c>
      <c r="I2200" s="24" t="n">
        <v>3.33</v>
      </c>
      <c r="J2200" s="24" t="n">
        <v>0</v>
      </c>
      <c r="K2200" s="24" t="n">
        <v>-0</v>
      </c>
      <c r="L2200" s="24" t="n">
        <v>-0</v>
      </c>
      <c r="M2200" s="6" t="s">
        <f>=I2200+J2200+K2200+L2200</f>
      </c>
      <c r="N2200" s="22"/>
      <c r="O2200" s="22" t="s">
        <v>674</v>
      </c>
    </row>
    <row collapsed="false" customFormat="false" customHeight="false" hidden="false" ht="12.1" outlineLevel="0" r="2201">
      <c r="A2201" s="21" t="n">
        <v>46125.796342593</v>
      </c>
      <c r="B2201" s="22" t="s">
        <v>731</v>
      </c>
      <c r="C2201" s="22" t="s">
        <v>853</v>
      </c>
      <c r="D2201" s="22" t="s">
        <v>731</v>
      </c>
      <c r="E2201" s="22" t="s">
        <v>731</v>
      </c>
      <c r="F2201" s="22" t="s">
        <v>20</v>
      </c>
      <c r="G2201" s="23" t="n">
        <v>1</v>
      </c>
      <c r="H2201" s="24" t="n">
        <v>1</v>
      </c>
      <c r="I2201" s="24" t="n">
        <v>30</v>
      </c>
      <c r="J2201" s="24" t="n">
        <v>0</v>
      </c>
      <c r="K2201" s="24" t="n">
        <v>-0</v>
      </c>
      <c r="L2201" s="24" t="n">
        <v>-0</v>
      </c>
      <c r="M2201" s="6" t="s">
        <f>=I2201+J2201+K2201+L2201</f>
      </c>
      <c r="N2201" s="22"/>
      <c r="O2201" s="22" t="s">
        <v>674</v>
      </c>
    </row>
    <row collapsed="false" customFormat="false" customHeight="false" hidden="false" ht="12.1" outlineLevel="0" r="2202">
      <c r="A2202" s="21" t="n">
        <v>46125.830393519</v>
      </c>
      <c r="B2202" s="22" t="s">
        <v>673</v>
      </c>
      <c r="C2202" s="22" t="s">
        <v>233</v>
      </c>
      <c r="D2202" s="22" t="s">
        <v>673</v>
      </c>
      <c r="E2202" s="22" t="s">
        <v>673</v>
      </c>
      <c r="F2202" s="22" t="s">
        <v>20</v>
      </c>
      <c r="G2202" s="23" t="n">
        <v>1</v>
      </c>
      <c r="H2202" s="24" t="n">
        <v>1</v>
      </c>
      <c r="I2202" s="24" t="n">
        <v>5000</v>
      </c>
      <c r="J2202" s="24" t="n">
        <v>0</v>
      </c>
      <c r="K2202" s="24" t="n">
        <v>-0</v>
      </c>
      <c r="L2202" s="24" t="n">
        <v>-0</v>
      </c>
      <c r="M2202" s="6" t="s">
        <f>=I2202+J2202+K2202+L2202</f>
      </c>
      <c r="N2202" s="22"/>
      <c r="O2202" s="22" t="s">
        <v>674</v>
      </c>
    </row>
    <row collapsed="false" customFormat="false" customHeight="false" hidden="false" ht="12.1" outlineLevel="0" r="2203">
      <c r="A2203" s="21" t="n">
        <v>46125.851458333</v>
      </c>
      <c r="B2203" s="22" t="s">
        <v>673</v>
      </c>
      <c r="C2203" s="22" t="s">
        <v>233</v>
      </c>
      <c r="D2203" s="22" t="s">
        <v>673</v>
      </c>
      <c r="E2203" s="22" t="s">
        <v>673</v>
      </c>
      <c r="F2203" s="22" t="s">
        <v>20</v>
      </c>
      <c r="G2203" s="23" t="n">
        <v>1</v>
      </c>
      <c r="H2203" s="24" t="n">
        <v>1</v>
      </c>
      <c r="I2203" s="24" t="n">
        <v>10.96</v>
      </c>
      <c r="J2203" s="24" t="n">
        <v>0</v>
      </c>
      <c r="K2203" s="24" t="n">
        <v>-0</v>
      </c>
      <c r="L2203" s="24" t="n">
        <v>-0</v>
      </c>
      <c r="M2203" s="6" t="s">
        <f>=I2203+J2203+K2203+L2203</f>
      </c>
      <c r="N2203" s="22"/>
      <c r="O2203" s="22" t="s">
        <v>796</v>
      </c>
    </row>
    <row collapsed="false" customFormat="false" customHeight="false" hidden="false" ht="12.1" outlineLevel="0" r="2204">
      <c r="A2204" s="21" t="n">
        <v>46125.862118056</v>
      </c>
      <c r="B2204" s="22" t="s">
        <v>673</v>
      </c>
      <c r="C2204" s="22" t="s">
        <v>233</v>
      </c>
      <c r="D2204" s="22" t="s">
        <v>673</v>
      </c>
      <c r="E2204" s="22" t="s">
        <v>673</v>
      </c>
      <c r="F2204" s="22" t="s">
        <v>20</v>
      </c>
      <c r="G2204" s="23" t="n">
        <v>1</v>
      </c>
      <c r="H2204" s="24" t="n">
        <v>1</v>
      </c>
      <c r="I2204" s="24" t="n">
        <v>10</v>
      </c>
      <c r="J2204" s="24" t="n">
        <v>0</v>
      </c>
      <c r="K2204" s="24" t="n">
        <v>-0</v>
      </c>
      <c r="L2204" s="24" t="n">
        <v>-0</v>
      </c>
      <c r="M2204" s="6" t="s">
        <f>=I2204+J2204+K2204+L2204</f>
      </c>
      <c r="N2204" s="22"/>
      <c r="O2204" s="22" t="s">
        <v>796</v>
      </c>
    </row>
    <row collapsed="false" customFormat="false" customHeight="false" hidden="false" ht="12.1" outlineLevel="0" r="2205">
      <c r="A2205" s="21" t="n">
        <v>46126.390034722</v>
      </c>
      <c r="B2205" s="22" t="s">
        <v>673</v>
      </c>
      <c r="C2205" s="22" t="s">
        <v>233</v>
      </c>
      <c r="D2205" s="22" t="s">
        <v>673</v>
      </c>
      <c r="E2205" s="22" t="s">
        <v>673</v>
      </c>
      <c r="F2205" s="22" t="s">
        <v>20</v>
      </c>
      <c r="G2205" s="23" t="n">
        <v>1</v>
      </c>
      <c r="H2205" s="24" t="n">
        <v>1</v>
      </c>
      <c r="I2205" s="24" t="n">
        <v>20.04</v>
      </c>
      <c r="J2205" s="24" t="n">
        <v>0</v>
      </c>
      <c r="K2205" s="24" t="n">
        <v>-0</v>
      </c>
      <c r="L2205" s="24" t="n">
        <v>-0</v>
      </c>
      <c r="M2205" s="6" t="s">
        <f>=I2205+J2205+K2205+L2205</f>
      </c>
      <c r="N2205" s="22"/>
      <c r="O2205" s="22" t="s">
        <v>796</v>
      </c>
    </row>
    <row collapsed="false" customFormat="false" customHeight="false" hidden="false" ht="12.1" outlineLevel="0" r="2206">
      <c r="A2206" s="21" t="n">
        <v>46126.710162037</v>
      </c>
      <c r="B2206" s="22" t="s">
        <v>673</v>
      </c>
      <c r="C2206" s="22" t="s">
        <v>233</v>
      </c>
      <c r="D2206" s="22" t="s">
        <v>673</v>
      </c>
      <c r="E2206" s="22" t="s">
        <v>673</v>
      </c>
      <c r="F2206" s="22" t="s">
        <v>20</v>
      </c>
      <c r="G2206" s="23" t="n">
        <v>1</v>
      </c>
      <c r="H2206" s="24" t="n">
        <v>1</v>
      </c>
      <c r="I2206" s="24" t="n">
        <v>43</v>
      </c>
      <c r="J2206" s="24" t="n">
        <v>0</v>
      </c>
      <c r="K2206" s="24" t="n">
        <v>-0</v>
      </c>
      <c r="L2206" s="24" t="n">
        <v>-0</v>
      </c>
      <c r="M2206" s="6" t="s">
        <f>=I2206+J2206+K2206+L2206</f>
      </c>
      <c r="N2206" s="22"/>
      <c r="O2206" s="22" t="s">
        <v>796</v>
      </c>
    </row>
    <row collapsed="false" customFormat="false" customHeight="false" hidden="false" ht="12.1" outlineLevel="0" r="2207">
      <c r="A2207" s="21" t="n">
        <v>46127.524444444</v>
      </c>
      <c r="B2207" s="22" t="s">
        <v>673</v>
      </c>
      <c r="C2207" s="22" t="s">
        <v>233</v>
      </c>
      <c r="D2207" s="22" t="s">
        <v>673</v>
      </c>
      <c r="E2207" s="22" t="s">
        <v>673</v>
      </c>
      <c r="F2207" s="22" t="s">
        <v>20</v>
      </c>
      <c r="G2207" s="23" t="n">
        <v>1</v>
      </c>
      <c r="H2207" s="24" t="n">
        <v>1</v>
      </c>
      <c r="I2207" s="24" t="n">
        <v>27</v>
      </c>
      <c r="J2207" s="24" t="n">
        <v>0</v>
      </c>
      <c r="K2207" s="24" t="n">
        <v>-0</v>
      </c>
      <c r="L2207" s="24" t="n">
        <v>-0</v>
      </c>
      <c r="M2207" s="6" t="s">
        <f>=I2207+J2207+K2207+L2207</f>
      </c>
      <c r="N2207" s="22"/>
      <c r="O2207" s="22" t="s">
        <v>796</v>
      </c>
    </row>
    <row collapsed="false" customFormat="false" customHeight="false" hidden="false" ht="12.1" outlineLevel="0" r="2208">
      <c r="A2208" s="20" t="n">
        <v>46127.903009259</v>
      </c>
      <c r="B2208" s="16" t="s">
        <v>127</v>
      </c>
      <c r="C2208" s="16" t="s">
        <v>795</v>
      </c>
      <c r="D2208" s="16" t="s">
        <v>336</v>
      </c>
      <c r="E2208" s="16" t="s">
        <v>18</v>
      </c>
      <c r="F2208" s="16" t="s">
        <v>20</v>
      </c>
      <c r="G2208" s="7" t="n">
        <v>5</v>
      </c>
      <c r="H2208" s="6" t="n">
        <v>87.45</v>
      </c>
      <c r="I2208" s="6" t="n">
        <v>-437.25</v>
      </c>
      <c r="J2208" s="6" t="n">
        <v>-0</v>
      </c>
      <c r="K2208" s="6" t="n">
        <v>-1.31</v>
      </c>
      <c r="L2208" s="6" t="n">
        <v>-0</v>
      </c>
      <c r="M2208" s="6" t="s">
        <f>=I2208+J2208+K2208+L2208</f>
      </c>
      <c r="N2208" s="16"/>
      <c r="O2208" s="16" t="s">
        <v>674</v>
      </c>
    </row>
    <row collapsed="false" customFormat="false" customHeight="false" hidden="false" ht="12.1" outlineLevel="0" r="2209">
      <c r="A2209" s="20" t="n">
        <v>46127.906759259</v>
      </c>
      <c r="B2209" s="16" t="s">
        <v>74</v>
      </c>
      <c r="C2209" s="16" t="s">
        <v>884</v>
      </c>
      <c r="D2209" s="16" t="s">
        <v>336</v>
      </c>
      <c r="E2209" s="16" t="s">
        <v>18</v>
      </c>
      <c r="F2209" s="16" t="s">
        <v>20</v>
      </c>
      <c r="G2209" s="7" t="n">
        <v>2</v>
      </c>
      <c r="H2209" s="6" t="n">
        <v>1498</v>
      </c>
      <c r="I2209" s="6" t="n">
        <v>-2996</v>
      </c>
      <c r="J2209" s="6" t="n">
        <v>-0</v>
      </c>
      <c r="K2209" s="6" t="n">
        <v>-8.99</v>
      </c>
      <c r="L2209" s="6" t="n">
        <v>-0</v>
      </c>
      <c r="M2209" s="6" t="s">
        <f>=I2209+J2209+K2209+L2209</f>
      </c>
      <c r="N2209" s="16"/>
      <c r="O2209" s="16" t="s">
        <v>674</v>
      </c>
    </row>
    <row collapsed="false" customFormat="false" customHeight="false" hidden="false" ht="12.1" outlineLevel="0" r="2210">
      <c r="A2210" s="20" t="n">
        <v>46127.907905093</v>
      </c>
      <c r="B2210" s="16" t="s">
        <v>86</v>
      </c>
      <c r="C2210" s="16" t="s">
        <v>885</v>
      </c>
      <c r="D2210" s="16" t="s">
        <v>336</v>
      </c>
      <c r="E2210" s="16" t="s">
        <v>18</v>
      </c>
      <c r="F2210" s="16" t="s">
        <v>20</v>
      </c>
      <c r="G2210" s="7" t="n">
        <v>10</v>
      </c>
      <c r="H2210" s="6" t="n">
        <v>71.76</v>
      </c>
      <c r="I2210" s="6" t="n">
        <v>-717.6</v>
      </c>
      <c r="J2210" s="6" t="n">
        <v>-0</v>
      </c>
      <c r="K2210" s="6" t="n">
        <v>-2.15</v>
      </c>
      <c r="L2210" s="6" t="n">
        <v>-0</v>
      </c>
      <c r="M2210" s="6" t="s">
        <f>=I2210+J2210+K2210+L2210</f>
      </c>
      <c r="N2210" s="16"/>
      <c r="O2210" s="16" t="s">
        <v>674</v>
      </c>
    </row>
    <row collapsed="false" customFormat="false" customHeight="false" hidden="false" ht="12.1" outlineLevel="0" r="2211">
      <c r="A2211" s="20" t="n">
        <v>46127.908159722</v>
      </c>
      <c r="B2211" s="16" t="s">
        <v>86</v>
      </c>
      <c r="C2211" s="16" t="s">
        <v>885</v>
      </c>
      <c r="D2211" s="16" t="s">
        <v>336</v>
      </c>
      <c r="E2211" s="16" t="s">
        <v>18</v>
      </c>
      <c r="F2211" s="16" t="s">
        <v>20</v>
      </c>
      <c r="G2211" s="7" t="n">
        <v>10</v>
      </c>
      <c r="H2211" s="6" t="n">
        <v>71.78</v>
      </c>
      <c r="I2211" s="6" t="n">
        <v>-717.8</v>
      </c>
      <c r="J2211" s="6" t="n">
        <v>-0</v>
      </c>
      <c r="K2211" s="6" t="n">
        <v>-2.15</v>
      </c>
      <c r="L2211" s="6" t="n">
        <v>-0</v>
      </c>
      <c r="M2211" s="6" t="s">
        <f>=I2211+J2211+K2211+L2211</f>
      </c>
      <c r="N2211" s="16"/>
      <c r="O2211" s="16" t="s">
        <v>674</v>
      </c>
    </row>
    <row collapsed="false" customFormat="false" customHeight="false" hidden="false" ht="12.1" outlineLevel="0" r="2212">
      <c r="A2212" s="20" t="n">
        <v>46127.908483796</v>
      </c>
      <c r="B2212" s="16" t="s">
        <v>49</v>
      </c>
      <c r="C2212" s="16" t="s">
        <v>831</v>
      </c>
      <c r="D2212" s="16" t="s">
        <v>336</v>
      </c>
      <c r="E2212" s="16" t="s">
        <v>18</v>
      </c>
      <c r="F2212" s="16" t="s">
        <v>20</v>
      </c>
      <c r="G2212" s="7" t="n">
        <v>1</v>
      </c>
      <c r="H2212" s="6" t="n">
        <v>2439.5</v>
      </c>
      <c r="I2212" s="6" t="n">
        <v>-2439.5</v>
      </c>
      <c r="J2212" s="6" t="n">
        <v>-0</v>
      </c>
      <c r="K2212" s="6" t="n">
        <v>-7.32</v>
      </c>
      <c r="L2212" s="6" t="n">
        <v>-0</v>
      </c>
      <c r="M2212" s="6" t="s">
        <f>=I2212+J2212+K2212+L2212</f>
      </c>
      <c r="N2212" s="16"/>
      <c r="O2212" s="16" t="s">
        <v>674</v>
      </c>
    </row>
    <row collapsed="false" customFormat="false" customHeight="false" hidden="false" ht="12.1" outlineLevel="0" r="2213">
      <c r="A2213" s="20" t="n">
        <v>46127.908680556</v>
      </c>
      <c r="B2213" s="16" t="s">
        <v>105</v>
      </c>
      <c r="C2213" s="16" t="s">
        <v>764</v>
      </c>
      <c r="D2213" s="16" t="s">
        <v>336</v>
      </c>
      <c r="E2213" s="16" t="s">
        <v>18</v>
      </c>
      <c r="F2213" s="16" t="s">
        <v>20</v>
      </c>
      <c r="G2213" s="7" t="n">
        <v>200</v>
      </c>
      <c r="H2213" s="6" t="n">
        <v>3.266</v>
      </c>
      <c r="I2213" s="6" t="n">
        <v>-653.2</v>
      </c>
      <c r="J2213" s="6" t="n">
        <v>-0</v>
      </c>
      <c r="K2213" s="6" t="n">
        <v>-1.96</v>
      </c>
      <c r="L2213" s="6" t="n">
        <v>-0</v>
      </c>
      <c r="M2213" s="6" t="s">
        <f>=I2213+J2213+K2213+L2213</f>
      </c>
      <c r="N2213" s="16"/>
      <c r="O2213" s="16" t="s">
        <v>674</v>
      </c>
    </row>
    <row collapsed="false" customFormat="false" customHeight="false" hidden="false" ht="12.1" outlineLevel="0" r="2214">
      <c r="A2214" s="20" t="n">
        <v>46127.908877315</v>
      </c>
      <c r="B2214" s="16" t="s">
        <v>100</v>
      </c>
      <c r="C2214" s="16" t="s">
        <v>740</v>
      </c>
      <c r="D2214" s="16" t="s">
        <v>336</v>
      </c>
      <c r="E2214" s="16" t="s">
        <v>18</v>
      </c>
      <c r="F2214" s="16" t="s">
        <v>20</v>
      </c>
      <c r="G2214" s="7" t="n">
        <v>1000</v>
      </c>
      <c r="H2214" s="6" t="n">
        <v>0.423</v>
      </c>
      <c r="I2214" s="6" t="n">
        <v>-423</v>
      </c>
      <c r="J2214" s="6" t="n">
        <v>-0</v>
      </c>
      <c r="K2214" s="6" t="n">
        <v>-1.27</v>
      </c>
      <c r="L2214" s="6" t="n">
        <v>-0</v>
      </c>
      <c r="M2214" s="6" t="s">
        <f>=I2214+J2214+K2214+L2214</f>
      </c>
      <c r="N2214" s="16"/>
      <c r="O2214" s="16" t="s">
        <v>674</v>
      </c>
    </row>
    <row collapsed="false" customFormat="false" customHeight="false" hidden="false" ht="12.1" outlineLevel="0" r="2215">
      <c r="A2215" s="20" t="n">
        <v>46127.909108796</v>
      </c>
      <c r="B2215" s="16" t="s">
        <v>31</v>
      </c>
      <c r="C2215" s="16" t="s">
        <v>708</v>
      </c>
      <c r="D2215" s="16" t="s">
        <v>336</v>
      </c>
      <c r="E2215" s="16" t="s">
        <v>18</v>
      </c>
      <c r="F2215" s="16" t="s">
        <v>20</v>
      </c>
      <c r="G2215" s="7" t="n">
        <v>3</v>
      </c>
      <c r="H2215" s="6" t="n">
        <v>553.9</v>
      </c>
      <c r="I2215" s="6" t="n">
        <v>-1661.7</v>
      </c>
      <c r="J2215" s="6" t="n">
        <v>-0</v>
      </c>
      <c r="K2215" s="6" t="n">
        <v>-4.99</v>
      </c>
      <c r="L2215" s="6" t="n">
        <v>-0</v>
      </c>
      <c r="M2215" s="6" t="s">
        <f>=I2215+J2215+K2215+L2215</f>
      </c>
      <c r="N2215" s="16"/>
      <c r="O2215" s="16" t="s">
        <v>674</v>
      </c>
    </row>
    <row collapsed="false" customFormat="false" customHeight="false" hidden="false" ht="12.1" outlineLevel="0" r="2216">
      <c r="A2216" s="20" t="n">
        <v>46127.909328704</v>
      </c>
      <c r="B2216" s="16" t="s">
        <v>56</v>
      </c>
      <c r="C2216" s="16" t="s">
        <v>686</v>
      </c>
      <c r="D2216" s="16" t="s">
        <v>336</v>
      </c>
      <c r="E2216" s="16" t="s">
        <v>18</v>
      </c>
      <c r="F2216" s="16" t="s">
        <v>20</v>
      </c>
      <c r="G2216" s="7" t="n">
        <v>2</v>
      </c>
      <c r="H2216" s="6" t="n">
        <v>449.4</v>
      </c>
      <c r="I2216" s="6" t="n">
        <v>-898.8</v>
      </c>
      <c r="J2216" s="6" t="n">
        <v>-0</v>
      </c>
      <c r="K2216" s="6" t="n">
        <v>-2.7</v>
      </c>
      <c r="L2216" s="6" t="n">
        <v>-0</v>
      </c>
      <c r="M2216" s="6" t="s">
        <f>=I2216+J2216+K2216+L2216</f>
      </c>
      <c r="N2216" s="16"/>
      <c r="O2216" s="16" t="s">
        <v>674</v>
      </c>
    </row>
    <row collapsed="false" customFormat="false" customHeight="false" hidden="false" ht="12.1" outlineLevel="0" r="2217">
      <c r="A2217" s="20" t="n">
        <v>46127.909722222</v>
      </c>
      <c r="B2217" s="16" t="s">
        <v>78</v>
      </c>
      <c r="C2217" s="16" t="s">
        <v>886</v>
      </c>
      <c r="D2217" s="16" t="s">
        <v>336</v>
      </c>
      <c r="E2217" s="16" t="s">
        <v>18</v>
      </c>
      <c r="F2217" s="16" t="s">
        <v>20</v>
      </c>
      <c r="G2217" s="7" t="n">
        <v>1</v>
      </c>
      <c r="H2217" s="6" t="n">
        <v>1065.4</v>
      </c>
      <c r="I2217" s="6" t="n">
        <v>-1065.4</v>
      </c>
      <c r="J2217" s="6" t="n">
        <v>-0</v>
      </c>
      <c r="K2217" s="6" t="n">
        <v>-3.2</v>
      </c>
      <c r="L2217" s="6" t="n">
        <v>-0</v>
      </c>
      <c r="M2217" s="6" t="s">
        <f>=I2217+J2217+K2217+L2217</f>
      </c>
      <c r="N2217" s="16"/>
      <c r="O2217" s="16" t="s">
        <v>674</v>
      </c>
    </row>
    <row collapsed="false" customFormat="false" customHeight="false" hidden="false" ht="12.1" outlineLevel="0" r="2218">
      <c r="A2218" s="20" t="n">
        <v>46127.911759259</v>
      </c>
      <c r="B2218" s="16" t="s">
        <v>173</v>
      </c>
      <c r="C2218" s="16" t="s">
        <v>906</v>
      </c>
      <c r="D2218" s="16" t="s">
        <v>336</v>
      </c>
      <c r="E2218" s="16" t="s">
        <v>146</v>
      </c>
      <c r="F2218" s="16" t="s">
        <v>20</v>
      </c>
      <c r="G2218" s="7" t="n">
        <v>5</v>
      </c>
      <c r="H2218" s="6" t="n">
        <v>97.09</v>
      </c>
      <c r="I2218" s="6" t="n">
        <v>-4854.5</v>
      </c>
      <c r="J2218" s="6" t="n">
        <v>-24.95</v>
      </c>
      <c r="K2218" s="6" t="n">
        <v>-14.56</v>
      </c>
      <c r="L2218" s="6" t="n">
        <v>-0</v>
      </c>
      <c r="M2218" s="6" t="s">
        <f>=I2218+J2218+K2218+L2218</f>
      </c>
      <c r="N2218" s="16"/>
      <c r="O2218" s="16" t="s">
        <v>674</v>
      </c>
    </row>
    <row collapsed="false" customFormat="false" customHeight="false" hidden="false" ht="12.1" outlineLevel="0" r="2219">
      <c r="A2219" s="20" t="n">
        <v>46127.912465278</v>
      </c>
      <c r="B2219" s="16" t="s">
        <v>195</v>
      </c>
      <c r="C2219" s="16" t="s">
        <v>907</v>
      </c>
      <c r="D2219" s="16" t="s">
        <v>336</v>
      </c>
      <c r="E2219" s="16" t="s">
        <v>146</v>
      </c>
      <c r="F2219" s="16" t="s">
        <v>20</v>
      </c>
      <c r="G2219" s="7" t="n">
        <v>2</v>
      </c>
      <c r="H2219" s="6" t="n">
        <v>100.1</v>
      </c>
      <c r="I2219" s="6" t="n">
        <v>-2002</v>
      </c>
      <c r="J2219" s="6" t="n">
        <v>-12.96</v>
      </c>
      <c r="K2219" s="6" t="n">
        <v>-6.01</v>
      </c>
      <c r="L2219" s="6" t="n">
        <v>-0</v>
      </c>
      <c r="M2219" s="6" t="s">
        <f>=I2219+J2219+K2219+L2219</f>
      </c>
      <c r="N2219" s="16"/>
      <c r="O2219" s="16" t="s">
        <v>674</v>
      </c>
    </row>
    <row collapsed="false" customFormat="false" customHeight="false" hidden="false" ht="12.1" outlineLevel="0" r="2220">
      <c r="A2220" s="20" t="n">
        <v>46127.915219907</v>
      </c>
      <c r="B2220" s="16" t="s">
        <v>189</v>
      </c>
      <c r="C2220" s="16" t="s">
        <v>908</v>
      </c>
      <c r="D2220" s="16" t="s">
        <v>336</v>
      </c>
      <c r="E2220" s="16" t="s">
        <v>146</v>
      </c>
      <c r="F2220" s="16" t="s">
        <v>20</v>
      </c>
      <c r="G2220" s="7" t="n">
        <v>2</v>
      </c>
      <c r="H2220" s="6" t="n">
        <v>104.23</v>
      </c>
      <c r="I2220" s="6" t="n">
        <v>-2084.6</v>
      </c>
      <c r="J2220" s="6" t="n">
        <v>-20.22</v>
      </c>
      <c r="K2220" s="6" t="n">
        <v>-6.25</v>
      </c>
      <c r="L2220" s="6" t="n">
        <v>-0</v>
      </c>
      <c r="M2220" s="6" t="s">
        <f>=I2220+J2220+K2220+L2220</f>
      </c>
      <c r="N2220" s="16"/>
      <c r="O2220" s="16" t="s">
        <v>674</v>
      </c>
    </row>
    <row collapsed="false" customFormat="false" customHeight="false" hidden="false" ht="12.1" outlineLevel="0" r="2221">
      <c r="A2221" s="20" t="n">
        <v>46127.915555556</v>
      </c>
      <c r="B2221" s="16" t="s">
        <v>135</v>
      </c>
      <c r="C2221" s="16" t="s">
        <v>801</v>
      </c>
      <c r="D2221" s="16" t="s">
        <v>336</v>
      </c>
      <c r="E2221" s="16" t="s">
        <v>132</v>
      </c>
      <c r="F2221" s="16" t="s">
        <v>20</v>
      </c>
      <c r="G2221" s="7" t="n">
        <v>2</v>
      </c>
      <c r="H2221" s="6" t="n">
        <v>155.64</v>
      </c>
      <c r="I2221" s="6" t="n">
        <v>-311.28</v>
      </c>
      <c r="J2221" s="6" t="n">
        <v>-0</v>
      </c>
      <c r="K2221" s="6" t="n">
        <v>-0</v>
      </c>
      <c r="L2221" s="6" t="n">
        <v>-0</v>
      </c>
      <c r="M2221" s="6" t="s">
        <f>=I2221+J2221+K2221+L2221</f>
      </c>
      <c r="N2221" s="16"/>
      <c r="O2221" s="16" t="s">
        <v>674</v>
      </c>
    </row>
    <row collapsed="false" customFormat="false" customHeight="false" hidden="false" ht="12.1" outlineLevel="0" r="2222">
      <c r="A2222" s="21" t="n">
        <v>46127.93087963</v>
      </c>
      <c r="B2222" s="22" t="s">
        <v>673</v>
      </c>
      <c r="C2222" s="22" t="s">
        <v>279</v>
      </c>
      <c r="D2222" s="22" t="s">
        <v>673</v>
      </c>
      <c r="E2222" s="22" t="s">
        <v>673</v>
      </c>
      <c r="F2222" s="22" t="s">
        <v>20</v>
      </c>
      <c r="G2222" s="23" t="n">
        <v>1</v>
      </c>
      <c r="H2222" s="24" t="n">
        <v>1</v>
      </c>
      <c r="I2222" s="24" t="n">
        <v>6381.04</v>
      </c>
      <c r="J2222" s="24" t="n">
        <v>0</v>
      </c>
      <c r="K2222" s="24" t="n">
        <v>-0</v>
      </c>
      <c r="L2222" s="24" t="n">
        <v>-0</v>
      </c>
      <c r="M2222" s="6" t="s">
        <f>=I2222+J2222+K2222+L2222</f>
      </c>
      <c r="N2222" s="22"/>
      <c r="O2222" s="22" t="s">
        <v>674</v>
      </c>
    </row>
    <row collapsed="false" customFormat="false" customHeight="false" hidden="false" ht="12.1" outlineLevel="0" r="2223">
      <c r="A2223" s="25" t="n">
        <v>46127.93087963</v>
      </c>
      <c r="B2223" s="26" t="s">
        <v>684</v>
      </c>
      <c r="C2223" s="26" t="s">
        <v>280</v>
      </c>
      <c r="D2223" s="26" t="s">
        <v>684</v>
      </c>
      <c r="E2223" s="26" t="s">
        <v>684</v>
      </c>
      <c r="F2223" s="26" t="s">
        <v>20</v>
      </c>
      <c r="G2223" s="27" t="n">
        <v>1</v>
      </c>
      <c r="H2223" s="28" t="n">
        <v>-1</v>
      </c>
      <c r="I2223" s="28" t="n">
        <v>-6381.04</v>
      </c>
      <c r="J2223" s="28" t="n">
        <v>0</v>
      </c>
      <c r="K2223" s="28" t="n">
        <v>-0</v>
      </c>
      <c r="L2223" s="28" t="n">
        <v>-0</v>
      </c>
      <c r="M2223" s="6" t="s">
        <f>=I2223+J2223+K2223+L2223</f>
      </c>
      <c r="N2223" s="26"/>
      <c r="O2223" s="26" t="s">
        <v>796</v>
      </c>
    </row>
    <row collapsed="false" customFormat="false" customHeight="false" hidden="false" ht="12.1" outlineLevel="0" r="2224">
      <c r="A2224" s="33" t="n">
        <v>46127.93087963</v>
      </c>
      <c r="B2224" s="34" t="s">
        <v>135</v>
      </c>
      <c r="C2224" s="34" t="s">
        <v>801</v>
      </c>
      <c r="D2224" s="34" t="s">
        <v>407</v>
      </c>
      <c r="E2224" s="34" t="s">
        <v>132</v>
      </c>
      <c r="F2224" s="34" t="s">
        <v>20</v>
      </c>
      <c r="G2224" s="35" t="n">
        <v>-41</v>
      </c>
      <c r="H2224" s="36" t="n">
        <v>155.635231</v>
      </c>
      <c r="I2224" s="36" t="n">
        <v>6381.04</v>
      </c>
      <c r="J2224" s="36" t="n">
        <v>0</v>
      </c>
      <c r="K2224" s="36" t="n">
        <v>-0</v>
      </c>
      <c r="L2224" s="36" t="n">
        <v>-0</v>
      </c>
      <c r="M2224" s="6" t="s">
        <f>=I2224+J2224+K2224+L2224</f>
      </c>
      <c r="N2224" s="34"/>
      <c r="O2224" s="34" t="s">
        <v>796</v>
      </c>
    </row>
    <row collapsed="false" customFormat="false" customHeight="false" hidden="false" ht="12.1" outlineLevel="0" r="2225">
      <c r="A2225" s="20" t="n">
        <v>46127.931689815</v>
      </c>
      <c r="B2225" s="16" t="s">
        <v>131</v>
      </c>
      <c r="C2225" s="16" t="s">
        <v>880</v>
      </c>
      <c r="D2225" s="16" t="s">
        <v>336</v>
      </c>
      <c r="E2225" s="16" t="s">
        <v>132</v>
      </c>
      <c r="F2225" s="16" t="s">
        <v>20</v>
      </c>
      <c r="G2225" s="7" t="n">
        <v>50</v>
      </c>
      <c r="H2225" s="6" t="n">
        <v>101.22</v>
      </c>
      <c r="I2225" s="6" t="n">
        <v>-5061</v>
      </c>
      <c r="J2225" s="6" t="n">
        <v>-0</v>
      </c>
      <c r="K2225" s="6" t="n">
        <v>-0</v>
      </c>
      <c r="L2225" s="6" t="n">
        <v>-0</v>
      </c>
      <c r="M2225" s="6" t="s">
        <f>=I2225+J2225+K2225+L2225</f>
      </c>
      <c r="N2225" s="16"/>
      <c r="O2225" s="16" t="s">
        <v>674</v>
      </c>
    </row>
    <row collapsed="false" customFormat="false" customHeight="false" hidden="false" ht="12.1" outlineLevel="0" r="2226">
      <c r="A2226" s="33" t="n">
        <v>46127.934814815</v>
      </c>
      <c r="B2226" s="34" t="s">
        <v>135</v>
      </c>
      <c r="C2226" s="34" t="s">
        <v>801</v>
      </c>
      <c r="D2226" s="34" t="s">
        <v>407</v>
      </c>
      <c r="E2226" s="34" t="s">
        <v>132</v>
      </c>
      <c r="F2226" s="34" t="s">
        <v>20</v>
      </c>
      <c r="G2226" s="35" t="n">
        <v>-24</v>
      </c>
      <c r="H2226" s="36" t="n">
        <v>155.63</v>
      </c>
      <c r="I2226" s="36" t="n">
        <v>3735.12</v>
      </c>
      <c r="J2226" s="36" t="n">
        <v>0</v>
      </c>
      <c r="K2226" s="36" t="n">
        <v>-0</v>
      </c>
      <c r="L2226" s="36" t="n">
        <v>-0</v>
      </c>
      <c r="M2226" s="6" t="s">
        <f>=I2226+J2226+K2226+L2226</f>
      </c>
      <c r="N2226" s="34"/>
      <c r="O2226" s="34" t="s">
        <v>674</v>
      </c>
    </row>
    <row collapsed="false" customFormat="false" customHeight="false" hidden="false" ht="12.1" outlineLevel="0" r="2227">
      <c r="A2227" s="20" t="n">
        <v>46127.935474537</v>
      </c>
      <c r="B2227" s="16" t="s">
        <v>131</v>
      </c>
      <c r="C2227" s="16" t="s">
        <v>880</v>
      </c>
      <c r="D2227" s="16" t="s">
        <v>336</v>
      </c>
      <c r="E2227" s="16" t="s">
        <v>132</v>
      </c>
      <c r="F2227" s="16" t="s">
        <v>20</v>
      </c>
      <c r="G2227" s="7" t="n">
        <v>50</v>
      </c>
      <c r="H2227" s="6" t="n">
        <v>101.22</v>
      </c>
      <c r="I2227" s="6" t="n">
        <v>-5061</v>
      </c>
      <c r="J2227" s="6" t="n">
        <v>-0</v>
      </c>
      <c r="K2227" s="6" t="n">
        <v>-0</v>
      </c>
      <c r="L2227" s="6" t="n">
        <v>-0</v>
      </c>
      <c r="M2227" s="6" t="s">
        <f>=I2227+J2227+K2227+L2227</f>
      </c>
      <c r="N2227" s="16"/>
      <c r="O2227" s="16" t="s">
        <v>674</v>
      </c>
    </row>
    <row collapsed="false" customFormat="false" customHeight="false" hidden="false" ht="12.1" outlineLevel="0" r="2228">
      <c r="A2228" s="21" t="n">
        <v>46128.38775463</v>
      </c>
      <c r="B2228" s="22" t="s">
        <v>673</v>
      </c>
      <c r="C2228" s="22" t="s">
        <v>233</v>
      </c>
      <c r="D2228" s="22" t="s">
        <v>673</v>
      </c>
      <c r="E2228" s="22" t="s">
        <v>673</v>
      </c>
      <c r="F2228" s="22" t="s">
        <v>20</v>
      </c>
      <c r="G2228" s="23" t="n">
        <v>1</v>
      </c>
      <c r="H2228" s="24" t="n">
        <v>1</v>
      </c>
      <c r="I2228" s="24" t="n">
        <v>5.06</v>
      </c>
      <c r="J2228" s="24" t="n">
        <v>0</v>
      </c>
      <c r="K2228" s="24" t="n">
        <v>-0</v>
      </c>
      <c r="L2228" s="24" t="n">
        <v>-0</v>
      </c>
      <c r="M2228" s="6" t="s">
        <f>=I2228+J2228+K2228+L2228</f>
      </c>
      <c r="N2228" s="22"/>
      <c r="O2228" s="22" t="s">
        <v>796</v>
      </c>
    </row>
    <row collapsed="false" customFormat="false" customHeight="false" hidden="false" ht="12.1" outlineLevel="0" r="2229">
      <c r="A2229" s="21" t="n">
        <v>46128.567835648</v>
      </c>
      <c r="B2229" s="22" t="s">
        <v>673</v>
      </c>
      <c r="C2229" s="22" t="s">
        <v>233</v>
      </c>
      <c r="D2229" s="22" t="s">
        <v>673</v>
      </c>
      <c r="E2229" s="22" t="s">
        <v>673</v>
      </c>
      <c r="F2229" s="22" t="s">
        <v>20</v>
      </c>
      <c r="G2229" s="23" t="n">
        <v>1</v>
      </c>
      <c r="H2229" s="24" t="n">
        <v>1</v>
      </c>
      <c r="I2229" s="24" t="n">
        <v>10</v>
      </c>
      <c r="J2229" s="24" t="n">
        <v>0</v>
      </c>
      <c r="K2229" s="24" t="n">
        <v>-0</v>
      </c>
      <c r="L2229" s="24" t="n">
        <v>-0</v>
      </c>
      <c r="M2229" s="6" t="s">
        <f>=I2229+J2229+K2229+L2229</f>
      </c>
      <c r="N2229" s="22"/>
      <c r="O2229" s="22" t="s">
        <v>796</v>
      </c>
    </row>
    <row collapsed="false" customFormat="false" customHeight="false" hidden="false" ht="12.1" outlineLevel="0" r="2230">
      <c r="A2230" s="20" t="n">
        <v>46128.567893519</v>
      </c>
      <c r="B2230" s="16" t="s">
        <v>135</v>
      </c>
      <c r="C2230" s="16" t="s">
        <v>801</v>
      </c>
      <c r="D2230" s="16" t="s">
        <v>336</v>
      </c>
      <c r="E2230" s="16" t="s">
        <v>132</v>
      </c>
      <c r="F2230" s="16" t="s">
        <v>20</v>
      </c>
      <c r="G2230" s="7" t="n">
        <v>1</v>
      </c>
      <c r="H2230" s="6" t="n">
        <v>155.690309</v>
      </c>
      <c r="I2230" s="6" t="n">
        <v>-155.69</v>
      </c>
      <c r="J2230" s="6" t="n">
        <v>-0</v>
      </c>
      <c r="K2230" s="6" t="n">
        <v>-0</v>
      </c>
      <c r="L2230" s="6" t="n">
        <v>-0</v>
      </c>
      <c r="M2230" s="6" t="s">
        <f>=I2230+J2230+K2230+L2230</f>
      </c>
      <c r="N2230" s="16"/>
      <c r="O2230" s="16" t="s">
        <v>796</v>
      </c>
    </row>
    <row collapsed="false" customFormat="false" customHeight="false" hidden="false" ht="12.1" outlineLevel="0" r="2231">
      <c r="A2231" s="21" t="n">
        <v>46128.571666667</v>
      </c>
      <c r="B2231" s="22" t="s">
        <v>673</v>
      </c>
      <c r="C2231" s="22" t="s">
        <v>233</v>
      </c>
      <c r="D2231" s="22" t="s">
        <v>673</v>
      </c>
      <c r="E2231" s="22" t="s">
        <v>673</v>
      </c>
      <c r="F2231" s="22" t="s">
        <v>20</v>
      </c>
      <c r="G2231" s="23" t="n">
        <v>1</v>
      </c>
      <c r="H2231" s="24" t="n">
        <v>1</v>
      </c>
      <c r="I2231" s="24" t="n">
        <v>40</v>
      </c>
      <c r="J2231" s="24" t="n">
        <v>0</v>
      </c>
      <c r="K2231" s="24" t="n">
        <v>-0</v>
      </c>
      <c r="L2231" s="24" t="n">
        <v>-0</v>
      </c>
      <c r="M2231" s="6" t="s">
        <f>=I2231+J2231+K2231+L2231</f>
      </c>
      <c r="N2231" s="22"/>
      <c r="O2231" s="22" t="s">
        <v>796</v>
      </c>
    </row>
    <row collapsed="false" customFormat="false" customHeight="false" hidden="false" ht="12.1" outlineLevel="0" r="2232">
      <c r="A2232" s="21" t="n">
        <v>46128.573634259</v>
      </c>
      <c r="B2232" s="22" t="s">
        <v>673</v>
      </c>
      <c r="C2232" s="22" t="s">
        <v>233</v>
      </c>
      <c r="D2232" s="22" t="s">
        <v>673</v>
      </c>
      <c r="E2232" s="22" t="s">
        <v>673</v>
      </c>
      <c r="F2232" s="22" t="s">
        <v>20</v>
      </c>
      <c r="G2232" s="23" t="n">
        <v>1</v>
      </c>
      <c r="H2232" s="24" t="n">
        <v>1</v>
      </c>
      <c r="I2232" s="24" t="n">
        <v>40</v>
      </c>
      <c r="J2232" s="24" t="n">
        <v>0</v>
      </c>
      <c r="K2232" s="24" t="n">
        <v>-0</v>
      </c>
      <c r="L2232" s="24" t="n">
        <v>-0</v>
      </c>
      <c r="M2232" s="6" t="s">
        <f>=I2232+J2232+K2232+L2232</f>
      </c>
      <c r="N2232" s="22"/>
      <c r="O2232" s="22" t="s">
        <v>796</v>
      </c>
    </row>
    <row collapsed="false" customFormat="false" customHeight="false" hidden="false" ht="12.1" outlineLevel="0" r="2233">
      <c r="A2233" s="21" t="n">
        <v>46128.580543981</v>
      </c>
      <c r="B2233" s="22" t="s">
        <v>673</v>
      </c>
      <c r="C2233" s="22" t="s">
        <v>233</v>
      </c>
      <c r="D2233" s="22" t="s">
        <v>673</v>
      </c>
      <c r="E2233" s="22" t="s">
        <v>673</v>
      </c>
      <c r="F2233" s="22" t="s">
        <v>20</v>
      </c>
      <c r="G2233" s="23" t="n">
        <v>1</v>
      </c>
      <c r="H2233" s="24" t="n">
        <v>1</v>
      </c>
      <c r="I2233" s="24" t="n">
        <v>10</v>
      </c>
      <c r="J2233" s="24" t="n">
        <v>0</v>
      </c>
      <c r="K2233" s="24" t="n">
        <v>-0</v>
      </c>
      <c r="L2233" s="24" t="n">
        <v>-0</v>
      </c>
      <c r="M2233" s="6" t="s">
        <f>=I2233+J2233+K2233+L2233</f>
      </c>
      <c r="N2233" s="22"/>
      <c r="O2233" s="22" t="s">
        <v>796</v>
      </c>
    </row>
    <row collapsed="false" customFormat="false" customHeight="false" hidden="false" ht="12.1" outlineLevel="0" r="2234">
      <c r="A2234" s="21" t="n">
        <v>46128.729178241</v>
      </c>
      <c r="B2234" s="22" t="s">
        <v>673</v>
      </c>
      <c r="C2234" s="22" t="s">
        <v>233</v>
      </c>
      <c r="D2234" s="22" t="s">
        <v>673</v>
      </c>
      <c r="E2234" s="22" t="s">
        <v>673</v>
      </c>
      <c r="F2234" s="22" t="s">
        <v>20</v>
      </c>
      <c r="G2234" s="23" t="n">
        <v>1</v>
      </c>
      <c r="H2234" s="24" t="n">
        <v>1</v>
      </c>
      <c r="I2234" s="24" t="n">
        <v>42</v>
      </c>
      <c r="J2234" s="24" t="n">
        <v>0</v>
      </c>
      <c r="K2234" s="24" t="n">
        <v>-0</v>
      </c>
      <c r="L2234" s="24" t="n">
        <v>-0</v>
      </c>
      <c r="M2234" s="6" t="s">
        <f>=I2234+J2234+K2234+L2234</f>
      </c>
      <c r="N2234" s="22"/>
      <c r="O2234" s="22" t="s">
        <v>796</v>
      </c>
    </row>
    <row collapsed="false" customFormat="false" customHeight="false" hidden="false" ht="12.1" outlineLevel="0" r="2235">
      <c r="A2235" s="21" t="n">
        <v>46129.387777778</v>
      </c>
      <c r="B2235" s="22" t="s">
        <v>673</v>
      </c>
      <c r="C2235" s="22" t="s">
        <v>233</v>
      </c>
      <c r="D2235" s="22" t="s">
        <v>673</v>
      </c>
      <c r="E2235" s="22" t="s">
        <v>673</v>
      </c>
      <c r="F2235" s="22" t="s">
        <v>20</v>
      </c>
      <c r="G2235" s="23" t="n">
        <v>1</v>
      </c>
      <c r="H2235" s="24" t="n">
        <v>1</v>
      </c>
      <c r="I2235" s="24" t="n">
        <v>0.02</v>
      </c>
      <c r="J2235" s="24" t="n">
        <v>0</v>
      </c>
      <c r="K2235" s="24" t="n">
        <v>-0</v>
      </c>
      <c r="L2235" s="24" t="n">
        <v>-0</v>
      </c>
      <c r="M2235" s="6" t="s">
        <f>=I2235+J2235+K2235+L2235</f>
      </c>
      <c r="N2235" s="22"/>
      <c r="O2235" s="22" t="s">
        <v>796</v>
      </c>
    </row>
    <row collapsed="false" customFormat="false" customHeight="false" hidden="false" ht="12.1" outlineLevel="0" r="2236">
      <c r="A2236" s="21" t="n">
        <v>46129.38849537</v>
      </c>
      <c r="B2236" s="22" t="s">
        <v>673</v>
      </c>
      <c r="C2236" s="22" t="s">
        <v>233</v>
      </c>
      <c r="D2236" s="22" t="s">
        <v>673</v>
      </c>
      <c r="E2236" s="22" t="s">
        <v>673</v>
      </c>
      <c r="F2236" s="22" t="s">
        <v>20</v>
      </c>
      <c r="G2236" s="23" t="n">
        <v>1</v>
      </c>
      <c r="H2236" s="24" t="n">
        <v>1</v>
      </c>
      <c r="I2236" s="24" t="n">
        <v>10.02</v>
      </c>
      <c r="J2236" s="24" t="n">
        <v>0</v>
      </c>
      <c r="K2236" s="24" t="n">
        <v>-0</v>
      </c>
      <c r="L2236" s="24" t="n">
        <v>-0</v>
      </c>
      <c r="M2236" s="6" t="s">
        <f>=I2236+J2236+K2236+L2236</f>
      </c>
      <c r="N2236" s="22"/>
      <c r="O2236" s="22" t="s">
        <v>796</v>
      </c>
    </row>
    <row collapsed="false" customFormat="false" customHeight="false" hidden="false" ht="12.1" outlineLevel="0" r="2237">
      <c r="A2237" s="21" t="n">
        <v>46130.52568287</v>
      </c>
      <c r="B2237" s="22" t="s">
        <v>673</v>
      </c>
      <c r="C2237" s="22" t="s">
        <v>233</v>
      </c>
      <c r="D2237" s="22" t="s">
        <v>673</v>
      </c>
      <c r="E2237" s="22" t="s">
        <v>673</v>
      </c>
      <c r="F2237" s="22" t="s">
        <v>20</v>
      </c>
      <c r="G2237" s="23" t="n">
        <v>1</v>
      </c>
      <c r="H2237" s="24" t="n">
        <v>1</v>
      </c>
      <c r="I2237" s="24" t="n">
        <v>15.01</v>
      </c>
      <c r="J2237" s="24" t="n">
        <v>0</v>
      </c>
      <c r="K2237" s="24" t="n">
        <v>-0</v>
      </c>
      <c r="L2237" s="24" t="n">
        <v>-0</v>
      </c>
      <c r="M2237" s="6" t="s">
        <f>=I2237+J2237+K2237+L2237</f>
      </c>
      <c r="N2237" s="22"/>
      <c r="O2237" s="22" t="s">
        <v>796</v>
      </c>
    </row>
    <row collapsed="false" customFormat="false" customHeight="false" hidden="false" ht="12.1" outlineLevel="0" r="2238">
      <c r="A2238" s="20" t="n">
        <v>46130.525729167</v>
      </c>
      <c r="B2238" s="16" t="s">
        <v>135</v>
      </c>
      <c r="C2238" s="16" t="s">
        <v>801</v>
      </c>
      <c r="D2238" s="16" t="s">
        <v>336</v>
      </c>
      <c r="E2238" s="16" t="s">
        <v>132</v>
      </c>
      <c r="F2238" s="16" t="s">
        <v>20</v>
      </c>
      <c r="G2238" s="7" t="n">
        <v>1</v>
      </c>
      <c r="H2238" s="6" t="n">
        <v>155.800694</v>
      </c>
      <c r="I2238" s="6" t="n">
        <v>-155.8</v>
      </c>
      <c r="J2238" s="6" t="n">
        <v>-0</v>
      </c>
      <c r="K2238" s="6" t="n">
        <v>-0</v>
      </c>
      <c r="L2238" s="6" t="n">
        <v>-0</v>
      </c>
      <c r="M2238" s="6" t="s">
        <f>=I2238+J2238+K2238+L2238</f>
      </c>
      <c r="N2238" s="16"/>
      <c r="O2238" s="16" t="s">
        <v>796</v>
      </c>
    </row>
    <row collapsed="false" customFormat="false" customHeight="false" hidden="false" ht="12.1" outlineLevel="0" r="2239">
      <c r="A2239" s="21" t="n">
        <v>46130.54349537</v>
      </c>
      <c r="B2239" s="22" t="s">
        <v>673</v>
      </c>
      <c r="C2239" s="22" t="s">
        <v>233</v>
      </c>
      <c r="D2239" s="22" t="s">
        <v>673</v>
      </c>
      <c r="E2239" s="22" t="s">
        <v>673</v>
      </c>
      <c r="F2239" s="22" t="s">
        <v>20</v>
      </c>
      <c r="G2239" s="23" t="n">
        <v>1</v>
      </c>
      <c r="H2239" s="24" t="n">
        <v>1</v>
      </c>
      <c r="I2239" s="24" t="n">
        <v>6</v>
      </c>
      <c r="J2239" s="24" t="n">
        <v>0</v>
      </c>
      <c r="K2239" s="24" t="n">
        <v>-0</v>
      </c>
      <c r="L2239" s="24" t="n">
        <v>-0</v>
      </c>
      <c r="M2239" s="6" t="s">
        <f>=I2239+J2239+K2239+L2239</f>
      </c>
      <c r="N2239" s="22"/>
      <c r="O2239" s="22" t="s">
        <v>796</v>
      </c>
    </row>
    <row collapsed="false" customFormat="false" customHeight="false" hidden="false" ht="12.1" outlineLevel="0" r="2240">
      <c r="A2240" s="21" t="n">
        <v>46131.292094907</v>
      </c>
      <c r="B2240" s="22" t="s">
        <v>673</v>
      </c>
      <c r="C2240" s="22" t="s">
        <v>233</v>
      </c>
      <c r="D2240" s="22" t="s">
        <v>673</v>
      </c>
      <c r="E2240" s="22" t="s">
        <v>673</v>
      </c>
      <c r="F2240" s="22" t="s">
        <v>20</v>
      </c>
      <c r="G2240" s="23" t="n">
        <v>1</v>
      </c>
      <c r="H2240" s="24" t="n">
        <v>1</v>
      </c>
      <c r="I2240" s="24" t="n">
        <v>40.71</v>
      </c>
      <c r="J2240" s="24" t="n">
        <v>0</v>
      </c>
      <c r="K2240" s="24" t="n">
        <v>-0</v>
      </c>
      <c r="L2240" s="24" t="n">
        <v>-0</v>
      </c>
      <c r="M2240" s="6" t="s">
        <f>=I2240+J2240+K2240+L2240</f>
      </c>
      <c r="N2240" s="22"/>
      <c r="O2240" s="22" t="s">
        <v>796</v>
      </c>
    </row>
    <row collapsed="false" customFormat="false" customHeight="false" hidden="false" ht="12.1" outlineLevel="0" r="2241">
      <c r="A2241" s="21" t="n">
        <v>46131.635023148</v>
      </c>
      <c r="B2241" s="22" t="s">
        <v>673</v>
      </c>
      <c r="C2241" s="22" t="s">
        <v>233</v>
      </c>
      <c r="D2241" s="22" t="s">
        <v>673</v>
      </c>
      <c r="E2241" s="22" t="s">
        <v>673</v>
      </c>
      <c r="F2241" s="22" t="s">
        <v>20</v>
      </c>
      <c r="G2241" s="23" t="n">
        <v>1</v>
      </c>
      <c r="H2241" s="24" t="n">
        <v>1</v>
      </c>
      <c r="I2241" s="24" t="n">
        <v>23</v>
      </c>
      <c r="J2241" s="24" t="n">
        <v>0</v>
      </c>
      <c r="K2241" s="24" t="n">
        <v>-0</v>
      </c>
      <c r="L2241" s="24" t="n">
        <v>-0</v>
      </c>
      <c r="M2241" s="6" t="s">
        <f>=I2241+J2241+K2241+L2241</f>
      </c>
      <c r="N2241" s="22"/>
      <c r="O2241" s="22" t="s">
        <v>796</v>
      </c>
    </row>
    <row collapsed="false" customFormat="false" customHeight="false" hidden="false" ht="12.1" outlineLevel="0" r="2242">
      <c r="A2242" s="21" t="n">
        <v>46131.675300926</v>
      </c>
      <c r="B2242" s="22" t="s">
        <v>673</v>
      </c>
      <c r="C2242" s="22" t="s">
        <v>233</v>
      </c>
      <c r="D2242" s="22" t="s">
        <v>673</v>
      </c>
      <c r="E2242" s="22" t="s">
        <v>673</v>
      </c>
      <c r="F2242" s="22" t="s">
        <v>20</v>
      </c>
      <c r="G2242" s="23" t="n">
        <v>1</v>
      </c>
      <c r="H2242" s="24" t="n">
        <v>1</v>
      </c>
      <c r="I2242" s="24" t="n">
        <v>1</v>
      </c>
      <c r="J2242" s="24" t="n">
        <v>0</v>
      </c>
      <c r="K2242" s="24" t="n">
        <v>-0</v>
      </c>
      <c r="L2242" s="24" t="n">
        <v>-0</v>
      </c>
      <c r="M2242" s="6" t="s">
        <f>=I2242+J2242+K2242+L2242</f>
      </c>
      <c r="N2242" s="22"/>
      <c r="O2242" s="22" t="s">
        <v>796</v>
      </c>
    </row>
    <row collapsed="false" customFormat="false" customHeight="false" hidden="false" ht="12.1" outlineLevel="0" r="2243">
      <c r="A2243" s="21" t="n">
        <v>46132.53380787</v>
      </c>
      <c r="B2243" s="22" t="s">
        <v>673</v>
      </c>
      <c r="C2243" s="22" t="s">
        <v>233</v>
      </c>
      <c r="D2243" s="22" t="s">
        <v>673</v>
      </c>
      <c r="E2243" s="22" t="s">
        <v>673</v>
      </c>
      <c r="F2243" s="22" t="s">
        <v>20</v>
      </c>
      <c r="G2243" s="23" t="n">
        <v>1</v>
      </c>
      <c r="H2243" s="24" t="n">
        <v>1</v>
      </c>
      <c r="I2243" s="24" t="n">
        <v>35</v>
      </c>
      <c r="J2243" s="24" t="n">
        <v>0</v>
      </c>
      <c r="K2243" s="24" t="n">
        <v>-0</v>
      </c>
      <c r="L2243" s="24" t="n">
        <v>-0</v>
      </c>
      <c r="M2243" s="6" t="s">
        <f>=I2243+J2243+K2243+L2243</f>
      </c>
      <c r="N2243" s="22"/>
      <c r="O2243" s="22" t="s">
        <v>796</v>
      </c>
    </row>
    <row collapsed="false" customFormat="false" customHeight="false" hidden="false" ht="12.1" outlineLevel="0" r="2244">
      <c r="A2244" s="21" t="n">
        <v>46133.306226852</v>
      </c>
      <c r="B2244" s="22" t="s">
        <v>673</v>
      </c>
      <c r="C2244" s="22" t="s">
        <v>233</v>
      </c>
      <c r="D2244" s="22" t="s">
        <v>673</v>
      </c>
      <c r="E2244" s="22" t="s">
        <v>673</v>
      </c>
      <c r="F2244" s="22" t="s">
        <v>20</v>
      </c>
      <c r="G2244" s="23" t="n">
        <v>1</v>
      </c>
      <c r="H2244" s="24" t="n">
        <v>1</v>
      </c>
      <c r="I2244" s="24" t="n">
        <v>10</v>
      </c>
      <c r="J2244" s="24" t="n">
        <v>0</v>
      </c>
      <c r="K2244" s="24" t="n">
        <v>-0</v>
      </c>
      <c r="L2244" s="24" t="n">
        <v>-0</v>
      </c>
      <c r="M2244" s="6" t="s">
        <f>=I2244+J2244+K2244+L2244</f>
      </c>
      <c r="N2244" s="22"/>
      <c r="O2244" s="22" t="s">
        <v>796</v>
      </c>
    </row>
    <row collapsed="false" customFormat="false" customHeight="false" hidden="false" ht="12.1" outlineLevel="0" r="2245">
      <c r="A2245" s="21" t="n">
        <v>46133.43537037</v>
      </c>
      <c r="B2245" s="22" t="s">
        <v>673</v>
      </c>
      <c r="C2245" s="22" t="s">
        <v>233</v>
      </c>
      <c r="D2245" s="22" t="s">
        <v>673</v>
      </c>
      <c r="E2245" s="22" t="s">
        <v>673</v>
      </c>
      <c r="F2245" s="22" t="s">
        <v>20</v>
      </c>
      <c r="G2245" s="23" t="n">
        <v>1</v>
      </c>
      <c r="H2245" s="24" t="n">
        <v>1</v>
      </c>
      <c r="I2245" s="24" t="n">
        <v>0.02</v>
      </c>
      <c r="J2245" s="24" t="n">
        <v>0</v>
      </c>
      <c r="K2245" s="24" t="n">
        <v>-0</v>
      </c>
      <c r="L2245" s="24" t="n">
        <v>-0</v>
      </c>
      <c r="M2245" s="6" t="s">
        <f>=I2245+J2245+K2245+L2245</f>
      </c>
      <c r="N2245" s="22"/>
      <c r="O2245" s="22" t="s">
        <v>796</v>
      </c>
    </row>
    <row collapsed="false" customFormat="false" customHeight="false" hidden="false" ht="12.1" outlineLevel="0" r="2246">
      <c r="A2246" s="21" t="n">
        <v>46133.659826389</v>
      </c>
      <c r="B2246" s="22" t="s">
        <v>673</v>
      </c>
      <c r="C2246" s="22" t="s">
        <v>233</v>
      </c>
      <c r="D2246" s="22" t="s">
        <v>673</v>
      </c>
      <c r="E2246" s="22" t="s">
        <v>673</v>
      </c>
      <c r="F2246" s="22" t="s">
        <v>20</v>
      </c>
      <c r="G2246" s="23" t="n">
        <v>1</v>
      </c>
      <c r="H2246" s="24" t="n">
        <v>1</v>
      </c>
      <c r="I2246" s="24" t="n">
        <v>7</v>
      </c>
      <c r="J2246" s="24" t="n">
        <v>0</v>
      </c>
      <c r="K2246" s="24" t="n">
        <v>-0</v>
      </c>
      <c r="L2246" s="24" t="n">
        <v>-0</v>
      </c>
      <c r="M2246" s="6" t="s">
        <f>=I2246+J2246+K2246+L2246</f>
      </c>
      <c r="N2246" s="22"/>
      <c r="O2246" s="22" t="s">
        <v>796</v>
      </c>
    </row>
    <row collapsed="false" customFormat="false" customHeight="false" hidden="false" ht="12.1" outlineLevel="0" r="2247">
      <c r="A2247" s="21" t="n">
        <v>46134.300601852</v>
      </c>
      <c r="B2247" s="22" t="s">
        <v>673</v>
      </c>
      <c r="C2247" s="22" t="s">
        <v>233</v>
      </c>
      <c r="D2247" s="22" t="s">
        <v>673</v>
      </c>
      <c r="E2247" s="22" t="s">
        <v>673</v>
      </c>
      <c r="F2247" s="22" t="s">
        <v>20</v>
      </c>
      <c r="G2247" s="23" t="n">
        <v>1</v>
      </c>
      <c r="H2247" s="24" t="n">
        <v>1</v>
      </c>
      <c r="I2247" s="24" t="n">
        <v>19</v>
      </c>
      <c r="J2247" s="24" t="n">
        <v>0</v>
      </c>
      <c r="K2247" s="24" t="n">
        <v>-0</v>
      </c>
      <c r="L2247" s="24" t="n">
        <v>-0</v>
      </c>
      <c r="M2247" s="6" t="s">
        <f>=I2247+J2247+K2247+L2247</f>
      </c>
      <c r="N2247" s="22"/>
      <c r="O2247" s="22" t="s">
        <v>796</v>
      </c>
    </row>
    <row collapsed="false" customFormat="false" customHeight="false" hidden="false" ht="12.1" outlineLevel="0" r="2248">
      <c r="A2248" s="21" t="n">
        <v>46134.310451389</v>
      </c>
      <c r="B2248" s="22" t="s">
        <v>673</v>
      </c>
      <c r="C2248" s="22" t="s">
        <v>233</v>
      </c>
      <c r="D2248" s="22" t="s">
        <v>673</v>
      </c>
      <c r="E2248" s="22" t="s">
        <v>673</v>
      </c>
      <c r="F2248" s="22" t="s">
        <v>20</v>
      </c>
      <c r="G2248" s="23" t="n">
        <v>1</v>
      </c>
      <c r="H2248" s="24" t="n">
        <v>1</v>
      </c>
      <c r="I2248" s="24" t="n">
        <v>47</v>
      </c>
      <c r="J2248" s="24" t="n">
        <v>0</v>
      </c>
      <c r="K2248" s="24" t="n">
        <v>-0</v>
      </c>
      <c r="L2248" s="24" t="n">
        <v>-0</v>
      </c>
      <c r="M2248" s="6" t="s">
        <f>=I2248+J2248+K2248+L2248</f>
      </c>
      <c r="N2248" s="22"/>
      <c r="O2248" s="22" t="s">
        <v>796</v>
      </c>
    </row>
    <row collapsed="false" customFormat="false" customHeight="false" hidden="false" ht="12.1" outlineLevel="0" r="2249">
      <c r="A2249" s="20" t="n">
        <v>46134.450543981</v>
      </c>
      <c r="B2249" s="16" t="s">
        <v>135</v>
      </c>
      <c r="C2249" s="16" t="s">
        <v>801</v>
      </c>
      <c r="D2249" s="16" t="s">
        <v>336</v>
      </c>
      <c r="E2249" s="16" t="s">
        <v>132</v>
      </c>
      <c r="F2249" s="16" t="s">
        <v>20</v>
      </c>
      <c r="G2249" s="7" t="n">
        <v>1</v>
      </c>
      <c r="H2249" s="6" t="n">
        <v>156.028039</v>
      </c>
      <c r="I2249" s="6" t="n">
        <v>-156.03</v>
      </c>
      <c r="J2249" s="6" t="n">
        <v>-0</v>
      </c>
      <c r="K2249" s="6" t="n">
        <v>-0</v>
      </c>
      <c r="L2249" s="6" t="n">
        <v>-0</v>
      </c>
      <c r="M2249" s="6" t="s">
        <f>=I2249+J2249+K2249+L2249</f>
      </c>
      <c r="N2249" s="16"/>
      <c r="O2249" s="16" t="s">
        <v>796</v>
      </c>
    </row>
    <row collapsed="false" customFormat="false" customHeight="false" hidden="false" ht="12.1" outlineLevel="0" r="2250">
      <c r="A2250" s="21" t="n">
        <v>46134.649803241</v>
      </c>
      <c r="B2250" s="22" t="s">
        <v>696</v>
      </c>
      <c r="C2250" s="22" t="s">
        <v>909</v>
      </c>
      <c r="D2250" s="22" t="s">
        <v>696</v>
      </c>
      <c r="E2250" s="22" t="s">
        <v>696</v>
      </c>
      <c r="F2250" s="22" t="s">
        <v>20</v>
      </c>
      <c r="G2250" s="23" t="n">
        <v>1</v>
      </c>
      <c r="H2250" s="24" t="n">
        <v>1</v>
      </c>
      <c r="I2250" s="24" t="n">
        <v>498.64</v>
      </c>
      <c r="J2250" s="24" t="n">
        <v>0</v>
      </c>
      <c r="K2250" s="24" t="n">
        <v>-0</v>
      </c>
      <c r="L2250" s="24" t="n">
        <v>-0</v>
      </c>
      <c r="M2250" s="6" t="s">
        <f>=I2250+J2250+K2250+L2250</f>
      </c>
      <c r="N2250" s="22"/>
      <c r="O2250" s="22" t="s">
        <v>674</v>
      </c>
    </row>
    <row collapsed="false" customFormat="false" customHeight="false" hidden="false" ht="12.1" outlineLevel="0" r="2251">
      <c r="A2251" s="21" t="n">
        <v>46134.683958333</v>
      </c>
      <c r="B2251" s="22" t="s">
        <v>673</v>
      </c>
      <c r="C2251" s="22" t="s">
        <v>233</v>
      </c>
      <c r="D2251" s="22" t="s">
        <v>673</v>
      </c>
      <c r="E2251" s="22" t="s">
        <v>673</v>
      </c>
      <c r="F2251" s="22" t="s">
        <v>20</v>
      </c>
      <c r="G2251" s="23" t="n">
        <v>1</v>
      </c>
      <c r="H2251" s="24" t="n">
        <v>1</v>
      </c>
      <c r="I2251" s="24" t="n">
        <v>10</v>
      </c>
      <c r="J2251" s="24" t="n">
        <v>0</v>
      </c>
      <c r="K2251" s="24" t="n">
        <v>-0</v>
      </c>
      <c r="L2251" s="24" t="n">
        <v>-0</v>
      </c>
      <c r="M2251" s="6" t="s">
        <f>=I2251+J2251+K2251+L2251</f>
      </c>
      <c r="N2251" s="22"/>
      <c r="O2251" s="22" t="s">
        <v>796</v>
      </c>
    </row>
    <row collapsed="false" customFormat="false" customHeight="false" hidden="false" ht="12.1" outlineLevel="0" r="2252">
      <c r="A2252" s="21" t="n">
        <v>46135.309409722</v>
      </c>
      <c r="B2252" s="22" t="s">
        <v>673</v>
      </c>
      <c r="C2252" s="22" t="s">
        <v>233</v>
      </c>
      <c r="D2252" s="22" t="s">
        <v>673</v>
      </c>
      <c r="E2252" s="22" t="s">
        <v>673</v>
      </c>
      <c r="F2252" s="22" t="s">
        <v>20</v>
      </c>
      <c r="G2252" s="23" t="n">
        <v>1</v>
      </c>
      <c r="H2252" s="24" t="n">
        <v>1</v>
      </c>
      <c r="I2252" s="24" t="n">
        <v>35</v>
      </c>
      <c r="J2252" s="24" t="n">
        <v>0</v>
      </c>
      <c r="K2252" s="24" t="n">
        <v>-0</v>
      </c>
      <c r="L2252" s="24" t="n">
        <v>-0</v>
      </c>
      <c r="M2252" s="6" t="s">
        <f>=I2252+J2252+K2252+L2252</f>
      </c>
      <c r="N2252" s="22"/>
      <c r="O2252" s="22" t="s">
        <v>796</v>
      </c>
    </row>
    <row collapsed="false" customFormat="false" customHeight="false" hidden="false" ht="12.1" outlineLevel="0" r="2253">
      <c r="A2253" s="21" t="n">
        <v>46135.757349537</v>
      </c>
      <c r="B2253" s="22" t="s">
        <v>673</v>
      </c>
      <c r="C2253" s="22" t="s">
        <v>233</v>
      </c>
      <c r="D2253" s="22" t="s">
        <v>673</v>
      </c>
      <c r="E2253" s="22" t="s">
        <v>673</v>
      </c>
      <c r="F2253" s="22" t="s">
        <v>20</v>
      </c>
      <c r="G2253" s="23" t="n">
        <v>1</v>
      </c>
      <c r="H2253" s="24" t="n">
        <v>1</v>
      </c>
      <c r="I2253" s="24" t="n">
        <v>7.04</v>
      </c>
      <c r="J2253" s="24" t="n">
        <v>0</v>
      </c>
      <c r="K2253" s="24" t="n">
        <v>-0</v>
      </c>
      <c r="L2253" s="24" t="n">
        <v>-0</v>
      </c>
      <c r="M2253" s="6" t="s">
        <f>=I2253+J2253+K2253+L2253</f>
      </c>
      <c r="N2253" s="22"/>
      <c r="O2253" s="22" t="s">
        <v>796</v>
      </c>
    </row>
    <row collapsed="false" customFormat="false" customHeight="false" hidden="false" ht="12.1" outlineLevel="0" r="2254">
      <c r="A2254" s="20" t="n">
        <v>46135.831412037</v>
      </c>
      <c r="B2254" s="16" t="s">
        <v>135</v>
      </c>
      <c r="C2254" s="16" t="s">
        <v>801</v>
      </c>
      <c r="D2254" s="16" t="s">
        <v>336</v>
      </c>
      <c r="E2254" s="16" t="s">
        <v>132</v>
      </c>
      <c r="F2254" s="16" t="s">
        <v>20</v>
      </c>
      <c r="G2254" s="7" t="n">
        <v>3</v>
      </c>
      <c r="H2254" s="6" t="n">
        <v>156.09</v>
      </c>
      <c r="I2254" s="6" t="n">
        <v>-468.27</v>
      </c>
      <c r="J2254" s="6" t="n">
        <v>-0</v>
      </c>
      <c r="K2254" s="6" t="n">
        <v>-0</v>
      </c>
      <c r="L2254" s="6" t="n">
        <v>-0</v>
      </c>
      <c r="M2254" s="6" t="s">
        <f>=I2254+J2254+K2254+L2254</f>
      </c>
      <c r="N2254" s="16"/>
      <c r="O2254" s="16" t="s">
        <v>674</v>
      </c>
    </row>
    <row collapsed="false" customFormat="false" customHeight="false" hidden="false" ht="12.1" outlineLevel="0" r="2255">
      <c r="A2255" s="21" t="n">
        <v>46136.458969907</v>
      </c>
      <c r="B2255" s="22" t="s">
        <v>673</v>
      </c>
      <c r="C2255" s="22" t="s">
        <v>233</v>
      </c>
      <c r="D2255" s="22" t="s">
        <v>673</v>
      </c>
      <c r="E2255" s="22" t="s">
        <v>673</v>
      </c>
      <c r="F2255" s="22" t="s">
        <v>20</v>
      </c>
      <c r="G2255" s="23" t="n">
        <v>1</v>
      </c>
      <c r="H2255" s="24" t="n">
        <v>1</v>
      </c>
      <c r="I2255" s="24" t="n">
        <v>1.82</v>
      </c>
      <c r="J2255" s="24" t="n">
        <v>0</v>
      </c>
      <c r="K2255" s="24" t="n">
        <v>-0</v>
      </c>
      <c r="L2255" s="24" t="n">
        <v>-0</v>
      </c>
      <c r="M2255" s="6" t="s">
        <f>=I2255+J2255+K2255+L2255</f>
      </c>
      <c r="N2255" s="22"/>
      <c r="O2255" s="22" t="s">
        <v>796</v>
      </c>
    </row>
    <row collapsed="false" customFormat="false" customHeight="false" hidden="false" ht="12.1" outlineLevel="0" r="2256">
      <c r="A2256" s="21" t="n">
        <v>46136.651840278</v>
      </c>
      <c r="B2256" s="22" t="s">
        <v>673</v>
      </c>
      <c r="C2256" s="22" t="s">
        <v>233</v>
      </c>
      <c r="D2256" s="22" t="s">
        <v>673</v>
      </c>
      <c r="E2256" s="22" t="s">
        <v>673</v>
      </c>
      <c r="F2256" s="22" t="s">
        <v>20</v>
      </c>
      <c r="G2256" s="23" t="n">
        <v>1</v>
      </c>
      <c r="H2256" s="24" t="n">
        <v>1</v>
      </c>
      <c r="I2256" s="24" t="n">
        <v>40</v>
      </c>
      <c r="J2256" s="24" t="n">
        <v>0</v>
      </c>
      <c r="K2256" s="24" t="n">
        <v>-0</v>
      </c>
      <c r="L2256" s="24" t="n">
        <v>-0</v>
      </c>
      <c r="M2256" s="6" t="s">
        <f>=I2256+J2256+K2256+L2256</f>
      </c>
      <c r="N2256" s="22"/>
      <c r="O2256" s="22" t="s">
        <v>796</v>
      </c>
    </row>
    <row collapsed="false" customFormat="false" customHeight="false" hidden="false" ht="12.1" outlineLevel="0" r="2257">
      <c r="A2257" s="21" t="n">
        <v>46136.819247685</v>
      </c>
      <c r="B2257" s="22" t="s">
        <v>673</v>
      </c>
      <c r="C2257" s="22" t="s">
        <v>233</v>
      </c>
      <c r="D2257" s="22" t="s">
        <v>673</v>
      </c>
      <c r="E2257" s="22" t="s">
        <v>673</v>
      </c>
      <c r="F2257" s="22" t="s">
        <v>20</v>
      </c>
      <c r="G2257" s="23" t="n">
        <v>1</v>
      </c>
      <c r="H2257" s="24" t="n">
        <v>1</v>
      </c>
      <c r="I2257" s="24" t="n">
        <v>22</v>
      </c>
      <c r="J2257" s="24" t="n">
        <v>0</v>
      </c>
      <c r="K2257" s="24" t="n">
        <v>-0</v>
      </c>
      <c r="L2257" s="24" t="n">
        <v>-0</v>
      </c>
      <c r="M2257" s="6" t="s">
        <f>=I2257+J2257+K2257+L2257</f>
      </c>
      <c r="N2257" s="22"/>
      <c r="O2257" s="22" t="s">
        <v>796</v>
      </c>
    </row>
    <row collapsed="false" customFormat="false" customHeight="false" hidden="false" ht="12.1" outlineLevel="0" r="2258">
      <c r="A2258" s="20" t="n">
        <v>46136.819293981</v>
      </c>
      <c r="B2258" s="16" t="s">
        <v>135</v>
      </c>
      <c r="C2258" s="16" t="s">
        <v>801</v>
      </c>
      <c r="D2258" s="16" t="s">
        <v>336</v>
      </c>
      <c r="E2258" s="16" t="s">
        <v>132</v>
      </c>
      <c r="F2258" s="16" t="s">
        <v>20</v>
      </c>
      <c r="G2258" s="7" t="n">
        <v>1</v>
      </c>
      <c r="H2258" s="6" t="n">
        <v>156.142594</v>
      </c>
      <c r="I2258" s="6" t="n">
        <v>-156.14</v>
      </c>
      <c r="J2258" s="6" t="n">
        <v>-0</v>
      </c>
      <c r="K2258" s="6" t="n">
        <v>-0</v>
      </c>
      <c r="L2258" s="6" t="n">
        <v>-0</v>
      </c>
      <c r="M2258" s="6" t="s">
        <f>=I2258+J2258+K2258+L2258</f>
      </c>
      <c r="N2258" s="16"/>
      <c r="O2258" s="16" t="s">
        <v>796</v>
      </c>
    </row>
    <row collapsed="false" customFormat="false" customHeight="false" hidden="false" ht="12.1" outlineLevel="0" r="2259">
      <c r="A2259" s="21" t="n">
        <v>46137.301527778</v>
      </c>
      <c r="B2259" s="22" t="s">
        <v>673</v>
      </c>
      <c r="C2259" s="22" t="s">
        <v>233</v>
      </c>
      <c r="D2259" s="22" t="s">
        <v>673</v>
      </c>
      <c r="E2259" s="22" t="s">
        <v>673</v>
      </c>
      <c r="F2259" s="22" t="s">
        <v>20</v>
      </c>
      <c r="G2259" s="23" t="n">
        <v>1</v>
      </c>
      <c r="H2259" s="24" t="n">
        <v>1</v>
      </c>
      <c r="I2259" s="24" t="n">
        <v>9.01</v>
      </c>
      <c r="J2259" s="24" t="n">
        <v>0</v>
      </c>
      <c r="K2259" s="24" t="n">
        <v>-0</v>
      </c>
      <c r="L2259" s="24" t="n">
        <v>-0</v>
      </c>
      <c r="M2259" s="6" t="s">
        <f>=I2259+J2259+K2259+L2259</f>
      </c>
      <c r="N2259" s="22"/>
      <c r="O2259" s="22" t="s">
        <v>796</v>
      </c>
    </row>
    <row collapsed="false" customFormat="false" customHeight="false" hidden="false" ht="12.1" outlineLevel="0" r="2260">
      <c r="A2260" s="21" t="n">
        <v>46137.306666667</v>
      </c>
      <c r="B2260" s="22" t="s">
        <v>673</v>
      </c>
      <c r="C2260" s="22" t="s">
        <v>233</v>
      </c>
      <c r="D2260" s="22" t="s">
        <v>673</v>
      </c>
      <c r="E2260" s="22" t="s">
        <v>673</v>
      </c>
      <c r="F2260" s="22" t="s">
        <v>20</v>
      </c>
      <c r="G2260" s="23" t="n">
        <v>1</v>
      </c>
      <c r="H2260" s="24" t="n">
        <v>1</v>
      </c>
      <c r="I2260" s="24" t="n">
        <v>19</v>
      </c>
      <c r="J2260" s="24" t="n">
        <v>0</v>
      </c>
      <c r="K2260" s="24" t="n">
        <v>-0</v>
      </c>
      <c r="L2260" s="24" t="n">
        <v>-0</v>
      </c>
      <c r="M2260" s="6" t="s">
        <f>=I2260+J2260+K2260+L2260</f>
      </c>
      <c r="N2260" s="22"/>
      <c r="O2260" s="22" t="s">
        <v>796</v>
      </c>
    </row>
    <row collapsed="false" customFormat="false" customHeight="false" hidden="false" ht="12.1" outlineLevel="0" r="2261">
      <c r="A2261" s="21" t="n">
        <v>46137.827951389</v>
      </c>
      <c r="B2261" s="22" t="s">
        <v>673</v>
      </c>
      <c r="C2261" s="22" t="s">
        <v>233</v>
      </c>
      <c r="D2261" s="22" t="s">
        <v>673</v>
      </c>
      <c r="E2261" s="22" t="s">
        <v>673</v>
      </c>
      <c r="F2261" s="22" t="s">
        <v>20</v>
      </c>
      <c r="G2261" s="23" t="n">
        <v>1</v>
      </c>
      <c r="H2261" s="24" t="n">
        <v>1</v>
      </c>
      <c r="I2261" s="24" t="n">
        <v>1</v>
      </c>
      <c r="J2261" s="24" t="n">
        <v>0</v>
      </c>
      <c r="K2261" s="24" t="n">
        <v>-0</v>
      </c>
      <c r="L2261" s="24" t="n">
        <v>-0</v>
      </c>
      <c r="M2261" s="6" t="s">
        <f>=I2261+J2261+K2261+L2261</f>
      </c>
      <c r="N2261" s="22"/>
      <c r="O2261" s="22" t="s">
        <v>796</v>
      </c>
    </row>
    <row collapsed="false" customFormat="false" customHeight="false" hidden="false" ht="12.1" outlineLevel="0" r="2262">
      <c r="A2262" s="21" t="n">
        <v>46138.596909722</v>
      </c>
      <c r="B2262" s="22" t="s">
        <v>673</v>
      </c>
      <c r="C2262" s="22" t="s">
        <v>233</v>
      </c>
      <c r="D2262" s="22" t="s">
        <v>673</v>
      </c>
      <c r="E2262" s="22" t="s">
        <v>673</v>
      </c>
      <c r="F2262" s="22" t="s">
        <v>20</v>
      </c>
      <c r="G2262" s="23" t="n">
        <v>1</v>
      </c>
      <c r="H2262" s="24" t="n">
        <v>1</v>
      </c>
      <c r="I2262" s="24" t="n">
        <v>1</v>
      </c>
      <c r="J2262" s="24" t="n">
        <v>0</v>
      </c>
      <c r="K2262" s="24" t="n">
        <v>-0</v>
      </c>
      <c r="L2262" s="24" t="n">
        <v>-0</v>
      </c>
      <c r="M2262" s="6" t="s">
        <f>=I2262+J2262+K2262+L2262</f>
      </c>
      <c r="N2262" s="22"/>
      <c r="O2262" s="22" t="s">
        <v>796</v>
      </c>
    </row>
    <row collapsed="false" customFormat="false" customHeight="false" hidden="false" ht="12.1" outlineLevel="0" r="2263">
      <c r="A2263" s="21" t="n">
        <v>46138.747430556</v>
      </c>
      <c r="B2263" s="22" t="s">
        <v>673</v>
      </c>
      <c r="C2263" s="22" t="s">
        <v>233</v>
      </c>
      <c r="D2263" s="22" t="s">
        <v>673</v>
      </c>
      <c r="E2263" s="22" t="s">
        <v>673</v>
      </c>
      <c r="F2263" s="22" t="s">
        <v>20</v>
      </c>
      <c r="G2263" s="23" t="n">
        <v>1</v>
      </c>
      <c r="H2263" s="24" t="n">
        <v>1</v>
      </c>
      <c r="I2263" s="24" t="n">
        <v>20.09</v>
      </c>
      <c r="J2263" s="24" t="n">
        <v>0</v>
      </c>
      <c r="K2263" s="24" t="n">
        <v>-0</v>
      </c>
      <c r="L2263" s="24" t="n">
        <v>-0</v>
      </c>
      <c r="M2263" s="6" t="s">
        <f>=I2263+J2263+K2263+L2263</f>
      </c>
      <c r="N2263" s="22"/>
      <c r="O2263" s="22" t="s">
        <v>796</v>
      </c>
    </row>
    <row collapsed="false" customFormat="false" customHeight="false" hidden="false" ht="12.1" outlineLevel="0" r="2264">
      <c r="A2264" s="21" t="n">
        <v>46139.438842593</v>
      </c>
      <c r="B2264" s="22" t="s">
        <v>673</v>
      </c>
      <c r="C2264" s="22" t="s">
        <v>233</v>
      </c>
      <c r="D2264" s="22" t="s">
        <v>673</v>
      </c>
      <c r="E2264" s="22" t="s">
        <v>673</v>
      </c>
      <c r="F2264" s="22" t="s">
        <v>20</v>
      </c>
      <c r="G2264" s="23" t="n">
        <v>1</v>
      </c>
      <c r="H2264" s="24" t="n">
        <v>1</v>
      </c>
      <c r="I2264" s="24" t="n">
        <v>0.5</v>
      </c>
      <c r="J2264" s="24" t="n">
        <v>0</v>
      </c>
      <c r="K2264" s="24" t="n">
        <v>-0</v>
      </c>
      <c r="L2264" s="24" t="n">
        <v>-0</v>
      </c>
      <c r="M2264" s="6" t="s">
        <f>=I2264+J2264+K2264+L2264</f>
      </c>
      <c r="N2264" s="22"/>
      <c r="O2264" s="22" t="s">
        <v>796</v>
      </c>
    </row>
    <row collapsed="false" customFormat="false" customHeight="false" hidden="false" ht="12.1" outlineLevel="0" r="2265">
      <c r="A2265" s="21" t="n">
        <v>46139.592002315</v>
      </c>
      <c r="B2265" s="22" t="s">
        <v>696</v>
      </c>
      <c r="C2265" s="22" t="s">
        <v>838</v>
      </c>
      <c r="D2265" s="22" t="s">
        <v>696</v>
      </c>
      <c r="E2265" s="22" t="s">
        <v>696</v>
      </c>
      <c r="F2265" s="22" t="s">
        <v>20</v>
      </c>
      <c r="G2265" s="23" t="n">
        <v>1</v>
      </c>
      <c r="H2265" s="24" t="n">
        <v>1</v>
      </c>
      <c r="I2265" s="24" t="n">
        <v>52.86</v>
      </c>
      <c r="J2265" s="24" t="n">
        <v>0</v>
      </c>
      <c r="K2265" s="24" t="n">
        <v>-0</v>
      </c>
      <c r="L2265" s="24" t="n">
        <v>-0</v>
      </c>
      <c r="M2265" s="6" t="s">
        <f>=I2265+J2265+K2265+L2265</f>
      </c>
      <c r="N2265" s="22"/>
      <c r="O2265" s="22" t="s">
        <v>674</v>
      </c>
    </row>
    <row collapsed="false" customFormat="false" customHeight="false" hidden="false" ht="12.1" outlineLevel="0" r="2266">
      <c r="A2266" s="21" t="n">
        <v>46139.594201389</v>
      </c>
      <c r="B2266" s="22" t="s">
        <v>731</v>
      </c>
      <c r="C2266" s="22" t="s">
        <v>910</v>
      </c>
      <c r="D2266" s="22" t="s">
        <v>731</v>
      </c>
      <c r="E2266" s="22" t="s">
        <v>731</v>
      </c>
      <c r="F2266" s="22" t="s">
        <v>20</v>
      </c>
      <c r="G2266" s="23" t="n">
        <v>1</v>
      </c>
      <c r="H2266" s="24" t="n">
        <v>1</v>
      </c>
      <c r="I2266" s="24" t="n">
        <v>2000</v>
      </c>
      <c r="J2266" s="24" t="n">
        <v>0</v>
      </c>
      <c r="K2266" s="24" t="n">
        <v>-0</v>
      </c>
      <c r="L2266" s="24" t="n">
        <v>-0</v>
      </c>
      <c r="M2266" s="6" t="s">
        <f>=I2266+J2266+K2266+L2266</f>
      </c>
      <c r="N2266" s="22"/>
      <c r="O2266" s="22" t="s">
        <v>674</v>
      </c>
    </row>
    <row collapsed="false" customFormat="false" customHeight="false" hidden="false" ht="12.1" outlineLevel="0" r="2267">
      <c r="A2267" s="21" t="n">
        <v>46139.773831019</v>
      </c>
      <c r="B2267" s="22" t="s">
        <v>696</v>
      </c>
      <c r="C2267" s="22" t="s">
        <v>889</v>
      </c>
      <c r="D2267" s="22" t="s">
        <v>696</v>
      </c>
      <c r="E2267" s="22" t="s">
        <v>696</v>
      </c>
      <c r="F2267" s="22" t="s">
        <v>20</v>
      </c>
      <c r="G2267" s="23" t="n">
        <v>1</v>
      </c>
      <c r="H2267" s="24" t="n">
        <v>1</v>
      </c>
      <c r="I2267" s="24" t="n">
        <v>97.38</v>
      </c>
      <c r="J2267" s="24" t="n">
        <v>0</v>
      </c>
      <c r="K2267" s="24" t="n">
        <v>-0</v>
      </c>
      <c r="L2267" s="24" t="n">
        <v>-0</v>
      </c>
      <c r="M2267" s="6" t="s">
        <f>=I2267+J2267+K2267+L2267</f>
      </c>
      <c r="N2267" s="22"/>
      <c r="O2267" s="22" t="s">
        <v>674</v>
      </c>
    </row>
    <row collapsed="false" customFormat="false" customHeight="false" hidden="false" ht="12.1" outlineLevel="0" r="2268">
      <c r="A2268" s="21" t="n">
        <v>46139.824409722</v>
      </c>
      <c r="B2268" s="22" t="s">
        <v>696</v>
      </c>
      <c r="C2268" s="22" t="s">
        <v>765</v>
      </c>
      <c r="D2268" s="22" t="s">
        <v>696</v>
      </c>
      <c r="E2268" s="22" t="s">
        <v>696</v>
      </c>
      <c r="F2268" s="22" t="s">
        <v>20</v>
      </c>
      <c r="G2268" s="23" t="n">
        <v>1</v>
      </c>
      <c r="H2268" s="24" t="n">
        <v>1</v>
      </c>
      <c r="I2268" s="24" t="n">
        <v>56.3</v>
      </c>
      <c r="J2268" s="24" t="n">
        <v>0</v>
      </c>
      <c r="K2268" s="24" t="n">
        <v>-0</v>
      </c>
      <c r="L2268" s="24" t="n">
        <v>-0</v>
      </c>
      <c r="M2268" s="6" t="s">
        <f>=I2268+J2268+K2268+L2268</f>
      </c>
      <c r="N2268" s="22"/>
      <c r="O2268" s="22" t="s">
        <v>674</v>
      </c>
    </row>
    <row collapsed="false" customFormat="false" customHeight="false" hidden="false" ht="12.1" outlineLevel="0" r="2269">
      <c r="A2269" s="21" t="n">
        <v>46140.474618056</v>
      </c>
      <c r="B2269" s="22" t="s">
        <v>731</v>
      </c>
      <c r="C2269" s="22" t="s">
        <v>870</v>
      </c>
      <c r="D2269" s="22" t="s">
        <v>731</v>
      </c>
      <c r="E2269" s="22" t="s">
        <v>731</v>
      </c>
      <c r="F2269" s="22" t="s">
        <v>20</v>
      </c>
      <c r="G2269" s="23" t="n">
        <v>1</v>
      </c>
      <c r="H2269" s="24" t="n">
        <v>1</v>
      </c>
      <c r="I2269" s="24" t="n">
        <v>175.44</v>
      </c>
      <c r="J2269" s="24" t="n">
        <v>0</v>
      </c>
      <c r="K2269" s="24" t="n">
        <v>-0</v>
      </c>
      <c r="L2269" s="24" t="n">
        <v>-0</v>
      </c>
      <c r="M2269" s="6" t="s">
        <f>=I2269+J2269+K2269+L2269</f>
      </c>
      <c r="N2269" s="22"/>
      <c r="O2269" s="22" t="s">
        <v>674</v>
      </c>
    </row>
    <row collapsed="false" customFormat="false" customHeight="false" hidden="false" ht="12.1" outlineLevel="0" r="2270">
      <c r="A2270" s="21" t="n">
        <v>46140.478541667</v>
      </c>
      <c r="B2270" s="22" t="s">
        <v>696</v>
      </c>
      <c r="C2270" s="22" t="s">
        <v>869</v>
      </c>
      <c r="D2270" s="22" t="s">
        <v>696</v>
      </c>
      <c r="E2270" s="22" t="s">
        <v>696</v>
      </c>
      <c r="F2270" s="22" t="s">
        <v>20</v>
      </c>
      <c r="G2270" s="23" t="n">
        <v>1</v>
      </c>
      <c r="H2270" s="24" t="n">
        <v>1</v>
      </c>
      <c r="I2270" s="24" t="n">
        <v>34.8</v>
      </c>
      <c r="J2270" s="24" t="n">
        <v>0</v>
      </c>
      <c r="K2270" s="24" t="n">
        <v>-0</v>
      </c>
      <c r="L2270" s="24" t="n">
        <v>-0</v>
      </c>
      <c r="M2270" s="6" t="s">
        <f>=I2270+J2270+K2270+L2270</f>
      </c>
      <c r="N2270" s="22"/>
      <c r="O2270" s="22" t="s">
        <v>674</v>
      </c>
    </row>
    <row collapsed="false" customFormat="false" customHeight="false" hidden="false" ht="12.1" outlineLevel="0" r="2271">
      <c r="A2271" s="21" t="n">
        <v>46140.721585648</v>
      </c>
      <c r="B2271" s="22" t="s">
        <v>696</v>
      </c>
      <c r="C2271" s="22" t="s">
        <v>911</v>
      </c>
      <c r="D2271" s="22" t="s">
        <v>696</v>
      </c>
      <c r="E2271" s="22" t="s">
        <v>696</v>
      </c>
      <c r="F2271" s="22" t="s">
        <v>20</v>
      </c>
      <c r="G2271" s="23" t="n">
        <v>1</v>
      </c>
      <c r="H2271" s="24" t="n">
        <v>1</v>
      </c>
      <c r="I2271" s="24" t="n">
        <v>33.7</v>
      </c>
      <c r="J2271" s="24" t="n">
        <v>0</v>
      </c>
      <c r="K2271" s="24" t="n">
        <v>-0</v>
      </c>
      <c r="L2271" s="24" t="n">
        <v>-0</v>
      </c>
      <c r="M2271" s="6" t="s">
        <f>=I2271+J2271+K2271+L2271</f>
      </c>
      <c r="N2271" s="22"/>
      <c r="O2271" s="22" t="s">
        <v>674</v>
      </c>
    </row>
    <row collapsed="false" customFormat="false" customHeight="false" hidden="false" ht="12.1" outlineLevel="0" r="2272">
      <c r="A2272" s="29" t="n">
        <v>46141.444039352</v>
      </c>
      <c r="B2272" s="30" t="s">
        <v>687</v>
      </c>
      <c r="C2272" s="30" t="s">
        <v>713</v>
      </c>
      <c r="D2272" s="30" t="s">
        <v>687</v>
      </c>
      <c r="E2272" s="30" t="s">
        <v>687</v>
      </c>
      <c r="F2272" s="30" t="s">
        <v>20</v>
      </c>
      <c r="G2272" s="31" t="n">
        <v>1</v>
      </c>
      <c r="H2272" s="32" t="n">
        <v>-37</v>
      </c>
      <c r="I2272" s="32" t="n">
        <v>-37</v>
      </c>
      <c r="J2272" s="32" t="n">
        <v>0</v>
      </c>
      <c r="K2272" s="32" t="n">
        <v>-0</v>
      </c>
      <c r="L2272" s="32" t="n">
        <v>-0</v>
      </c>
      <c r="M2272" s="6" t="s">
        <f>=I2272+J2272+K2272+L2272</f>
      </c>
      <c r="N2272" s="30"/>
      <c r="O2272" s="30" t="s">
        <v>674</v>
      </c>
    </row>
    <row collapsed="false" customFormat="false" customHeight="false" hidden="false" ht="12.1" outlineLevel="0" r="2273">
      <c r="A2273" s="21" t="n">
        <v>46141.444039352</v>
      </c>
      <c r="B2273" s="22" t="s">
        <v>696</v>
      </c>
      <c r="C2273" s="22" t="s">
        <v>714</v>
      </c>
      <c r="D2273" s="22" t="s">
        <v>696</v>
      </c>
      <c r="E2273" s="22" t="s">
        <v>696</v>
      </c>
      <c r="F2273" s="22" t="s">
        <v>20</v>
      </c>
      <c r="G2273" s="23" t="n">
        <v>1</v>
      </c>
      <c r="H2273" s="24" t="n">
        <v>1</v>
      </c>
      <c r="I2273" s="24" t="n">
        <v>283.38</v>
      </c>
      <c r="J2273" s="24" t="n">
        <v>0</v>
      </c>
      <c r="K2273" s="24" t="n">
        <v>-0</v>
      </c>
      <c r="L2273" s="24" t="n">
        <v>-0</v>
      </c>
      <c r="M2273" s="6" t="s">
        <f>=I2273+J2273+K2273+L2273</f>
      </c>
      <c r="N2273" s="22"/>
      <c r="O2273" s="22" t="s">
        <v>674</v>
      </c>
    </row>
    <row collapsed="false" customFormat="false" customHeight="false" hidden="false" ht="12.1" outlineLevel="0" r="2274">
      <c r="A2274" s="21" t="n">
        <v>46141.464594907</v>
      </c>
      <c r="B2274" s="22" t="s">
        <v>673</v>
      </c>
      <c r="C2274" s="22" t="s">
        <v>233</v>
      </c>
      <c r="D2274" s="22" t="s">
        <v>673</v>
      </c>
      <c r="E2274" s="22" t="s">
        <v>673</v>
      </c>
      <c r="F2274" s="22" t="s">
        <v>20</v>
      </c>
      <c r="G2274" s="23" t="n">
        <v>1</v>
      </c>
      <c r="H2274" s="24" t="n">
        <v>1</v>
      </c>
      <c r="I2274" s="24" t="n">
        <v>11</v>
      </c>
      <c r="J2274" s="24" t="n">
        <v>0</v>
      </c>
      <c r="K2274" s="24" t="n">
        <v>-0</v>
      </c>
      <c r="L2274" s="24" t="n">
        <v>-0</v>
      </c>
      <c r="M2274" s="6" t="s">
        <f>=I2274+J2274+K2274+L2274</f>
      </c>
      <c r="N2274" s="22"/>
      <c r="O2274" s="22" t="s">
        <v>796</v>
      </c>
    </row>
    <row collapsed="false" customFormat="false" customHeight="false" hidden="false" ht="12.1" outlineLevel="0" r="2275">
      <c r="A2275" s="21" t="n">
        <v>46141.548599537</v>
      </c>
      <c r="B2275" s="22" t="s">
        <v>696</v>
      </c>
      <c r="C2275" s="22" t="s">
        <v>808</v>
      </c>
      <c r="D2275" s="22" t="s">
        <v>696</v>
      </c>
      <c r="E2275" s="22" t="s">
        <v>696</v>
      </c>
      <c r="F2275" s="22" t="s">
        <v>20</v>
      </c>
      <c r="G2275" s="23" t="n">
        <v>1</v>
      </c>
      <c r="H2275" s="24" t="n">
        <v>1</v>
      </c>
      <c r="I2275" s="24" t="n">
        <v>110</v>
      </c>
      <c r="J2275" s="24" t="n">
        <v>0</v>
      </c>
      <c r="K2275" s="24" t="n">
        <v>-0</v>
      </c>
      <c r="L2275" s="24" t="n">
        <v>-0</v>
      </c>
      <c r="M2275" s="6" t="s">
        <f>=I2275+J2275+K2275+L2275</f>
      </c>
      <c r="N2275" s="22"/>
      <c r="O2275" s="22" t="s">
        <v>674</v>
      </c>
    </row>
    <row collapsed="false" customFormat="false" customHeight="false" hidden="false" ht="12.1" outlineLevel="0" r="2276">
      <c r="A2276" s="29" t="n">
        <v>46141.548599537</v>
      </c>
      <c r="B2276" s="30" t="s">
        <v>687</v>
      </c>
      <c r="C2276" s="30" t="s">
        <v>809</v>
      </c>
      <c r="D2276" s="30" t="s">
        <v>687</v>
      </c>
      <c r="E2276" s="30" t="s">
        <v>687</v>
      </c>
      <c r="F2276" s="30" t="s">
        <v>20</v>
      </c>
      <c r="G2276" s="31" t="n">
        <v>1</v>
      </c>
      <c r="H2276" s="32" t="n">
        <v>-14</v>
      </c>
      <c r="I2276" s="32" t="n">
        <v>-14</v>
      </c>
      <c r="J2276" s="32" t="n">
        <v>0</v>
      </c>
      <c r="K2276" s="32" t="n">
        <v>-0</v>
      </c>
      <c r="L2276" s="32" t="n">
        <v>-0</v>
      </c>
      <c r="M2276" s="6" t="s">
        <f>=I2276+J2276+K2276+L2276</f>
      </c>
      <c r="N2276" s="30"/>
      <c r="O2276" s="30" t="s">
        <v>674</v>
      </c>
    </row>
    <row collapsed="false" customFormat="false" customHeight="false" hidden="false" ht="12.1" outlineLevel="0" r="2277">
      <c r="A2277" s="21" t="n">
        <v>46141.775972222</v>
      </c>
      <c r="B2277" s="22" t="s">
        <v>673</v>
      </c>
      <c r="C2277" s="22" t="s">
        <v>233</v>
      </c>
      <c r="D2277" s="22" t="s">
        <v>673</v>
      </c>
      <c r="E2277" s="22" t="s">
        <v>673</v>
      </c>
      <c r="F2277" s="22" t="s">
        <v>20</v>
      </c>
      <c r="G2277" s="23" t="n">
        <v>1</v>
      </c>
      <c r="H2277" s="24" t="n">
        <v>1</v>
      </c>
      <c r="I2277" s="24" t="n">
        <v>5.01</v>
      </c>
      <c r="J2277" s="24" t="n">
        <v>0</v>
      </c>
      <c r="K2277" s="24" t="n">
        <v>-0</v>
      </c>
      <c r="L2277" s="24" t="n">
        <v>-0</v>
      </c>
      <c r="M2277" s="6" t="s">
        <f>=I2277+J2277+K2277+L2277</f>
      </c>
      <c r="N2277" s="22"/>
      <c r="O2277" s="22" t="s">
        <v>796</v>
      </c>
    </row>
    <row collapsed="false" customFormat="false" customHeight="false" hidden="false" ht="12.1" outlineLevel="0" r="2278">
      <c r="A2278" s="21" t="n">
        <v>46141.844201389</v>
      </c>
      <c r="B2278" s="22" t="s">
        <v>673</v>
      </c>
      <c r="C2278" s="22" t="s">
        <v>233</v>
      </c>
      <c r="D2278" s="22" t="s">
        <v>673</v>
      </c>
      <c r="E2278" s="22" t="s">
        <v>673</v>
      </c>
      <c r="F2278" s="22" t="s">
        <v>20</v>
      </c>
      <c r="G2278" s="23" t="n">
        <v>1</v>
      </c>
      <c r="H2278" s="24" t="n">
        <v>1</v>
      </c>
      <c r="I2278" s="24" t="n">
        <v>10.01</v>
      </c>
      <c r="J2278" s="24" t="n">
        <v>0</v>
      </c>
      <c r="K2278" s="24" t="n">
        <v>-0</v>
      </c>
      <c r="L2278" s="24" t="n">
        <v>-0</v>
      </c>
      <c r="M2278" s="6" t="s">
        <f>=I2278+J2278+K2278+L2278</f>
      </c>
      <c r="N2278" s="22"/>
      <c r="O2278" s="22" t="s">
        <v>796</v>
      </c>
    </row>
    <row collapsed="false" customFormat="false" customHeight="false" hidden="false" ht="12.1" outlineLevel="0" r="2279">
      <c r="A2279" s="21" t="n">
        <v>46142.454768519</v>
      </c>
      <c r="B2279" s="22" t="s">
        <v>673</v>
      </c>
      <c r="C2279" s="22" t="s">
        <v>233</v>
      </c>
      <c r="D2279" s="22" t="s">
        <v>673</v>
      </c>
      <c r="E2279" s="22" t="s">
        <v>673</v>
      </c>
      <c r="F2279" s="22" t="s">
        <v>20</v>
      </c>
      <c r="G2279" s="23" t="n">
        <v>1</v>
      </c>
      <c r="H2279" s="24" t="n">
        <v>1</v>
      </c>
      <c r="I2279" s="24" t="n">
        <v>11</v>
      </c>
      <c r="J2279" s="24" t="n">
        <v>0</v>
      </c>
      <c r="K2279" s="24" t="n">
        <v>-0</v>
      </c>
      <c r="L2279" s="24" t="n">
        <v>-0</v>
      </c>
      <c r="M2279" s="6" t="s">
        <f>=I2279+J2279+K2279+L2279</f>
      </c>
      <c r="N2279" s="22"/>
      <c r="O2279" s="22" t="s">
        <v>796</v>
      </c>
    </row>
    <row collapsed="false" customFormat="false" customHeight="false" hidden="false" ht="12.1" outlineLevel="0" r="2280">
      <c r="A2280" s="21" t="n">
        <v>46142.556273148</v>
      </c>
      <c r="B2280" s="22" t="s">
        <v>673</v>
      </c>
      <c r="C2280" s="22" t="s">
        <v>233</v>
      </c>
      <c r="D2280" s="22" t="s">
        <v>673</v>
      </c>
      <c r="E2280" s="22" t="s">
        <v>673</v>
      </c>
      <c r="F2280" s="22" t="s">
        <v>20</v>
      </c>
      <c r="G2280" s="23" t="n">
        <v>1</v>
      </c>
      <c r="H2280" s="24" t="n">
        <v>1</v>
      </c>
      <c r="I2280" s="24" t="n">
        <v>1</v>
      </c>
      <c r="J2280" s="24" t="n">
        <v>0</v>
      </c>
      <c r="K2280" s="24" t="n">
        <v>-0</v>
      </c>
      <c r="L2280" s="24" t="n">
        <v>-0</v>
      </c>
      <c r="M2280" s="6" t="s">
        <f>=I2280+J2280+K2280+L2280</f>
      </c>
      <c r="N2280" s="22"/>
      <c r="O2280" s="22" t="s">
        <v>796</v>
      </c>
    </row>
    <row collapsed="false" customFormat="false" customHeight="false" hidden="false" ht="12.1" outlineLevel="0" r="2281">
      <c r="A2281" s="21" t="n">
        <v>46142.701747685</v>
      </c>
      <c r="B2281" s="22" t="s">
        <v>673</v>
      </c>
      <c r="C2281" s="22" t="s">
        <v>233</v>
      </c>
      <c r="D2281" s="22" t="s">
        <v>673</v>
      </c>
      <c r="E2281" s="22" t="s">
        <v>673</v>
      </c>
      <c r="F2281" s="22" t="s">
        <v>20</v>
      </c>
      <c r="G2281" s="23" t="n">
        <v>1</v>
      </c>
      <c r="H2281" s="24" t="n">
        <v>1</v>
      </c>
      <c r="I2281" s="24" t="n">
        <v>47.03</v>
      </c>
      <c r="J2281" s="24" t="n">
        <v>0</v>
      </c>
      <c r="K2281" s="24" t="n">
        <v>-0</v>
      </c>
      <c r="L2281" s="24" t="n">
        <v>-0</v>
      </c>
      <c r="M2281" s="6" t="s">
        <f>=I2281+J2281+K2281+L2281</f>
      </c>
      <c r="N2281" s="22"/>
      <c r="O2281" s="22" t="s">
        <v>796</v>
      </c>
    </row>
    <row collapsed="false" customFormat="false" customHeight="false" hidden="false" ht="12.1" outlineLevel="0" r="2282">
      <c r="A2282" s="20" t="n">
        <v>46142.82181713</v>
      </c>
      <c r="B2282" s="16" t="s">
        <v>179</v>
      </c>
      <c r="C2282" s="16" t="s">
        <v>912</v>
      </c>
      <c r="D2282" s="16" t="s">
        <v>336</v>
      </c>
      <c r="E2282" s="16" t="s">
        <v>146</v>
      </c>
      <c r="F2282" s="16" t="s">
        <v>20</v>
      </c>
      <c r="G2282" s="7" t="n">
        <v>2</v>
      </c>
      <c r="H2282" s="6" t="n">
        <v>99.49</v>
      </c>
      <c r="I2282" s="6" t="n">
        <v>-1989.8</v>
      </c>
      <c r="J2282" s="6" t="n">
        <v>-12.32</v>
      </c>
      <c r="K2282" s="6" t="n">
        <v>-5.97</v>
      </c>
      <c r="L2282" s="6" t="n">
        <v>-0</v>
      </c>
      <c r="M2282" s="6" t="s">
        <f>=I2282+J2282+K2282+L2282</f>
      </c>
      <c r="N2282" s="16"/>
      <c r="O2282" s="16" t="s">
        <v>674</v>
      </c>
    </row>
    <row collapsed="false" customFormat="false" customHeight="false" hidden="false" ht="12.1" outlineLevel="0" r="2283">
      <c r="A2283" s="21" t="n">
        <v>46143.528599537</v>
      </c>
      <c r="B2283" s="22" t="s">
        <v>673</v>
      </c>
      <c r="C2283" s="22" t="s">
        <v>233</v>
      </c>
      <c r="D2283" s="22" t="s">
        <v>673</v>
      </c>
      <c r="E2283" s="22" t="s">
        <v>673</v>
      </c>
      <c r="F2283" s="22" t="s">
        <v>20</v>
      </c>
      <c r="G2283" s="23" t="n">
        <v>1</v>
      </c>
      <c r="H2283" s="24" t="n">
        <v>1</v>
      </c>
      <c r="I2283" s="24" t="n">
        <v>49</v>
      </c>
      <c r="J2283" s="24" t="n">
        <v>0</v>
      </c>
      <c r="K2283" s="24" t="n">
        <v>-0</v>
      </c>
      <c r="L2283" s="24" t="n">
        <v>-0</v>
      </c>
      <c r="M2283" s="6" t="s">
        <f>=I2283+J2283+K2283+L2283</f>
      </c>
      <c r="N2283" s="22"/>
      <c r="O2283" s="22" t="s">
        <v>796</v>
      </c>
    </row>
    <row collapsed="false" customFormat="false" customHeight="false" hidden="false" ht="12.1" outlineLevel="0" r="2284">
      <c r="A2284" s="20" t="n">
        <v>46143.528611111</v>
      </c>
      <c r="B2284" s="16" t="s">
        <v>135</v>
      </c>
      <c r="C2284" s="16" t="s">
        <v>801</v>
      </c>
      <c r="D2284" s="16" t="s">
        <v>336</v>
      </c>
      <c r="E2284" s="16" t="s">
        <v>132</v>
      </c>
      <c r="F2284" s="16" t="s">
        <v>20</v>
      </c>
      <c r="G2284" s="7" t="n">
        <v>1</v>
      </c>
      <c r="H2284" s="6" t="n">
        <v>156.536249</v>
      </c>
      <c r="I2284" s="6" t="n">
        <v>-156.54</v>
      </c>
      <c r="J2284" s="6" t="n">
        <v>-0</v>
      </c>
      <c r="K2284" s="6" t="n">
        <v>-0</v>
      </c>
      <c r="L2284" s="6" t="n">
        <v>-0</v>
      </c>
      <c r="M2284" s="6" t="s">
        <f>=I2284+J2284+K2284+L2284</f>
      </c>
      <c r="N2284" s="16"/>
      <c r="O2284" s="16" t="s">
        <v>796</v>
      </c>
    </row>
    <row collapsed="false" customFormat="false" customHeight="false" hidden="false" ht="12.1" outlineLevel="0" r="2285">
      <c r="A2285" s="21" t="n">
        <v>46146.517731481</v>
      </c>
      <c r="B2285" s="22" t="s">
        <v>673</v>
      </c>
      <c r="C2285" s="22" t="s">
        <v>233</v>
      </c>
      <c r="D2285" s="22" t="s">
        <v>673</v>
      </c>
      <c r="E2285" s="22" t="s">
        <v>673</v>
      </c>
      <c r="F2285" s="22" t="s">
        <v>20</v>
      </c>
      <c r="G2285" s="23" t="n">
        <v>1</v>
      </c>
      <c r="H2285" s="24" t="n">
        <v>1</v>
      </c>
      <c r="I2285" s="24" t="n">
        <v>41.5</v>
      </c>
      <c r="J2285" s="24" t="n">
        <v>0</v>
      </c>
      <c r="K2285" s="24" t="n">
        <v>-0</v>
      </c>
      <c r="L2285" s="24" t="n">
        <v>-0</v>
      </c>
      <c r="M2285" s="6" t="s">
        <f>=I2285+J2285+K2285+L2285</f>
      </c>
      <c r="N2285" s="22"/>
      <c r="O2285" s="22" t="s">
        <v>796</v>
      </c>
    </row>
    <row collapsed="false" customFormat="false" customHeight="false" hidden="false" ht="12.1" outlineLevel="0" r="2286">
      <c r="A2286" s="21" t="n">
        <v>46146.547905093</v>
      </c>
      <c r="B2286" s="22" t="s">
        <v>673</v>
      </c>
      <c r="C2286" s="22" t="s">
        <v>233</v>
      </c>
      <c r="D2286" s="22" t="s">
        <v>673</v>
      </c>
      <c r="E2286" s="22" t="s">
        <v>673</v>
      </c>
      <c r="F2286" s="22" t="s">
        <v>20</v>
      </c>
      <c r="G2286" s="23" t="n">
        <v>1</v>
      </c>
      <c r="H2286" s="24" t="n">
        <v>1</v>
      </c>
      <c r="I2286" s="24" t="n">
        <v>1</v>
      </c>
      <c r="J2286" s="24" t="n">
        <v>0</v>
      </c>
      <c r="K2286" s="24" t="n">
        <v>-0</v>
      </c>
      <c r="L2286" s="24" t="n">
        <v>-0</v>
      </c>
      <c r="M2286" s="6" t="s">
        <f>=I2286+J2286+K2286+L2286</f>
      </c>
      <c r="N2286" s="22"/>
      <c r="O2286" s="22" t="s">
        <v>796</v>
      </c>
    </row>
    <row collapsed="false" customFormat="false" customHeight="false" hidden="false" ht="12.1" outlineLevel="0" r="2287">
      <c r="A2287" s="21" t="n">
        <v>46146.647210648</v>
      </c>
      <c r="B2287" s="22" t="s">
        <v>673</v>
      </c>
      <c r="C2287" s="22" t="s">
        <v>233</v>
      </c>
      <c r="D2287" s="22" t="s">
        <v>673</v>
      </c>
      <c r="E2287" s="22" t="s">
        <v>673</v>
      </c>
      <c r="F2287" s="22" t="s">
        <v>20</v>
      </c>
      <c r="G2287" s="23" t="n">
        <v>1</v>
      </c>
      <c r="H2287" s="24" t="n">
        <v>1</v>
      </c>
      <c r="I2287" s="24" t="n">
        <v>10.06</v>
      </c>
      <c r="J2287" s="24" t="n">
        <v>0</v>
      </c>
      <c r="K2287" s="24" t="n">
        <v>-0</v>
      </c>
      <c r="L2287" s="24" t="n">
        <v>-0</v>
      </c>
      <c r="M2287" s="6" t="s">
        <f>=I2287+J2287+K2287+L2287</f>
      </c>
      <c r="N2287" s="22"/>
      <c r="O2287" s="22" t="s">
        <v>796</v>
      </c>
    </row>
    <row collapsed="false" customFormat="false" customHeight="false" hidden="false" ht="12.1" outlineLevel="0" r="2288">
      <c r="A2288" s="21" t="n">
        <v>46146.942071759</v>
      </c>
      <c r="B2288" s="22" t="s">
        <v>673</v>
      </c>
      <c r="C2288" s="22" t="s">
        <v>233</v>
      </c>
      <c r="D2288" s="22" t="s">
        <v>673</v>
      </c>
      <c r="E2288" s="22" t="s">
        <v>673</v>
      </c>
      <c r="F2288" s="22" t="s">
        <v>20</v>
      </c>
      <c r="G2288" s="23" t="n">
        <v>1</v>
      </c>
      <c r="H2288" s="24" t="n">
        <v>1</v>
      </c>
      <c r="I2288" s="24" t="n">
        <v>819.2</v>
      </c>
      <c r="J2288" s="24" t="n">
        <v>0</v>
      </c>
      <c r="K2288" s="24" t="n">
        <v>-0</v>
      </c>
      <c r="L2288" s="24" t="n">
        <v>-0</v>
      </c>
      <c r="M2288" s="6" t="s">
        <f>=I2288+J2288+K2288+L2288</f>
      </c>
      <c r="N2288" s="22"/>
      <c r="O2288" s="22" t="s">
        <v>796</v>
      </c>
    </row>
    <row collapsed="false" customFormat="false" customHeight="false" hidden="false" ht="12.1" outlineLevel="0" r="2289">
      <c r="A2289" s="20" t="n">
        <v>46146.942199074</v>
      </c>
      <c r="B2289" s="16" t="s">
        <v>135</v>
      </c>
      <c r="C2289" s="16" t="s">
        <v>801</v>
      </c>
      <c r="D2289" s="16" t="s">
        <v>336</v>
      </c>
      <c r="E2289" s="16" t="s">
        <v>132</v>
      </c>
      <c r="F2289" s="16" t="s">
        <v>20</v>
      </c>
      <c r="G2289" s="7" t="n">
        <v>5</v>
      </c>
      <c r="H2289" s="6" t="n">
        <v>156.709173</v>
      </c>
      <c r="I2289" s="6" t="n">
        <v>-783.55</v>
      </c>
      <c r="J2289" s="6" t="n">
        <v>-0</v>
      </c>
      <c r="K2289" s="6" t="n">
        <v>-0</v>
      </c>
      <c r="L2289" s="6" t="n">
        <v>-0</v>
      </c>
      <c r="M2289" s="6" t="s">
        <f>=I2289+J2289+K2289+L2289</f>
      </c>
      <c r="N2289" s="16"/>
      <c r="O2289" s="16" t="s">
        <v>796</v>
      </c>
    </row>
    <row collapsed="false" customFormat="false" customHeight="false" hidden="false" ht="12.1" outlineLevel="0" r="2290">
      <c r="A2290" s="21" t="n">
        <v>46147.403460648</v>
      </c>
      <c r="B2290" s="22" t="s">
        <v>731</v>
      </c>
      <c r="C2290" s="22" t="s">
        <v>840</v>
      </c>
      <c r="D2290" s="22" t="s">
        <v>731</v>
      </c>
      <c r="E2290" s="22" t="s">
        <v>731</v>
      </c>
      <c r="F2290" s="22" t="s">
        <v>20</v>
      </c>
      <c r="G2290" s="23" t="n">
        <v>1</v>
      </c>
      <c r="H2290" s="24" t="n">
        <v>1</v>
      </c>
      <c r="I2290" s="24" t="n">
        <v>146.5</v>
      </c>
      <c r="J2290" s="24" t="n">
        <v>0</v>
      </c>
      <c r="K2290" s="24" t="n">
        <v>-0</v>
      </c>
      <c r="L2290" s="24" t="n">
        <v>-0</v>
      </c>
      <c r="M2290" s="6" t="s">
        <f>=I2290+J2290+K2290+L2290</f>
      </c>
      <c r="N2290" s="22"/>
      <c r="O2290" s="22" t="s">
        <v>674</v>
      </c>
    </row>
    <row collapsed="false" customFormat="false" customHeight="false" hidden="false" ht="12.1" outlineLevel="0" r="2291">
      <c r="A2291" s="21" t="n">
        <v>46147.404537037</v>
      </c>
      <c r="B2291" s="22" t="s">
        <v>696</v>
      </c>
      <c r="C2291" s="22" t="s">
        <v>839</v>
      </c>
      <c r="D2291" s="22" t="s">
        <v>696</v>
      </c>
      <c r="E2291" s="22" t="s">
        <v>696</v>
      </c>
      <c r="F2291" s="22" t="s">
        <v>20</v>
      </c>
      <c r="G2291" s="23" t="n">
        <v>1</v>
      </c>
      <c r="H2291" s="24" t="n">
        <v>1</v>
      </c>
      <c r="I2291" s="24" t="n">
        <v>5.2</v>
      </c>
      <c r="J2291" s="24" t="n">
        <v>0</v>
      </c>
      <c r="K2291" s="24" t="n">
        <v>-0</v>
      </c>
      <c r="L2291" s="24" t="n">
        <v>-0</v>
      </c>
      <c r="M2291" s="6" t="s">
        <f>=I2291+J2291+K2291+L2291</f>
      </c>
      <c r="N2291" s="22"/>
      <c r="O2291" s="22" t="s">
        <v>674</v>
      </c>
    </row>
    <row collapsed="false" customFormat="false" customHeight="false" hidden="false" ht="12.1" outlineLevel="0" r="2292">
      <c r="A2292" s="21" t="n">
        <v>46147.449884259</v>
      </c>
      <c r="B2292" s="22" t="s">
        <v>696</v>
      </c>
      <c r="C2292" s="22" t="s">
        <v>872</v>
      </c>
      <c r="D2292" s="22" t="s">
        <v>696</v>
      </c>
      <c r="E2292" s="22" t="s">
        <v>696</v>
      </c>
      <c r="F2292" s="22" t="s">
        <v>20</v>
      </c>
      <c r="G2292" s="23" t="n">
        <v>1</v>
      </c>
      <c r="H2292" s="24" t="n">
        <v>1</v>
      </c>
      <c r="I2292" s="24" t="n">
        <v>12.3</v>
      </c>
      <c r="J2292" s="24" t="n">
        <v>0</v>
      </c>
      <c r="K2292" s="24" t="n">
        <v>-0</v>
      </c>
      <c r="L2292" s="24" t="n">
        <v>-0</v>
      </c>
      <c r="M2292" s="6" t="s">
        <f>=I2292+J2292+K2292+L2292</f>
      </c>
      <c r="N2292" s="22"/>
      <c r="O2292" s="22" t="s">
        <v>674</v>
      </c>
    </row>
    <row collapsed="false" customFormat="false" customHeight="false" hidden="false" ht="12.1" outlineLevel="0" r="2293">
      <c r="A2293" s="21" t="n">
        <v>46147.450671296</v>
      </c>
      <c r="B2293" s="22" t="s">
        <v>731</v>
      </c>
      <c r="C2293" s="22" t="s">
        <v>871</v>
      </c>
      <c r="D2293" s="22" t="s">
        <v>731</v>
      </c>
      <c r="E2293" s="22" t="s">
        <v>731</v>
      </c>
      <c r="F2293" s="22" t="s">
        <v>20</v>
      </c>
      <c r="G2293" s="23" t="n">
        <v>1</v>
      </c>
      <c r="H2293" s="24" t="n">
        <v>1</v>
      </c>
      <c r="I2293" s="24" t="n">
        <v>115.47</v>
      </c>
      <c r="J2293" s="24" t="n">
        <v>0</v>
      </c>
      <c r="K2293" s="24" t="n">
        <v>-0</v>
      </c>
      <c r="L2293" s="24" t="n">
        <v>-0</v>
      </c>
      <c r="M2293" s="6" t="s">
        <f>=I2293+J2293+K2293+L2293</f>
      </c>
      <c r="N2293" s="22"/>
      <c r="O2293" s="22" t="s">
        <v>674</v>
      </c>
    </row>
    <row collapsed="false" customFormat="false" customHeight="false" hidden="false" ht="12.1" outlineLevel="0" r="2294">
      <c r="A2294" s="21" t="n">
        <v>46147.48474537</v>
      </c>
      <c r="B2294" s="22" t="s">
        <v>696</v>
      </c>
      <c r="C2294" s="22" t="s">
        <v>823</v>
      </c>
      <c r="D2294" s="22" t="s">
        <v>696</v>
      </c>
      <c r="E2294" s="22" t="s">
        <v>696</v>
      </c>
      <c r="F2294" s="22" t="s">
        <v>20</v>
      </c>
      <c r="G2294" s="23" t="n">
        <v>1</v>
      </c>
      <c r="H2294" s="24" t="n">
        <v>1</v>
      </c>
      <c r="I2294" s="24" t="n">
        <v>16.75</v>
      </c>
      <c r="J2294" s="24" t="n">
        <v>0</v>
      </c>
      <c r="K2294" s="24" t="n">
        <v>-0</v>
      </c>
      <c r="L2294" s="24" t="n">
        <v>-0</v>
      </c>
      <c r="M2294" s="6" t="s">
        <f>=I2294+J2294+K2294+L2294</f>
      </c>
      <c r="N2294" s="22"/>
      <c r="O2294" s="22" t="s">
        <v>674</v>
      </c>
    </row>
    <row collapsed="false" customFormat="false" customHeight="false" hidden="false" ht="12.1" outlineLevel="0" r="2295">
      <c r="A2295" s="21" t="n">
        <v>46147.524525463</v>
      </c>
      <c r="B2295" s="22" t="s">
        <v>673</v>
      </c>
      <c r="C2295" s="22" t="s">
        <v>233</v>
      </c>
      <c r="D2295" s="22" t="s">
        <v>673</v>
      </c>
      <c r="E2295" s="22" t="s">
        <v>673</v>
      </c>
      <c r="F2295" s="22" t="s">
        <v>20</v>
      </c>
      <c r="G2295" s="23" t="n">
        <v>1</v>
      </c>
      <c r="H2295" s="24" t="n">
        <v>1</v>
      </c>
      <c r="I2295" s="24" t="n">
        <v>41</v>
      </c>
      <c r="J2295" s="24" t="n">
        <v>0</v>
      </c>
      <c r="K2295" s="24" t="n">
        <v>-0</v>
      </c>
      <c r="L2295" s="24" t="n">
        <v>-0</v>
      </c>
      <c r="M2295" s="6" t="s">
        <f>=I2295+J2295+K2295+L2295</f>
      </c>
      <c r="N2295" s="22"/>
      <c r="O2295" s="22" t="s">
        <v>796</v>
      </c>
    </row>
    <row collapsed="false" customFormat="false" customHeight="false" hidden="false" ht="12.1" outlineLevel="0" r="2296">
      <c r="A2296" s="20" t="n">
        <v>46147.524560185</v>
      </c>
      <c r="B2296" s="16" t="s">
        <v>135</v>
      </c>
      <c r="C2296" s="16" t="s">
        <v>801</v>
      </c>
      <c r="D2296" s="16" t="s">
        <v>336</v>
      </c>
      <c r="E2296" s="16" t="s">
        <v>132</v>
      </c>
      <c r="F2296" s="16" t="s">
        <v>20</v>
      </c>
      <c r="G2296" s="7" t="n">
        <v>1</v>
      </c>
      <c r="H2296" s="6" t="n">
        <v>156.763881</v>
      </c>
      <c r="I2296" s="6" t="n">
        <v>-156.76</v>
      </c>
      <c r="J2296" s="6" t="n">
        <v>-0</v>
      </c>
      <c r="K2296" s="6" t="n">
        <v>-0</v>
      </c>
      <c r="L2296" s="6" t="n">
        <v>-0</v>
      </c>
      <c r="M2296" s="6" t="s">
        <f>=I2296+J2296+K2296+L2296</f>
      </c>
      <c r="N2296" s="16"/>
      <c r="O2296" s="16" t="s">
        <v>796</v>
      </c>
    </row>
    <row collapsed="false" customFormat="false" customHeight="false" hidden="false" ht="12.1" outlineLevel="0" r="2297">
      <c r="A2297" s="21" t="n">
        <v>46147.567372685</v>
      </c>
      <c r="B2297" s="22" t="s">
        <v>673</v>
      </c>
      <c r="C2297" s="22" t="s">
        <v>233</v>
      </c>
      <c r="D2297" s="22" t="s">
        <v>673</v>
      </c>
      <c r="E2297" s="22" t="s">
        <v>673</v>
      </c>
      <c r="F2297" s="22" t="s">
        <v>20</v>
      </c>
      <c r="G2297" s="23" t="n">
        <v>1</v>
      </c>
      <c r="H2297" s="24" t="n">
        <v>1</v>
      </c>
      <c r="I2297" s="24" t="n">
        <v>45.3</v>
      </c>
      <c r="J2297" s="24" t="n">
        <v>0</v>
      </c>
      <c r="K2297" s="24" t="n">
        <v>-0</v>
      </c>
      <c r="L2297" s="24" t="n">
        <v>-0</v>
      </c>
      <c r="M2297" s="6" t="s">
        <f>=I2297+J2297+K2297+L2297</f>
      </c>
      <c r="N2297" s="22"/>
      <c r="O2297" s="22" t="s">
        <v>796</v>
      </c>
    </row>
    <row collapsed="false" customFormat="false" customHeight="false" hidden="false" ht="12.1" outlineLevel="0" r="2298">
      <c r="A2298" s="21" t="n">
        <v>46147.691909722</v>
      </c>
      <c r="B2298" s="22" t="s">
        <v>696</v>
      </c>
      <c r="C2298" s="22" t="s">
        <v>905</v>
      </c>
      <c r="D2298" s="22" t="s">
        <v>696</v>
      </c>
      <c r="E2298" s="22" t="s">
        <v>696</v>
      </c>
      <c r="F2298" s="22" t="s">
        <v>20</v>
      </c>
      <c r="G2298" s="23" t="n">
        <v>1</v>
      </c>
      <c r="H2298" s="24" t="n">
        <v>1</v>
      </c>
      <c r="I2298" s="24" t="n">
        <v>104.8</v>
      </c>
      <c r="J2298" s="24" t="n">
        <v>0</v>
      </c>
      <c r="K2298" s="24" t="n">
        <v>-0</v>
      </c>
      <c r="L2298" s="24" t="n">
        <v>-0</v>
      </c>
      <c r="M2298" s="6" t="s">
        <f>=I2298+J2298+K2298+L2298</f>
      </c>
      <c r="N2298" s="22"/>
      <c r="O2298" s="22" t="s">
        <v>674</v>
      </c>
    </row>
    <row collapsed="false" customFormat="false" customHeight="false" hidden="false" ht="12.1" outlineLevel="0" r="2299">
      <c r="A2299" s="21" t="n">
        <v>46147.752881944</v>
      </c>
      <c r="B2299" s="22" t="s">
        <v>696</v>
      </c>
      <c r="C2299" s="22" t="s">
        <v>913</v>
      </c>
      <c r="D2299" s="22" t="s">
        <v>696</v>
      </c>
      <c r="E2299" s="22" t="s">
        <v>696</v>
      </c>
      <c r="F2299" s="22" t="s">
        <v>20</v>
      </c>
      <c r="G2299" s="23" t="n">
        <v>1</v>
      </c>
      <c r="H2299" s="24" t="n">
        <v>1</v>
      </c>
      <c r="I2299" s="24" t="n">
        <v>35.34</v>
      </c>
      <c r="J2299" s="24" t="n">
        <v>0</v>
      </c>
      <c r="K2299" s="24" t="n">
        <v>-0</v>
      </c>
      <c r="L2299" s="24" t="n">
        <v>-0</v>
      </c>
      <c r="M2299" s="6" t="s">
        <f>=I2299+J2299+K2299+L2299</f>
      </c>
      <c r="N2299" s="22"/>
      <c r="O2299" s="22" t="s">
        <v>674</v>
      </c>
    </row>
    <row collapsed="false" customFormat="false" customHeight="false" hidden="false" ht="12.1" outlineLevel="0" r="2300">
      <c r="A2300" s="20" t="n">
        <v>46148.502986111</v>
      </c>
      <c r="B2300" s="16" t="s">
        <v>179</v>
      </c>
      <c r="C2300" s="16" t="s">
        <v>912</v>
      </c>
      <c r="D2300" s="16" t="s">
        <v>336</v>
      </c>
      <c r="E2300" s="16" t="s">
        <v>146</v>
      </c>
      <c r="F2300" s="16" t="s">
        <v>20</v>
      </c>
      <c r="G2300" s="7" t="n">
        <v>1</v>
      </c>
      <c r="H2300" s="6" t="n">
        <v>99.18</v>
      </c>
      <c r="I2300" s="6" t="n">
        <v>-991.8</v>
      </c>
      <c r="J2300" s="6" t="n">
        <v>-8.22</v>
      </c>
      <c r="K2300" s="6" t="n">
        <v>-2.98</v>
      </c>
      <c r="L2300" s="6" t="n">
        <v>-0</v>
      </c>
      <c r="M2300" s="6" t="s">
        <f>=I2300+J2300+K2300+L2300</f>
      </c>
      <c r="N2300" s="16"/>
      <c r="O2300" s="16" t="s">
        <v>674</v>
      </c>
    </row>
    <row collapsed="false" customFormat="false" customHeight="false" hidden="false" ht="12.1" outlineLevel="0" r="2301">
      <c r="A2301" s="21" t="n">
        <v>46148.7815625</v>
      </c>
      <c r="B2301" s="22" t="s">
        <v>673</v>
      </c>
      <c r="C2301" s="22" t="s">
        <v>233</v>
      </c>
      <c r="D2301" s="22" t="s">
        <v>673</v>
      </c>
      <c r="E2301" s="22" t="s">
        <v>673</v>
      </c>
      <c r="F2301" s="22" t="s">
        <v>20</v>
      </c>
      <c r="G2301" s="23" t="n">
        <v>1</v>
      </c>
      <c r="H2301" s="24" t="n">
        <v>1</v>
      </c>
      <c r="I2301" s="24" t="n">
        <v>47.8</v>
      </c>
      <c r="J2301" s="24" t="n">
        <v>0</v>
      </c>
      <c r="K2301" s="24" t="n">
        <v>-0</v>
      </c>
      <c r="L2301" s="24" t="n">
        <v>-0</v>
      </c>
      <c r="M2301" s="6" t="s">
        <f>=I2301+J2301+K2301+L2301</f>
      </c>
      <c r="N2301" s="22"/>
      <c r="O2301" s="22" t="s">
        <v>796</v>
      </c>
    </row>
    <row collapsed="false" customFormat="false" customHeight="false" hidden="false" ht="12.1" outlineLevel="0" r="2302">
      <c r="A2302" s="21" t="n">
        <v>46150.461481481</v>
      </c>
      <c r="B2302" s="22" t="s">
        <v>696</v>
      </c>
      <c r="C2302" s="22" t="s">
        <v>914</v>
      </c>
      <c r="D2302" s="22" t="s">
        <v>696</v>
      </c>
      <c r="E2302" s="22" t="s">
        <v>696</v>
      </c>
      <c r="F2302" s="22" t="s">
        <v>20</v>
      </c>
      <c r="G2302" s="23" t="n">
        <v>1</v>
      </c>
      <c r="H2302" s="24" t="n">
        <v>1</v>
      </c>
      <c r="I2302" s="24" t="n">
        <v>83.2</v>
      </c>
      <c r="J2302" s="24" t="n">
        <v>0</v>
      </c>
      <c r="K2302" s="24" t="n">
        <v>-0</v>
      </c>
      <c r="L2302" s="24" t="n">
        <v>-0</v>
      </c>
      <c r="M2302" s="6" t="s">
        <f>=I2302+J2302+K2302+L2302</f>
      </c>
      <c r="N2302" s="22"/>
      <c r="O2302" s="22" t="s">
        <v>674</v>
      </c>
    </row>
    <row collapsed="false" customFormat="false" customHeight="false" hidden="false" ht="12.1" outlineLevel="0" r="2303">
      <c r="A2303" s="29" t="n">
        <v>46150.491006944</v>
      </c>
      <c r="B2303" s="30" t="s">
        <v>687</v>
      </c>
      <c r="C2303" s="30" t="s">
        <v>863</v>
      </c>
      <c r="D2303" s="30" t="s">
        <v>687</v>
      </c>
      <c r="E2303" s="30" t="s">
        <v>687</v>
      </c>
      <c r="F2303" s="30" t="s">
        <v>20</v>
      </c>
      <c r="G2303" s="31" t="n">
        <v>1</v>
      </c>
      <c r="H2303" s="32" t="n">
        <v>-83</v>
      </c>
      <c r="I2303" s="32" t="n">
        <v>-83</v>
      </c>
      <c r="J2303" s="32" t="n">
        <v>0</v>
      </c>
      <c r="K2303" s="32" t="n">
        <v>-0</v>
      </c>
      <c r="L2303" s="32" t="n">
        <v>-0</v>
      </c>
      <c r="M2303" s="6" t="s">
        <f>=I2303+J2303+K2303+L2303</f>
      </c>
      <c r="N2303" s="30"/>
      <c r="O2303" s="30" t="s">
        <v>674</v>
      </c>
    </row>
    <row collapsed="false" customFormat="false" customHeight="false" hidden="false" ht="12.1" outlineLevel="0" r="2304">
      <c r="A2304" s="21" t="n">
        <v>46150.491006944</v>
      </c>
      <c r="B2304" s="22" t="s">
        <v>696</v>
      </c>
      <c r="C2304" s="22" t="s">
        <v>862</v>
      </c>
      <c r="D2304" s="22" t="s">
        <v>696</v>
      </c>
      <c r="E2304" s="22" t="s">
        <v>696</v>
      </c>
      <c r="F2304" s="22" t="s">
        <v>20</v>
      </c>
      <c r="G2304" s="23" t="n">
        <v>1</v>
      </c>
      <c r="H2304" s="24" t="n">
        <v>1</v>
      </c>
      <c r="I2304" s="24" t="n">
        <v>640</v>
      </c>
      <c r="J2304" s="24" t="n">
        <v>0</v>
      </c>
      <c r="K2304" s="24" t="n">
        <v>-0</v>
      </c>
      <c r="L2304" s="24" t="n">
        <v>-0</v>
      </c>
      <c r="M2304" s="6" t="s">
        <f>=I2304+J2304+K2304+L2304</f>
      </c>
      <c r="N2304" s="22"/>
      <c r="O2304" s="22" t="s">
        <v>674</v>
      </c>
    </row>
    <row collapsed="false" customFormat="false" customHeight="false" hidden="false" ht="12.1" outlineLevel="0" r="2305">
      <c r="A2305" s="21" t="n">
        <v>46150.605775463</v>
      </c>
      <c r="B2305" s="22" t="s">
        <v>673</v>
      </c>
      <c r="C2305" s="22" t="s">
        <v>233</v>
      </c>
      <c r="D2305" s="22" t="s">
        <v>673</v>
      </c>
      <c r="E2305" s="22" t="s">
        <v>673</v>
      </c>
      <c r="F2305" s="22" t="s">
        <v>20</v>
      </c>
      <c r="G2305" s="23" t="n">
        <v>1</v>
      </c>
      <c r="H2305" s="24" t="n">
        <v>1</v>
      </c>
      <c r="I2305" s="24" t="n">
        <v>31</v>
      </c>
      <c r="J2305" s="24" t="n">
        <v>0</v>
      </c>
      <c r="K2305" s="24" t="n">
        <v>-0</v>
      </c>
      <c r="L2305" s="24" t="n">
        <v>-0</v>
      </c>
      <c r="M2305" s="6" t="s">
        <f>=I2305+J2305+K2305+L2305</f>
      </c>
      <c r="N2305" s="22"/>
      <c r="O2305" s="22" t="s">
        <v>796</v>
      </c>
    </row>
    <row collapsed="false" customFormat="false" customHeight="false" hidden="false" ht="12.1" outlineLevel="0" r="2306">
      <c r="A2306" s="21" t="n">
        <v>46151.571261574</v>
      </c>
      <c r="B2306" s="22" t="s">
        <v>673</v>
      </c>
      <c r="C2306" s="22" t="s">
        <v>233</v>
      </c>
      <c r="D2306" s="22" t="s">
        <v>673</v>
      </c>
      <c r="E2306" s="22" t="s">
        <v>673</v>
      </c>
      <c r="F2306" s="22" t="s">
        <v>20</v>
      </c>
      <c r="G2306" s="23" t="n">
        <v>1</v>
      </c>
      <c r="H2306" s="24" t="n">
        <v>1</v>
      </c>
      <c r="I2306" s="24" t="n">
        <v>39</v>
      </c>
      <c r="J2306" s="24" t="n">
        <v>0</v>
      </c>
      <c r="K2306" s="24" t="n">
        <v>-0</v>
      </c>
      <c r="L2306" s="24" t="n">
        <v>-0</v>
      </c>
      <c r="M2306" s="6" t="s">
        <f>=I2306+J2306+K2306+L2306</f>
      </c>
      <c r="N2306" s="22"/>
      <c r="O2306" s="22" t="s">
        <v>796</v>
      </c>
    </row>
    <row collapsed="false" customFormat="false" customHeight="false" hidden="false" ht="12.1" outlineLevel="0" r="2307">
      <c r="A2307" s="20" t="n">
        <v>46151.57130787</v>
      </c>
      <c r="B2307" s="16" t="s">
        <v>135</v>
      </c>
      <c r="C2307" s="16" t="s">
        <v>801</v>
      </c>
      <c r="D2307" s="16" t="s">
        <v>336</v>
      </c>
      <c r="E2307" s="16" t="s">
        <v>132</v>
      </c>
      <c r="F2307" s="16" t="s">
        <v>20</v>
      </c>
      <c r="G2307" s="7" t="n">
        <v>1</v>
      </c>
      <c r="H2307" s="6" t="n">
        <v>156.984162</v>
      </c>
      <c r="I2307" s="6" t="n">
        <v>-156.98</v>
      </c>
      <c r="J2307" s="6" t="n">
        <v>-0</v>
      </c>
      <c r="K2307" s="6" t="n">
        <v>-0</v>
      </c>
      <c r="L2307" s="6" t="n">
        <v>-0</v>
      </c>
      <c r="M2307" s="6" t="s">
        <f>=I2307+J2307+K2307+L2307</f>
      </c>
      <c r="N2307" s="16"/>
      <c r="O2307" s="16" t="s">
        <v>796</v>
      </c>
    </row>
    <row collapsed="false" customFormat="false" customHeight="false" hidden="false" ht="12.1" outlineLevel="0" r="2308">
      <c r="A2308" s="21" t="n">
        <v>46151.640983796</v>
      </c>
      <c r="B2308" s="22" t="s">
        <v>673</v>
      </c>
      <c r="C2308" s="22" t="s">
        <v>233</v>
      </c>
      <c r="D2308" s="22" t="s">
        <v>673</v>
      </c>
      <c r="E2308" s="22" t="s">
        <v>673</v>
      </c>
      <c r="F2308" s="22" t="s">
        <v>20</v>
      </c>
      <c r="G2308" s="23" t="n">
        <v>1</v>
      </c>
      <c r="H2308" s="24" t="n">
        <v>1</v>
      </c>
      <c r="I2308" s="24" t="n">
        <v>32</v>
      </c>
      <c r="J2308" s="24" t="n">
        <v>0</v>
      </c>
      <c r="K2308" s="24" t="n">
        <v>-0</v>
      </c>
      <c r="L2308" s="24" t="n">
        <v>-0</v>
      </c>
      <c r="M2308" s="6" t="s">
        <f>=I2308+J2308+K2308+L2308</f>
      </c>
      <c r="N2308" s="22"/>
      <c r="O2308" s="22" t="s">
        <v>796</v>
      </c>
    </row>
    <row collapsed="false" customFormat="false" customHeight="false" hidden="false" ht="12.1" outlineLevel="0" r="2309">
      <c r="A2309" s="21" t="n">
        <v>46151.653402778</v>
      </c>
      <c r="B2309" s="22" t="s">
        <v>673</v>
      </c>
      <c r="C2309" s="22" t="s">
        <v>233</v>
      </c>
      <c r="D2309" s="22" t="s">
        <v>673</v>
      </c>
      <c r="E2309" s="22" t="s">
        <v>673</v>
      </c>
      <c r="F2309" s="22" t="s">
        <v>20</v>
      </c>
      <c r="G2309" s="23" t="n">
        <v>1</v>
      </c>
      <c r="H2309" s="24" t="n">
        <v>1</v>
      </c>
      <c r="I2309" s="24" t="n">
        <v>13.5</v>
      </c>
      <c r="J2309" s="24" t="n">
        <v>0</v>
      </c>
      <c r="K2309" s="24" t="n">
        <v>-0</v>
      </c>
      <c r="L2309" s="24" t="n">
        <v>-0</v>
      </c>
      <c r="M2309" s="6" t="s">
        <f>=I2309+J2309+K2309+L2309</f>
      </c>
      <c r="N2309" s="22"/>
      <c r="O2309" s="22" t="s">
        <v>796</v>
      </c>
    </row>
    <row collapsed="false" customFormat="false" customHeight="false" hidden="false" ht="12.1" outlineLevel="0" r="2310">
      <c r="A2310" s="33" t="n">
        <v>46153.43162037</v>
      </c>
      <c r="B2310" s="34" t="s">
        <v>135</v>
      </c>
      <c r="C2310" s="34" t="s">
        <v>801</v>
      </c>
      <c r="D2310" s="34" t="s">
        <v>407</v>
      </c>
      <c r="E2310" s="34" t="s">
        <v>132</v>
      </c>
      <c r="F2310" s="34" t="s">
        <v>20</v>
      </c>
      <c r="G2310" s="35" t="n">
        <v>-1</v>
      </c>
      <c r="H2310" s="36" t="n">
        <v>157.09</v>
      </c>
      <c r="I2310" s="36" t="n">
        <v>157.09</v>
      </c>
      <c r="J2310" s="36" t="n">
        <v>0</v>
      </c>
      <c r="K2310" s="36" t="n">
        <v>-0</v>
      </c>
      <c r="L2310" s="36" t="n">
        <v>-0</v>
      </c>
      <c r="M2310" s="6" t="s">
        <f>=I2310+J2310+K2310+L2310</f>
      </c>
      <c r="N2310" s="34"/>
      <c r="O2310" s="34" t="s">
        <v>674</v>
      </c>
    </row>
    <row collapsed="false" customFormat="false" customHeight="false" hidden="false" ht="12.1" outlineLevel="0" r="2311">
      <c r="A2311" s="20" t="n">
        <v>46153.431770833</v>
      </c>
      <c r="B2311" s="16" t="s">
        <v>179</v>
      </c>
      <c r="C2311" s="16" t="s">
        <v>912</v>
      </c>
      <c r="D2311" s="16" t="s">
        <v>336</v>
      </c>
      <c r="E2311" s="16" t="s">
        <v>146</v>
      </c>
      <c r="F2311" s="16" t="s">
        <v>20</v>
      </c>
      <c r="G2311" s="7" t="n">
        <v>1</v>
      </c>
      <c r="H2311" s="6" t="n">
        <v>99.65</v>
      </c>
      <c r="I2311" s="6" t="n">
        <v>-996.5</v>
      </c>
      <c r="J2311" s="6" t="n">
        <v>-11.64</v>
      </c>
      <c r="K2311" s="6" t="n">
        <v>-2.99</v>
      </c>
      <c r="L2311" s="6" t="n">
        <v>-0</v>
      </c>
      <c r="M2311" s="6" t="s">
        <f>=I2311+J2311+K2311+L2311</f>
      </c>
      <c r="N2311" s="16"/>
      <c r="O2311" s="16" t="s">
        <v>674</v>
      </c>
    </row>
    <row collapsed="false" customFormat="false" customHeight="false" hidden="false" ht="12.1" outlineLevel="0" r="2312">
      <c r="A2312" s="21" t="n">
        <v>46153.597673611</v>
      </c>
      <c r="B2312" s="22" t="s">
        <v>673</v>
      </c>
      <c r="C2312" s="22" t="s">
        <v>233</v>
      </c>
      <c r="D2312" s="22" t="s">
        <v>673</v>
      </c>
      <c r="E2312" s="22" t="s">
        <v>673</v>
      </c>
      <c r="F2312" s="22" t="s">
        <v>20</v>
      </c>
      <c r="G2312" s="23" t="n">
        <v>1</v>
      </c>
      <c r="H2312" s="24" t="n">
        <v>1</v>
      </c>
      <c r="I2312" s="24" t="n">
        <v>35</v>
      </c>
      <c r="J2312" s="24" t="n">
        <v>0</v>
      </c>
      <c r="K2312" s="24" t="n">
        <v>-0</v>
      </c>
      <c r="L2312" s="24" t="n">
        <v>-0</v>
      </c>
      <c r="M2312" s="6" t="s">
        <f>=I2312+J2312+K2312+L2312</f>
      </c>
      <c r="N2312" s="22"/>
      <c r="O2312" s="22" t="s">
        <v>796</v>
      </c>
    </row>
    <row collapsed="false" customFormat="false" customHeight="false" hidden="false" ht="12.1" outlineLevel="0" r="2313">
      <c r="A2313" s="21" t="n">
        <v>46153.738472222</v>
      </c>
      <c r="B2313" s="22" t="s">
        <v>673</v>
      </c>
      <c r="C2313" s="22" t="s">
        <v>233</v>
      </c>
      <c r="D2313" s="22" t="s">
        <v>673</v>
      </c>
      <c r="E2313" s="22" t="s">
        <v>673</v>
      </c>
      <c r="F2313" s="22" t="s">
        <v>20</v>
      </c>
      <c r="G2313" s="23" t="n">
        <v>1</v>
      </c>
      <c r="H2313" s="24" t="n">
        <v>1</v>
      </c>
      <c r="I2313" s="24" t="n">
        <v>2</v>
      </c>
      <c r="J2313" s="24" t="n">
        <v>0</v>
      </c>
      <c r="K2313" s="24" t="n">
        <v>-0</v>
      </c>
      <c r="L2313" s="24" t="n">
        <v>-0</v>
      </c>
      <c r="M2313" s="6" t="s">
        <f>=I2313+J2313+K2313+L2313</f>
      </c>
      <c r="N2313" s="22"/>
      <c r="O2313" s="22" t="s">
        <v>796</v>
      </c>
    </row>
    <row collapsed="false" customFormat="false" customHeight="false" hidden="false" ht="12.1" outlineLevel="0" r="2314">
      <c r="A2314" s="21" t="n">
        <v>46154.525601852</v>
      </c>
      <c r="B2314" s="22" t="s">
        <v>673</v>
      </c>
      <c r="C2314" s="22" t="s">
        <v>233</v>
      </c>
      <c r="D2314" s="22" t="s">
        <v>673</v>
      </c>
      <c r="E2314" s="22" t="s">
        <v>673</v>
      </c>
      <c r="F2314" s="22" t="s">
        <v>20</v>
      </c>
      <c r="G2314" s="23" t="n">
        <v>1</v>
      </c>
      <c r="H2314" s="24" t="n">
        <v>1</v>
      </c>
      <c r="I2314" s="24" t="n">
        <v>11</v>
      </c>
      <c r="J2314" s="24" t="n">
        <v>0</v>
      </c>
      <c r="K2314" s="24" t="n">
        <v>-0</v>
      </c>
      <c r="L2314" s="24" t="n">
        <v>-0</v>
      </c>
      <c r="M2314" s="6" t="s">
        <f>=I2314+J2314+K2314+L2314</f>
      </c>
      <c r="N2314" s="22"/>
      <c r="O2314" s="22" t="s">
        <v>796</v>
      </c>
    </row>
    <row collapsed="false" customFormat="false" customHeight="false" hidden="false" ht="12.1" outlineLevel="0" r="2315">
      <c r="A2315" s="21" t="n">
        <v>46154.531967593</v>
      </c>
      <c r="B2315" s="22" t="s">
        <v>696</v>
      </c>
      <c r="C2315" s="22" t="s">
        <v>845</v>
      </c>
      <c r="D2315" s="22" t="s">
        <v>696</v>
      </c>
      <c r="E2315" s="22" t="s">
        <v>696</v>
      </c>
      <c r="F2315" s="22" t="s">
        <v>20</v>
      </c>
      <c r="G2315" s="23" t="n">
        <v>1</v>
      </c>
      <c r="H2315" s="24" t="n">
        <v>1</v>
      </c>
      <c r="I2315" s="24" t="n">
        <v>38.22</v>
      </c>
      <c r="J2315" s="24" t="n">
        <v>0</v>
      </c>
      <c r="K2315" s="24" t="n">
        <v>-0</v>
      </c>
      <c r="L2315" s="24" t="n">
        <v>-0</v>
      </c>
      <c r="M2315" s="6" t="s">
        <f>=I2315+J2315+K2315+L2315</f>
      </c>
      <c r="N2315" s="22"/>
      <c r="O2315" s="22" t="s">
        <v>674</v>
      </c>
    </row>
    <row collapsed="false" customFormat="false" customHeight="false" hidden="false" ht="12.1" outlineLevel="0" r="2316">
      <c r="A2316" s="21" t="n">
        <v>46154.824548611</v>
      </c>
      <c r="B2316" s="22" t="s">
        <v>673</v>
      </c>
      <c r="C2316" s="22" t="s">
        <v>233</v>
      </c>
      <c r="D2316" s="22" t="s">
        <v>673</v>
      </c>
      <c r="E2316" s="22" t="s">
        <v>673</v>
      </c>
      <c r="F2316" s="22" t="s">
        <v>20</v>
      </c>
      <c r="G2316" s="23" t="n">
        <v>1</v>
      </c>
      <c r="H2316" s="24" t="n">
        <v>1</v>
      </c>
      <c r="I2316" s="24" t="n">
        <v>22</v>
      </c>
      <c r="J2316" s="24" t="n">
        <v>0</v>
      </c>
      <c r="K2316" s="24" t="n">
        <v>-0</v>
      </c>
      <c r="L2316" s="24" t="n">
        <v>-0</v>
      </c>
      <c r="M2316" s="6" t="s">
        <f>=I2316+J2316+K2316+L2316</f>
      </c>
      <c r="N2316" s="22"/>
      <c r="O2316" s="22" t="s">
        <v>796</v>
      </c>
    </row>
    <row collapsed="false" customFormat="false" customHeight="false" hidden="false" ht="12.1" outlineLevel="0" r="2317">
      <c r="A2317" s="21" t="n">
        <v>46155.477534722</v>
      </c>
      <c r="B2317" s="22" t="s">
        <v>731</v>
      </c>
      <c r="C2317" s="22" t="s">
        <v>853</v>
      </c>
      <c r="D2317" s="22" t="s">
        <v>731</v>
      </c>
      <c r="E2317" s="22" t="s">
        <v>731</v>
      </c>
      <c r="F2317" s="22" t="s">
        <v>20</v>
      </c>
      <c r="G2317" s="23" t="n">
        <v>1</v>
      </c>
      <c r="H2317" s="24" t="n">
        <v>1</v>
      </c>
      <c r="I2317" s="24" t="n">
        <v>30</v>
      </c>
      <c r="J2317" s="24" t="n">
        <v>0</v>
      </c>
      <c r="K2317" s="24" t="n">
        <v>-0</v>
      </c>
      <c r="L2317" s="24" t="n">
        <v>-0</v>
      </c>
      <c r="M2317" s="6" t="s">
        <f>=I2317+J2317+K2317+L2317</f>
      </c>
      <c r="N2317" s="22"/>
      <c r="O2317" s="22" t="s">
        <v>674</v>
      </c>
    </row>
    <row collapsed="false" customFormat="false" customHeight="false" hidden="false" ht="12.1" outlineLevel="0" r="2318">
      <c r="A2318" s="21" t="n">
        <v>46155.478599537</v>
      </c>
      <c r="B2318" s="22" t="s">
        <v>696</v>
      </c>
      <c r="C2318" s="22" t="s">
        <v>852</v>
      </c>
      <c r="D2318" s="22" t="s">
        <v>696</v>
      </c>
      <c r="E2318" s="22" t="s">
        <v>696</v>
      </c>
      <c r="F2318" s="22" t="s">
        <v>20</v>
      </c>
      <c r="G2318" s="23" t="n">
        <v>1</v>
      </c>
      <c r="H2318" s="24" t="n">
        <v>1</v>
      </c>
      <c r="I2318" s="24" t="n">
        <v>2.93</v>
      </c>
      <c r="J2318" s="24" t="n">
        <v>0</v>
      </c>
      <c r="K2318" s="24" t="n">
        <v>-0</v>
      </c>
      <c r="L2318" s="24" t="n">
        <v>-0</v>
      </c>
      <c r="M2318" s="6" t="s">
        <f>=I2318+J2318+K2318+L2318</f>
      </c>
      <c r="N2318" s="22"/>
      <c r="O2318" s="22" t="s">
        <v>674</v>
      </c>
    </row>
    <row collapsed="false" customFormat="false" customHeight="false" hidden="false" ht="12.1" outlineLevel="0" r="2319">
      <c r="A2319" s="21" t="n">
        <v>46155.518981481</v>
      </c>
      <c r="B2319" s="22" t="s">
        <v>696</v>
      </c>
      <c r="C2319" s="22" t="s">
        <v>846</v>
      </c>
      <c r="D2319" s="22" t="s">
        <v>696</v>
      </c>
      <c r="E2319" s="22" t="s">
        <v>696</v>
      </c>
      <c r="F2319" s="22" t="s">
        <v>20</v>
      </c>
      <c r="G2319" s="23" t="n">
        <v>1</v>
      </c>
      <c r="H2319" s="24" t="n">
        <v>1</v>
      </c>
      <c r="I2319" s="24" t="n">
        <v>35.76</v>
      </c>
      <c r="J2319" s="24" t="n">
        <v>0</v>
      </c>
      <c r="K2319" s="24" t="n">
        <v>-0</v>
      </c>
      <c r="L2319" s="24" t="n">
        <v>-0</v>
      </c>
      <c r="M2319" s="6" t="s">
        <f>=I2319+J2319+K2319+L2319</f>
      </c>
      <c r="N2319" s="22"/>
      <c r="O2319" s="22" t="s">
        <v>674</v>
      </c>
    </row>
    <row collapsed="false" customFormat="false" customHeight="false" hidden="false" ht="12.1" outlineLevel="0" r="2320">
      <c r="A2320" s="21" t="n">
        <v>46155.539155093</v>
      </c>
      <c r="B2320" s="22" t="s">
        <v>673</v>
      </c>
      <c r="C2320" s="22" t="s">
        <v>233</v>
      </c>
      <c r="D2320" s="22" t="s">
        <v>673</v>
      </c>
      <c r="E2320" s="22" t="s">
        <v>673</v>
      </c>
      <c r="F2320" s="22" t="s">
        <v>20</v>
      </c>
      <c r="G2320" s="23" t="n">
        <v>1</v>
      </c>
      <c r="H2320" s="24" t="n">
        <v>1</v>
      </c>
      <c r="I2320" s="24" t="n">
        <v>25</v>
      </c>
      <c r="J2320" s="24" t="n">
        <v>0</v>
      </c>
      <c r="K2320" s="24" t="n">
        <v>-0</v>
      </c>
      <c r="L2320" s="24" t="n">
        <v>-0</v>
      </c>
      <c r="M2320" s="6" t="s">
        <f>=I2320+J2320+K2320+L2320</f>
      </c>
      <c r="N2320" s="22"/>
      <c r="O2320" s="22" t="s">
        <v>796</v>
      </c>
    </row>
    <row collapsed="false" customFormat="false" customHeight="false" hidden="false" ht="12.1" outlineLevel="0" r="2321">
      <c r="A2321" s="21" t="n">
        <v>46156.383206019</v>
      </c>
      <c r="B2321" s="22" t="s">
        <v>673</v>
      </c>
      <c r="C2321" s="22" t="s">
        <v>233</v>
      </c>
      <c r="D2321" s="22" t="s">
        <v>673</v>
      </c>
      <c r="E2321" s="22" t="s">
        <v>673</v>
      </c>
      <c r="F2321" s="22" t="s">
        <v>20</v>
      </c>
      <c r="G2321" s="23" t="n">
        <v>1</v>
      </c>
      <c r="H2321" s="24" t="n">
        <v>1</v>
      </c>
      <c r="I2321" s="24" t="n">
        <v>31.91</v>
      </c>
      <c r="J2321" s="24" t="n">
        <v>0</v>
      </c>
      <c r="K2321" s="24" t="n">
        <v>-0</v>
      </c>
      <c r="L2321" s="24" t="n">
        <v>-0</v>
      </c>
      <c r="M2321" s="6" t="s">
        <f>=I2321+J2321+K2321+L2321</f>
      </c>
      <c r="N2321" s="22"/>
      <c r="O2321" s="22" t="s">
        <v>796</v>
      </c>
    </row>
    <row collapsed="false" customFormat="false" customHeight="false" hidden="false" ht="12.1" outlineLevel="0" r="2322">
      <c r="A2322" s="21" t="n">
        <v>46156.403240741</v>
      </c>
      <c r="B2322" s="22" t="s">
        <v>673</v>
      </c>
      <c r="C2322" s="22" t="s">
        <v>233</v>
      </c>
      <c r="D2322" s="22" t="s">
        <v>673</v>
      </c>
      <c r="E2322" s="22" t="s">
        <v>673</v>
      </c>
      <c r="F2322" s="22" t="s">
        <v>20</v>
      </c>
      <c r="G2322" s="23" t="n">
        <v>1</v>
      </c>
      <c r="H2322" s="24" t="n">
        <v>1</v>
      </c>
      <c r="I2322" s="24" t="n">
        <v>5000</v>
      </c>
      <c r="J2322" s="24" t="n">
        <v>0</v>
      </c>
      <c r="K2322" s="24" t="n">
        <v>-0</v>
      </c>
      <c r="L2322" s="24" t="n">
        <v>-0</v>
      </c>
      <c r="M2322" s="6" t="s">
        <f>=I2322+J2322+K2322+L2322</f>
      </c>
      <c r="N2322" s="22"/>
      <c r="O2322" s="22" t="s">
        <v>674</v>
      </c>
    </row>
    <row collapsed="false" customFormat="false" customHeight="false" hidden="false" ht="12.1" outlineLevel="0" r="2323">
      <c r="A2323" s="20" t="n">
        <v>46156.455636574</v>
      </c>
      <c r="B2323" s="16" t="s">
        <v>135</v>
      </c>
      <c r="C2323" s="16" t="s">
        <v>801</v>
      </c>
      <c r="D2323" s="16" t="s">
        <v>336</v>
      </c>
      <c r="E2323" s="16" t="s">
        <v>132</v>
      </c>
      <c r="F2323" s="16" t="s">
        <v>20</v>
      </c>
      <c r="G2323" s="7" t="n">
        <v>1</v>
      </c>
      <c r="H2323" s="6" t="n">
        <v>157.265074</v>
      </c>
      <c r="I2323" s="6" t="n">
        <v>-157.27</v>
      </c>
      <c r="J2323" s="6" t="n">
        <v>-0</v>
      </c>
      <c r="K2323" s="6" t="n">
        <v>-0</v>
      </c>
      <c r="L2323" s="6" t="n">
        <v>-0</v>
      </c>
      <c r="M2323" s="6" t="s">
        <f>=I2323+J2323+K2323+L2323</f>
      </c>
      <c r="N2323" s="16"/>
      <c r="O2323" s="16" t="s">
        <v>796</v>
      </c>
    </row>
    <row collapsed="false" customFormat="false" customHeight="false" hidden="false" ht="12.1" outlineLevel="0" r="2324">
      <c r="A2324" s="21" t="n">
        <v>46156.526076389</v>
      </c>
      <c r="B2324" s="22" t="s">
        <v>673</v>
      </c>
      <c r="C2324" s="22" t="s">
        <v>233</v>
      </c>
      <c r="D2324" s="22" t="s">
        <v>673</v>
      </c>
      <c r="E2324" s="22" t="s">
        <v>673</v>
      </c>
      <c r="F2324" s="22" t="s">
        <v>20</v>
      </c>
      <c r="G2324" s="23" t="n">
        <v>1</v>
      </c>
      <c r="H2324" s="24" t="n">
        <v>1</v>
      </c>
      <c r="I2324" s="24" t="n">
        <v>15</v>
      </c>
      <c r="J2324" s="24" t="n">
        <v>0</v>
      </c>
      <c r="K2324" s="24" t="n">
        <v>-0</v>
      </c>
      <c r="L2324" s="24" t="n">
        <v>-0</v>
      </c>
      <c r="M2324" s="6" t="s">
        <f>=I2324+J2324+K2324+L2324</f>
      </c>
      <c r="N2324" s="22"/>
      <c r="O2324" s="22" t="s">
        <v>796</v>
      </c>
    </row>
    <row collapsed="false" customFormat="false" customHeight="false" hidden="false" ht="12.1" outlineLevel="0" r="2325">
      <c r="A2325" s="21" t="n">
        <v>46156.670277778</v>
      </c>
      <c r="B2325" s="22" t="s">
        <v>673</v>
      </c>
      <c r="C2325" s="22" t="s">
        <v>233</v>
      </c>
      <c r="D2325" s="22" t="s">
        <v>673</v>
      </c>
      <c r="E2325" s="22" t="s">
        <v>673</v>
      </c>
      <c r="F2325" s="22" t="s">
        <v>20</v>
      </c>
      <c r="G2325" s="23" t="n">
        <v>1</v>
      </c>
      <c r="H2325" s="24" t="n">
        <v>1</v>
      </c>
      <c r="I2325" s="24" t="n">
        <v>42</v>
      </c>
      <c r="J2325" s="24" t="n">
        <v>0</v>
      </c>
      <c r="K2325" s="24" t="n">
        <v>-0</v>
      </c>
      <c r="L2325" s="24" t="n">
        <v>-0</v>
      </c>
      <c r="M2325" s="6" t="s">
        <f>=I2325+J2325+K2325+L2325</f>
      </c>
      <c r="N2325" s="22"/>
      <c r="O2325" s="22" t="s">
        <v>796</v>
      </c>
    </row>
    <row collapsed="false" customFormat="false" customHeight="false" hidden="false" ht="12.1" outlineLevel="0" r="2326">
      <c r="A2326" s="21" t="n">
        <v>46156.745231481</v>
      </c>
      <c r="B2326" s="22" t="s">
        <v>673</v>
      </c>
      <c r="C2326" s="22" t="s">
        <v>233</v>
      </c>
      <c r="D2326" s="22" t="s">
        <v>673</v>
      </c>
      <c r="E2326" s="22" t="s">
        <v>673</v>
      </c>
      <c r="F2326" s="22" t="s">
        <v>20</v>
      </c>
      <c r="G2326" s="23" t="n">
        <v>1</v>
      </c>
      <c r="H2326" s="24" t="n">
        <v>1</v>
      </c>
      <c r="I2326" s="24" t="n">
        <v>22.48</v>
      </c>
      <c r="J2326" s="24" t="n">
        <v>0</v>
      </c>
      <c r="K2326" s="24" t="n">
        <v>-0</v>
      </c>
      <c r="L2326" s="24" t="n">
        <v>-0</v>
      </c>
      <c r="M2326" s="6" t="s">
        <f>=I2326+J2326+K2326+L2326</f>
      </c>
      <c r="N2326" s="22"/>
      <c r="O2326" s="22" t="s">
        <v>796</v>
      </c>
    </row>
    <row collapsed="false" customFormat="false" customHeight="false" hidden="false" ht="12.1" outlineLevel="0" r="2327">
      <c r="A2327" s="21" t="n">
        <v>46156.76025463</v>
      </c>
      <c r="B2327" s="22" t="s">
        <v>673</v>
      </c>
      <c r="C2327" s="22" t="s">
        <v>233</v>
      </c>
      <c r="D2327" s="22" t="s">
        <v>673</v>
      </c>
      <c r="E2327" s="22" t="s">
        <v>673</v>
      </c>
      <c r="F2327" s="22" t="s">
        <v>20</v>
      </c>
      <c r="G2327" s="23" t="n">
        <v>1</v>
      </c>
      <c r="H2327" s="24" t="n">
        <v>1</v>
      </c>
      <c r="I2327" s="24" t="n">
        <v>4.34</v>
      </c>
      <c r="J2327" s="24" t="n">
        <v>0</v>
      </c>
      <c r="K2327" s="24" t="n">
        <v>-0</v>
      </c>
      <c r="L2327" s="24" t="n">
        <v>-0</v>
      </c>
      <c r="M2327" s="6" t="s">
        <f>=I2327+J2327+K2327+L2327</f>
      </c>
      <c r="N2327" s="22"/>
      <c r="O2327" s="22" t="s">
        <v>796</v>
      </c>
    </row>
    <row collapsed="false" customFormat="false" customHeight="false" hidden="false" ht="12.1" outlineLevel="0" r="2328">
      <c r="A2328" s="21" t="n">
        <v>46156.763171296</v>
      </c>
      <c r="B2328" s="22" t="s">
        <v>673</v>
      </c>
      <c r="C2328" s="22" t="s">
        <v>233</v>
      </c>
      <c r="D2328" s="22" t="s">
        <v>673</v>
      </c>
      <c r="E2328" s="22" t="s">
        <v>673</v>
      </c>
      <c r="F2328" s="22" t="s">
        <v>20</v>
      </c>
      <c r="G2328" s="23" t="n">
        <v>1</v>
      </c>
      <c r="H2328" s="24" t="n">
        <v>1</v>
      </c>
      <c r="I2328" s="24" t="n">
        <v>10</v>
      </c>
      <c r="J2328" s="24" t="n">
        <v>0</v>
      </c>
      <c r="K2328" s="24" t="n">
        <v>-0</v>
      </c>
      <c r="L2328" s="24" t="n">
        <v>-0</v>
      </c>
      <c r="M2328" s="6" t="s">
        <f>=I2328+J2328+K2328+L2328</f>
      </c>
      <c r="N2328" s="22"/>
      <c r="O2328" s="22" t="s">
        <v>796</v>
      </c>
    </row>
    <row collapsed="false" customFormat="false" customHeight="false" hidden="false" ht="12.1" outlineLevel="0" r="2329">
      <c r="A2329" s="21" t="n">
        <v>46156.766087963</v>
      </c>
      <c r="B2329" s="22" t="s">
        <v>673</v>
      </c>
      <c r="C2329" s="22" t="s">
        <v>233</v>
      </c>
      <c r="D2329" s="22" t="s">
        <v>673</v>
      </c>
      <c r="E2329" s="22" t="s">
        <v>673</v>
      </c>
      <c r="F2329" s="22" t="s">
        <v>20</v>
      </c>
      <c r="G2329" s="23" t="n">
        <v>1</v>
      </c>
      <c r="H2329" s="24" t="n">
        <v>1</v>
      </c>
      <c r="I2329" s="24" t="n">
        <v>10.86</v>
      </c>
      <c r="J2329" s="24" t="n">
        <v>0</v>
      </c>
      <c r="K2329" s="24" t="n">
        <v>-0</v>
      </c>
      <c r="L2329" s="24" t="n">
        <v>-0</v>
      </c>
      <c r="M2329" s="6" t="s">
        <f>=I2329+J2329+K2329+L2329</f>
      </c>
      <c r="N2329" s="22"/>
      <c r="O2329" s="22" t="s">
        <v>796</v>
      </c>
    </row>
    <row collapsed="false" customFormat="false" customHeight="false" hidden="false" ht="12.1" outlineLevel="0" r="2330">
      <c r="A2330" s="4"/>
      <c r="B2330" s="4"/>
      <c r="C2330" s="4"/>
      <c r="D2330" s="4"/>
      <c r="E2330" s="4"/>
      <c r="F2330" s="4"/>
      <c r="G2330" s="4"/>
      <c r="H2330" s="4"/>
      <c r="I2330" s="4"/>
      <c r="J2330" s="4"/>
      <c r="K2330" s="4"/>
      <c r="L2330" s="4" t="s">
        <v>915</v>
      </c>
      <c r="M2330" s="5" t="s">
        <f>=SUM(M2:M2329)</f>
      </c>
      <c r="N2330" s="4"/>
    </row>
  </sheetData>
  <autoFilter ref="A1:O233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8" t="s">
        <v>226</v>
      </c>
      <c r="B1" s="38" t="s">
        <v>672</v>
      </c>
      <c r="C1" s="38" t="s">
        <v>0</v>
      </c>
      <c r="D1" s="38" t="s">
        <v>2</v>
      </c>
      <c r="E1" s="38" t="s">
        <v>916</v>
      </c>
      <c r="F1" s="38" t="s">
        <v>3</v>
      </c>
      <c r="G1" s="38" t="s">
        <v>917</v>
      </c>
      <c r="H1" s="38" t="s">
        <v>918</v>
      </c>
      <c r="I1" s="38" t="s">
        <v>919</v>
      </c>
      <c r="J1" s="38" t="s">
        <v>920</v>
      </c>
      <c r="K1" s="38" t="s">
        <v>921</v>
      </c>
      <c r="L1" s="38" t="s">
        <v>922</v>
      </c>
      <c r="M1" s="38" t="s">
        <v>923</v>
      </c>
      <c r="N1" s="38" t="s">
        <v>924</v>
      </c>
    </row>
    <row collapsed="false" customFormat="false" customHeight="false" hidden="false" ht="12.1" outlineLevel="0" r="2">
      <c r="A2" s="37" t="n">
        <v>45209</v>
      </c>
      <c r="B2" s="16" t="s">
        <v>674</v>
      </c>
      <c r="C2" s="16" t="s">
        <v>46</v>
      </c>
      <c r="D2" s="16" t="s">
        <v>47</v>
      </c>
      <c r="E2" s="7" t="n">
        <v>1</v>
      </c>
      <c r="F2" s="16" t="s">
        <v>20</v>
      </c>
      <c r="G2" s="6" t="n">
        <v>34.5</v>
      </c>
      <c r="H2" s="6" t="n">
        <v>1717.4</v>
      </c>
      <c r="I2" s="6" t="n">
        <v>1397.18</v>
      </c>
      <c r="J2" s="6" t="n">
        <v>4</v>
      </c>
      <c r="K2" s="6" t="n">
        <v>34.5</v>
      </c>
      <c r="L2" s="6" t="n">
        <v>30.5</v>
      </c>
      <c r="M2" s="6" t="n">
        <v>2.18</v>
      </c>
      <c r="N2" s="6" t="n">
        <v>1.78</v>
      </c>
    </row>
    <row collapsed="false" customFormat="false" customHeight="false" hidden="false" ht="12.1" outlineLevel="0" r="3">
      <c r="A3" s="37" t="n">
        <v>45217</v>
      </c>
      <c r="B3" s="16" t="s">
        <v>674</v>
      </c>
      <c r="C3" s="16" t="s">
        <v>118</v>
      </c>
      <c r="D3" s="16" t="s">
        <v>119</v>
      </c>
      <c r="E3" s="7" t="n">
        <v>30</v>
      </c>
      <c r="F3" s="16" t="s">
        <v>20</v>
      </c>
      <c r="G3" s="6" t="n">
        <v>3.77</v>
      </c>
      <c r="H3" s="6" t="n">
        <v>72.82</v>
      </c>
      <c r="I3" s="6" t="n">
        <v>82.49</v>
      </c>
      <c r="J3" s="6" t="n">
        <v>15</v>
      </c>
      <c r="K3" s="6" t="n">
        <v>113.1</v>
      </c>
      <c r="L3" s="6" t="n">
        <v>98.1</v>
      </c>
      <c r="M3" s="6" t="n">
        <v>3.96</v>
      </c>
      <c r="N3" s="6" t="n">
        <v>4.49</v>
      </c>
    </row>
    <row collapsed="false" customFormat="false" customHeight="false" hidden="false" ht="12.1" outlineLevel="0" r="4">
      <c r="A4" s="37" t="n">
        <v>45261</v>
      </c>
      <c r="B4" s="16" t="s">
        <v>674</v>
      </c>
      <c r="C4" s="16" t="s">
        <v>27</v>
      </c>
      <c r="D4" s="16" t="s">
        <v>28</v>
      </c>
      <c r="E4" s="7" t="n">
        <v>40</v>
      </c>
      <c r="F4" s="16" t="s">
        <v>20</v>
      </c>
      <c r="G4" s="6" t="n">
        <v>5.4465</v>
      </c>
      <c r="H4" s="6" t="n">
        <v>67.85</v>
      </c>
      <c r="I4" s="6" t="n">
        <v>70.35</v>
      </c>
      <c r="J4" s="6" t="n">
        <v>28</v>
      </c>
      <c r="K4" s="6" t="n">
        <v>217.86</v>
      </c>
      <c r="L4" s="6" t="n">
        <v>189.86</v>
      </c>
      <c r="M4" s="6" t="n">
        <v>6.75</v>
      </c>
      <c r="N4" s="6" t="n">
        <v>7</v>
      </c>
    </row>
    <row collapsed="false" customFormat="false" customHeight="false" hidden="false" ht="12.1" outlineLevel="0" r="5">
      <c r="A5" s="37" t="n">
        <v>45300</v>
      </c>
      <c r="B5" s="16" t="s">
        <v>674</v>
      </c>
      <c r="C5" s="16" t="s">
        <v>31</v>
      </c>
      <c r="D5" s="16" t="s">
        <v>32</v>
      </c>
      <c r="E5" s="7" t="n">
        <v>5</v>
      </c>
      <c r="F5" s="16" t="s">
        <v>20</v>
      </c>
      <c r="G5" s="6" t="n">
        <v>35.17</v>
      </c>
      <c r="H5" s="6" t="n">
        <v>686.5</v>
      </c>
      <c r="I5" s="6" t="n">
        <v>608.94</v>
      </c>
      <c r="J5" s="6" t="n">
        <v>23</v>
      </c>
      <c r="K5" s="6" t="n">
        <v>175.85</v>
      </c>
      <c r="L5" s="6" t="n">
        <v>152.85</v>
      </c>
      <c r="M5" s="6" t="n">
        <v>5.02</v>
      </c>
      <c r="N5" s="6" t="n">
        <v>4.45</v>
      </c>
    </row>
    <row collapsed="false" customFormat="false" customHeight="false" hidden="false" ht="12.1" outlineLevel="0" r="6">
      <c r="A6" s="37" t="n">
        <v>45302</v>
      </c>
      <c r="B6" s="16" t="s">
        <v>674</v>
      </c>
      <c r="C6" s="16" t="s">
        <v>56</v>
      </c>
      <c r="D6" s="16" t="s">
        <v>57</v>
      </c>
      <c r="E6" s="7" t="n">
        <v>5</v>
      </c>
      <c r="F6" s="16" t="s">
        <v>20</v>
      </c>
      <c r="G6" s="6" t="n">
        <v>30.77</v>
      </c>
      <c r="H6" s="6" t="n">
        <v>579.6</v>
      </c>
      <c r="I6" s="6" t="n">
        <v>502</v>
      </c>
      <c r="J6" s="6" t="n">
        <v>20</v>
      </c>
      <c r="K6" s="6" t="n">
        <v>153.85</v>
      </c>
      <c r="L6" s="6" t="n">
        <v>133.85</v>
      </c>
      <c r="M6" s="6" t="n">
        <v>5.33</v>
      </c>
      <c r="N6" s="6" t="n">
        <v>4.62</v>
      </c>
    </row>
    <row collapsed="false" customFormat="false" customHeight="false" hidden="false" ht="12.1" outlineLevel="0" r="7">
      <c r="A7" s="37" t="n">
        <v>45377</v>
      </c>
      <c r="B7" s="16" t="s">
        <v>674</v>
      </c>
      <c r="C7" s="16" t="s">
        <v>46</v>
      </c>
      <c r="D7" s="16" t="s">
        <v>47</v>
      </c>
      <c r="E7" s="7" t="n">
        <v>2</v>
      </c>
      <c r="F7" s="16" t="s">
        <v>20</v>
      </c>
      <c r="G7" s="6" t="n">
        <v>44.09</v>
      </c>
      <c r="H7" s="6" t="n">
        <v>1316.8</v>
      </c>
      <c r="I7" s="6" t="n">
        <v>1425.76</v>
      </c>
      <c r="J7" s="6" t="n">
        <v>11</v>
      </c>
      <c r="K7" s="6" t="n">
        <v>88.18</v>
      </c>
      <c r="L7" s="6" t="n">
        <v>77.18</v>
      </c>
      <c r="M7" s="6" t="n">
        <v>2.71</v>
      </c>
      <c r="N7" s="6" t="n">
        <v>2.93</v>
      </c>
    </row>
    <row collapsed="false" customFormat="false" customHeight="false" hidden="false" ht="12.1" outlineLevel="0" r="8">
      <c r="A8" s="37" t="n">
        <v>45439</v>
      </c>
      <c r="B8" s="16" t="s">
        <v>674</v>
      </c>
      <c r="C8" s="16" t="s">
        <v>89</v>
      </c>
      <c r="D8" s="16" t="s">
        <v>90</v>
      </c>
      <c r="E8" s="7" t="n">
        <v>20</v>
      </c>
      <c r="F8" s="16" t="s">
        <v>20</v>
      </c>
      <c r="G8" s="6" t="n">
        <v>25.43</v>
      </c>
      <c r="H8" s="6" t="n">
        <v>219.22</v>
      </c>
      <c r="I8" s="6" t="n">
        <v>200.2</v>
      </c>
      <c r="J8" s="6" t="n">
        <v>66</v>
      </c>
      <c r="K8" s="6" t="n">
        <v>508.6</v>
      </c>
      <c r="L8" s="6" t="n">
        <v>442.6</v>
      </c>
      <c r="M8" s="6" t="n">
        <v>11.05</v>
      </c>
      <c r="N8" s="6" t="n">
        <v>10.09</v>
      </c>
    </row>
    <row collapsed="false" customFormat="false" customHeight="false" hidden="false" ht="12.1" outlineLevel="0" r="9">
      <c r="A9" s="37" t="n">
        <v>45443</v>
      </c>
      <c r="B9" s="16" t="s">
        <v>674</v>
      </c>
      <c r="C9" s="16" t="s">
        <v>118</v>
      </c>
      <c r="D9" s="16" t="s">
        <v>119</v>
      </c>
      <c r="E9" s="7" t="n">
        <v>40</v>
      </c>
      <c r="F9" s="16" t="s">
        <v>20</v>
      </c>
      <c r="G9" s="6" t="n">
        <v>2.02</v>
      </c>
      <c r="H9" s="6" t="n">
        <v>74.98</v>
      </c>
      <c r="I9" s="6" t="n">
        <v>80.25</v>
      </c>
      <c r="J9" s="6" t="n">
        <v>11</v>
      </c>
      <c r="K9" s="6" t="n">
        <v>80.8</v>
      </c>
      <c r="L9" s="6" t="n">
        <v>69.8</v>
      </c>
      <c r="M9" s="6" t="n">
        <v>2.17</v>
      </c>
      <c r="N9" s="6" t="n">
        <v>2.33</v>
      </c>
    </row>
    <row collapsed="false" customFormat="false" customHeight="false" hidden="false" ht="12.1" outlineLevel="0" r="10">
      <c r="A10" s="37" t="n">
        <v>45446</v>
      </c>
      <c r="B10" s="16" t="s">
        <v>674</v>
      </c>
      <c r="C10" s="16" t="s">
        <v>105</v>
      </c>
      <c r="D10" s="16" t="s">
        <v>106</v>
      </c>
      <c r="E10" s="7" t="n">
        <v>400</v>
      </c>
      <c r="F10" s="16" t="s">
        <v>20</v>
      </c>
      <c r="G10" s="6" t="n">
        <v>0.326</v>
      </c>
      <c r="H10" s="6" t="n">
        <v>3.794</v>
      </c>
      <c r="I10" s="6" t="n">
        <v>4.27</v>
      </c>
      <c r="J10" s="6" t="n">
        <v>17</v>
      </c>
      <c r="K10" s="6" t="n">
        <v>130.3997</v>
      </c>
      <c r="L10" s="6" t="n">
        <v>113.4</v>
      </c>
      <c r="M10" s="6" t="n">
        <v>6.64</v>
      </c>
      <c r="N10" s="6" t="n">
        <v>7.47</v>
      </c>
    </row>
    <row collapsed="false" customFormat="false" customHeight="false" hidden="false" ht="12.1" outlineLevel="0" r="11">
      <c r="A11" s="37" t="n">
        <v>45453</v>
      </c>
      <c r="B11" s="16" t="s">
        <v>674</v>
      </c>
      <c r="C11" s="16" t="s">
        <v>67</v>
      </c>
      <c r="D11" s="16" t="s">
        <v>68</v>
      </c>
      <c r="E11" s="7" t="n">
        <v>40</v>
      </c>
      <c r="F11" s="16" t="s">
        <v>20</v>
      </c>
      <c r="G11" s="6" t="n">
        <v>2.752</v>
      </c>
      <c r="H11" s="6" t="n">
        <v>55.06</v>
      </c>
      <c r="I11" s="6" t="n">
        <v>53.85</v>
      </c>
      <c r="J11" s="6" t="n">
        <v>14</v>
      </c>
      <c r="K11" s="6" t="n">
        <v>110.08</v>
      </c>
      <c r="L11" s="6" t="n">
        <v>96.08</v>
      </c>
      <c r="M11" s="6" t="n">
        <v>4.46</v>
      </c>
      <c r="N11" s="6" t="n">
        <v>4.36</v>
      </c>
    </row>
    <row collapsed="false" customFormat="false" customHeight="false" hidden="false" ht="12.1" outlineLevel="0" r="12">
      <c r="A12" s="37" t="n">
        <v>45457</v>
      </c>
      <c r="B12" s="16" t="s">
        <v>674</v>
      </c>
      <c r="C12" s="16" t="s">
        <v>81</v>
      </c>
      <c r="D12" s="16" t="s">
        <v>82</v>
      </c>
      <c r="E12" s="7" t="n">
        <v>30</v>
      </c>
      <c r="F12" s="16" t="s">
        <v>20</v>
      </c>
      <c r="G12" s="6" t="n">
        <v>17.35</v>
      </c>
      <c r="H12" s="6" t="n">
        <v>240.1</v>
      </c>
      <c r="I12" s="6" t="n">
        <v>122.96</v>
      </c>
      <c r="J12" s="6" t="n">
        <v>68</v>
      </c>
      <c r="K12" s="6" t="n">
        <v>520.5</v>
      </c>
      <c r="L12" s="6" t="n">
        <v>452.5</v>
      </c>
      <c r="M12" s="6" t="n">
        <v>12.27</v>
      </c>
      <c r="N12" s="6" t="n">
        <v>6.28</v>
      </c>
    </row>
    <row collapsed="false" customFormat="false" customHeight="false" hidden="false" ht="12.1" outlineLevel="0" r="13">
      <c r="A13" s="37" t="n">
        <v>45461</v>
      </c>
      <c r="B13" s="16" t="s">
        <v>674</v>
      </c>
      <c r="C13" s="16" t="s">
        <v>98</v>
      </c>
      <c r="D13" s="16" t="s">
        <v>99</v>
      </c>
      <c r="E13" s="7" t="n">
        <v>2</v>
      </c>
      <c r="F13" s="16" t="s">
        <v>20</v>
      </c>
      <c r="G13" s="6" t="n">
        <v>38.3</v>
      </c>
      <c r="H13" s="6" t="n">
        <v>1555.6</v>
      </c>
      <c r="I13" s="6" t="n">
        <v>1263.78</v>
      </c>
      <c r="J13" s="6" t="n">
        <v>10</v>
      </c>
      <c r="K13" s="6" t="n">
        <v>76.6</v>
      </c>
      <c r="L13" s="6" t="n">
        <v>66.6</v>
      </c>
      <c r="M13" s="6" t="n">
        <v>2.63</v>
      </c>
      <c r="N13" s="6" t="n">
        <v>2.14</v>
      </c>
    </row>
    <row collapsed="false" customFormat="false" customHeight="false" hidden="false" ht="12.1" outlineLevel="0" r="14">
      <c r="A14" s="37" t="n">
        <v>45461</v>
      </c>
      <c r="B14" s="16" t="s">
        <v>674</v>
      </c>
      <c r="C14" s="16" t="s">
        <v>98</v>
      </c>
      <c r="D14" s="16" t="s">
        <v>99</v>
      </c>
      <c r="E14" s="7" t="n">
        <v>2</v>
      </c>
      <c r="F14" s="16" t="s">
        <v>20</v>
      </c>
      <c r="G14" s="6" t="n">
        <v>191.51</v>
      </c>
      <c r="H14" s="6" t="n">
        <v>1555.6</v>
      </c>
      <c r="I14" s="6" t="n">
        <v>1263.78</v>
      </c>
      <c r="J14" s="6" t="n">
        <v>50</v>
      </c>
      <c r="K14" s="6" t="n">
        <v>383.02</v>
      </c>
      <c r="L14" s="6" t="n">
        <v>333.02</v>
      </c>
      <c r="M14" s="6" t="n">
        <v>13.18</v>
      </c>
      <c r="N14" s="6" t="n">
        <v>10.7</v>
      </c>
    </row>
    <row collapsed="false" customFormat="false" customHeight="false" hidden="false" ht="12.1" outlineLevel="0" r="15">
      <c r="A15" s="37" t="n">
        <v>45475</v>
      </c>
      <c r="B15" s="16" t="s">
        <v>674</v>
      </c>
      <c r="C15" s="16" t="s">
        <v>35</v>
      </c>
      <c r="D15" s="16" t="s">
        <v>36</v>
      </c>
      <c r="E15" s="7" t="n">
        <v>10</v>
      </c>
      <c r="F15" s="16" t="s">
        <v>20</v>
      </c>
      <c r="G15" s="6" t="n">
        <v>22.2453</v>
      </c>
      <c r="H15" s="6" t="n">
        <v>205.75</v>
      </c>
      <c r="I15" s="6" t="n">
        <v>199.85</v>
      </c>
      <c r="J15" s="6" t="n">
        <v>29</v>
      </c>
      <c r="K15" s="6" t="n">
        <v>222.453</v>
      </c>
      <c r="L15" s="6" t="n">
        <v>193.45</v>
      </c>
      <c r="M15" s="6" t="n">
        <v>9.68</v>
      </c>
      <c r="N15" s="6" t="n">
        <v>9.4</v>
      </c>
    </row>
    <row collapsed="false" customFormat="false" customHeight="false" hidden="false" ht="12.1" outlineLevel="0" r="16">
      <c r="A16" s="37" t="n">
        <v>45481</v>
      </c>
      <c r="B16" s="16" t="s">
        <v>674</v>
      </c>
      <c r="C16" s="16" t="s">
        <v>121</v>
      </c>
      <c r="D16" s="16" t="s">
        <v>122</v>
      </c>
      <c r="E16" s="7" t="n">
        <v>2</v>
      </c>
      <c r="F16" s="16" t="s">
        <v>20</v>
      </c>
      <c r="G16" s="6" t="n">
        <v>10</v>
      </c>
      <c r="H16" s="6" t="n">
        <v>815</v>
      </c>
      <c r="I16" s="6" t="n">
        <v>901.83</v>
      </c>
      <c r="J16" s="6" t="n">
        <v>3</v>
      </c>
      <c r="K16" s="6" t="n">
        <v>20</v>
      </c>
      <c r="L16" s="6" t="n">
        <v>17</v>
      </c>
      <c r="M16" s="6" t="n">
        <v>0.94</v>
      </c>
      <c r="N16" s="6" t="n">
        <v>1.04</v>
      </c>
    </row>
    <row collapsed="false" customFormat="false" customHeight="false" hidden="false" ht="12.1" outlineLevel="0" r="17">
      <c r="A17" s="37" t="n">
        <v>45481</v>
      </c>
      <c r="B17" s="16" t="s">
        <v>674</v>
      </c>
      <c r="C17" s="16" t="s">
        <v>121</v>
      </c>
      <c r="D17" s="16" t="s">
        <v>122</v>
      </c>
      <c r="E17" s="7" t="n">
        <v>2</v>
      </c>
      <c r="F17" s="16" t="s">
        <v>20</v>
      </c>
      <c r="G17" s="6" t="n">
        <v>10</v>
      </c>
      <c r="H17" s="6" t="n">
        <v>815</v>
      </c>
      <c r="I17" s="6" t="n">
        <v>901.83</v>
      </c>
      <c r="J17" s="6" t="n">
        <v>3</v>
      </c>
      <c r="K17" s="6" t="n">
        <v>20</v>
      </c>
      <c r="L17" s="6" t="n">
        <v>17</v>
      </c>
      <c r="M17" s="6" t="n">
        <v>0.94</v>
      </c>
      <c r="N17" s="6" t="n">
        <v>1.04</v>
      </c>
    </row>
    <row collapsed="false" customFormat="false" customHeight="false" hidden="false" ht="12.1" outlineLevel="0" r="18">
      <c r="A18" s="37" t="n">
        <v>45482</v>
      </c>
      <c r="B18" s="16" t="s">
        <v>674</v>
      </c>
      <c r="C18" s="16" t="s">
        <v>56</v>
      </c>
      <c r="D18" s="16" t="s">
        <v>57</v>
      </c>
      <c r="E18" s="7" t="n">
        <v>6</v>
      </c>
      <c r="F18" s="16" t="s">
        <v>20</v>
      </c>
      <c r="G18" s="6" t="n">
        <v>29.01</v>
      </c>
      <c r="H18" s="6" t="n">
        <v>524.6</v>
      </c>
      <c r="I18" s="6" t="n">
        <v>515.29</v>
      </c>
      <c r="J18" s="6" t="n">
        <v>23</v>
      </c>
      <c r="K18" s="6" t="n">
        <v>174.06</v>
      </c>
      <c r="L18" s="6" t="n">
        <v>151.06</v>
      </c>
      <c r="M18" s="6" t="n">
        <v>4.89</v>
      </c>
      <c r="N18" s="6" t="n">
        <v>4.8</v>
      </c>
    </row>
    <row collapsed="false" customFormat="false" customHeight="false" hidden="false" ht="12.1" outlineLevel="0" r="19">
      <c r="A19" s="37" t="n">
        <v>45482</v>
      </c>
      <c r="B19" s="16" t="s">
        <v>674</v>
      </c>
      <c r="C19" s="16" t="s">
        <v>31</v>
      </c>
      <c r="D19" s="16" t="s">
        <v>32</v>
      </c>
      <c r="E19" s="7" t="n">
        <v>5</v>
      </c>
      <c r="F19" s="16" t="s">
        <v>20</v>
      </c>
      <c r="G19" s="6" t="n">
        <v>25.17</v>
      </c>
      <c r="H19" s="6" t="n">
        <v>639.1</v>
      </c>
      <c r="I19" s="6" t="n">
        <v>608.94</v>
      </c>
      <c r="J19" s="6" t="n">
        <v>16</v>
      </c>
      <c r="K19" s="6" t="n">
        <v>125.85</v>
      </c>
      <c r="L19" s="6" t="n">
        <v>109.85</v>
      </c>
      <c r="M19" s="6" t="n">
        <v>3.61</v>
      </c>
      <c r="N19" s="6" t="n">
        <v>3.44</v>
      </c>
    </row>
    <row collapsed="false" customFormat="false" customHeight="false" hidden="false" ht="12.1" outlineLevel="0" r="20">
      <c r="A20" s="37" t="n">
        <v>45482</v>
      </c>
      <c r="B20" s="16" t="s">
        <v>674</v>
      </c>
      <c r="C20" s="16" t="s">
        <v>95</v>
      </c>
      <c r="D20" s="16" t="s">
        <v>96</v>
      </c>
      <c r="E20" s="7" t="n">
        <v>4</v>
      </c>
      <c r="F20" s="16" t="s">
        <v>20</v>
      </c>
      <c r="G20" s="6" t="n">
        <v>7.89</v>
      </c>
      <c r="H20" s="6" t="n">
        <v>519.45</v>
      </c>
      <c r="I20" s="6" t="n">
        <v>579.92</v>
      </c>
      <c r="J20" s="6" t="n">
        <v>4</v>
      </c>
      <c r="K20" s="6" t="n">
        <v>31.56</v>
      </c>
      <c r="L20" s="6" t="n">
        <v>27.56</v>
      </c>
      <c r="M20" s="6" t="n">
        <v>1.19</v>
      </c>
      <c r="N20" s="6" t="n">
        <v>1.33</v>
      </c>
    </row>
    <row collapsed="false" customFormat="false" customHeight="false" hidden="false" ht="12.1" outlineLevel="0" r="21">
      <c r="A21" s="37" t="n">
        <v>45482</v>
      </c>
      <c r="B21" s="16" t="s">
        <v>674</v>
      </c>
      <c r="C21" s="16" t="s">
        <v>112</v>
      </c>
      <c r="D21" s="16" t="s">
        <v>113</v>
      </c>
      <c r="E21" s="7" t="n">
        <v>1000</v>
      </c>
      <c r="F21" s="16" t="s">
        <v>20</v>
      </c>
      <c r="G21" s="6" t="n">
        <v>0.1604</v>
      </c>
      <c r="H21" s="6" t="n">
        <v>2.7985</v>
      </c>
      <c r="I21" s="6" t="n">
        <v>3.56</v>
      </c>
      <c r="J21" s="6" t="n">
        <v>21</v>
      </c>
      <c r="K21" s="6" t="n">
        <v>160.38</v>
      </c>
      <c r="L21" s="6" t="n">
        <v>139.38</v>
      </c>
      <c r="M21" s="6" t="n">
        <v>3.92</v>
      </c>
      <c r="N21" s="6" t="n">
        <v>4.98</v>
      </c>
    </row>
    <row collapsed="false" customFormat="false" customHeight="false" hidden="false" ht="12.1" outlineLevel="0" r="22">
      <c r="A22" s="37" t="n">
        <v>45484</v>
      </c>
      <c r="B22" s="16" t="s">
        <v>674</v>
      </c>
      <c r="C22" s="16" t="s">
        <v>53</v>
      </c>
      <c r="D22" s="16" t="s">
        <v>54</v>
      </c>
      <c r="E22" s="7" t="n">
        <v>10</v>
      </c>
      <c r="F22" s="16" t="s">
        <v>20</v>
      </c>
      <c r="G22" s="6" t="n">
        <v>33.3</v>
      </c>
      <c r="H22" s="6" t="n">
        <v>296</v>
      </c>
      <c r="I22" s="6" t="n">
        <v>261.13</v>
      </c>
      <c r="J22" s="6" t="n">
        <v>43</v>
      </c>
      <c r="K22" s="6" t="n">
        <v>333</v>
      </c>
      <c r="L22" s="6" t="n">
        <v>290</v>
      </c>
      <c r="M22" s="6" t="n">
        <v>11.11</v>
      </c>
      <c r="N22" s="6" t="n">
        <v>9.8</v>
      </c>
    </row>
    <row collapsed="false" customFormat="false" customHeight="false" hidden="false" ht="12.1" outlineLevel="0" r="23">
      <c r="A23" s="37" t="n">
        <v>45489</v>
      </c>
      <c r="B23" s="16" t="s">
        <v>674</v>
      </c>
      <c r="C23" s="16" t="s">
        <v>17</v>
      </c>
      <c r="D23" s="16" t="s">
        <v>19</v>
      </c>
      <c r="E23" s="7" t="n">
        <v>20</v>
      </c>
      <c r="F23" s="16" t="s">
        <v>20</v>
      </c>
      <c r="G23" s="6" t="n">
        <v>35</v>
      </c>
      <c r="H23" s="6" t="n">
        <v>220.85</v>
      </c>
      <c r="I23" s="6" t="n">
        <v>281.54</v>
      </c>
      <c r="J23" s="6" t="n">
        <v>91</v>
      </c>
      <c r="K23" s="6" t="n">
        <v>700</v>
      </c>
      <c r="L23" s="6" t="n">
        <v>609</v>
      </c>
      <c r="M23" s="6" t="n">
        <v>10.82</v>
      </c>
      <c r="N23" s="6" t="n">
        <v>13.79</v>
      </c>
    </row>
    <row collapsed="false" customFormat="false" customHeight="false" hidden="false" ht="12.1" outlineLevel="0" r="24">
      <c r="A24" s="37" t="n">
        <v>45490</v>
      </c>
      <c r="B24" s="16" t="s">
        <v>674</v>
      </c>
      <c r="C24" s="16" t="s">
        <v>115</v>
      </c>
      <c r="D24" s="16" t="s">
        <v>116</v>
      </c>
      <c r="E24" s="7" t="n">
        <v>100</v>
      </c>
      <c r="F24" s="16" t="s">
        <v>20</v>
      </c>
      <c r="G24" s="6" t="n">
        <v>0.52</v>
      </c>
      <c r="H24" s="6" t="n">
        <v>21.288</v>
      </c>
      <c r="I24" s="6" t="n">
        <v>17.86</v>
      </c>
      <c r="J24" s="6" t="n">
        <v>7</v>
      </c>
      <c r="K24" s="6" t="n">
        <v>52</v>
      </c>
      <c r="L24" s="6" t="n">
        <v>45</v>
      </c>
      <c r="M24" s="6" t="n">
        <v>2.52</v>
      </c>
      <c r="N24" s="6" t="n">
        <v>2.11</v>
      </c>
    </row>
    <row collapsed="false" customFormat="false" customHeight="false" hidden="false" ht="12.1" outlineLevel="0" r="25">
      <c r="A25" s="37" t="n">
        <v>45491</v>
      </c>
      <c r="B25" s="16" t="s">
        <v>674</v>
      </c>
      <c r="C25" s="16" t="s">
        <v>42</v>
      </c>
      <c r="D25" s="16" t="s">
        <v>43</v>
      </c>
      <c r="E25" s="7" t="n">
        <v>3</v>
      </c>
      <c r="F25" s="16" t="s">
        <v>20</v>
      </c>
      <c r="G25" s="6" t="n">
        <v>177.2</v>
      </c>
      <c r="H25" s="6" t="n">
        <v>1323.5</v>
      </c>
      <c r="I25" s="6" t="n">
        <v>1609.48</v>
      </c>
      <c r="J25" s="6" t="n">
        <v>69</v>
      </c>
      <c r="K25" s="6" t="n">
        <v>531.6</v>
      </c>
      <c r="L25" s="6" t="n">
        <v>462.6</v>
      </c>
      <c r="M25" s="6" t="n">
        <v>9.58</v>
      </c>
      <c r="N25" s="6" t="n">
        <v>11.65</v>
      </c>
    </row>
    <row collapsed="false" customFormat="false" customHeight="false" hidden="false" ht="12.1" outlineLevel="0" r="26">
      <c r="A26" s="37" t="n">
        <v>45545</v>
      </c>
      <c r="B26" s="16" t="s">
        <v>674</v>
      </c>
      <c r="C26" s="16" t="s">
        <v>98</v>
      </c>
      <c r="D26" s="16" t="s">
        <v>99</v>
      </c>
      <c r="E26" s="7" t="n">
        <v>2</v>
      </c>
      <c r="F26" s="16" t="s">
        <v>20</v>
      </c>
      <c r="G26" s="6" t="n">
        <v>31.06</v>
      </c>
      <c r="H26" s="6" t="n">
        <v>1254.2</v>
      </c>
      <c r="I26" s="6" t="n">
        <v>1263.78</v>
      </c>
      <c r="J26" s="6" t="n">
        <v>8</v>
      </c>
      <c r="K26" s="6" t="n">
        <v>62.12</v>
      </c>
      <c r="L26" s="6" t="n">
        <v>54.12</v>
      </c>
      <c r="M26" s="6" t="n">
        <v>2.14</v>
      </c>
      <c r="N26" s="6" t="n">
        <v>2.16</v>
      </c>
    </row>
    <row collapsed="false" customFormat="false" customHeight="false" hidden="false" ht="12.1" outlineLevel="0" r="27">
      <c r="A27" s="37" t="n">
        <v>45555</v>
      </c>
      <c r="B27" s="16" t="s">
        <v>674</v>
      </c>
      <c r="C27" s="16" t="s">
        <v>103</v>
      </c>
      <c r="D27" s="16" t="s">
        <v>104</v>
      </c>
      <c r="E27" s="7" t="n">
        <v>1</v>
      </c>
      <c r="F27" s="16" t="s">
        <v>20</v>
      </c>
      <c r="G27" s="6" t="n">
        <v>80</v>
      </c>
      <c r="H27" s="6" t="n">
        <v>4100</v>
      </c>
      <c r="I27" s="6" t="n">
        <v>4114.5</v>
      </c>
      <c r="J27" s="6" t="n">
        <v>10</v>
      </c>
      <c r="K27" s="6" t="n">
        <v>80</v>
      </c>
      <c r="L27" s="6" t="n">
        <v>70</v>
      </c>
      <c r="M27" s="6" t="n">
        <v>1.7</v>
      </c>
      <c r="N27" s="6" t="n">
        <v>1.71</v>
      </c>
    </row>
    <row collapsed="false" customFormat="false" customHeight="false" hidden="false" ht="12.1" outlineLevel="0" r="28">
      <c r="A28" s="37" t="n">
        <v>45562</v>
      </c>
      <c r="B28" s="16" t="s">
        <v>674</v>
      </c>
      <c r="C28" s="16" t="s">
        <v>27</v>
      </c>
      <c r="D28" s="16" t="s">
        <v>28</v>
      </c>
      <c r="E28" s="7" t="n">
        <v>70</v>
      </c>
      <c r="F28" s="16" t="s">
        <v>20</v>
      </c>
      <c r="G28" s="6" t="n">
        <v>6.06</v>
      </c>
      <c r="H28" s="6" t="n">
        <v>70.75</v>
      </c>
      <c r="I28" s="6" t="n">
        <v>67.26</v>
      </c>
      <c r="J28" s="6" t="n">
        <v>55</v>
      </c>
      <c r="K28" s="6" t="n">
        <v>424.2</v>
      </c>
      <c r="L28" s="6" t="n">
        <v>369.2</v>
      </c>
      <c r="M28" s="6" t="n">
        <v>7.84</v>
      </c>
      <c r="N28" s="6" t="n">
        <v>7.45</v>
      </c>
    </row>
    <row collapsed="false" customFormat="false" customHeight="false" hidden="false" ht="12.1" outlineLevel="0" r="29">
      <c r="A29" s="37" t="n">
        <v>45571</v>
      </c>
      <c r="B29" s="16" t="s">
        <v>674</v>
      </c>
      <c r="C29" s="16" t="s">
        <v>121</v>
      </c>
      <c r="D29" s="16" t="s">
        <v>122</v>
      </c>
      <c r="E29" s="7" t="n">
        <v>5</v>
      </c>
      <c r="F29" s="16" t="s">
        <v>20</v>
      </c>
      <c r="G29" s="6" t="n">
        <v>10</v>
      </c>
      <c r="H29" s="6" t="n">
        <v>628.5</v>
      </c>
      <c r="I29" s="6" t="n">
        <v>824.12</v>
      </c>
      <c r="J29" s="6" t="n">
        <v>7</v>
      </c>
      <c r="K29" s="6" t="n">
        <v>50</v>
      </c>
      <c r="L29" s="6" t="n">
        <v>43</v>
      </c>
      <c r="M29" s="6" t="n">
        <v>1.04</v>
      </c>
      <c r="N29" s="6" t="n">
        <v>1.37</v>
      </c>
    </row>
    <row collapsed="false" customFormat="false" customHeight="false" hidden="false" ht="12.1" outlineLevel="0" r="30">
      <c r="A30" s="37" t="n">
        <v>45573</v>
      </c>
      <c r="B30" s="16" t="s">
        <v>674</v>
      </c>
      <c r="C30" s="16" t="s">
        <v>31</v>
      </c>
      <c r="D30" s="16" t="s">
        <v>32</v>
      </c>
      <c r="E30" s="7" t="n">
        <v>8</v>
      </c>
      <c r="F30" s="16" t="s">
        <v>20</v>
      </c>
      <c r="G30" s="6" t="n">
        <v>38.2</v>
      </c>
      <c r="H30" s="6" t="n">
        <v>621.1</v>
      </c>
      <c r="I30" s="6" t="n">
        <v>617.06</v>
      </c>
      <c r="J30" s="6" t="n">
        <v>40</v>
      </c>
      <c r="K30" s="6" t="n">
        <v>305.6</v>
      </c>
      <c r="L30" s="6" t="n">
        <v>265.6</v>
      </c>
      <c r="M30" s="6" t="n">
        <v>5.38</v>
      </c>
      <c r="N30" s="6" t="n">
        <v>5.35</v>
      </c>
    </row>
    <row collapsed="false" customFormat="false" customHeight="false" hidden="false" ht="12.1" outlineLevel="0" r="31">
      <c r="A31" s="37" t="n">
        <v>45576</v>
      </c>
      <c r="B31" s="16" t="s">
        <v>674</v>
      </c>
      <c r="C31" s="16" t="s">
        <v>46</v>
      </c>
      <c r="D31" s="16" t="s">
        <v>47</v>
      </c>
      <c r="E31" s="7" t="n">
        <v>4</v>
      </c>
      <c r="F31" s="16" t="s">
        <v>20</v>
      </c>
      <c r="G31" s="6" t="n">
        <v>35.5</v>
      </c>
      <c r="H31" s="6" t="n">
        <v>957.8</v>
      </c>
      <c r="I31" s="6" t="n">
        <v>1313.23</v>
      </c>
      <c r="J31" s="6" t="n">
        <v>18</v>
      </c>
      <c r="K31" s="6" t="n">
        <v>142</v>
      </c>
      <c r="L31" s="6" t="n">
        <v>124</v>
      </c>
      <c r="M31" s="6" t="n">
        <v>2.36</v>
      </c>
      <c r="N31" s="6" t="n">
        <v>3.24</v>
      </c>
    </row>
    <row collapsed="false" customFormat="false" customHeight="false" hidden="false" ht="12.1" outlineLevel="0" r="32">
      <c r="A32" s="37" t="n">
        <v>45582</v>
      </c>
      <c r="B32" s="16" t="s">
        <v>674</v>
      </c>
      <c r="C32" s="16" t="s">
        <v>67</v>
      </c>
      <c r="D32" s="16" t="s">
        <v>68</v>
      </c>
      <c r="E32" s="7" t="n">
        <v>60</v>
      </c>
      <c r="F32" s="16" t="s">
        <v>20</v>
      </c>
      <c r="G32" s="6" t="n">
        <v>2.494</v>
      </c>
      <c r="H32" s="6" t="n">
        <v>40.655</v>
      </c>
      <c r="I32" s="6" t="n">
        <v>53.77</v>
      </c>
      <c r="J32" s="6" t="n">
        <v>19</v>
      </c>
      <c r="K32" s="6" t="n">
        <v>149.64</v>
      </c>
      <c r="L32" s="6" t="n">
        <v>130.64</v>
      </c>
      <c r="M32" s="6" t="n">
        <v>4.05</v>
      </c>
      <c r="N32" s="6" t="n">
        <v>5.36</v>
      </c>
    </row>
    <row collapsed="false" customFormat="false" customHeight="false" hidden="false" ht="12.1" outlineLevel="0" r="33">
      <c r="A33" s="37" t="n">
        <v>45584</v>
      </c>
      <c r="B33" s="16" t="s">
        <v>674</v>
      </c>
      <c r="C33" s="16" t="s">
        <v>118</v>
      </c>
      <c r="D33" s="16" t="s">
        <v>119</v>
      </c>
      <c r="E33" s="7" t="n">
        <v>50</v>
      </c>
      <c r="F33" s="16" t="s">
        <v>20</v>
      </c>
      <c r="G33" s="6" t="n">
        <v>2.49</v>
      </c>
      <c r="H33" s="6" t="n">
        <v>52.2</v>
      </c>
      <c r="I33" s="6" t="n">
        <v>76.22</v>
      </c>
      <c r="J33" s="6" t="n">
        <v>16</v>
      </c>
      <c r="K33" s="6" t="n">
        <v>124.5</v>
      </c>
      <c r="L33" s="6" t="n">
        <v>108.5</v>
      </c>
      <c r="M33" s="6" t="n">
        <v>2.85</v>
      </c>
      <c r="N33" s="6" t="n">
        <v>4.16</v>
      </c>
    </row>
    <row collapsed="false" customFormat="false" customHeight="false" hidden="false" ht="12.1" outlineLevel="0" r="34">
      <c r="A34" s="37" t="n">
        <v>45628</v>
      </c>
      <c r="B34" s="16" t="s">
        <v>674</v>
      </c>
      <c r="C34" s="16" t="s">
        <v>121</v>
      </c>
      <c r="D34" s="16" t="s">
        <v>122</v>
      </c>
      <c r="E34" s="7" t="n">
        <v>5</v>
      </c>
      <c r="F34" s="16" t="s">
        <v>20</v>
      </c>
      <c r="G34" s="6" t="n">
        <v>20</v>
      </c>
      <c r="H34" s="6" t="n">
        <v>593</v>
      </c>
      <c r="I34" s="6" t="n">
        <v>824.12</v>
      </c>
      <c r="J34" s="6" t="n">
        <v>13</v>
      </c>
      <c r="K34" s="6" t="n">
        <v>100</v>
      </c>
      <c r="L34" s="6" t="n">
        <v>87</v>
      </c>
      <c r="M34" s="6" t="n">
        <v>2.11</v>
      </c>
      <c r="N34" s="6" t="n">
        <v>2.93</v>
      </c>
    </row>
    <row collapsed="false" customFormat="false" customHeight="false" hidden="false" ht="12.1" outlineLevel="0" r="35">
      <c r="A35" s="37" t="n">
        <v>45643</v>
      </c>
      <c r="B35" s="16" t="s">
        <v>674</v>
      </c>
      <c r="C35" s="16" t="s">
        <v>98</v>
      </c>
      <c r="D35" s="16" t="s">
        <v>99</v>
      </c>
      <c r="E35" s="7" t="n">
        <v>2</v>
      </c>
      <c r="F35" s="16" t="s">
        <v>20</v>
      </c>
      <c r="G35" s="6" t="n">
        <v>49.06</v>
      </c>
      <c r="H35" s="6" t="n">
        <v>1016.4</v>
      </c>
      <c r="I35" s="6" t="n">
        <v>1263.78</v>
      </c>
      <c r="J35" s="6" t="n">
        <v>13</v>
      </c>
      <c r="K35" s="6" t="n">
        <v>98.12</v>
      </c>
      <c r="L35" s="6" t="n">
        <v>85.12</v>
      </c>
      <c r="M35" s="6" t="n">
        <v>3.37</v>
      </c>
      <c r="N35" s="6" t="n">
        <v>4.19</v>
      </c>
    </row>
    <row collapsed="false" customFormat="false" customHeight="false" hidden="false" ht="12.1" outlineLevel="0" r="36">
      <c r="A36" s="37" t="n">
        <v>45665</v>
      </c>
      <c r="B36" s="16" t="s">
        <v>674</v>
      </c>
      <c r="C36" s="16" t="s">
        <v>31</v>
      </c>
      <c r="D36" s="16" t="s">
        <v>32</v>
      </c>
      <c r="E36" s="7" t="n">
        <v>8</v>
      </c>
      <c r="F36" s="16" t="s">
        <v>20</v>
      </c>
      <c r="G36" s="6" t="n">
        <v>17.39</v>
      </c>
      <c r="H36" s="6" t="n">
        <v>645.5</v>
      </c>
      <c r="I36" s="6" t="n">
        <v>617.06</v>
      </c>
      <c r="J36" s="6" t="n">
        <v>18</v>
      </c>
      <c r="K36" s="6" t="n">
        <v>139.12</v>
      </c>
      <c r="L36" s="6" t="n">
        <v>121.12</v>
      </c>
      <c r="M36" s="6" t="n">
        <v>2.45</v>
      </c>
      <c r="N36" s="6" t="n">
        <v>2.35</v>
      </c>
    </row>
    <row collapsed="false" customFormat="false" customHeight="false" hidden="false" ht="12.1" outlineLevel="0" r="37">
      <c r="A37" s="37" t="n">
        <v>45667</v>
      </c>
      <c r="B37" s="16" t="s">
        <v>674</v>
      </c>
      <c r="C37" s="16" t="s">
        <v>56</v>
      </c>
      <c r="D37" s="16" t="s">
        <v>57</v>
      </c>
      <c r="E37" s="7" t="n">
        <v>10</v>
      </c>
      <c r="F37" s="16" t="s">
        <v>20</v>
      </c>
      <c r="G37" s="6" t="n">
        <v>36.47</v>
      </c>
      <c r="H37" s="6" t="n">
        <v>562.95</v>
      </c>
      <c r="I37" s="6" t="n">
        <v>513.35</v>
      </c>
      <c r="J37" s="6" t="n">
        <v>47</v>
      </c>
      <c r="K37" s="6" t="n">
        <v>364.7</v>
      </c>
      <c r="L37" s="6" t="n">
        <v>317.7</v>
      </c>
      <c r="M37" s="6" t="n">
        <v>6.19</v>
      </c>
      <c r="N37" s="6" t="n">
        <v>5.64</v>
      </c>
    </row>
    <row collapsed="false" customFormat="false" customHeight="false" hidden="false" ht="12.1" outlineLevel="0" r="38">
      <c r="A38" s="37" t="n">
        <v>45673</v>
      </c>
      <c r="B38" s="16" t="s">
        <v>674</v>
      </c>
      <c r="C38" s="16" t="s">
        <v>95</v>
      </c>
      <c r="D38" s="16" t="s">
        <v>96</v>
      </c>
      <c r="E38" s="7" t="n">
        <v>7</v>
      </c>
      <c r="F38" s="16" t="s">
        <v>20</v>
      </c>
      <c r="G38" s="6" t="n">
        <v>2.6447</v>
      </c>
      <c r="H38" s="6" t="n">
        <v>495.6</v>
      </c>
      <c r="I38" s="6" t="n">
        <v>563.9</v>
      </c>
      <c r="J38" s="6" t="n">
        <v>2</v>
      </c>
      <c r="K38" s="6" t="n">
        <v>18.5127</v>
      </c>
      <c r="L38" s="6" t="n">
        <v>16.51</v>
      </c>
      <c r="M38" s="6" t="n">
        <v>0.42</v>
      </c>
      <c r="N38" s="6" t="n">
        <v>0.48</v>
      </c>
    </row>
    <row collapsed="false" customFormat="false" customHeight="false" hidden="false" ht="12.1" outlineLevel="0" r="39">
      <c r="A39" s="37" t="n">
        <v>45775</v>
      </c>
      <c r="B39" s="16" t="s">
        <v>674</v>
      </c>
      <c r="C39" s="16" t="s">
        <v>46</v>
      </c>
      <c r="D39" s="16" t="s">
        <v>47</v>
      </c>
      <c r="E39" s="7" t="n">
        <v>5</v>
      </c>
      <c r="F39" s="16" t="s">
        <v>20</v>
      </c>
      <c r="G39" s="6" t="n">
        <v>46.65</v>
      </c>
      <c r="H39" s="6" t="n">
        <v>1266.2</v>
      </c>
      <c r="I39" s="6" t="n">
        <v>1229.4</v>
      </c>
      <c r="J39" s="6" t="n">
        <v>30</v>
      </c>
      <c r="K39" s="6" t="n">
        <v>233.25</v>
      </c>
      <c r="L39" s="6" t="n">
        <v>203.25</v>
      </c>
      <c r="M39" s="6" t="n">
        <v>3.31</v>
      </c>
      <c r="N39" s="6" t="n">
        <v>3.21</v>
      </c>
    </row>
    <row collapsed="false" customFormat="false" customHeight="false" hidden="false" ht="12.1" outlineLevel="0" r="40">
      <c r="A40" s="37" t="n">
        <v>45775</v>
      </c>
      <c r="B40" s="16" t="s">
        <v>674</v>
      </c>
      <c r="C40" s="16" t="s">
        <v>103</v>
      </c>
      <c r="D40" s="16" t="s">
        <v>104</v>
      </c>
      <c r="E40" s="7" t="n">
        <v>1</v>
      </c>
      <c r="F40" s="16" t="s">
        <v>20</v>
      </c>
      <c r="G40" s="6" t="n">
        <v>80</v>
      </c>
      <c r="H40" s="6" t="n">
        <v>4283</v>
      </c>
      <c r="I40" s="6" t="n">
        <v>4114.5</v>
      </c>
      <c r="J40" s="6" t="n">
        <v>10</v>
      </c>
      <c r="K40" s="6" t="n">
        <v>80</v>
      </c>
      <c r="L40" s="6" t="n">
        <v>70</v>
      </c>
      <c r="M40" s="6" t="n">
        <v>1.7</v>
      </c>
      <c r="N40" s="6" t="n">
        <v>1.63</v>
      </c>
    </row>
    <row collapsed="false" customFormat="false" customHeight="false" hidden="false" ht="12.1" outlineLevel="0" r="41">
      <c r="A41" s="37" t="n">
        <v>45782</v>
      </c>
      <c r="B41" s="16" t="s">
        <v>674</v>
      </c>
      <c r="C41" s="16" t="s">
        <v>71</v>
      </c>
      <c r="D41" s="16" t="s">
        <v>72</v>
      </c>
      <c r="E41" s="7" t="n">
        <v>10</v>
      </c>
      <c r="F41" s="16" t="s">
        <v>20</v>
      </c>
      <c r="G41" s="6" t="n">
        <v>29.72</v>
      </c>
      <c r="H41" s="6" t="n">
        <v>378.42</v>
      </c>
      <c r="I41" s="6" t="n">
        <v>390.46</v>
      </c>
      <c r="J41" s="6" t="n">
        <v>39</v>
      </c>
      <c r="K41" s="6" t="n">
        <v>297.2</v>
      </c>
      <c r="L41" s="6" t="n">
        <v>258.2</v>
      </c>
      <c r="M41" s="6" t="n">
        <v>6.61</v>
      </c>
      <c r="N41" s="6" t="n">
        <v>6.82</v>
      </c>
    </row>
    <row collapsed="false" customFormat="false" customHeight="false" hidden="false" ht="12.1" outlineLevel="0" r="42">
      <c r="A42" s="37" t="n">
        <v>45810</v>
      </c>
      <c r="B42" s="16" t="s">
        <v>674</v>
      </c>
      <c r="C42" s="16" t="s">
        <v>31</v>
      </c>
      <c r="D42" s="16" t="s">
        <v>32</v>
      </c>
      <c r="E42" s="7" t="n">
        <v>10</v>
      </c>
      <c r="F42" s="16" t="s">
        <v>20</v>
      </c>
      <c r="G42" s="6" t="n">
        <v>43.11</v>
      </c>
      <c r="H42" s="6" t="n">
        <v>627.6</v>
      </c>
      <c r="I42" s="6" t="n">
        <v>626.6</v>
      </c>
      <c r="J42" s="6" t="n">
        <v>56</v>
      </c>
      <c r="K42" s="6" t="n">
        <v>431.1</v>
      </c>
      <c r="L42" s="6" t="n">
        <v>375.1</v>
      </c>
      <c r="M42" s="6" t="n">
        <v>5.99</v>
      </c>
      <c r="N42" s="6" t="n">
        <v>5.98</v>
      </c>
    </row>
    <row collapsed="false" customFormat="false" customHeight="false" hidden="false" ht="12.1" outlineLevel="0" r="43">
      <c r="A43" s="37" t="n">
        <v>45810</v>
      </c>
      <c r="B43" s="16" t="s">
        <v>674</v>
      </c>
      <c r="C43" s="16" t="s">
        <v>23</v>
      </c>
      <c r="D43" s="16" t="s">
        <v>24</v>
      </c>
      <c r="E43" s="7" t="n">
        <v>10</v>
      </c>
      <c r="F43" s="16" t="s">
        <v>20</v>
      </c>
      <c r="G43" s="6" t="n">
        <v>37</v>
      </c>
      <c r="H43" s="6" t="n">
        <v>258.8</v>
      </c>
      <c r="I43" s="6" t="n">
        <v>307.82</v>
      </c>
      <c r="J43" s="6" t="n">
        <v>48</v>
      </c>
      <c r="K43" s="6" t="n">
        <v>370</v>
      </c>
      <c r="L43" s="6" t="n">
        <v>322</v>
      </c>
      <c r="M43" s="6" t="n">
        <v>10.46</v>
      </c>
      <c r="N43" s="6" t="n">
        <v>12.44</v>
      </c>
    </row>
    <row collapsed="false" customFormat="false" customHeight="false" hidden="false" ht="12.1" outlineLevel="0" r="44">
      <c r="A44" s="37" t="n">
        <v>45811</v>
      </c>
      <c r="B44" s="16" t="s">
        <v>674</v>
      </c>
      <c r="C44" s="16" t="s">
        <v>84</v>
      </c>
      <c r="D44" s="16" t="s">
        <v>85</v>
      </c>
      <c r="E44" s="7" t="n">
        <v>1</v>
      </c>
      <c r="F44" s="16" t="s">
        <v>20</v>
      </c>
      <c r="G44" s="6" t="n">
        <v>541</v>
      </c>
      <c r="H44" s="6" t="n">
        <v>6473</v>
      </c>
      <c r="I44" s="6" t="n">
        <v>7026.02</v>
      </c>
      <c r="J44" s="6" t="n">
        <v>70</v>
      </c>
      <c r="K44" s="6" t="n">
        <v>541</v>
      </c>
      <c r="L44" s="6" t="n">
        <v>471</v>
      </c>
      <c r="M44" s="6" t="n">
        <v>6.7</v>
      </c>
      <c r="N44" s="6" t="n">
        <v>7.28</v>
      </c>
    </row>
    <row collapsed="false" customFormat="false" customHeight="false" hidden="false" ht="12.1" outlineLevel="0" r="45">
      <c r="A45" s="37" t="n">
        <v>45817</v>
      </c>
      <c r="B45" s="16" t="s">
        <v>674</v>
      </c>
      <c r="C45" s="16" t="s">
        <v>105</v>
      </c>
      <c r="D45" s="16" t="s">
        <v>106</v>
      </c>
      <c r="E45" s="7" t="n">
        <v>1200</v>
      </c>
      <c r="F45" s="16" t="s">
        <v>20</v>
      </c>
      <c r="G45" s="6" t="n">
        <v>0.3538</v>
      </c>
      <c r="H45" s="6" t="n">
        <v>3.276</v>
      </c>
      <c r="I45" s="6" t="n">
        <v>3.86</v>
      </c>
      <c r="J45" s="6" t="n">
        <v>55</v>
      </c>
      <c r="K45" s="6" t="n">
        <v>424.5078</v>
      </c>
      <c r="L45" s="6" t="n">
        <v>369.51</v>
      </c>
      <c r="M45" s="6" t="n">
        <v>7.97</v>
      </c>
      <c r="N45" s="6" t="n">
        <v>9.4</v>
      </c>
    </row>
    <row collapsed="false" customFormat="false" customHeight="false" hidden="false" ht="12.1" outlineLevel="0" r="46">
      <c r="A46" s="37" t="n">
        <v>45833</v>
      </c>
      <c r="B46" s="16" t="s">
        <v>674</v>
      </c>
      <c r="C46" s="16" t="s">
        <v>92</v>
      </c>
      <c r="D46" s="16" t="s">
        <v>93</v>
      </c>
      <c r="E46" s="7" t="n">
        <v>4000</v>
      </c>
      <c r="F46" s="16" t="s">
        <v>20</v>
      </c>
      <c r="G46" s="6" t="n">
        <v>0.0676</v>
      </c>
      <c r="H46" s="6" t="n">
        <v>0.59</v>
      </c>
      <c r="I46" s="6" t="n">
        <v>0.63</v>
      </c>
      <c r="J46" s="6" t="n">
        <v>35</v>
      </c>
      <c r="K46" s="6" t="n">
        <v>270.552</v>
      </c>
      <c r="L46" s="6" t="n">
        <v>235.55</v>
      </c>
      <c r="M46" s="6" t="n">
        <v>9.32</v>
      </c>
      <c r="N46" s="6" t="n">
        <v>9.98</v>
      </c>
    </row>
    <row collapsed="false" customFormat="false" customHeight="false" hidden="false" ht="12.1" outlineLevel="0" r="47">
      <c r="A47" s="37" t="n">
        <v>45841</v>
      </c>
      <c r="B47" s="16" t="s">
        <v>674</v>
      </c>
      <c r="C47" s="16" t="s">
        <v>35</v>
      </c>
      <c r="D47" s="16" t="s">
        <v>36</v>
      </c>
      <c r="E47" s="7" t="n">
        <v>10</v>
      </c>
      <c r="F47" s="16" t="s">
        <v>20</v>
      </c>
      <c r="G47" s="6" t="n">
        <v>25.9523</v>
      </c>
      <c r="H47" s="6" t="n">
        <v>217.3</v>
      </c>
      <c r="I47" s="6" t="n">
        <v>199.85</v>
      </c>
      <c r="J47" s="6" t="n">
        <v>34</v>
      </c>
      <c r="K47" s="6" t="n">
        <v>259.523</v>
      </c>
      <c r="L47" s="6" t="n">
        <v>225.52</v>
      </c>
      <c r="M47" s="6" t="n">
        <v>11.28</v>
      </c>
      <c r="N47" s="6" t="n">
        <v>10.38</v>
      </c>
    </row>
    <row collapsed="false" customFormat="false" customHeight="false" hidden="false" ht="12.1" outlineLevel="0" r="48">
      <c r="A48" s="37" t="n">
        <v>45845</v>
      </c>
      <c r="B48" s="16" t="s">
        <v>674</v>
      </c>
      <c r="C48" s="16" t="s">
        <v>17</v>
      </c>
      <c r="D48" s="16" t="s">
        <v>19</v>
      </c>
      <c r="E48" s="7" t="n">
        <v>40</v>
      </c>
      <c r="F48" s="16" t="s">
        <v>20</v>
      </c>
      <c r="G48" s="6" t="n">
        <v>35</v>
      </c>
      <c r="H48" s="6" t="n">
        <v>193.8</v>
      </c>
      <c r="I48" s="6" t="n">
        <v>238.78</v>
      </c>
      <c r="J48" s="6" t="n">
        <v>182</v>
      </c>
      <c r="K48" s="6" t="n">
        <v>1400</v>
      </c>
      <c r="L48" s="6" t="n">
        <v>1218</v>
      </c>
      <c r="M48" s="6" t="n">
        <v>12.75</v>
      </c>
      <c r="N48" s="6" t="n">
        <v>15.71</v>
      </c>
    </row>
    <row collapsed="false" customFormat="false" customHeight="false" hidden="false" ht="12.1" outlineLevel="0" r="49">
      <c r="A49" s="37" t="n">
        <v>45845</v>
      </c>
      <c r="B49" s="16" t="s">
        <v>674</v>
      </c>
      <c r="C49" s="16" t="s">
        <v>121</v>
      </c>
      <c r="D49" s="16" t="s">
        <v>122</v>
      </c>
      <c r="E49" s="7" t="n">
        <v>7</v>
      </c>
      <c r="F49" s="16" t="s">
        <v>20</v>
      </c>
      <c r="G49" s="6" t="n">
        <v>10</v>
      </c>
      <c r="H49" s="6" t="n">
        <v>624.5</v>
      </c>
      <c r="I49" s="6" t="n">
        <v>759.1</v>
      </c>
      <c r="J49" s="6" t="n">
        <v>9</v>
      </c>
      <c r="K49" s="6" t="n">
        <v>70</v>
      </c>
      <c r="L49" s="6" t="n">
        <v>61</v>
      </c>
      <c r="M49" s="6" t="n">
        <v>1.15</v>
      </c>
      <c r="N49" s="6" t="n">
        <v>1.4</v>
      </c>
    </row>
    <row collapsed="false" customFormat="false" customHeight="false" hidden="false" ht="12.1" outlineLevel="0" r="50">
      <c r="A50" s="37" t="n">
        <v>45847</v>
      </c>
      <c r="B50" s="16" t="s">
        <v>674</v>
      </c>
      <c r="C50" s="16" t="s">
        <v>49</v>
      </c>
      <c r="D50" s="16" t="s">
        <v>50</v>
      </c>
      <c r="E50" s="7" t="n">
        <v>1</v>
      </c>
      <c r="F50" s="16" t="s">
        <v>20</v>
      </c>
      <c r="G50" s="6" t="n">
        <v>648</v>
      </c>
      <c r="H50" s="6" t="n">
        <v>2870.5</v>
      </c>
      <c r="I50" s="6" t="n">
        <v>2892</v>
      </c>
      <c r="J50" s="6" t="n">
        <v>84</v>
      </c>
      <c r="K50" s="6" t="n">
        <v>648</v>
      </c>
      <c r="L50" s="6" t="n">
        <v>564</v>
      </c>
      <c r="M50" s="6" t="n">
        <v>19.5</v>
      </c>
      <c r="N50" s="6" t="n">
        <v>19.65</v>
      </c>
    </row>
    <row collapsed="false" customFormat="false" customHeight="false" hidden="false" ht="12.1" outlineLevel="0" r="51">
      <c r="A51" s="37" t="n">
        <v>45848</v>
      </c>
      <c r="B51" s="16" t="s">
        <v>674</v>
      </c>
      <c r="C51" s="16" t="s">
        <v>81</v>
      </c>
      <c r="D51" s="16" t="s">
        <v>82</v>
      </c>
      <c r="E51" s="7" t="n">
        <v>30</v>
      </c>
      <c r="F51" s="16" t="s">
        <v>20</v>
      </c>
      <c r="G51" s="6" t="n">
        <v>26.11</v>
      </c>
      <c r="H51" s="6" t="n">
        <v>172.73</v>
      </c>
      <c r="I51" s="6" t="n">
        <v>122.96</v>
      </c>
      <c r="J51" s="6" t="n">
        <v>102</v>
      </c>
      <c r="K51" s="6" t="n">
        <v>783.3</v>
      </c>
      <c r="L51" s="6" t="n">
        <v>681.3</v>
      </c>
      <c r="M51" s="6" t="n">
        <v>18.47</v>
      </c>
      <c r="N51" s="6" t="n">
        <v>13.15</v>
      </c>
    </row>
    <row collapsed="false" customFormat="false" customHeight="false" hidden="false" ht="12.1" outlineLevel="0" r="52">
      <c r="A52" s="37" t="n">
        <v>45848</v>
      </c>
      <c r="B52" s="16" t="s">
        <v>674</v>
      </c>
      <c r="C52" s="16" t="s">
        <v>95</v>
      </c>
      <c r="D52" s="16" t="s">
        <v>96</v>
      </c>
      <c r="E52" s="7" t="n">
        <v>17</v>
      </c>
      <c r="F52" s="16" t="s">
        <v>20</v>
      </c>
      <c r="G52" s="6" t="n">
        <v>3.1475</v>
      </c>
      <c r="H52" s="6" t="n">
        <v>379</v>
      </c>
      <c r="I52" s="6" t="n">
        <v>474.7</v>
      </c>
      <c r="J52" s="6" t="n">
        <v>7</v>
      </c>
      <c r="K52" s="6" t="n">
        <v>53.5082</v>
      </c>
      <c r="L52" s="6" t="n">
        <v>46.51</v>
      </c>
      <c r="M52" s="6" t="n">
        <v>0.58</v>
      </c>
      <c r="N52" s="6" t="n">
        <v>0.72</v>
      </c>
    </row>
    <row collapsed="false" customFormat="false" customHeight="false" hidden="false" ht="12.1" outlineLevel="0" r="53">
      <c r="A53" s="37" t="n">
        <v>45855</v>
      </c>
      <c r="B53" s="16" t="s">
        <v>674</v>
      </c>
      <c r="C53" s="16" t="s">
        <v>42</v>
      </c>
      <c r="D53" s="16" t="s">
        <v>43</v>
      </c>
      <c r="E53" s="7" t="n">
        <v>6</v>
      </c>
      <c r="F53" s="16" t="s">
        <v>20</v>
      </c>
      <c r="G53" s="6" t="n">
        <v>198.25</v>
      </c>
      <c r="H53" s="6" t="n">
        <v>1306</v>
      </c>
      <c r="I53" s="6" t="n">
        <v>1318.22</v>
      </c>
      <c r="J53" s="6" t="n">
        <v>155</v>
      </c>
      <c r="K53" s="6" t="n">
        <v>1189.5</v>
      </c>
      <c r="L53" s="6" t="n">
        <v>1034.5</v>
      </c>
      <c r="M53" s="6" t="n">
        <v>13.08</v>
      </c>
      <c r="N53" s="6" t="n">
        <v>13.2</v>
      </c>
    </row>
    <row collapsed="false" customFormat="false" customHeight="false" hidden="false" ht="12.1" outlineLevel="0" r="54">
      <c r="A54" s="37" t="n">
        <v>45858</v>
      </c>
      <c r="B54" s="16" t="s">
        <v>674</v>
      </c>
      <c r="C54" s="16" t="s">
        <v>56</v>
      </c>
      <c r="D54" s="16" t="s">
        <v>57</v>
      </c>
      <c r="E54" s="7" t="n">
        <v>15</v>
      </c>
      <c r="F54" s="16" t="s">
        <v>20</v>
      </c>
      <c r="G54" s="6" t="n">
        <v>14.68</v>
      </c>
      <c r="H54" s="6" t="n">
        <v>418.25</v>
      </c>
      <c r="I54" s="6" t="n">
        <v>505.49</v>
      </c>
      <c r="J54" s="6" t="n">
        <v>29</v>
      </c>
      <c r="K54" s="6" t="n">
        <v>220.2</v>
      </c>
      <c r="L54" s="6" t="n">
        <v>191.2</v>
      </c>
      <c r="M54" s="6" t="n">
        <v>2.52</v>
      </c>
      <c r="N54" s="6" t="n">
        <v>3.05</v>
      </c>
    </row>
    <row collapsed="false" customFormat="false" customHeight="false" hidden="false" ht="12.1" outlineLevel="0" r="55">
      <c r="A55" s="37" t="n">
        <v>45856</v>
      </c>
      <c r="B55" s="16" t="s">
        <v>674</v>
      </c>
      <c r="C55" s="16" t="s">
        <v>53</v>
      </c>
      <c r="D55" s="16" t="s">
        <v>54</v>
      </c>
      <c r="E55" s="7" t="n">
        <v>20</v>
      </c>
      <c r="F55" s="16" t="s">
        <v>20</v>
      </c>
      <c r="G55" s="6" t="n">
        <v>34.84</v>
      </c>
      <c r="H55" s="6" t="n">
        <v>308.4</v>
      </c>
      <c r="I55" s="6" t="n">
        <v>252.41</v>
      </c>
      <c r="J55" s="6" t="n">
        <v>91</v>
      </c>
      <c r="K55" s="6" t="n">
        <v>696.8</v>
      </c>
      <c r="L55" s="6" t="n">
        <v>605.8</v>
      </c>
      <c r="M55" s="6" t="n">
        <v>12</v>
      </c>
      <c r="N55" s="6" t="n">
        <v>9.82</v>
      </c>
    </row>
    <row collapsed="false" customFormat="false" customHeight="false" hidden="false" ht="12.1" outlineLevel="0" r="56">
      <c r="A56" s="37" t="n">
        <v>45856</v>
      </c>
      <c r="B56" s="16" t="s">
        <v>674</v>
      </c>
      <c r="C56" s="16" t="s">
        <v>124</v>
      </c>
      <c r="D56" s="16" t="s">
        <v>125</v>
      </c>
      <c r="E56" s="7" t="n">
        <v>50</v>
      </c>
      <c r="F56" s="16" t="s">
        <v>20</v>
      </c>
      <c r="G56" s="6" t="n">
        <v>5.27</v>
      </c>
      <c r="H56" s="6" t="n">
        <v>60.13</v>
      </c>
      <c r="I56" s="6" t="n">
        <v>45.8</v>
      </c>
      <c r="J56" s="6" t="n">
        <v>34</v>
      </c>
      <c r="K56" s="6" t="n">
        <v>263.5</v>
      </c>
      <c r="L56" s="6" t="n">
        <v>229.5</v>
      </c>
      <c r="M56" s="6" t="n">
        <v>10.02</v>
      </c>
      <c r="N56" s="6" t="n">
        <v>7.63</v>
      </c>
    </row>
    <row collapsed="false" customFormat="false" customHeight="false" hidden="false" ht="12.1" outlineLevel="0" r="57">
      <c r="A57" s="37" t="n">
        <v>45882</v>
      </c>
      <c r="B57" s="16" t="s">
        <v>674</v>
      </c>
      <c r="C57" s="16" t="s">
        <v>27</v>
      </c>
      <c r="D57" s="16" t="s">
        <v>28</v>
      </c>
      <c r="E57" s="7" t="n">
        <v>180</v>
      </c>
      <c r="F57" s="16" t="s">
        <v>20</v>
      </c>
      <c r="G57" s="6" t="n">
        <v>6.25</v>
      </c>
      <c r="H57" s="6" t="n">
        <v>70.9</v>
      </c>
      <c r="I57" s="6" t="n">
        <v>62.38</v>
      </c>
      <c r="J57" s="6" t="n">
        <v>146</v>
      </c>
      <c r="K57" s="6" t="n">
        <v>1125</v>
      </c>
      <c r="L57" s="6" t="n">
        <v>979</v>
      </c>
      <c r="M57" s="6" t="n">
        <v>8.72</v>
      </c>
      <c r="N57" s="6" t="n">
        <v>7.67</v>
      </c>
    </row>
    <row collapsed="false" customFormat="false" customHeight="false" hidden="false" ht="12.1" outlineLevel="0" r="58">
      <c r="A58" s="37" t="n">
        <v>45898</v>
      </c>
      <c r="B58" s="16" t="s">
        <v>674</v>
      </c>
      <c r="C58" s="16" t="s">
        <v>135</v>
      </c>
      <c r="D58" s="16" t="s">
        <v>136</v>
      </c>
      <c r="E58" s="7" t="n">
        <v>84</v>
      </c>
      <c r="F58" s="16" t="s">
        <v>20</v>
      </c>
      <c r="G58" s="6" t="n">
        <v>1.43</v>
      </c>
      <c r="H58" s="6" t="n">
        <v>141.8</v>
      </c>
      <c r="I58" s="6" t="n">
        <v>140.67642857143</v>
      </c>
      <c r="J58" s="6" t="n">
        <v>15</v>
      </c>
      <c r="K58" s="6" t="n">
        <v>120.12</v>
      </c>
      <c r="L58" s="6" t="n">
        <v>104.12</v>
      </c>
      <c r="M58" s="6" t="n">
        <v>0.88</v>
      </c>
      <c r="N58" s="6" t="n">
        <v>0.88</v>
      </c>
    </row>
    <row collapsed="false" customFormat="false" customHeight="false" hidden="false" ht="12.1" outlineLevel="0" r="59">
      <c r="A59" s="37" t="n">
        <v>45898</v>
      </c>
      <c r="B59" s="16" t="s">
        <v>674</v>
      </c>
      <c r="C59" s="16" t="s">
        <v>131</v>
      </c>
      <c r="D59" s="16" t="s">
        <v>133</v>
      </c>
      <c r="E59" s="7" t="n">
        <v>37</v>
      </c>
      <c r="F59" s="16" t="s">
        <v>20</v>
      </c>
      <c r="G59" s="6" t="n">
        <v>1.43</v>
      </c>
      <c r="H59" s="6" t="n">
        <v>100.53</v>
      </c>
      <c r="I59" s="6" t="n">
        <v>101.03</v>
      </c>
      <c r="J59" s="6" t="n">
        <v>7</v>
      </c>
      <c r="K59" s="6" t="n">
        <v>52.91</v>
      </c>
      <c r="L59" s="6" t="n">
        <v>45.91</v>
      </c>
      <c r="M59" s="6" t="n">
        <v>1.23</v>
      </c>
      <c r="N59" s="6" t="n">
        <v>1.23</v>
      </c>
    </row>
    <row collapsed="false" customFormat="false" customHeight="false" hidden="false" ht="12.1" outlineLevel="0" r="60">
      <c r="A60" s="37" t="n">
        <v>45929</v>
      </c>
      <c r="B60" s="16" t="s">
        <v>674</v>
      </c>
      <c r="C60" s="16" t="s">
        <v>103</v>
      </c>
      <c r="D60" s="16" t="s">
        <v>104</v>
      </c>
      <c r="E60" s="7" t="n">
        <v>1</v>
      </c>
      <c r="F60" s="16" t="s">
        <v>20</v>
      </c>
      <c r="G60" s="6" t="n">
        <v>80</v>
      </c>
      <c r="H60" s="6" t="n">
        <v>3940</v>
      </c>
      <c r="I60" s="6" t="n">
        <v>4114.5</v>
      </c>
      <c r="J60" s="6" t="n">
        <v>10</v>
      </c>
      <c r="K60" s="6" t="n">
        <v>80</v>
      </c>
      <c r="L60" s="6" t="n">
        <v>70</v>
      </c>
      <c r="M60" s="6" t="n">
        <v>1.7</v>
      </c>
      <c r="N60" s="6" t="n">
        <v>1.78</v>
      </c>
    </row>
    <row collapsed="false" customFormat="false" customHeight="false" hidden="false" ht="12.1" outlineLevel="0" r="61">
      <c r="A61" s="37" t="n">
        <v>45929</v>
      </c>
      <c r="B61" s="16" t="s">
        <v>674</v>
      </c>
      <c r="C61" s="16" t="s">
        <v>131</v>
      </c>
      <c r="D61" s="16" t="s">
        <v>133</v>
      </c>
      <c r="E61" s="7" t="n">
        <v>100</v>
      </c>
      <c r="F61" s="16" t="s">
        <v>20</v>
      </c>
      <c r="G61" s="6" t="n">
        <v>1.58</v>
      </c>
      <c r="H61" s="6" t="n">
        <v>101.54</v>
      </c>
      <c r="I61" s="6" t="n">
        <v>100.66</v>
      </c>
      <c r="J61" s="6" t="n">
        <v>21</v>
      </c>
      <c r="K61" s="6" t="n">
        <v>158</v>
      </c>
      <c r="L61" s="6" t="n">
        <v>137</v>
      </c>
      <c r="M61" s="6" t="n">
        <v>1.36</v>
      </c>
      <c r="N61" s="6" t="n">
        <v>1.35</v>
      </c>
    </row>
    <row collapsed="false" customFormat="false" customHeight="false" hidden="false" ht="12.1" outlineLevel="0" r="62">
      <c r="A62" s="37" t="n">
        <v>45936</v>
      </c>
      <c r="B62" s="16" t="s">
        <v>674</v>
      </c>
      <c r="C62" s="16" t="s">
        <v>46</v>
      </c>
      <c r="D62" s="16" t="s">
        <v>47</v>
      </c>
      <c r="E62" s="7" t="n">
        <v>6</v>
      </c>
      <c r="F62" s="16" t="s">
        <v>20</v>
      </c>
      <c r="G62" s="6" t="n">
        <v>35.5</v>
      </c>
      <c r="H62" s="6" t="n">
        <v>1083.2</v>
      </c>
      <c r="I62" s="6" t="n">
        <v>1200.55</v>
      </c>
      <c r="J62" s="6" t="n">
        <v>28</v>
      </c>
      <c r="K62" s="6" t="n">
        <v>213</v>
      </c>
      <c r="L62" s="6" t="n">
        <v>185</v>
      </c>
      <c r="M62" s="6" t="n">
        <v>2.57</v>
      </c>
      <c r="N62" s="6" t="n">
        <v>2.85</v>
      </c>
    </row>
    <row collapsed="false" customFormat="false" customHeight="false" hidden="false" ht="12.1" outlineLevel="0" r="63">
      <c r="A63" s="37" t="n">
        <v>45936</v>
      </c>
      <c r="B63" s="16" t="s">
        <v>674</v>
      </c>
      <c r="C63" s="16" t="s">
        <v>71</v>
      </c>
      <c r="D63" s="16" t="s">
        <v>72</v>
      </c>
      <c r="E63" s="7" t="n">
        <v>20</v>
      </c>
      <c r="F63" s="16" t="s">
        <v>20</v>
      </c>
      <c r="G63" s="6" t="n">
        <v>16.61</v>
      </c>
      <c r="H63" s="6" t="n">
        <v>326.96</v>
      </c>
      <c r="I63" s="6" t="n">
        <v>372.03</v>
      </c>
      <c r="J63" s="6" t="n">
        <v>43</v>
      </c>
      <c r="K63" s="6" t="n">
        <v>332.2</v>
      </c>
      <c r="L63" s="6" t="n">
        <v>289.2</v>
      </c>
      <c r="M63" s="6" t="n">
        <v>3.89</v>
      </c>
      <c r="N63" s="6" t="n">
        <v>4.42</v>
      </c>
    </row>
    <row collapsed="false" customFormat="false" customHeight="false" hidden="false" ht="12.1" outlineLevel="0" r="64">
      <c r="A64" s="37" t="n">
        <v>45944</v>
      </c>
      <c r="B64" s="16" t="s">
        <v>674</v>
      </c>
      <c r="C64" s="16" t="s">
        <v>31</v>
      </c>
      <c r="D64" s="16" t="s">
        <v>32</v>
      </c>
      <c r="E64" s="7" t="n">
        <v>11</v>
      </c>
      <c r="F64" s="16" t="s">
        <v>20</v>
      </c>
      <c r="G64" s="6" t="n">
        <v>14.35</v>
      </c>
      <c r="H64" s="6" t="n">
        <v>525.2</v>
      </c>
      <c r="I64" s="6" t="n">
        <v>624.07</v>
      </c>
      <c r="J64" s="6" t="n">
        <v>21</v>
      </c>
      <c r="K64" s="6" t="n">
        <v>157.85</v>
      </c>
      <c r="L64" s="6" t="n">
        <v>136.85</v>
      </c>
      <c r="M64" s="6" t="n">
        <v>1.99</v>
      </c>
      <c r="N64" s="6" t="n">
        <v>2.37</v>
      </c>
    </row>
    <row collapsed="false" customFormat="false" customHeight="false" hidden="false" ht="12.1" outlineLevel="0" r="65">
      <c r="A65" s="37" t="n">
        <v>45960</v>
      </c>
      <c r="B65" s="16" t="s">
        <v>674</v>
      </c>
      <c r="C65" s="16" t="s">
        <v>131</v>
      </c>
      <c r="D65" s="16" t="s">
        <v>133</v>
      </c>
      <c r="E65" s="7" t="n">
        <v>100</v>
      </c>
      <c r="F65" s="16" t="s">
        <v>20</v>
      </c>
      <c r="G65" s="6" t="n">
        <v>1.37</v>
      </c>
      <c r="H65" s="6" t="n">
        <v>101.1</v>
      </c>
      <c r="I65" s="6" t="n">
        <v>100.66</v>
      </c>
      <c r="J65" s="6" t="n">
        <v>18</v>
      </c>
      <c r="K65" s="6" t="n">
        <v>137</v>
      </c>
      <c r="L65" s="6" t="n">
        <v>119</v>
      </c>
      <c r="M65" s="6" t="n">
        <v>1.18</v>
      </c>
      <c r="N65" s="6" t="n">
        <v>1.18</v>
      </c>
    </row>
    <row collapsed="false" customFormat="false" customHeight="false" hidden="false" ht="12.1" outlineLevel="0" r="66">
      <c r="A66" s="37" t="n">
        <v>45988</v>
      </c>
      <c r="B66" s="16" t="s">
        <v>674</v>
      </c>
      <c r="C66" s="16" t="s">
        <v>131</v>
      </c>
      <c r="D66" s="16" t="s">
        <v>133</v>
      </c>
      <c r="E66" s="7" t="n">
        <v>100</v>
      </c>
      <c r="F66" s="16" t="s">
        <v>20</v>
      </c>
      <c r="G66" s="6" t="n">
        <v>1.37</v>
      </c>
      <c r="H66" s="6" t="n">
        <v>101.19</v>
      </c>
      <c r="I66" s="6" t="n">
        <v>100.66</v>
      </c>
      <c r="J66" s="6" t="n">
        <v>18</v>
      </c>
      <c r="K66" s="6" t="n">
        <v>137</v>
      </c>
      <c r="L66" s="6" t="n">
        <v>119</v>
      </c>
      <c r="M66" s="6" t="n">
        <v>1.18</v>
      </c>
      <c r="N66" s="6" t="n">
        <v>1.18</v>
      </c>
    </row>
    <row collapsed="false" customFormat="false" customHeight="false" hidden="false" ht="12.1" outlineLevel="0" r="67">
      <c r="A67" s="37" t="n">
        <v>46012</v>
      </c>
      <c r="B67" s="16" t="s">
        <v>674</v>
      </c>
      <c r="C67" s="16" t="s">
        <v>23</v>
      </c>
      <c r="D67" s="16" t="s">
        <v>24</v>
      </c>
      <c r="E67" s="7" t="n">
        <v>20</v>
      </c>
      <c r="F67" s="16" t="s">
        <v>20</v>
      </c>
      <c r="G67" s="6" t="n">
        <v>26</v>
      </c>
      <c r="H67" s="6" t="n">
        <v>419</v>
      </c>
      <c r="I67" s="6" t="n">
        <v>278.18</v>
      </c>
      <c r="J67" s="6" t="n">
        <v>68</v>
      </c>
      <c r="K67" s="6" t="n">
        <v>520</v>
      </c>
      <c r="L67" s="6" t="n">
        <v>452</v>
      </c>
      <c r="M67" s="6" t="n">
        <v>8.12</v>
      </c>
      <c r="N67" s="6" t="n">
        <v>5.39</v>
      </c>
    </row>
    <row collapsed="false" customFormat="false" customHeight="false" hidden="false" ht="12.1" outlineLevel="0" r="68">
      <c r="A68" s="37" t="n">
        <v>46013</v>
      </c>
      <c r="B68" s="16" t="s">
        <v>674</v>
      </c>
      <c r="C68" s="16" t="s">
        <v>63</v>
      </c>
      <c r="D68" s="16" t="s">
        <v>64</v>
      </c>
      <c r="E68" s="7" t="n">
        <v>2</v>
      </c>
      <c r="F68" s="16" t="s">
        <v>20</v>
      </c>
      <c r="G68" s="6" t="n">
        <v>143.55</v>
      </c>
      <c r="H68" s="6" t="n">
        <v>4110</v>
      </c>
      <c r="I68" s="6" t="n">
        <v>3475.9</v>
      </c>
      <c r="J68" s="6" t="n">
        <v>37</v>
      </c>
      <c r="K68" s="6" t="n">
        <v>287.1</v>
      </c>
      <c r="L68" s="6" t="n">
        <v>250.1</v>
      </c>
      <c r="M68" s="6" t="n">
        <v>3.6</v>
      </c>
      <c r="N68" s="6" t="n">
        <v>3.04</v>
      </c>
    </row>
    <row collapsed="false" customFormat="false" customHeight="false" hidden="false" ht="12.1" outlineLevel="0" r="69">
      <c r="A69" s="37" t="n">
        <v>46013</v>
      </c>
      <c r="B69" s="16" t="s">
        <v>674</v>
      </c>
      <c r="C69" s="16" t="s">
        <v>74</v>
      </c>
      <c r="D69" s="16" t="s">
        <v>75</v>
      </c>
      <c r="E69" s="7" t="n">
        <v>2</v>
      </c>
      <c r="F69" s="16" t="s">
        <v>20</v>
      </c>
      <c r="G69" s="6" t="n">
        <v>18</v>
      </c>
      <c r="H69" s="6" t="n">
        <v>1816</v>
      </c>
      <c r="I69" s="6" t="n">
        <v>2079.22</v>
      </c>
      <c r="J69" s="6" t="n">
        <v>5</v>
      </c>
      <c r="K69" s="6" t="n">
        <v>36</v>
      </c>
      <c r="L69" s="6" t="n">
        <v>31</v>
      </c>
      <c r="M69" s="6" t="n">
        <v>0.75</v>
      </c>
      <c r="N69" s="6" t="n">
        <v>0.85</v>
      </c>
    </row>
    <row collapsed="false" customFormat="false" customHeight="false" hidden="false" ht="12.1" outlineLevel="0" r="70">
      <c r="A70" s="37" t="n">
        <v>46020</v>
      </c>
      <c r="B70" s="16" t="s">
        <v>674</v>
      </c>
      <c r="C70" s="16" t="s">
        <v>131</v>
      </c>
      <c r="D70" s="16" t="s">
        <v>133</v>
      </c>
      <c r="E70" s="7" t="n">
        <v>100</v>
      </c>
      <c r="F70" s="16" t="s">
        <v>20</v>
      </c>
      <c r="G70" s="6" t="n">
        <v>1.6</v>
      </c>
      <c r="H70" s="6" t="n">
        <v>100.96</v>
      </c>
      <c r="I70" s="6" t="n">
        <v>100.66</v>
      </c>
      <c r="J70" s="6" t="n">
        <v>21</v>
      </c>
      <c r="K70" s="6" t="n">
        <v>160</v>
      </c>
      <c r="L70" s="6" t="n">
        <v>139</v>
      </c>
      <c r="M70" s="6" t="n">
        <v>1.38</v>
      </c>
      <c r="N70" s="6" t="n">
        <v>1.38</v>
      </c>
    </row>
    <row collapsed="false" customFormat="false" customHeight="false" hidden="false" ht="12.1" outlineLevel="0" r="71">
      <c r="A71" s="37" t="n">
        <v>46028</v>
      </c>
      <c r="B71" s="16" t="s">
        <v>674</v>
      </c>
      <c r="C71" s="16" t="s">
        <v>49</v>
      </c>
      <c r="D71" s="16" t="s">
        <v>50</v>
      </c>
      <c r="E71" s="7" t="n">
        <v>2</v>
      </c>
      <c r="F71" s="16" t="s">
        <v>20</v>
      </c>
      <c r="G71" s="6" t="n">
        <v>368</v>
      </c>
      <c r="H71" s="6" t="n">
        <v>2725.5</v>
      </c>
      <c r="I71" s="6" t="n">
        <v>2898.1</v>
      </c>
      <c r="J71" s="6" t="n">
        <v>96</v>
      </c>
      <c r="K71" s="6" t="n">
        <v>736</v>
      </c>
      <c r="L71" s="6" t="n">
        <v>640</v>
      </c>
      <c r="M71" s="6" t="n">
        <v>11.04</v>
      </c>
      <c r="N71" s="6" t="n">
        <v>11.74</v>
      </c>
    </row>
    <row collapsed="false" customFormat="false" customHeight="false" hidden="false" ht="12.1" outlineLevel="0" r="72">
      <c r="A72" s="37" t="n">
        <v>46033</v>
      </c>
      <c r="B72" s="16" t="s">
        <v>674</v>
      </c>
      <c r="C72" s="16" t="s">
        <v>31</v>
      </c>
      <c r="D72" s="16" t="s">
        <v>32</v>
      </c>
      <c r="E72" s="7" t="n">
        <v>11</v>
      </c>
      <c r="F72" s="16" t="s">
        <v>20</v>
      </c>
      <c r="G72" s="6" t="n">
        <v>8.13</v>
      </c>
      <c r="H72" s="6" t="n">
        <v>527</v>
      </c>
      <c r="I72" s="6" t="n">
        <v>624.07</v>
      </c>
      <c r="J72" s="6" t="n">
        <v>12</v>
      </c>
      <c r="K72" s="6" t="n">
        <v>89.43</v>
      </c>
      <c r="L72" s="6" t="n">
        <v>77.43</v>
      </c>
      <c r="M72" s="6" t="n">
        <v>1.13</v>
      </c>
      <c r="N72" s="6" t="n">
        <v>1.34</v>
      </c>
    </row>
    <row collapsed="false" customFormat="false" customHeight="false" hidden="false" ht="12.1" outlineLevel="0" r="73">
      <c r="A73" s="37" t="n">
        <v>46034</v>
      </c>
      <c r="B73" s="16" t="s">
        <v>674</v>
      </c>
      <c r="C73" s="16" t="s">
        <v>56</v>
      </c>
      <c r="D73" s="16" t="s">
        <v>57</v>
      </c>
      <c r="E73" s="7" t="n">
        <v>15</v>
      </c>
      <c r="F73" s="16" t="s">
        <v>20</v>
      </c>
      <c r="G73" s="6" t="n">
        <v>11.56</v>
      </c>
      <c r="H73" s="6" t="n">
        <v>392.05</v>
      </c>
      <c r="I73" s="6" t="n">
        <v>505.49</v>
      </c>
      <c r="J73" s="6" t="n">
        <v>23</v>
      </c>
      <c r="K73" s="6" t="n">
        <v>173.4</v>
      </c>
      <c r="L73" s="6" t="n">
        <v>150.4</v>
      </c>
      <c r="M73" s="6" t="n">
        <v>1.98</v>
      </c>
      <c r="N73" s="6" t="n">
        <v>2.56</v>
      </c>
    </row>
    <row collapsed="false" customFormat="false" customHeight="false" hidden="false" ht="12.1" outlineLevel="0" r="74">
      <c r="A74" s="37" t="n">
        <v>46034</v>
      </c>
      <c r="B74" s="16" t="s">
        <v>674</v>
      </c>
      <c r="C74" s="16" t="s">
        <v>84</v>
      </c>
      <c r="D74" s="16" t="s">
        <v>85</v>
      </c>
      <c r="E74" s="7" t="n">
        <v>1</v>
      </c>
      <c r="F74" s="16" t="s">
        <v>20</v>
      </c>
      <c r="G74" s="6" t="n">
        <v>397</v>
      </c>
      <c r="H74" s="6" t="n">
        <v>5393</v>
      </c>
      <c r="I74" s="6" t="n">
        <v>7026.02</v>
      </c>
      <c r="J74" s="6" t="n">
        <v>52</v>
      </c>
      <c r="K74" s="6" t="n">
        <v>397</v>
      </c>
      <c r="L74" s="6" t="n">
        <v>345</v>
      </c>
      <c r="M74" s="6" t="n">
        <v>4.91</v>
      </c>
      <c r="N74" s="6" t="n">
        <v>6.4</v>
      </c>
    </row>
    <row collapsed="false" customFormat="false" customHeight="false" hidden="false" ht="12.1" outlineLevel="0" r="75">
      <c r="A75" s="37" t="n">
        <v>46051</v>
      </c>
      <c r="B75" s="16" t="s">
        <v>674</v>
      </c>
      <c r="C75" s="16" t="s">
        <v>131</v>
      </c>
      <c r="D75" s="16" t="s">
        <v>133</v>
      </c>
      <c r="E75" s="7" t="n">
        <v>100</v>
      </c>
      <c r="F75" s="16" t="s">
        <v>20</v>
      </c>
      <c r="G75" s="6" t="n">
        <v>1.32</v>
      </c>
      <c r="H75" s="6" t="n">
        <v>101.23</v>
      </c>
      <c r="I75" s="6" t="n">
        <v>100.66</v>
      </c>
      <c r="J75" s="6" t="n">
        <v>17</v>
      </c>
      <c r="K75" s="6" t="n">
        <v>132</v>
      </c>
      <c r="L75" s="6" t="n">
        <v>115</v>
      </c>
      <c r="M75" s="6" t="n">
        <v>1.14</v>
      </c>
      <c r="N75" s="6" t="n">
        <v>1.14</v>
      </c>
    </row>
    <row collapsed="false" customFormat="false" customHeight="false" hidden="false" ht="12.1" outlineLevel="0" r="76">
      <c r="A76" s="37" t="n">
        <v>46080</v>
      </c>
      <c r="B76" s="16" t="s">
        <v>674</v>
      </c>
      <c r="C76" s="16" t="s">
        <v>131</v>
      </c>
      <c r="D76" s="16" t="s">
        <v>133</v>
      </c>
      <c r="E76" s="7" t="n">
        <v>100</v>
      </c>
      <c r="F76" s="16" t="s">
        <v>20</v>
      </c>
      <c r="G76" s="6" t="n">
        <v>1.09</v>
      </c>
      <c r="H76" s="6" t="n">
        <v>100.15</v>
      </c>
      <c r="I76" s="6" t="n">
        <v>100.66</v>
      </c>
      <c r="J76" s="6" t="n">
        <v>14</v>
      </c>
      <c r="K76" s="6" t="n">
        <v>109</v>
      </c>
      <c r="L76" s="6" t="n">
        <v>95</v>
      </c>
      <c r="M76" s="6" t="n">
        <v>0.94</v>
      </c>
      <c r="N76" s="6" t="n">
        <v>0.95</v>
      </c>
    </row>
    <row collapsed="false" customFormat="false" customHeight="false" hidden="false" ht="12.1" outlineLevel="0" r="77">
      <c r="A77" s="37" t="n">
        <v>46084</v>
      </c>
      <c r="B77" s="16" t="s">
        <v>674</v>
      </c>
      <c r="C77" s="16" t="s">
        <v>112</v>
      </c>
      <c r="D77" s="16" t="s">
        <v>113</v>
      </c>
      <c r="E77" s="7" t="n">
        <v>2000</v>
      </c>
      <c r="F77" s="16" t="s">
        <v>20</v>
      </c>
      <c r="G77" s="6" t="n">
        <v>0.2261</v>
      </c>
      <c r="H77" s="6" t="n">
        <v>2.221</v>
      </c>
      <c r="I77" s="6" t="n">
        <v>2.89</v>
      </c>
      <c r="J77" s="6" t="n">
        <v>59</v>
      </c>
      <c r="K77" s="6" t="n">
        <v>452.1275</v>
      </c>
      <c r="L77" s="6" t="n">
        <v>393.13</v>
      </c>
      <c r="M77" s="6" t="n">
        <v>6.81</v>
      </c>
      <c r="N77" s="6" t="n">
        <v>8.85</v>
      </c>
    </row>
    <row collapsed="false" customFormat="false" customHeight="false" hidden="false" ht="12.1" outlineLevel="0" r="78">
      <c r="A78" s="37" t="n">
        <v>46104</v>
      </c>
      <c r="B78" s="16" t="s">
        <v>674</v>
      </c>
      <c r="C78" s="16" t="s">
        <v>74</v>
      </c>
      <c r="D78" s="16" t="s">
        <v>75</v>
      </c>
      <c r="E78" s="7" t="n">
        <v>2</v>
      </c>
      <c r="F78" s="16" t="s">
        <v>20</v>
      </c>
      <c r="G78" s="6" t="n">
        <v>102</v>
      </c>
      <c r="H78" s="6" t="n">
        <v>1696</v>
      </c>
      <c r="I78" s="6" t="n">
        <v>2079.22</v>
      </c>
      <c r="J78" s="6" t="n">
        <v>27</v>
      </c>
      <c r="K78" s="6" t="n">
        <v>204</v>
      </c>
      <c r="L78" s="6" t="n">
        <v>177</v>
      </c>
      <c r="M78" s="6" t="n">
        <v>4.26</v>
      </c>
      <c r="N78" s="6" t="n">
        <v>5.22</v>
      </c>
    </row>
    <row collapsed="false" customFormat="false" customHeight="false" hidden="false" ht="12.1" outlineLevel="0" r="79">
      <c r="A79" s="37" t="n">
        <v>46112</v>
      </c>
      <c r="B79" s="16" t="s">
        <v>674</v>
      </c>
      <c r="C79" s="16" t="s">
        <v>131</v>
      </c>
      <c r="D79" s="16" t="s">
        <v>133</v>
      </c>
      <c r="E79" s="7" t="n">
        <v>100</v>
      </c>
      <c r="F79" s="16" t="s">
        <v>20</v>
      </c>
      <c r="G79" s="6" t="n">
        <v>1.15</v>
      </c>
      <c r="H79" s="6" t="n">
        <v>100.62</v>
      </c>
      <c r="I79" s="6" t="n">
        <v>100.66</v>
      </c>
      <c r="J79" s="6" t="n">
        <v>15</v>
      </c>
      <c r="K79" s="6" t="n">
        <v>115</v>
      </c>
      <c r="L79" s="6" t="n">
        <v>100</v>
      </c>
      <c r="M79" s="6" t="n">
        <v>0.99</v>
      </c>
      <c r="N79" s="6" t="n">
        <v>0.99</v>
      </c>
    </row>
    <row collapsed="false" customFormat="false" customHeight="false" hidden="false" ht="12.1" outlineLevel="0" r="80">
      <c r="A80" s="37" t="n">
        <v>46125</v>
      </c>
      <c r="B80" s="16" t="s">
        <v>674</v>
      </c>
      <c r="C80" s="16" t="s">
        <v>46</v>
      </c>
      <c r="D80" s="16" t="s">
        <v>47</v>
      </c>
      <c r="E80" s="7" t="n">
        <v>6</v>
      </c>
      <c r="F80" s="16" t="s">
        <v>20</v>
      </c>
      <c r="G80" s="6" t="n">
        <v>47.23</v>
      </c>
      <c r="H80" s="6" t="n">
        <v>1207.5</v>
      </c>
      <c r="I80" s="6" t="n">
        <v>1200.55</v>
      </c>
      <c r="J80" s="6" t="n">
        <v>37</v>
      </c>
      <c r="K80" s="6" t="n">
        <v>283.38</v>
      </c>
      <c r="L80" s="6" t="n">
        <v>246.38</v>
      </c>
      <c r="M80" s="6" t="n">
        <v>3.42</v>
      </c>
      <c r="N80" s="6" t="n">
        <v>3.4</v>
      </c>
    </row>
    <row collapsed="false" customFormat="false" customHeight="false" hidden="false" ht="12.1" outlineLevel="0" r="81">
      <c r="A81" s="37" t="n">
        <v>46136</v>
      </c>
      <c r="B81" s="16" t="s">
        <v>674</v>
      </c>
      <c r="C81" s="16" t="s">
        <v>95</v>
      </c>
      <c r="D81" s="16" t="s">
        <v>96</v>
      </c>
      <c r="E81" s="7" t="n">
        <v>19</v>
      </c>
      <c r="F81" s="16" t="s">
        <v>20</v>
      </c>
      <c r="G81" s="6" t="n">
        <v>4.6765</v>
      </c>
      <c r="H81" s="6" t="n">
        <v>267.5</v>
      </c>
      <c r="I81" s="6" t="n">
        <v>452.97</v>
      </c>
      <c r="J81" s="6" t="n">
        <v>12</v>
      </c>
      <c r="K81" s="6" t="n">
        <v>88.8541</v>
      </c>
      <c r="L81" s="6" t="n">
        <v>76.85</v>
      </c>
      <c r="M81" s="6" t="n">
        <v>0.89</v>
      </c>
      <c r="N81" s="6" t="n">
        <v>1.51</v>
      </c>
    </row>
    <row collapsed="false" customFormat="false" customHeight="false" hidden="false" ht="12.1" outlineLevel="0" r="82">
      <c r="A82" s="37" t="n">
        <v>46139</v>
      </c>
      <c r="B82" s="16" t="s">
        <v>674</v>
      </c>
      <c r="C82" s="16" t="s">
        <v>103</v>
      </c>
      <c r="D82" s="16" t="s">
        <v>104</v>
      </c>
      <c r="E82" s="7" t="n">
        <v>1</v>
      </c>
      <c r="F82" s="16" t="s">
        <v>20</v>
      </c>
      <c r="G82" s="6" t="n">
        <v>110</v>
      </c>
      <c r="H82" s="6" t="n">
        <v>4151</v>
      </c>
      <c r="I82" s="6" t="n">
        <v>4114.5</v>
      </c>
      <c r="J82" s="6" t="n">
        <v>14</v>
      </c>
      <c r="K82" s="6" t="n">
        <v>110</v>
      </c>
      <c r="L82" s="6" t="n">
        <v>96</v>
      </c>
      <c r="M82" s="6" t="n">
        <v>2.33</v>
      </c>
      <c r="N82" s="6" t="n">
        <v>2.31</v>
      </c>
    </row>
    <row collapsed="false" customFormat="false" customHeight="false" hidden="false" ht="12.1" outlineLevel="0" r="83">
      <c r="A83" s="37" t="n">
        <v>46142</v>
      </c>
      <c r="B83" s="16" t="s">
        <v>674</v>
      </c>
      <c r="C83" s="16" t="s">
        <v>131</v>
      </c>
      <c r="D83" s="16" t="s">
        <v>133</v>
      </c>
      <c r="E83" s="7" t="n">
        <v>200</v>
      </c>
      <c r="F83" s="16" t="s">
        <v>20</v>
      </c>
      <c r="G83" s="6" t="n">
        <v>1.15</v>
      </c>
      <c r="H83" s="6" t="n">
        <v>100.8</v>
      </c>
      <c r="I83" s="6" t="n">
        <v>100.94</v>
      </c>
      <c r="J83" s="6" t="n">
        <v>30</v>
      </c>
      <c r="K83" s="6" t="n">
        <v>230</v>
      </c>
      <c r="L83" s="6" t="n">
        <v>200</v>
      </c>
      <c r="M83" s="6" t="n">
        <v>0.99</v>
      </c>
      <c r="N83" s="6" t="n">
        <v>0.99</v>
      </c>
    </row>
    <row collapsed="false" customFormat="false" customHeight="false" hidden="false" ht="12.1" outlineLevel="0" r="84">
      <c r="A84" s="37" t="n">
        <v>46146</v>
      </c>
      <c r="B84" s="16" t="s">
        <v>674</v>
      </c>
      <c r="C84" s="16" t="s">
        <v>84</v>
      </c>
      <c r="D84" s="16" t="s">
        <v>85</v>
      </c>
      <c r="E84" s="7" t="n">
        <v>1</v>
      </c>
      <c r="F84" s="16" t="s">
        <v>20</v>
      </c>
      <c r="G84" s="6" t="n">
        <v>278</v>
      </c>
      <c r="H84" s="6" t="n">
        <v>5217</v>
      </c>
      <c r="I84" s="6" t="n">
        <v>7026.02</v>
      </c>
      <c r="J84" s="6" t="n">
        <v>36</v>
      </c>
      <c r="K84" s="6" t="n">
        <v>278</v>
      </c>
      <c r="L84" s="6" t="n">
        <v>242</v>
      </c>
      <c r="M84" s="6" t="n">
        <v>3.44</v>
      </c>
      <c r="N84" s="6" t="n">
        <v>4.64</v>
      </c>
    </row>
    <row collapsed="false" customFormat="false" customHeight="false" hidden="false" ht="12.1" outlineLevel="0" r="85">
      <c r="A85" s="37" t="n">
        <v>46147</v>
      </c>
      <c r="B85" s="16" t="s">
        <v>674</v>
      </c>
      <c r="C85" s="16" t="s">
        <v>23</v>
      </c>
      <c r="D85" s="16" t="s">
        <v>24</v>
      </c>
      <c r="E85" s="7" t="n">
        <v>20</v>
      </c>
      <c r="F85" s="16" t="s">
        <v>20</v>
      </c>
      <c r="G85" s="6" t="n">
        <v>32</v>
      </c>
      <c r="H85" s="6" t="n">
        <v>526.8</v>
      </c>
      <c r="I85" s="6" t="n">
        <v>278.18</v>
      </c>
      <c r="J85" s="6" t="n">
        <v>83</v>
      </c>
      <c r="K85" s="6" t="n">
        <v>640</v>
      </c>
      <c r="L85" s="6" t="n">
        <v>557</v>
      </c>
      <c r="M85" s="6" t="n">
        <v>10.01</v>
      </c>
      <c r="N85" s="6" t="n">
        <v>5.29</v>
      </c>
    </row>
    <row collapsed="false" customFormat="false" customHeight="false" hidden="false" ht="12.1" outlineLevel="0" r="86">
      <c r="A86" s="37" t="n">
        <v>46147</v>
      </c>
      <c r="B86" s="16" t="s">
        <v>674</v>
      </c>
      <c r="C86" s="16" t="s">
        <v>108</v>
      </c>
      <c r="D86" s="16" t="s">
        <v>109</v>
      </c>
      <c r="E86" s="7" t="n">
        <v>6000</v>
      </c>
      <c r="F86" s="16" t="s">
        <v>20</v>
      </c>
      <c r="G86" s="6" t="n">
        <v>0.0573</v>
      </c>
      <c r="H86" s="6" t="n">
        <v>0.6145</v>
      </c>
      <c r="I86" s="6" t="n">
        <v>0.63</v>
      </c>
      <c r="J86" s="6" t="n">
        <v>45</v>
      </c>
      <c r="K86" s="6" t="n">
        <v>343.5</v>
      </c>
      <c r="L86" s="6" t="n">
        <v>298.5</v>
      </c>
      <c r="M86" s="6" t="n">
        <v>7.85</v>
      </c>
      <c r="N86" s="6" t="n">
        <v>8.1</v>
      </c>
    </row>
    <row collapsed="false" customFormat="false" customHeight="false" hidden="false" ht="12.1" outlineLevel="0" r="87">
      <c r="A87" s="37" t="n">
        <v>46154</v>
      </c>
      <c r="B87" s="16" t="s">
        <v>674</v>
      </c>
      <c r="C87" s="16" t="s">
        <v>71</v>
      </c>
      <c r="D87" s="16" t="s">
        <v>72</v>
      </c>
      <c r="E87" s="7" t="n">
        <v>20</v>
      </c>
      <c r="F87" s="16" t="s">
        <v>20</v>
      </c>
      <c r="G87" s="6" t="n">
        <v>26.23</v>
      </c>
      <c r="H87" s="6" t="n">
        <v>321.19</v>
      </c>
      <c r="I87" s="6" t="n">
        <v>372.03</v>
      </c>
      <c r="J87" s="6" t="n">
        <v>68</v>
      </c>
      <c r="K87" s="6" t="n">
        <v>524.6</v>
      </c>
      <c r="L87" s="6" t="n">
        <v>456.6</v>
      </c>
      <c r="M87" s="6" t="n">
        <v>6.14</v>
      </c>
      <c r="N87" s="6" t="n">
        <v>7.11</v>
      </c>
    </row>
    <row collapsed="false" customFormat="false" customHeight="false" hidden="false" ht="12.1" outlineLevel="0" r="88">
      <c r="A88" s="37" t="n">
        <v>46159</v>
      </c>
      <c r="B88" s="16" t="s">
        <v>674</v>
      </c>
      <c r="C88" s="16" t="s">
        <v>78</v>
      </c>
      <c r="D88" s="16" t="s">
        <v>79</v>
      </c>
      <c r="E88" s="7" t="n">
        <v>5</v>
      </c>
      <c r="F88" s="16" t="s">
        <v>20</v>
      </c>
      <c r="G88" s="6" t="n">
        <v>28.08</v>
      </c>
      <c r="H88" s="6" t="n">
        <v>999.4</v>
      </c>
      <c r="I88" s="6" t="n">
        <v>1121.2</v>
      </c>
      <c r="J88" s="6" t="n">
        <v>18</v>
      </c>
      <c r="K88" s="6" t="n">
        <v>140.4</v>
      </c>
      <c r="L88" s="6" t="n">
        <v>122.4</v>
      </c>
      <c r="M88" s="6" t="n">
        <v>2.18</v>
      </c>
      <c r="N88" s="6" t="n">
        <v>2.45</v>
      </c>
    </row>
    <row collapsed="false" customFormat="false" customHeight="false" hidden="false" ht="12.1" outlineLevel="0" r="89">
      <c r="A89" s="37" t="n">
        <v>46168</v>
      </c>
      <c r="B89" s="16" t="s">
        <v>674</v>
      </c>
      <c r="C89" s="16" t="s">
        <v>63</v>
      </c>
      <c r="D89" s="16" t="s">
        <v>64</v>
      </c>
      <c r="E89" s="7" t="n">
        <v>2</v>
      </c>
      <c r="F89" s="16" t="s">
        <v>20</v>
      </c>
      <c r="G89" s="6" t="n">
        <v>70</v>
      </c>
      <c r="H89" s="6" t="n">
        <v>3985</v>
      </c>
      <c r="I89" s="6" t="n">
        <v>3475.9</v>
      </c>
      <c r="J89" s="6" t="n">
        <v>18</v>
      </c>
      <c r="K89" s="6" t="n">
        <v>140</v>
      </c>
      <c r="L89" s="6" t="n">
        <v>122</v>
      </c>
      <c r="M89" s="6" t="n">
        <v>1.75</v>
      </c>
      <c r="N89" s="6" t="n">
        <v>1.53</v>
      </c>
    </row>
    <row collapsed="false" customFormat="false" customHeight="false" hidden="false" ht="12.1" outlineLevel="0" r="90">
      <c r="A90" s="37" t="n">
        <v>46171</v>
      </c>
      <c r="B90" s="16" t="s">
        <v>674</v>
      </c>
      <c r="C90" s="16" t="s">
        <v>131</v>
      </c>
      <c r="D90" s="16" t="s">
        <v>133</v>
      </c>
      <c r="E90" s="7" t="n">
        <v>200</v>
      </c>
      <c r="F90" s="16" t="s">
        <v>20</v>
      </c>
      <c r="G90" s="6" t="n">
        <v>1.08</v>
      </c>
      <c r="H90" s="6" t="n">
        <v>101.38</v>
      </c>
      <c r="I90" s="6" t="n">
        <v>100.94</v>
      </c>
      <c r="J90" s="6" t="n">
        <v>28</v>
      </c>
      <c r="K90" s="6" t="n">
        <v>216</v>
      </c>
      <c r="L90" s="6" t="n">
        <v>188</v>
      </c>
      <c r="M90" s="6" t="n">
        <v>0.93</v>
      </c>
      <c r="N90" s="6" t="n">
        <v>0.93</v>
      </c>
    </row>
    <row collapsed="false" customFormat="false" customHeight="false" hidden="false" ht="12.1" outlineLevel="0" r="91">
      <c r="A91" s="37" t="n">
        <v>46174</v>
      </c>
      <c r="B91" s="16" t="s">
        <v>674</v>
      </c>
      <c r="C91" s="16" t="s">
        <v>95</v>
      </c>
      <c r="D91" s="16" t="s">
        <v>96</v>
      </c>
      <c r="E91" s="7" t="n">
        <v>19</v>
      </c>
      <c r="F91" s="16" t="s">
        <v>20</v>
      </c>
      <c r="G91" s="6" t="n">
        <v>4.6765</v>
      </c>
      <c r="H91" s="6" t="n">
        <v>230.4</v>
      </c>
      <c r="I91" s="6" t="n">
        <v>452.97</v>
      </c>
      <c r="J91" s="6" t="n">
        <v>12</v>
      </c>
      <c r="K91" s="6" t="n">
        <v>88.8541</v>
      </c>
      <c r="L91" s="6" t="n">
        <v>76.85</v>
      </c>
      <c r="M91" s="6" t="n">
        <v>0.89</v>
      </c>
      <c r="N91" s="6" t="n">
        <v>1.76</v>
      </c>
    </row>
    <row collapsed="false" customFormat="false" customHeight="false" hidden="false" ht="12.1" outlineLevel="0" r="92">
      <c r="A92" s="37" t="n">
        <v>46182</v>
      </c>
      <c r="B92" s="16" t="s">
        <v>674</v>
      </c>
      <c r="C92" s="16" t="s">
        <v>105</v>
      </c>
      <c r="D92" s="16" t="s">
        <v>106</v>
      </c>
      <c r="E92" s="7" t="n">
        <v>1500</v>
      </c>
      <c r="F92" s="16" t="s">
        <v>20</v>
      </c>
      <c r="G92" s="6" t="n">
        <v>0.3214</v>
      </c>
      <c r="H92" s="6" t="n">
        <v>2.758</v>
      </c>
      <c r="I92" s="6" t="n">
        <v>3.74</v>
      </c>
      <c r="J92" s="6" t="n">
        <v>63</v>
      </c>
      <c r="K92" s="6" t="n">
        <v>482.138</v>
      </c>
      <c r="L92" s="6" t="n">
        <v>419.14</v>
      </c>
      <c r="M92" s="6" t="n">
        <v>7.47</v>
      </c>
      <c r="N92" s="6" t="n">
        <v>10.13</v>
      </c>
    </row>
    <row collapsed="false" customFormat="false" customHeight="false" hidden="false" ht="12.1" outlineLevel="0" r="93">
      <c r="A93" s="37" t="n">
        <v>46190</v>
      </c>
      <c r="B93" s="16" t="s">
        <v>674</v>
      </c>
      <c r="C93" s="16" t="s">
        <v>35</v>
      </c>
      <c r="D93" s="16" t="s">
        <v>36</v>
      </c>
      <c r="E93" s="7" t="n">
        <v>20</v>
      </c>
      <c r="F93" s="16" t="s">
        <v>20</v>
      </c>
      <c r="G93" s="6" t="n">
        <v>36.7247</v>
      </c>
      <c r="H93" s="6" t="n">
        <v>368</v>
      </c>
      <c r="I93" s="6" t="n">
        <v>207.5</v>
      </c>
      <c r="J93" s="6" t="n">
        <v>95</v>
      </c>
      <c r="K93" s="6" t="n">
        <v>734.494</v>
      </c>
      <c r="L93" s="6" t="n">
        <v>639.49</v>
      </c>
      <c r="M93" s="6" t="n">
        <v>15.41</v>
      </c>
      <c r="N93" s="6" t="n">
        <v>8.69</v>
      </c>
    </row>
    <row collapsed="false" customFormat="false" customHeight="false" hidden="false" ht="12.1" outlineLevel="0" r="94">
      <c r="A94" s="37" t="n">
        <v>46203</v>
      </c>
      <c r="B94" s="16" t="s">
        <v>674</v>
      </c>
      <c r="C94" s="16" t="s">
        <v>131</v>
      </c>
      <c r="D94" s="16" t="s">
        <v>133</v>
      </c>
      <c r="E94" s="7" t="n">
        <v>200</v>
      </c>
      <c r="F94" s="16" t="s">
        <v>20</v>
      </c>
      <c r="G94" s="6" t="n">
        <v>1.19</v>
      </c>
      <c r="H94" s="6" t="n">
        <v>101.27</v>
      </c>
      <c r="I94" s="6" t="n">
        <v>100.94</v>
      </c>
      <c r="J94" s="6" t="n">
        <v>31</v>
      </c>
      <c r="K94" s="6" t="n">
        <v>238</v>
      </c>
      <c r="L94" s="6" t="n">
        <v>207</v>
      </c>
      <c r="M94" s="6" t="n">
        <v>1.03</v>
      </c>
      <c r="N94" s="6" t="n">
        <v>1.02</v>
      </c>
    </row>
    <row collapsed="false" customFormat="false" customHeight="false" hidden="false" ht="12.1" outlineLevel="0" r="95">
      <c r="A95" s="37" t="n">
        <v>46205</v>
      </c>
      <c r="B95" s="16" t="s">
        <v>674</v>
      </c>
      <c r="C95" s="16" t="s">
        <v>92</v>
      </c>
      <c r="D95" s="16" t="s">
        <v>93</v>
      </c>
      <c r="E95" s="7" t="n">
        <v>6000</v>
      </c>
      <c r="F95" s="16" t="s">
        <v>20</v>
      </c>
      <c r="G95" s="6" t="n">
        <v>0.0385</v>
      </c>
      <c r="H95" s="6" t="n">
        <v>0.5426</v>
      </c>
      <c r="I95" s="6" t="n">
        <v>0.62</v>
      </c>
      <c r="J95" s="6" t="n">
        <v>30</v>
      </c>
      <c r="K95" s="6" t="n">
        <v>231</v>
      </c>
      <c r="L95" s="6" t="n">
        <v>201</v>
      </c>
      <c r="M95" s="6" t="n">
        <v>5.39</v>
      </c>
      <c r="N95" s="6" t="n">
        <v>6.17</v>
      </c>
    </row>
    <row collapsed="false" customFormat="false" customHeight="false" hidden="false" ht="12.1" outlineLevel="0" r="96">
      <c r="A96" s="37" t="n">
        <v>46210</v>
      </c>
      <c r="B96" s="16" t="s">
        <v>674</v>
      </c>
      <c r="C96" s="16" t="s">
        <v>121</v>
      </c>
      <c r="D96" s="16" t="s">
        <v>122</v>
      </c>
      <c r="E96" s="7" t="n">
        <v>8</v>
      </c>
      <c r="F96" s="16" t="s">
        <v>20</v>
      </c>
      <c r="G96" s="6" t="n">
        <v>10</v>
      </c>
      <c r="H96" s="6" t="n">
        <v>314.2</v>
      </c>
      <c r="I96" s="6" t="n">
        <v>739.5</v>
      </c>
      <c r="J96" s="6" t="n">
        <v>10</v>
      </c>
      <c r="K96" s="6" t="n">
        <v>80</v>
      </c>
      <c r="L96" s="6" t="n">
        <v>70</v>
      </c>
      <c r="M96" s="6" t="n">
        <v>1.18</v>
      </c>
      <c r="N96" s="6" t="n">
        <v>2.78</v>
      </c>
    </row>
    <row collapsed="false" customFormat="false" customHeight="false" hidden="false" ht="12.1" outlineLevel="0" r="97">
      <c r="A97" s="37" t="n">
        <v>46210</v>
      </c>
      <c r="B97" s="16" t="s">
        <v>674</v>
      </c>
      <c r="C97" s="16" t="s">
        <v>49</v>
      </c>
      <c r="D97" s="16" t="s">
        <v>50</v>
      </c>
      <c r="E97" s="7" t="n">
        <v>3</v>
      </c>
      <c r="F97" s="16" t="s">
        <v>20</v>
      </c>
      <c r="G97" s="6" t="n">
        <v>245</v>
      </c>
      <c r="H97" s="6" t="n">
        <v>1863.5</v>
      </c>
      <c r="I97" s="6" t="n">
        <v>2747.67</v>
      </c>
      <c r="J97" s="6" t="n">
        <v>96</v>
      </c>
      <c r="K97" s="6" t="n">
        <v>735</v>
      </c>
      <c r="L97" s="6" t="n">
        <v>639</v>
      </c>
      <c r="M97" s="6" t="n">
        <v>7.75</v>
      </c>
      <c r="N97" s="6" t="n">
        <v>11.43</v>
      </c>
    </row>
    <row collapsed="false" customFormat="false" customHeight="false" hidden="false" ht="12.1" outlineLevel="0" r="98">
      <c r="A98" s="37" t="n">
        <v>46212</v>
      </c>
      <c r="B98" s="16" t="s">
        <v>674</v>
      </c>
      <c r="C98" s="16" t="s">
        <v>81</v>
      </c>
      <c r="D98" s="16" t="s">
        <v>82</v>
      </c>
      <c r="E98" s="7" t="n">
        <v>30</v>
      </c>
      <c r="F98" s="16" t="s">
        <v>20</v>
      </c>
      <c r="G98" s="6" t="n">
        <v>19.57</v>
      </c>
      <c r="H98" s="6" t="n">
        <v>147.75</v>
      </c>
      <c r="I98" s="6" t="n">
        <v>122.96</v>
      </c>
      <c r="J98" s="6" t="n">
        <v>76</v>
      </c>
      <c r="K98" s="6" t="n">
        <v>587.1</v>
      </c>
      <c r="L98" s="6" t="n">
        <v>511.1</v>
      </c>
      <c r="M98" s="6" t="n">
        <v>13.86</v>
      </c>
      <c r="N98" s="6" t="n">
        <v>11.53</v>
      </c>
    </row>
    <row collapsed="false" customFormat="false" customHeight="false" hidden="false" ht="12.1" outlineLevel="0" r="99">
      <c r="A99" s="37" t="n">
        <v>46212</v>
      </c>
      <c r="B99" s="16" t="s">
        <v>674</v>
      </c>
      <c r="C99" s="16" t="s">
        <v>17</v>
      </c>
      <c r="D99" s="16" t="s">
        <v>19</v>
      </c>
      <c r="E99" s="7" t="n">
        <v>50</v>
      </c>
      <c r="F99" s="16" t="s">
        <v>20</v>
      </c>
      <c r="G99" s="6" t="n">
        <v>35</v>
      </c>
      <c r="H99" s="6" t="n">
        <v>181.75</v>
      </c>
      <c r="I99" s="6" t="n">
        <v>231.84</v>
      </c>
      <c r="J99" s="6" t="n">
        <v>228</v>
      </c>
      <c r="K99" s="6" t="n">
        <v>1750</v>
      </c>
      <c r="L99" s="6" t="n">
        <v>1522</v>
      </c>
      <c r="M99" s="6" t="n">
        <v>13.13</v>
      </c>
      <c r="N99" s="6" t="n">
        <v>16.75</v>
      </c>
    </row>
    <row collapsed="false" customFormat="false" customHeight="false" hidden="false" ht="12.1" outlineLevel="0" r="100">
      <c r="A100" s="37" t="n">
        <v>46212</v>
      </c>
      <c r="B100" s="16" t="s">
        <v>674</v>
      </c>
      <c r="C100" s="16" t="s">
        <v>56</v>
      </c>
      <c r="D100" s="16" t="s">
        <v>57</v>
      </c>
      <c r="E100" s="7" t="n">
        <v>17</v>
      </c>
      <c r="F100" s="16" t="s">
        <v>20</v>
      </c>
      <c r="G100" s="6" t="n">
        <v>2.27</v>
      </c>
      <c r="H100" s="6" t="n">
        <v>312.85</v>
      </c>
      <c r="I100" s="6" t="n">
        <v>499.05</v>
      </c>
      <c r="J100" s="6" t="n">
        <v>5</v>
      </c>
      <c r="K100" s="6" t="n">
        <v>38.59</v>
      </c>
      <c r="L100" s="6" t="n">
        <v>33.59</v>
      </c>
      <c r="M100" s="6" t="n">
        <v>0.4</v>
      </c>
      <c r="N100" s="6" t="n">
        <v>0.63</v>
      </c>
    </row>
    <row collapsed="false" customFormat="false" customHeight="false" hidden="false" ht="12.1" outlineLevel="0" r="101">
      <c r="A101" s="37" t="n">
        <v>46217</v>
      </c>
      <c r="B101" s="16" t="s">
        <v>674</v>
      </c>
      <c r="C101" s="16" t="s">
        <v>112</v>
      </c>
      <c r="D101" s="16" t="s">
        <v>113</v>
      </c>
      <c r="E101" s="7" t="n">
        <v>2000</v>
      </c>
      <c r="F101" s="16" t="s">
        <v>20</v>
      </c>
      <c r="G101" s="6" t="n">
        <v>0.2717</v>
      </c>
      <c r="H101" s="6" t="n">
        <v>1.586</v>
      </c>
      <c r="I101" s="6" t="n">
        <v>2.89</v>
      </c>
      <c r="J101" s="6" t="n">
        <v>71</v>
      </c>
      <c r="K101" s="6" t="n">
        <v>543.4056</v>
      </c>
      <c r="L101" s="6" t="n">
        <v>472.41</v>
      </c>
      <c r="M101" s="6" t="n">
        <v>8.18</v>
      </c>
      <c r="N101" s="6" t="n">
        <v>14.89</v>
      </c>
    </row>
    <row collapsed="false" customFormat="false" customHeight="false" hidden="false" ht="12.1" outlineLevel="0" r="102">
      <c r="A102" s="37" t="n">
        <v>46218</v>
      </c>
      <c r="B102" s="16" t="s">
        <v>674</v>
      </c>
      <c r="C102" s="16" t="s">
        <v>31</v>
      </c>
      <c r="D102" s="16" t="s">
        <v>32</v>
      </c>
      <c r="E102" s="7" t="n">
        <v>14</v>
      </c>
      <c r="F102" s="16" t="s">
        <v>20</v>
      </c>
      <c r="G102" s="6" t="n">
        <v>11.61</v>
      </c>
      <c r="H102" s="6" t="n">
        <v>439.7</v>
      </c>
      <c r="I102" s="6" t="n">
        <v>609.39</v>
      </c>
      <c r="J102" s="6" t="n">
        <v>21</v>
      </c>
      <c r="K102" s="6" t="n">
        <v>162.54</v>
      </c>
      <c r="L102" s="6" t="n">
        <v>141.54</v>
      </c>
      <c r="M102" s="6" t="n">
        <v>1.66</v>
      </c>
      <c r="N102" s="6" t="n">
        <v>2.3</v>
      </c>
    </row>
    <row collapsed="false" customFormat="false" customHeight="false" hidden="false" ht="12.1" outlineLevel="0" r="103">
      <c r="A103" s="37" t="n">
        <v>46219</v>
      </c>
      <c r="B103" s="16" t="s">
        <v>674</v>
      </c>
      <c r="C103" s="16" t="s">
        <v>38</v>
      </c>
      <c r="D103" s="16" t="s">
        <v>39</v>
      </c>
      <c r="E103" s="7" t="n">
        <v>160</v>
      </c>
      <c r="F103" s="16" t="s">
        <v>20</v>
      </c>
      <c r="G103" s="6" t="n">
        <v>0.85</v>
      </c>
      <c r="H103" s="6" t="n">
        <v>35.655</v>
      </c>
      <c r="I103" s="6" t="n">
        <v>42.42</v>
      </c>
      <c r="J103" s="6" t="n">
        <v>18</v>
      </c>
      <c r="K103" s="6" t="n">
        <v>136</v>
      </c>
      <c r="L103" s="6" t="n">
        <v>118</v>
      </c>
      <c r="M103" s="6" t="n">
        <v>1.74</v>
      </c>
      <c r="N103" s="6" t="n">
        <v>2.07</v>
      </c>
    </row>
    <row collapsed="false" customFormat="false" customHeight="false" hidden="false" ht="12.1" outlineLevel="0" r="104">
      <c r="A104" s="37" t="n">
        <v>46220</v>
      </c>
      <c r="B104" s="16" t="s">
        <v>674</v>
      </c>
      <c r="C104" s="16" t="s">
        <v>124</v>
      </c>
      <c r="D104" s="16" t="s">
        <v>125</v>
      </c>
      <c r="E104" s="7" t="n">
        <v>70</v>
      </c>
      <c r="F104" s="16" t="s">
        <v>20</v>
      </c>
      <c r="G104" s="6" t="n">
        <v>5.29</v>
      </c>
      <c r="H104" s="6" t="n">
        <v>28.96</v>
      </c>
      <c r="I104" s="6" t="n">
        <v>49.32</v>
      </c>
      <c r="J104" s="6" t="n">
        <v>48</v>
      </c>
      <c r="K104" s="6" t="n">
        <v>370.3</v>
      </c>
      <c r="L104" s="6" t="n">
        <v>322.3</v>
      </c>
      <c r="M104" s="6" t="n">
        <v>9.33</v>
      </c>
      <c r="N104" s="6" t="n">
        <v>15.9</v>
      </c>
    </row>
    <row collapsed="false" customFormat="false" customHeight="false" hidden="false" ht="12.1" outlineLevel="0" r="105">
      <c r="A105" s="37" t="n">
        <v>46223</v>
      </c>
      <c r="B105" s="16" t="s">
        <v>674</v>
      </c>
      <c r="C105" s="16" t="s">
        <v>27</v>
      </c>
      <c r="D105" s="16" t="s">
        <v>28</v>
      </c>
      <c r="E105" s="7" t="n">
        <v>180</v>
      </c>
      <c r="F105" s="16" t="s">
        <v>20</v>
      </c>
      <c r="G105" s="6" t="n">
        <v>2.71</v>
      </c>
      <c r="H105" s="6" t="n">
        <v>41.05</v>
      </c>
      <c r="I105" s="6" t="n">
        <v>62.38</v>
      </c>
      <c r="J105" s="6" t="n">
        <v>63</v>
      </c>
      <c r="K105" s="6" t="n">
        <v>487.8</v>
      </c>
      <c r="L105" s="6" t="n">
        <v>424.8</v>
      </c>
      <c r="M105" s="6" t="n">
        <v>3.78</v>
      </c>
      <c r="N105" s="6" t="n">
        <v>5.75</v>
      </c>
    </row>
    <row collapsed="false" customFormat="false" customHeight="false" hidden="false" ht="12.1" outlineLevel="0" r="106">
      <c r="A106" s="37" t="n">
        <v>46223</v>
      </c>
      <c r="B106" s="16" t="s">
        <v>674</v>
      </c>
      <c r="C106" s="16" t="s">
        <v>53</v>
      </c>
      <c r="D106" s="16" t="s">
        <v>54</v>
      </c>
      <c r="E106" s="7" t="n">
        <v>20</v>
      </c>
      <c r="F106" s="16" t="s">
        <v>20</v>
      </c>
      <c r="G106" s="6" t="n">
        <v>37.64</v>
      </c>
      <c r="H106" s="6" t="n">
        <v>263.26</v>
      </c>
      <c r="I106" s="6" t="n">
        <v>252.41</v>
      </c>
      <c r="J106" s="6" t="n">
        <v>98</v>
      </c>
      <c r="K106" s="6" t="n">
        <v>752.8</v>
      </c>
      <c r="L106" s="6" t="n">
        <v>654.8</v>
      </c>
      <c r="M106" s="6" t="n">
        <v>12.97</v>
      </c>
      <c r="N106" s="6" t="n">
        <v>12.44</v>
      </c>
    </row>
    <row collapsed="false" customFormat="false" customHeight="false" hidden="false" ht="12.1" outlineLevel="0" r="107">
      <c r="A107" s="37" t="n">
        <v>46223</v>
      </c>
      <c r="B107" s="16" t="s">
        <v>674</v>
      </c>
      <c r="C107" s="16" t="s">
        <v>42</v>
      </c>
      <c r="D107" s="16" t="s">
        <v>43</v>
      </c>
      <c r="E107" s="7" t="n">
        <v>6</v>
      </c>
      <c r="F107" s="16" t="s">
        <v>20</v>
      </c>
      <c r="G107" s="6" t="n">
        <v>204.17</v>
      </c>
      <c r="H107" s="6" t="n">
        <v>1056.4</v>
      </c>
      <c r="I107" s="6" t="n">
        <v>1318.22</v>
      </c>
      <c r="J107" s="6" t="n">
        <v>159</v>
      </c>
      <c r="K107" s="6" t="n">
        <v>1225.02</v>
      </c>
      <c r="L107" s="6" t="n">
        <v>1066.02</v>
      </c>
      <c r="M107" s="6" t="n">
        <v>13.48</v>
      </c>
      <c r="N107" s="6" t="n">
        <v>16.82</v>
      </c>
    </row>
    <row collapsed="false" customFormat="false" customHeight="false" hidden="false" ht="12.1" outlineLevel="0" r="108">
      <c r="A108" s="37" t="n">
        <v>46234</v>
      </c>
      <c r="B108" s="16" t="s">
        <v>674</v>
      </c>
      <c r="C108" s="16" t="s">
        <v>131</v>
      </c>
      <c r="D108" s="16" t="s">
        <v>133</v>
      </c>
      <c r="E108" s="7" t="n">
        <v>200</v>
      </c>
      <c r="F108" s="16" t="s">
        <v>20</v>
      </c>
      <c r="G108" s="6" t="n">
        <v>1.2</v>
      </c>
      <c r="H108" s="6" t="n">
        <v>101.39</v>
      </c>
      <c r="I108" s="6" t="n">
        <v>100.94</v>
      </c>
      <c r="J108" s="6" t="n">
        <v>31</v>
      </c>
      <c r="K108" s="6" t="n">
        <v>240</v>
      </c>
      <c r="L108" s="6" t="n">
        <v>209</v>
      </c>
      <c r="M108" s="6" t="n">
        <v>1.04</v>
      </c>
      <c r="N108" s="6" t="n">
        <v>1.03</v>
      </c>
    </row>
    <row collapsed="false" customFormat="false" customHeight="false" hidden="false" ht="12.1" outlineLevel="0" r="109">
      <c r="A109" s="37"/>
      <c r="B109" s="16"/>
      <c r="C109" s="16"/>
      <c r="D109" s="16"/>
      <c r="E109" s="7"/>
      <c r="F109" s="16"/>
      <c r="G109" s="6"/>
      <c r="H109" s="6"/>
      <c r="I109" s="6"/>
      <c r="J109" s="6"/>
      <c r="K109" s="6"/>
      <c r="L109" s="6"/>
      <c r="M109" s="6"/>
      <c r="N109" s="6"/>
    </row>
    <row collapsed="false" customFormat="false" customHeight="false" hidden="false" ht="12.1" outlineLevel="0" r="110">
      <c r="A110" s="37" t="n">
        <v>46286</v>
      </c>
      <c r="B110" s="16" t="s">
        <v>674</v>
      </c>
      <c r="C110" s="16" t="s">
        <v>103</v>
      </c>
      <c r="D110" s="16" t="s">
        <v>104</v>
      </c>
      <c r="E110" s="7" t="n">
        <v>1</v>
      </c>
      <c r="F110" s="16" t="s">
        <v>20</v>
      </c>
      <c r="G110" s="6" t="n">
        <v>110</v>
      </c>
      <c r="H110" s="6" t="n">
        <v>3586.5</v>
      </c>
      <c r="I110" s="6" t="n">
        <v>4114.5</v>
      </c>
      <c r="J110" s="6" t="n">
        <v>14</v>
      </c>
      <c r="K110" s="6" t="n">
        <v>110</v>
      </c>
      <c r="L110" s="6" t="n">
        <v>96</v>
      </c>
      <c r="M110" s="6" t="n">
        <v>2.33</v>
      </c>
      <c r="N110" s="6" t="n">
        <v>2.68</v>
      </c>
    </row>
    <row collapsed="false" customFormat="false" customHeight="false" hidden="false" ht="12.1" outlineLevel="0" r="111">
      <c r="A111" s="37" t="n">
        <v>46286</v>
      </c>
      <c r="B111" s="16" t="s">
        <v>674</v>
      </c>
      <c r="C111" s="16" t="s">
        <v>74</v>
      </c>
      <c r="D111" s="16" t="s">
        <v>75</v>
      </c>
      <c r="E111" s="7" t="n">
        <v>4</v>
      </c>
      <c r="F111" s="16" t="s">
        <v>20</v>
      </c>
      <c r="G111" s="6" t="n">
        <v>16</v>
      </c>
      <c r="H111" s="6" t="n">
        <v>1187.5</v>
      </c>
      <c r="I111" s="6" t="n">
        <v>1790.86</v>
      </c>
      <c r="J111" s="6" t="n">
        <v>8</v>
      </c>
      <c r="K111" s="6" t="n">
        <v>64</v>
      </c>
      <c r="L111" s="6" t="n">
        <v>56</v>
      </c>
      <c r="M111" s="6" t="n">
        <v>0.78</v>
      </c>
      <c r="N111" s="6" t="n">
        <v>1.18</v>
      </c>
    </row>
    <row collapsed="false" customFormat="false" customHeight="false" hidden="false" ht="12.1" outlineLevel="0" r="112">
      <c r="A112" s="37" t="n">
        <v>46299</v>
      </c>
      <c r="B112" s="16" t="s">
        <v>674</v>
      </c>
      <c r="C112" s="16" t="s">
        <v>121</v>
      </c>
      <c r="D112" s="16" t="s">
        <v>122</v>
      </c>
      <c r="E112" s="7" t="n">
        <v>8</v>
      </c>
      <c r="F112" s="16" t="s">
        <v>20</v>
      </c>
      <c r="G112" s="6" t="n">
        <v>10</v>
      </c>
      <c r="H112" s="6" t="n">
        <v>347</v>
      </c>
      <c r="I112" s="6" t="n">
        <v>739.5</v>
      </c>
      <c r="J112" s="6" t="n">
        <v>10</v>
      </c>
      <c r="K112" s="6" t="n">
        <v>80</v>
      </c>
      <c r="L112" s="6" t="n">
        <v>70</v>
      </c>
      <c r="M112" s="6" t="n">
        <v>1.18</v>
      </c>
      <c r="N112" s="6" t="n">
        <v>2.52</v>
      </c>
    </row>
    <row collapsed="false" customFormat="false" customHeight="false" hidden="false" ht="12.1" outlineLevel="0" r="113">
      <c r="A113" s="37" t="n">
        <v>46300</v>
      </c>
      <c r="B113" s="16" t="s">
        <v>674</v>
      </c>
      <c r="C113" s="16" t="s">
        <v>71</v>
      </c>
      <c r="D113" s="16" t="s">
        <v>72</v>
      </c>
      <c r="E113" s="7" t="n">
        <v>20</v>
      </c>
      <c r="F113" s="16" t="s">
        <v>20</v>
      </c>
      <c r="G113" s="6" t="n">
        <v>19.17</v>
      </c>
      <c r="H113" s="6" t="n">
        <v>242.5</v>
      </c>
      <c r="I113" s="6" t="n">
        <v>372.03</v>
      </c>
      <c r="J113" s="6" t="n">
        <v>50</v>
      </c>
      <c r="K113" s="6" t="n">
        <v>383.4</v>
      </c>
      <c r="L113" s="6" t="n">
        <v>333.4</v>
      </c>
      <c r="M113" s="6" t="n">
        <v>4.48</v>
      </c>
      <c r="N113" s="6" t="n">
        <v>6.87</v>
      </c>
    </row>
    <row collapsed="false" customFormat="false" customHeight="false" hidden="false" ht="12.1" outlineLevel="0" r="114">
      <c r="A114" s="37" t="n">
        <v>46308</v>
      </c>
      <c r="B114" s="16" t="s">
        <v>674</v>
      </c>
      <c r="C114" s="16" t="s">
        <v>31</v>
      </c>
      <c r="D114" s="16" t="s">
        <v>32</v>
      </c>
      <c r="E114" s="7" t="n">
        <v>14</v>
      </c>
      <c r="F114" s="16" t="s">
        <v>20</v>
      </c>
      <c r="G114" s="6" t="n">
        <v>32.88</v>
      </c>
      <c r="H114" s="6" t="n">
        <v>516.3</v>
      </c>
      <c r="I114" s="6" t="n">
        <v>609.39</v>
      </c>
      <c r="J114" s="6" t="n">
        <v>60</v>
      </c>
      <c r="K114" s="6" t="n">
        <v>460.32</v>
      </c>
      <c r="L114" s="6" t="n">
        <v>400.32</v>
      </c>
      <c r="M114" s="6" t="n">
        <v>4.69</v>
      </c>
      <c r="N114" s="6" t="n">
        <v>5.54</v>
      </c>
    </row>
  </sheetData>
  <autoFilter ref="A1:N1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7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38" t="s">
        <v>226</v>
      </c>
      <c r="B1" s="38" t="s">
        <v>672</v>
      </c>
      <c r="C1" s="38" t="s">
        <v>0</v>
      </c>
      <c r="D1" s="38" t="s">
        <v>2</v>
      </c>
      <c r="E1" s="38" t="s">
        <v>7</v>
      </c>
      <c r="F1" s="38" t="s">
        <v>916</v>
      </c>
      <c r="G1" s="38" t="s">
        <v>925</v>
      </c>
      <c r="H1" s="38" t="s">
        <v>920</v>
      </c>
      <c r="I1" s="38" t="s">
        <v>921</v>
      </c>
      <c r="J1" s="38" t="s">
        <v>922</v>
      </c>
    </row>
    <row collapsed="false" customFormat="false" customHeight="false" hidden="false" ht="12.1" outlineLevel="0" r="2">
      <c r="A2" s="39" t="n">
        <v>45146</v>
      </c>
      <c r="B2" s="16" t="s">
        <v>674</v>
      </c>
      <c r="C2" s="16" t="s">
        <v>558</v>
      </c>
      <c r="D2" s="16" t="s">
        <v>926</v>
      </c>
      <c r="E2" s="6" t="n">
        <v>1000</v>
      </c>
      <c r="F2" s="7" t="n">
        <v>1</v>
      </c>
      <c r="G2" s="6" t="n">
        <v>20.19</v>
      </c>
      <c r="H2" s="6" t="n">
        <v>0</v>
      </c>
      <c r="I2" s="6" t="n">
        <v>20.19</v>
      </c>
      <c r="J2" s="6" t="n">
        <v>20.19</v>
      </c>
    </row>
    <row collapsed="false" customFormat="false" customHeight="false" hidden="false" ht="12.1" outlineLevel="0" r="3">
      <c r="A3" s="39" t="n">
        <v>45158</v>
      </c>
      <c r="B3" s="16" t="s">
        <v>674</v>
      </c>
      <c r="C3" s="16" t="s">
        <v>563</v>
      </c>
      <c r="D3" s="16" t="s">
        <v>927</v>
      </c>
      <c r="E3" s="6" t="n">
        <v>1000</v>
      </c>
      <c r="F3" s="7" t="n">
        <v>1</v>
      </c>
      <c r="G3" s="6" t="n">
        <v>32.41</v>
      </c>
      <c r="H3" s="6" t="n">
        <v>0</v>
      </c>
      <c r="I3" s="6" t="n">
        <v>32.41</v>
      </c>
      <c r="J3" s="6" t="n">
        <v>32.41</v>
      </c>
    </row>
    <row collapsed="false" customFormat="false" customHeight="false" hidden="false" ht="12.1" outlineLevel="0" r="4">
      <c r="A4" s="39" t="n">
        <v>45160</v>
      </c>
      <c r="B4" s="16" t="s">
        <v>674</v>
      </c>
      <c r="C4" s="16" t="s">
        <v>562</v>
      </c>
      <c r="D4" s="16" t="s">
        <v>928</v>
      </c>
      <c r="E4" s="6" t="n">
        <v>1000</v>
      </c>
      <c r="F4" s="7" t="n">
        <v>2</v>
      </c>
      <c r="G4" s="6" t="n">
        <v>31.08</v>
      </c>
      <c r="H4" s="6" t="n">
        <v>0</v>
      </c>
      <c r="I4" s="6" t="n">
        <v>62.16</v>
      </c>
      <c r="J4" s="6" t="n">
        <v>62.16</v>
      </c>
    </row>
    <row collapsed="false" customFormat="false" customHeight="false" hidden="false" ht="12.1" outlineLevel="0" r="5">
      <c r="A5" s="39" t="n">
        <v>45162</v>
      </c>
      <c r="B5" s="16" t="s">
        <v>674</v>
      </c>
      <c r="C5" s="16" t="s">
        <v>560</v>
      </c>
      <c r="D5" s="16" t="s">
        <v>929</v>
      </c>
      <c r="E5" s="6" t="n">
        <v>1000</v>
      </c>
      <c r="F5" s="7" t="n">
        <v>2</v>
      </c>
      <c r="G5" s="6" t="n">
        <v>31.66</v>
      </c>
      <c r="H5" s="6" t="n">
        <v>0</v>
      </c>
      <c r="I5" s="6" t="n">
        <v>63.32</v>
      </c>
      <c r="J5" s="6" t="n">
        <v>63.32</v>
      </c>
    </row>
    <row collapsed="false" customFormat="false" customHeight="false" hidden="false" ht="12.1" outlineLevel="0" r="6">
      <c r="A6" s="39" t="n">
        <v>45195</v>
      </c>
      <c r="B6" s="16" t="s">
        <v>674</v>
      </c>
      <c r="C6" s="16" t="s">
        <v>561</v>
      </c>
      <c r="D6" s="16" t="s">
        <v>930</v>
      </c>
      <c r="E6" s="6" t="n">
        <v>1000</v>
      </c>
      <c r="F6" s="7" t="n">
        <v>2</v>
      </c>
      <c r="G6" s="6" t="n">
        <v>19.95</v>
      </c>
      <c r="H6" s="6" t="n">
        <v>0</v>
      </c>
      <c r="I6" s="6" t="n">
        <v>39.9</v>
      </c>
      <c r="J6" s="6" t="n">
        <v>39.9</v>
      </c>
    </row>
    <row collapsed="false" customFormat="false" customHeight="false" hidden="false" ht="12.1" outlineLevel="0" r="7">
      <c r="A7" s="39" t="n">
        <v>45195</v>
      </c>
      <c r="B7" s="16" t="s">
        <v>674</v>
      </c>
      <c r="C7" s="16" t="s">
        <v>565</v>
      </c>
      <c r="D7" s="16" t="s">
        <v>931</v>
      </c>
      <c r="E7" s="6" t="n">
        <v>1000</v>
      </c>
      <c r="F7" s="7" t="n">
        <v>1</v>
      </c>
      <c r="G7" s="6" t="n">
        <v>30.54</v>
      </c>
      <c r="H7" s="6" t="n">
        <v>0</v>
      </c>
      <c r="I7" s="6" t="n">
        <v>30.54</v>
      </c>
      <c r="J7" s="6" t="n">
        <v>30.54</v>
      </c>
    </row>
    <row collapsed="false" customFormat="false" customHeight="false" hidden="false" ht="12.1" outlineLevel="0" r="8">
      <c r="A8" s="39" t="n">
        <v>45217</v>
      </c>
      <c r="B8" s="16" t="s">
        <v>674</v>
      </c>
      <c r="C8" s="16" t="s">
        <v>566</v>
      </c>
      <c r="D8" s="16" t="s">
        <v>932</v>
      </c>
      <c r="E8" s="6" t="n">
        <v>1000</v>
      </c>
      <c r="F8" s="7" t="n">
        <v>2</v>
      </c>
      <c r="G8" s="6" t="n">
        <v>54.85</v>
      </c>
      <c r="H8" s="6" t="n">
        <v>0</v>
      </c>
      <c r="I8" s="6" t="n">
        <v>109.7</v>
      </c>
      <c r="J8" s="6" t="n">
        <v>109.7</v>
      </c>
    </row>
    <row collapsed="false" customFormat="false" customHeight="false" hidden="false" ht="12.1" outlineLevel="0" r="9">
      <c r="A9" s="39" t="n">
        <v>45237</v>
      </c>
      <c r="B9" s="16" t="s">
        <v>674</v>
      </c>
      <c r="C9" s="16" t="s">
        <v>558</v>
      </c>
      <c r="D9" s="16" t="s">
        <v>926</v>
      </c>
      <c r="E9" s="6" t="n">
        <v>1000</v>
      </c>
      <c r="F9" s="7" t="n">
        <v>1</v>
      </c>
      <c r="G9" s="6" t="n">
        <v>20.19</v>
      </c>
      <c r="H9" s="6" t="n">
        <v>0</v>
      </c>
      <c r="I9" s="6" t="n">
        <v>20.19</v>
      </c>
      <c r="J9" s="6" t="n">
        <v>20.19</v>
      </c>
    </row>
    <row collapsed="false" customFormat="false" customHeight="false" hidden="false" ht="12.1" outlineLevel="0" r="10">
      <c r="A10" s="39" t="n">
        <v>45244</v>
      </c>
      <c r="B10" s="16" t="s">
        <v>674</v>
      </c>
      <c r="C10" s="16" t="s">
        <v>559</v>
      </c>
      <c r="D10" s="16" t="s">
        <v>933</v>
      </c>
      <c r="E10" s="6" t="n">
        <v>1000</v>
      </c>
      <c r="F10" s="7" t="n">
        <v>2</v>
      </c>
      <c r="G10" s="6" t="n">
        <v>40.33</v>
      </c>
      <c r="H10" s="6" t="n">
        <v>0</v>
      </c>
      <c r="I10" s="6" t="n">
        <v>80.66</v>
      </c>
      <c r="J10" s="6" t="n">
        <v>80.66</v>
      </c>
    </row>
    <row collapsed="false" customFormat="false" customHeight="false" hidden="false" ht="12.1" outlineLevel="0" r="11">
      <c r="A11" s="39" t="n">
        <v>45249</v>
      </c>
      <c r="B11" s="16" t="s">
        <v>674</v>
      </c>
      <c r="C11" s="16" t="s">
        <v>563</v>
      </c>
      <c r="D11" s="16" t="s">
        <v>927</v>
      </c>
      <c r="E11" s="6" t="n">
        <v>1000</v>
      </c>
      <c r="F11" s="7" t="n">
        <v>1</v>
      </c>
      <c r="G11" s="6" t="n">
        <v>32.41</v>
      </c>
      <c r="H11" s="6" t="n">
        <v>0</v>
      </c>
      <c r="I11" s="6" t="n">
        <v>32.41</v>
      </c>
      <c r="J11" s="6" t="n">
        <v>32.41</v>
      </c>
    </row>
    <row collapsed="false" customFormat="false" customHeight="false" hidden="false" ht="12.1" outlineLevel="0" r="12">
      <c r="A12" s="39" t="n">
        <v>45253</v>
      </c>
      <c r="B12" s="16" t="s">
        <v>674</v>
      </c>
      <c r="C12" s="16" t="s">
        <v>560</v>
      </c>
      <c r="D12" s="16" t="s">
        <v>929</v>
      </c>
      <c r="E12" s="6" t="n">
        <v>1000</v>
      </c>
      <c r="F12" s="7" t="n">
        <v>3</v>
      </c>
      <c r="G12" s="6" t="n">
        <v>31.66</v>
      </c>
      <c r="H12" s="6" t="n">
        <v>0</v>
      </c>
      <c r="I12" s="6" t="n">
        <v>94.98</v>
      </c>
      <c r="J12" s="6" t="n">
        <v>94.98</v>
      </c>
    </row>
    <row collapsed="false" customFormat="false" customHeight="false" hidden="false" ht="12.1" outlineLevel="0" r="13">
      <c r="A13" s="39" t="n">
        <v>45286</v>
      </c>
      <c r="B13" s="16" t="s">
        <v>674</v>
      </c>
      <c r="C13" s="16" t="s">
        <v>561</v>
      </c>
      <c r="D13" s="16" t="s">
        <v>930</v>
      </c>
      <c r="E13" s="6" t="n">
        <v>1000</v>
      </c>
      <c r="F13" s="7" t="n">
        <v>2</v>
      </c>
      <c r="G13" s="6" t="n">
        <v>19.95</v>
      </c>
      <c r="H13" s="6" t="n">
        <v>0</v>
      </c>
      <c r="I13" s="6" t="n">
        <v>39.9</v>
      </c>
      <c r="J13" s="6" t="n">
        <v>39.9</v>
      </c>
    </row>
    <row collapsed="false" customFormat="false" customHeight="false" hidden="false" ht="12.1" outlineLevel="0" r="14">
      <c r="A14" s="39" t="n">
        <v>45286</v>
      </c>
      <c r="B14" s="16" t="s">
        <v>674</v>
      </c>
      <c r="C14" s="16" t="s">
        <v>565</v>
      </c>
      <c r="D14" s="16" t="s">
        <v>931</v>
      </c>
      <c r="E14" s="6" t="n">
        <v>1000</v>
      </c>
      <c r="F14" s="7" t="n">
        <v>1</v>
      </c>
      <c r="G14" s="6" t="n">
        <v>30.54</v>
      </c>
      <c r="H14" s="6" t="n">
        <v>0</v>
      </c>
      <c r="I14" s="6" t="n">
        <v>30.54</v>
      </c>
      <c r="J14" s="6" t="n">
        <v>30.54</v>
      </c>
    </row>
    <row collapsed="false" customFormat="false" customHeight="false" hidden="false" ht="12.1" outlineLevel="0" r="15">
      <c r="A15" s="39" t="n">
        <v>45312</v>
      </c>
      <c r="B15" s="16" t="s">
        <v>674</v>
      </c>
      <c r="C15" s="16" t="s">
        <v>567</v>
      </c>
      <c r="D15" s="16" t="s">
        <v>934</v>
      </c>
      <c r="E15" s="6" t="n">
        <v>1000</v>
      </c>
      <c r="F15" s="7" t="n">
        <v>1</v>
      </c>
      <c r="G15" s="6" t="n">
        <v>31.41</v>
      </c>
      <c r="H15" s="6" t="n">
        <v>0</v>
      </c>
      <c r="I15" s="6" t="n">
        <v>31.41</v>
      </c>
      <c r="J15" s="6" t="n">
        <v>31.41</v>
      </c>
    </row>
    <row collapsed="false" customFormat="false" customHeight="false" hidden="false" ht="12.1" outlineLevel="0" r="16">
      <c r="A16" s="39" t="n">
        <v>45328</v>
      </c>
      <c r="B16" s="16" t="s">
        <v>674</v>
      </c>
      <c r="C16" s="16" t="s">
        <v>558</v>
      </c>
      <c r="D16" s="16" t="s">
        <v>926</v>
      </c>
      <c r="E16" s="6" t="n">
        <v>1000</v>
      </c>
      <c r="F16" s="7" t="n">
        <v>1</v>
      </c>
      <c r="G16" s="6" t="n">
        <v>20.19</v>
      </c>
      <c r="H16" s="6" t="n">
        <v>0</v>
      </c>
      <c r="I16" s="6" t="n">
        <v>20.19</v>
      </c>
      <c r="J16" s="6" t="n">
        <v>20.19</v>
      </c>
    </row>
    <row collapsed="false" customFormat="false" customHeight="false" hidden="false" ht="12.1" outlineLevel="0" r="17">
      <c r="A17" s="39" t="n">
        <v>45340</v>
      </c>
      <c r="B17" s="16" t="s">
        <v>674</v>
      </c>
      <c r="C17" s="16" t="s">
        <v>563</v>
      </c>
      <c r="D17" s="16" t="s">
        <v>927</v>
      </c>
      <c r="E17" s="6" t="n">
        <v>1000</v>
      </c>
      <c r="F17" s="7" t="n">
        <v>1</v>
      </c>
      <c r="G17" s="6" t="n">
        <v>32.41</v>
      </c>
      <c r="H17" s="6" t="n">
        <v>0</v>
      </c>
      <c r="I17" s="6" t="n">
        <v>32.41</v>
      </c>
      <c r="J17" s="6" t="n">
        <v>32.41</v>
      </c>
    </row>
    <row collapsed="false" customFormat="false" customHeight="false" hidden="false" ht="12.1" outlineLevel="0" r="18">
      <c r="A18" s="39" t="n">
        <v>45343</v>
      </c>
      <c r="B18" s="16" t="s">
        <v>674</v>
      </c>
      <c r="C18" s="16" t="s">
        <v>562</v>
      </c>
      <c r="D18" s="16" t="s">
        <v>928</v>
      </c>
      <c r="E18" s="6" t="n">
        <v>1000</v>
      </c>
      <c r="F18" s="7" t="n">
        <v>2</v>
      </c>
      <c r="G18" s="6" t="n">
        <v>31.08</v>
      </c>
      <c r="H18" s="6" t="n">
        <v>0</v>
      </c>
      <c r="I18" s="6" t="n">
        <v>62.16</v>
      </c>
      <c r="J18" s="6" t="n">
        <v>62.16</v>
      </c>
    </row>
    <row collapsed="false" customFormat="false" customHeight="false" hidden="false" ht="12.1" outlineLevel="0" r="19">
      <c r="A19" s="39" t="n">
        <v>45344</v>
      </c>
      <c r="B19" s="16" t="s">
        <v>674</v>
      </c>
      <c r="C19" s="16" t="s">
        <v>560</v>
      </c>
      <c r="D19" s="16" t="s">
        <v>929</v>
      </c>
      <c r="E19" s="6" t="n">
        <v>1000</v>
      </c>
      <c r="F19" s="7" t="n">
        <v>3</v>
      </c>
      <c r="G19" s="6" t="n">
        <v>31.66</v>
      </c>
      <c r="H19" s="6" t="n">
        <v>0</v>
      </c>
      <c r="I19" s="6" t="n">
        <v>94.98</v>
      </c>
      <c r="J19" s="6" t="n">
        <v>94.98</v>
      </c>
    </row>
    <row collapsed="false" customFormat="false" customHeight="false" hidden="false" ht="12.1" outlineLevel="0" r="20">
      <c r="A20" s="39" t="n">
        <v>45344</v>
      </c>
      <c r="B20" s="16" t="s">
        <v>674</v>
      </c>
      <c r="C20" s="16" t="s">
        <v>569</v>
      </c>
      <c r="D20" s="16" t="s">
        <v>935</v>
      </c>
      <c r="E20" s="6" t="n">
        <v>600</v>
      </c>
      <c r="F20" s="7" t="n">
        <v>3</v>
      </c>
      <c r="G20" s="6" t="n">
        <v>15.63</v>
      </c>
      <c r="H20" s="6" t="n">
        <v>0</v>
      </c>
      <c r="I20" s="6" t="n">
        <v>46.89</v>
      </c>
      <c r="J20" s="6" t="n">
        <v>46.89</v>
      </c>
    </row>
    <row collapsed="false" customFormat="false" customHeight="false" hidden="false" ht="12.1" outlineLevel="0" r="21">
      <c r="A21" s="39" t="n">
        <v>45349</v>
      </c>
      <c r="B21" s="16" t="s">
        <v>674</v>
      </c>
      <c r="C21" s="16" t="s">
        <v>568</v>
      </c>
      <c r="D21" s="16" t="s">
        <v>936</v>
      </c>
      <c r="E21" s="6" t="n">
        <v>1000</v>
      </c>
      <c r="F21" s="7" t="n">
        <v>2</v>
      </c>
      <c r="G21" s="6" t="n">
        <v>32.41</v>
      </c>
      <c r="H21" s="6" t="n">
        <v>0</v>
      </c>
      <c r="I21" s="6" t="n">
        <v>64.82</v>
      </c>
      <c r="J21" s="6" t="n">
        <v>64.82</v>
      </c>
    </row>
    <row collapsed="false" customFormat="false" customHeight="false" hidden="false" ht="12.1" outlineLevel="0" r="22">
      <c r="A22" s="39" t="n">
        <v>45369</v>
      </c>
      <c r="B22" s="16" t="s">
        <v>674</v>
      </c>
      <c r="C22" s="16" t="s">
        <v>570</v>
      </c>
      <c r="D22" s="16" t="s">
        <v>937</v>
      </c>
      <c r="E22" s="6" t="n">
        <v>670</v>
      </c>
      <c r="F22" s="7" t="n">
        <v>5</v>
      </c>
      <c r="G22" s="6" t="n">
        <v>16.29</v>
      </c>
      <c r="H22" s="6" t="n">
        <v>0</v>
      </c>
      <c r="I22" s="6" t="n">
        <v>81.45</v>
      </c>
      <c r="J22" s="6" t="n">
        <v>81.45</v>
      </c>
    </row>
    <row collapsed="false" customFormat="false" customHeight="false" hidden="false" ht="12.1" outlineLevel="0" r="23">
      <c r="A23" s="39" t="n">
        <v>45369</v>
      </c>
      <c r="B23" s="16" t="s">
        <v>674</v>
      </c>
      <c r="C23" s="16" t="s">
        <v>210</v>
      </c>
      <c r="D23" s="16" t="s">
        <v>211</v>
      </c>
      <c r="E23" s="6" t="n">
        <v>1000</v>
      </c>
      <c r="F23" s="7" t="n">
        <v>3</v>
      </c>
      <c r="G23" s="6" t="n">
        <v>22.69</v>
      </c>
      <c r="H23" s="6" t="n">
        <v>0</v>
      </c>
      <c r="I23" s="6" t="n">
        <v>68.07</v>
      </c>
      <c r="J23" s="6" t="n">
        <v>68.07</v>
      </c>
    </row>
    <row collapsed="false" customFormat="false" customHeight="false" hidden="false" ht="12.1" outlineLevel="0" r="24">
      <c r="A24" s="39" t="n">
        <v>45370</v>
      </c>
      <c r="B24" s="16" t="s">
        <v>674</v>
      </c>
      <c r="C24" s="16" t="s">
        <v>145</v>
      </c>
      <c r="D24" s="16" t="s">
        <v>147</v>
      </c>
      <c r="E24" s="6" t="n">
        <v>1000</v>
      </c>
      <c r="F24" s="7" t="n">
        <v>3</v>
      </c>
      <c r="G24" s="6" t="n">
        <v>33.41</v>
      </c>
      <c r="H24" s="6" t="n">
        <v>0</v>
      </c>
      <c r="I24" s="6" t="n">
        <v>100.23</v>
      </c>
      <c r="J24" s="6" t="n">
        <v>100.23</v>
      </c>
    </row>
    <row collapsed="false" customFormat="false" customHeight="false" hidden="false" ht="12.1" outlineLevel="0" r="25">
      <c r="A25" s="39" t="n">
        <v>45377</v>
      </c>
      <c r="B25" s="16" t="s">
        <v>674</v>
      </c>
      <c r="C25" s="16" t="s">
        <v>561</v>
      </c>
      <c r="D25" s="16" t="s">
        <v>930</v>
      </c>
      <c r="E25" s="6" t="n">
        <v>1000</v>
      </c>
      <c r="F25" s="7" t="n">
        <v>2</v>
      </c>
      <c r="G25" s="6" t="n">
        <v>19.95</v>
      </c>
      <c r="H25" s="6" t="n">
        <v>0</v>
      </c>
      <c r="I25" s="6" t="n">
        <v>39.9</v>
      </c>
      <c r="J25" s="6" t="n">
        <v>39.9</v>
      </c>
    </row>
    <row collapsed="false" customFormat="false" customHeight="false" hidden="false" ht="12.1" outlineLevel="0" r="26">
      <c r="A26" s="39" t="n">
        <v>45377</v>
      </c>
      <c r="B26" s="16" t="s">
        <v>674</v>
      </c>
      <c r="C26" s="16" t="s">
        <v>565</v>
      </c>
      <c r="D26" s="16" t="s">
        <v>931</v>
      </c>
      <c r="E26" s="6" t="n">
        <v>1000</v>
      </c>
      <c r="F26" s="7" t="n">
        <v>1</v>
      </c>
      <c r="G26" s="6" t="n">
        <v>30.54</v>
      </c>
      <c r="H26" s="6" t="n">
        <v>0</v>
      </c>
      <c r="I26" s="6" t="n">
        <v>30.54</v>
      </c>
      <c r="J26" s="6" t="n">
        <v>30.54</v>
      </c>
    </row>
    <row collapsed="false" customFormat="false" customHeight="false" hidden="false" ht="12.1" outlineLevel="0" r="27">
      <c r="A27" s="39" t="n">
        <v>45379</v>
      </c>
      <c r="B27" s="16" t="s">
        <v>674</v>
      </c>
      <c r="C27" s="16" t="s">
        <v>571</v>
      </c>
      <c r="D27" s="16" t="s">
        <v>938</v>
      </c>
      <c r="E27" s="6" t="n">
        <v>400</v>
      </c>
      <c r="F27" s="7" t="n">
        <v>5</v>
      </c>
      <c r="G27" s="6" t="n">
        <v>8.48</v>
      </c>
      <c r="H27" s="6" t="n">
        <v>0</v>
      </c>
      <c r="I27" s="6" t="n">
        <v>42.4</v>
      </c>
      <c r="J27" s="6" t="n">
        <v>42.4</v>
      </c>
    </row>
    <row collapsed="false" customFormat="false" customHeight="false" hidden="false" ht="12.1" outlineLevel="0" r="28">
      <c r="A28" s="39" t="n">
        <v>45386</v>
      </c>
      <c r="B28" s="16" t="s">
        <v>674</v>
      </c>
      <c r="C28" s="16" t="s">
        <v>176</v>
      </c>
      <c r="D28" s="16" t="s">
        <v>177</v>
      </c>
      <c r="E28" s="6" t="n">
        <v>1000</v>
      </c>
      <c r="F28" s="7" t="n">
        <v>1</v>
      </c>
      <c r="G28" s="6" t="n">
        <v>11.26</v>
      </c>
      <c r="H28" s="6" t="n">
        <v>0</v>
      </c>
      <c r="I28" s="6" t="n">
        <v>11.26</v>
      </c>
      <c r="J28" s="6" t="n">
        <v>11.26</v>
      </c>
    </row>
    <row collapsed="false" customFormat="false" customHeight="false" hidden="false" ht="12.1" outlineLevel="0" r="29">
      <c r="A29" s="39" t="n">
        <v>45399</v>
      </c>
      <c r="B29" s="16" t="s">
        <v>674</v>
      </c>
      <c r="C29" s="16" t="s">
        <v>566</v>
      </c>
      <c r="D29" s="16" t="s">
        <v>932</v>
      </c>
      <c r="E29" s="6" t="n">
        <v>1000</v>
      </c>
      <c r="F29" s="7" t="n">
        <v>2</v>
      </c>
      <c r="G29" s="6" t="n">
        <v>54.85</v>
      </c>
      <c r="H29" s="6" t="n">
        <v>0</v>
      </c>
      <c r="I29" s="6" t="n">
        <v>109.7</v>
      </c>
      <c r="J29" s="6" t="n">
        <v>109.7</v>
      </c>
    </row>
    <row collapsed="false" customFormat="false" customHeight="false" hidden="false" ht="12.1" outlineLevel="0" r="30">
      <c r="A30" s="39" t="n">
        <v>45416</v>
      </c>
      <c r="B30" s="16" t="s">
        <v>674</v>
      </c>
      <c r="C30" s="16" t="s">
        <v>176</v>
      </c>
      <c r="D30" s="16" t="s">
        <v>177</v>
      </c>
      <c r="E30" s="6" t="n">
        <v>1000</v>
      </c>
      <c r="F30" s="7" t="n">
        <v>2</v>
      </c>
      <c r="G30" s="6" t="n">
        <v>11.26</v>
      </c>
      <c r="H30" s="6" t="n">
        <v>0</v>
      </c>
      <c r="I30" s="6" t="n">
        <v>22.52</v>
      </c>
      <c r="J30" s="6" t="n">
        <v>22.52</v>
      </c>
    </row>
    <row collapsed="false" customFormat="false" customHeight="false" hidden="false" ht="12.1" outlineLevel="0" r="31">
      <c r="A31" s="39" t="n">
        <v>45419</v>
      </c>
      <c r="B31" s="16" t="s">
        <v>674</v>
      </c>
      <c r="C31" s="16" t="s">
        <v>558</v>
      </c>
      <c r="D31" s="16" t="s">
        <v>926</v>
      </c>
      <c r="E31" s="6" t="n">
        <v>1000</v>
      </c>
      <c r="F31" s="7" t="n">
        <v>1</v>
      </c>
      <c r="G31" s="6" t="n">
        <v>20.19</v>
      </c>
      <c r="H31" s="6" t="n">
        <v>0</v>
      </c>
      <c r="I31" s="6" t="n">
        <v>20.19</v>
      </c>
      <c r="J31" s="6" t="n">
        <v>20.19</v>
      </c>
    </row>
    <row collapsed="false" customFormat="false" customHeight="false" hidden="false" ht="12.1" outlineLevel="0" r="32">
      <c r="A32" s="39" t="n">
        <v>45426</v>
      </c>
      <c r="B32" s="16" t="s">
        <v>674</v>
      </c>
      <c r="C32" s="16" t="s">
        <v>559</v>
      </c>
      <c r="D32" s="16" t="s">
        <v>933</v>
      </c>
      <c r="E32" s="6" t="n">
        <v>1000</v>
      </c>
      <c r="F32" s="7" t="n">
        <v>2</v>
      </c>
      <c r="G32" s="6" t="n">
        <v>39.89</v>
      </c>
      <c r="H32" s="6" t="n">
        <v>0</v>
      </c>
      <c r="I32" s="6" t="n">
        <v>79.78</v>
      </c>
      <c r="J32" s="6" t="n">
        <v>79.78</v>
      </c>
    </row>
    <row collapsed="false" customFormat="false" customHeight="false" hidden="false" ht="12.1" outlineLevel="0" r="33">
      <c r="A33" s="39" t="n">
        <v>45431</v>
      </c>
      <c r="B33" s="16" t="s">
        <v>674</v>
      </c>
      <c r="C33" s="16" t="s">
        <v>563</v>
      </c>
      <c r="D33" s="16" t="s">
        <v>927</v>
      </c>
      <c r="E33" s="6" t="n">
        <v>1000</v>
      </c>
      <c r="F33" s="7" t="n">
        <v>1</v>
      </c>
      <c r="G33" s="6" t="n">
        <v>32.41</v>
      </c>
      <c r="H33" s="6" t="n">
        <v>0</v>
      </c>
      <c r="I33" s="6" t="n">
        <v>32.41</v>
      </c>
      <c r="J33" s="6" t="n">
        <v>32.41</v>
      </c>
    </row>
    <row collapsed="false" customFormat="false" customHeight="false" hidden="false" ht="12.1" outlineLevel="0" r="34">
      <c r="A34" s="39" t="n">
        <v>45435</v>
      </c>
      <c r="B34" s="16" t="s">
        <v>674</v>
      </c>
      <c r="C34" s="16" t="s">
        <v>560</v>
      </c>
      <c r="D34" s="16" t="s">
        <v>929</v>
      </c>
      <c r="E34" s="6" t="n">
        <v>1000</v>
      </c>
      <c r="F34" s="7" t="n">
        <v>3</v>
      </c>
      <c r="G34" s="6" t="n">
        <v>31.66</v>
      </c>
      <c r="H34" s="6" t="n">
        <v>0</v>
      </c>
      <c r="I34" s="6" t="n">
        <v>94.98</v>
      </c>
      <c r="J34" s="6" t="n">
        <v>94.98</v>
      </c>
    </row>
    <row collapsed="false" customFormat="false" customHeight="false" hidden="false" ht="12.1" outlineLevel="0" r="35">
      <c r="A35" s="39" t="n">
        <v>45435</v>
      </c>
      <c r="B35" s="16" t="s">
        <v>674</v>
      </c>
      <c r="C35" s="16" t="s">
        <v>569</v>
      </c>
      <c r="D35" s="16" t="s">
        <v>935</v>
      </c>
      <c r="E35" s="6" t="n">
        <v>400</v>
      </c>
      <c r="F35" s="7" t="n">
        <v>3</v>
      </c>
      <c r="G35" s="6" t="n">
        <v>10.42</v>
      </c>
      <c r="H35" s="6" t="n">
        <v>0</v>
      </c>
      <c r="I35" s="6" t="n">
        <v>31.26</v>
      </c>
      <c r="J35" s="6" t="n">
        <v>31.26</v>
      </c>
    </row>
    <row collapsed="false" customFormat="false" customHeight="false" hidden="false" ht="12.1" outlineLevel="0" r="36">
      <c r="A36" s="39" t="n">
        <v>45440</v>
      </c>
      <c r="B36" s="16" t="s">
        <v>674</v>
      </c>
      <c r="C36" s="16" t="s">
        <v>150</v>
      </c>
      <c r="D36" s="16" t="s">
        <v>151</v>
      </c>
      <c r="E36" s="6" t="n">
        <v>1000</v>
      </c>
      <c r="F36" s="7" t="n">
        <v>5</v>
      </c>
      <c r="G36" s="6" t="n">
        <v>47.37</v>
      </c>
      <c r="H36" s="6" t="n">
        <v>0</v>
      </c>
      <c r="I36" s="6" t="n">
        <v>236.85</v>
      </c>
      <c r="J36" s="6" t="n">
        <v>236.85</v>
      </c>
    </row>
    <row collapsed="false" customFormat="false" customHeight="false" hidden="false" ht="12.1" outlineLevel="0" r="37">
      <c r="A37" s="39" t="n">
        <v>45446</v>
      </c>
      <c r="B37" s="16" t="s">
        <v>674</v>
      </c>
      <c r="C37" s="16" t="s">
        <v>176</v>
      </c>
      <c r="D37" s="16" t="s">
        <v>177</v>
      </c>
      <c r="E37" s="6" t="n">
        <v>1000</v>
      </c>
      <c r="F37" s="7" t="n">
        <v>3</v>
      </c>
      <c r="G37" s="6" t="n">
        <v>11.26</v>
      </c>
      <c r="H37" s="6" t="n">
        <v>0</v>
      </c>
      <c r="I37" s="6" t="n">
        <v>33.78</v>
      </c>
      <c r="J37" s="6" t="n">
        <v>33.78</v>
      </c>
    </row>
    <row collapsed="false" customFormat="false" customHeight="false" hidden="false" ht="12.1" outlineLevel="0" r="38">
      <c r="A38" s="39" t="n">
        <v>45460</v>
      </c>
      <c r="B38" s="16" t="s">
        <v>674</v>
      </c>
      <c r="C38" s="16" t="s">
        <v>570</v>
      </c>
      <c r="D38" s="16" t="s">
        <v>937</v>
      </c>
      <c r="E38" s="6" t="n">
        <v>505</v>
      </c>
      <c r="F38" s="7" t="n">
        <v>5</v>
      </c>
      <c r="G38" s="6" t="n">
        <v>12.28</v>
      </c>
      <c r="H38" s="6" t="n">
        <v>0</v>
      </c>
      <c r="I38" s="6" t="n">
        <v>61.4</v>
      </c>
      <c r="J38" s="6" t="n">
        <v>61.4</v>
      </c>
    </row>
    <row collapsed="false" customFormat="false" customHeight="false" hidden="false" ht="12.1" outlineLevel="0" r="39">
      <c r="A39" s="39" t="n">
        <v>45460</v>
      </c>
      <c r="B39" s="16" t="s">
        <v>674</v>
      </c>
      <c r="C39" s="16" t="s">
        <v>210</v>
      </c>
      <c r="D39" s="16" t="s">
        <v>211</v>
      </c>
      <c r="E39" s="6" t="n">
        <v>1000</v>
      </c>
      <c r="F39" s="7" t="n">
        <v>3</v>
      </c>
      <c r="G39" s="6" t="n">
        <v>22.69</v>
      </c>
      <c r="H39" s="6" t="n">
        <v>0</v>
      </c>
      <c r="I39" s="6" t="n">
        <v>68.07</v>
      </c>
      <c r="J39" s="6" t="n">
        <v>68.07</v>
      </c>
    </row>
    <row collapsed="false" customFormat="false" customHeight="false" hidden="false" ht="12.1" outlineLevel="0" r="40">
      <c r="A40" s="39" t="n">
        <v>45468</v>
      </c>
      <c r="B40" s="16" t="s">
        <v>674</v>
      </c>
      <c r="C40" s="16" t="s">
        <v>561</v>
      </c>
      <c r="D40" s="16" t="s">
        <v>930</v>
      </c>
      <c r="E40" s="6" t="n">
        <v>1000</v>
      </c>
      <c r="F40" s="7" t="n">
        <v>2</v>
      </c>
      <c r="G40" s="6" t="n">
        <v>19.95</v>
      </c>
      <c r="H40" s="6" t="n">
        <v>0</v>
      </c>
      <c r="I40" s="6" t="n">
        <v>39.9</v>
      </c>
      <c r="J40" s="6" t="n">
        <v>39.9</v>
      </c>
    </row>
    <row collapsed="false" customFormat="false" customHeight="false" hidden="false" ht="12.1" outlineLevel="0" r="41">
      <c r="A41" s="39" t="n">
        <v>45468</v>
      </c>
      <c r="B41" s="16" t="s">
        <v>674</v>
      </c>
      <c r="C41" s="16" t="s">
        <v>565</v>
      </c>
      <c r="D41" s="16" t="s">
        <v>931</v>
      </c>
      <c r="E41" s="6" t="n">
        <v>1000</v>
      </c>
      <c r="F41" s="7" t="n">
        <v>1</v>
      </c>
      <c r="G41" s="6" t="n">
        <v>30.54</v>
      </c>
      <c r="H41" s="6" t="n">
        <v>0</v>
      </c>
      <c r="I41" s="6" t="n">
        <v>30.54</v>
      </c>
      <c r="J41" s="6" t="n">
        <v>30.54</v>
      </c>
    </row>
    <row collapsed="false" customFormat="false" customHeight="false" hidden="false" ht="12.1" outlineLevel="0" r="42">
      <c r="A42" s="39" t="n">
        <v>45470</v>
      </c>
      <c r="B42" s="16" t="s">
        <v>674</v>
      </c>
      <c r="C42" s="16" t="s">
        <v>571</v>
      </c>
      <c r="D42" s="16" t="s">
        <v>938</v>
      </c>
      <c r="E42" s="6" t="n">
        <v>400</v>
      </c>
      <c r="F42" s="7" t="n">
        <v>5</v>
      </c>
      <c r="G42" s="6" t="n">
        <v>8.48</v>
      </c>
      <c r="H42" s="6" t="n">
        <v>0</v>
      </c>
      <c r="I42" s="6" t="n">
        <v>42.4</v>
      </c>
      <c r="J42" s="6" t="n">
        <v>42.4</v>
      </c>
    </row>
    <row collapsed="false" customFormat="false" customHeight="false" hidden="false" ht="12.1" outlineLevel="0" r="43">
      <c r="A43" s="39" t="n">
        <v>45476</v>
      </c>
      <c r="B43" s="16" t="s">
        <v>674</v>
      </c>
      <c r="C43" s="16" t="s">
        <v>176</v>
      </c>
      <c r="D43" s="16" t="s">
        <v>177</v>
      </c>
      <c r="E43" s="6" t="n">
        <v>1000</v>
      </c>
      <c r="F43" s="7" t="n">
        <v>3</v>
      </c>
      <c r="G43" s="6" t="n">
        <v>11.26</v>
      </c>
      <c r="H43" s="6" t="n">
        <v>0</v>
      </c>
      <c r="I43" s="6" t="n">
        <v>33.78</v>
      </c>
      <c r="J43" s="6" t="n">
        <v>33.78</v>
      </c>
    </row>
    <row collapsed="false" customFormat="false" customHeight="false" hidden="false" ht="12.1" outlineLevel="0" r="44">
      <c r="A44" s="39" t="n">
        <v>45506</v>
      </c>
      <c r="B44" s="16" t="s">
        <v>674</v>
      </c>
      <c r="C44" s="16" t="s">
        <v>176</v>
      </c>
      <c r="D44" s="16" t="s">
        <v>177</v>
      </c>
      <c r="E44" s="6" t="n">
        <v>1000</v>
      </c>
      <c r="F44" s="7" t="n">
        <v>3</v>
      </c>
      <c r="G44" s="6" t="n">
        <v>11.26</v>
      </c>
      <c r="H44" s="6" t="n">
        <v>0</v>
      </c>
      <c r="I44" s="6" t="n">
        <v>33.78</v>
      </c>
      <c r="J44" s="6" t="n">
        <v>33.78</v>
      </c>
    </row>
    <row collapsed="false" customFormat="false" customHeight="false" hidden="false" ht="12.1" outlineLevel="0" r="45">
      <c r="A45" s="39" t="n">
        <v>45510</v>
      </c>
      <c r="B45" s="16" t="s">
        <v>674</v>
      </c>
      <c r="C45" s="16" t="s">
        <v>558</v>
      </c>
      <c r="D45" s="16" t="s">
        <v>926</v>
      </c>
      <c r="E45" s="6" t="n">
        <v>1000</v>
      </c>
      <c r="F45" s="7" t="n">
        <v>1</v>
      </c>
      <c r="G45" s="6" t="n">
        <v>20.19</v>
      </c>
      <c r="H45" s="6" t="n">
        <v>0</v>
      </c>
      <c r="I45" s="6" t="n">
        <v>20.19</v>
      </c>
      <c r="J45" s="6" t="n">
        <v>20.19</v>
      </c>
    </row>
    <row collapsed="false" customFormat="false" customHeight="false" hidden="false" ht="12.1" outlineLevel="0" r="46">
      <c r="A46" s="39" t="n">
        <v>45522</v>
      </c>
      <c r="B46" s="16" t="s">
        <v>674</v>
      </c>
      <c r="C46" s="16" t="s">
        <v>563</v>
      </c>
      <c r="D46" s="16" t="s">
        <v>927</v>
      </c>
      <c r="E46" s="6" t="n">
        <v>850</v>
      </c>
      <c r="F46" s="7" t="n">
        <v>1</v>
      </c>
      <c r="G46" s="6" t="n">
        <v>27.55</v>
      </c>
      <c r="H46" s="6" t="n">
        <v>0</v>
      </c>
      <c r="I46" s="6" t="n">
        <v>27.55</v>
      </c>
      <c r="J46" s="6" t="n">
        <v>27.55</v>
      </c>
    </row>
    <row collapsed="false" customFormat="false" customHeight="false" hidden="false" ht="12.1" outlineLevel="0" r="47">
      <c r="A47" s="39" t="n">
        <v>45526</v>
      </c>
      <c r="B47" s="16" t="s">
        <v>674</v>
      </c>
      <c r="C47" s="16" t="s">
        <v>560</v>
      </c>
      <c r="D47" s="16" t="s">
        <v>929</v>
      </c>
      <c r="E47" s="6" t="n">
        <v>1000</v>
      </c>
      <c r="F47" s="7" t="n">
        <v>3</v>
      </c>
      <c r="G47" s="6" t="n">
        <v>31.66</v>
      </c>
      <c r="H47" s="6" t="n">
        <v>0</v>
      </c>
      <c r="I47" s="6" t="n">
        <v>94.98</v>
      </c>
      <c r="J47" s="6" t="n">
        <v>94.98</v>
      </c>
    </row>
    <row collapsed="false" customFormat="false" customHeight="false" hidden="false" ht="12.1" outlineLevel="0" r="48">
      <c r="A48" s="39" t="n">
        <v>45526</v>
      </c>
      <c r="B48" s="16" t="s">
        <v>674</v>
      </c>
      <c r="C48" s="16" t="s">
        <v>569</v>
      </c>
      <c r="D48" s="16" t="s">
        <v>935</v>
      </c>
      <c r="E48" s="6" t="n">
        <v>400</v>
      </c>
      <c r="F48" s="7" t="n">
        <v>3</v>
      </c>
      <c r="G48" s="6" t="n">
        <v>10.42</v>
      </c>
      <c r="H48" s="6" t="n">
        <v>0</v>
      </c>
      <c r="I48" s="6" t="n">
        <v>31.26</v>
      </c>
      <c r="J48" s="6" t="n">
        <v>31.26</v>
      </c>
    </row>
    <row collapsed="false" customFormat="false" customHeight="false" hidden="false" ht="12.1" outlineLevel="0" r="49">
      <c r="A49" s="39" t="n">
        <v>45536</v>
      </c>
      <c r="B49" s="16" t="s">
        <v>674</v>
      </c>
      <c r="C49" s="16" t="s">
        <v>176</v>
      </c>
      <c r="D49" s="16" t="s">
        <v>177</v>
      </c>
      <c r="E49" s="6" t="n">
        <v>1000</v>
      </c>
      <c r="F49" s="7" t="n">
        <v>3</v>
      </c>
      <c r="G49" s="6" t="n">
        <v>11.26</v>
      </c>
      <c r="H49" s="6" t="n">
        <v>0</v>
      </c>
      <c r="I49" s="6" t="n">
        <v>33.78</v>
      </c>
      <c r="J49" s="6" t="n">
        <v>33.78</v>
      </c>
    </row>
    <row collapsed="false" customFormat="false" customHeight="false" hidden="false" ht="12.1" outlineLevel="0" r="50">
      <c r="A50" s="39" t="n">
        <v>45551</v>
      </c>
      <c r="B50" s="16" t="s">
        <v>674</v>
      </c>
      <c r="C50" s="16" t="s">
        <v>570</v>
      </c>
      <c r="D50" s="16" t="s">
        <v>937</v>
      </c>
      <c r="E50" s="6" t="n">
        <v>340</v>
      </c>
      <c r="F50" s="7" t="n">
        <v>5</v>
      </c>
      <c r="G50" s="6" t="n">
        <v>8.26</v>
      </c>
      <c r="H50" s="6" t="n">
        <v>0</v>
      </c>
      <c r="I50" s="6" t="n">
        <v>41.3</v>
      </c>
      <c r="J50" s="6" t="n">
        <v>41.3</v>
      </c>
    </row>
    <row collapsed="false" customFormat="false" customHeight="false" hidden="false" ht="12.1" outlineLevel="0" r="51">
      <c r="A51" s="39" t="n">
        <v>45551</v>
      </c>
      <c r="B51" s="16" t="s">
        <v>674</v>
      </c>
      <c r="C51" s="16" t="s">
        <v>210</v>
      </c>
      <c r="D51" s="16" t="s">
        <v>211</v>
      </c>
      <c r="E51" s="6" t="n">
        <v>1000</v>
      </c>
      <c r="F51" s="7" t="n">
        <v>3</v>
      </c>
      <c r="G51" s="6" t="n">
        <v>22.69</v>
      </c>
      <c r="H51" s="6" t="n">
        <v>0</v>
      </c>
      <c r="I51" s="6" t="n">
        <v>68.07</v>
      </c>
      <c r="J51" s="6" t="n">
        <v>68.07</v>
      </c>
    </row>
    <row collapsed="false" customFormat="false" customHeight="false" hidden="false" ht="12.1" outlineLevel="0" r="52">
      <c r="A52" s="39" t="n">
        <v>45552</v>
      </c>
      <c r="B52" s="16" t="s">
        <v>674</v>
      </c>
      <c r="C52" s="16" t="s">
        <v>145</v>
      </c>
      <c r="D52" s="16" t="s">
        <v>147</v>
      </c>
      <c r="E52" s="6" t="n">
        <v>1000</v>
      </c>
      <c r="F52" s="7" t="n">
        <v>8</v>
      </c>
      <c r="G52" s="6" t="n">
        <v>33.41</v>
      </c>
      <c r="H52" s="6" t="n">
        <v>0</v>
      </c>
      <c r="I52" s="6" t="n">
        <v>267.28</v>
      </c>
      <c r="J52" s="6" t="n">
        <v>267.28</v>
      </c>
    </row>
    <row collapsed="false" customFormat="false" customHeight="false" hidden="false" ht="12.1" outlineLevel="0" r="53">
      <c r="A53" s="39" t="n">
        <v>45559</v>
      </c>
      <c r="B53" s="16" t="s">
        <v>674</v>
      </c>
      <c r="C53" s="16" t="s">
        <v>561</v>
      </c>
      <c r="D53" s="16" t="s">
        <v>930</v>
      </c>
      <c r="E53" s="6" t="n">
        <v>1000</v>
      </c>
      <c r="F53" s="7" t="n">
        <v>2</v>
      </c>
      <c r="G53" s="6" t="n">
        <v>19.95</v>
      </c>
      <c r="H53" s="6" t="n">
        <v>0</v>
      </c>
      <c r="I53" s="6" t="n">
        <v>39.9</v>
      </c>
      <c r="J53" s="6" t="n">
        <v>39.9</v>
      </c>
    </row>
    <row collapsed="false" customFormat="false" customHeight="false" hidden="false" ht="12.1" outlineLevel="0" r="54">
      <c r="A54" s="39" t="n">
        <v>45559</v>
      </c>
      <c r="B54" s="16" t="s">
        <v>674</v>
      </c>
      <c r="C54" s="16" t="s">
        <v>565</v>
      </c>
      <c r="D54" s="16" t="s">
        <v>931</v>
      </c>
      <c r="E54" s="6" t="n">
        <v>1000</v>
      </c>
      <c r="F54" s="7" t="n">
        <v>1</v>
      </c>
      <c r="G54" s="6" t="n">
        <v>30.54</v>
      </c>
      <c r="H54" s="6" t="n">
        <v>0</v>
      </c>
      <c r="I54" s="6" t="n">
        <v>30.54</v>
      </c>
      <c r="J54" s="6" t="n">
        <v>30.54</v>
      </c>
    </row>
    <row collapsed="false" customFormat="false" customHeight="false" hidden="false" ht="12.1" outlineLevel="0" r="55">
      <c r="A55" s="39" t="n">
        <v>45561</v>
      </c>
      <c r="B55" s="16" t="s">
        <v>674</v>
      </c>
      <c r="C55" s="16" t="s">
        <v>571</v>
      </c>
      <c r="D55" s="16" t="s">
        <v>938</v>
      </c>
      <c r="E55" s="6" t="n">
        <v>400</v>
      </c>
      <c r="F55" s="7" t="n">
        <v>5</v>
      </c>
      <c r="G55" s="6" t="n">
        <v>8.48</v>
      </c>
      <c r="H55" s="6" t="n">
        <v>0</v>
      </c>
      <c r="I55" s="6" t="n">
        <v>42.4</v>
      </c>
      <c r="J55" s="6" t="n">
        <v>42.4</v>
      </c>
    </row>
    <row collapsed="false" customFormat="false" customHeight="false" hidden="false" ht="12.1" outlineLevel="0" r="56">
      <c r="A56" s="39" t="n">
        <v>45566</v>
      </c>
      <c r="B56" s="16" t="s">
        <v>674</v>
      </c>
      <c r="C56" s="16" t="s">
        <v>176</v>
      </c>
      <c r="D56" s="16" t="s">
        <v>177</v>
      </c>
      <c r="E56" s="6" t="n">
        <v>1000</v>
      </c>
      <c r="F56" s="7" t="n">
        <v>3</v>
      </c>
      <c r="G56" s="6" t="n">
        <v>11.26</v>
      </c>
      <c r="H56" s="6" t="n">
        <v>0</v>
      </c>
      <c r="I56" s="6" t="n">
        <v>33.78</v>
      </c>
      <c r="J56" s="6" t="n">
        <v>33.78</v>
      </c>
    </row>
    <row collapsed="false" customFormat="false" customHeight="false" hidden="false" ht="12.1" outlineLevel="0" r="57">
      <c r="A57" s="39" t="n">
        <v>45596</v>
      </c>
      <c r="B57" s="16" t="s">
        <v>674</v>
      </c>
      <c r="C57" s="16" t="s">
        <v>176</v>
      </c>
      <c r="D57" s="16" t="s">
        <v>177</v>
      </c>
      <c r="E57" s="6" t="n">
        <v>1000</v>
      </c>
      <c r="F57" s="7" t="n">
        <v>3</v>
      </c>
      <c r="G57" s="6" t="n">
        <v>11.26</v>
      </c>
      <c r="H57" s="6" t="n">
        <v>0</v>
      </c>
      <c r="I57" s="6" t="n">
        <v>33.78</v>
      </c>
      <c r="J57" s="6" t="n">
        <v>33.78</v>
      </c>
    </row>
    <row collapsed="false" customFormat="false" customHeight="false" hidden="false" ht="12.1" outlineLevel="0" r="58">
      <c r="A58" s="39" t="n">
        <v>45610</v>
      </c>
      <c r="B58" s="16" t="s">
        <v>674</v>
      </c>
      <c r="C58" s="16" t="s">
        <v>559</v>
      </c>
      <c r="D58" s="16" t="s">
        <v>933</v>
      </c>
      <c r="E58" s="6" t="n">
        <v>1000</v>
      </c>
      <c r="F58" s="7" t="n">
        <v>2</v>
      </c>
      <c r="G58" s="6" t="n">
        <v>40.33</v>
      </c>
      <c r="H58" s="6" t="n">
        <v>0</v>
      </c>
      <c r="I58" s="6" t="n">
        <v>80.66</v>
      </c>
      <c r="J58" s="6" t="n">
        <v>80.66</v>
      </c>
    </row>
    <row collapsed="false" customFormat="false" customHeight="false" hidden="false" ht="12.1" outlineLevel="0" r="59">
      <c r="A59" s="39" t="n">
        <v>45613</v>
      </c>
      <c r="B59" s="16" t="s">
        <v>674</v>
      </c>
      <c r="C59" s="16" t="s">
        <v>563</v>
      </c>
      <c r="D59" s="16" t="s">
        <v>927</v>
      </c>
      <c r="E59" s="6" t="n">
        <v>650</v>
      </c>
      <c r="F59" s="7" t="n">
        <v>1</v>
      </c>
      <c r="G59" s="6" t="n">
        <v>21.07</v>
      </c>
      <c r="H59" s="6" t="n">
        <v>0</v>
      </c>
      <c r="I59" s="6" t="n">
        <v>21.07</v>
      </c>
      <c r="J59" s="6" t="n">
        <v>21.07</v>
      </c>
    </row>
    <row collapsed="false" customFormat="false" customHeight="false" hidden="false" ht="12.1" outlineLevel="0" r="60">
      <c r="A60" s="39" t="n">
        <v>45617</v>
      </c>
      <c r="B60" s="16" t="s">
        <v>674</v>
      </c>
      <c r="C60" s="16" t="s">
        <v>560</v>
      </c>
      <c r="D60" s="16" t="s">
        <v>929</v>
      </c>
      <c r="E60" s="6" t="n">
        <v>1000</v>
      </c>
      <c r="F60" s="7" t="n">
        <v>3</v>
      </c>
      <c r="G60" s="6" t="n">
        <v>31.66</v>
      </c>
      <c r="H60" s="6" t="n">
        <v>0</v>
      </c>
      <c r="I60" s="6" t="n">
        <v>94.98</v>
      </c>
      <c r="J60" s="6" t="n">
        <v>94.98</v>
      </c>
    </row>
    <row collapsed="false" customFormat="false" customHeight="false" hidden="false" ht="12.1" outlineLevel="0" r="61">
      <c r="A61" s="39" t="n">
        <v>45622</v>
      </c>
      <c r="B61" s="16" t="s">
        <v>674</v>
      </c>
      <c r="C61" s="16" t="s">
        <v>150</v>
      </c>
      <c r="D61" s="16" t="s">
        <v>151</v>
      </c>
      <c r="E61" s="6" t="n">
        <v>1000</v>
      </c>
      <c r="F61" s="7" t="n">
        <v>9</v>
      </c>
      <c r="G61" s="6" t="n">
        <v>47.37</v>
      </c>
      <c r="H61" s="6" t="n">
        <v>0</v>
      </c>
      <c r="I61" s="6" t="n">
        <v>426.33</v>
      </c>
      <c r="J61" s="6" t="n">
        <v>426.33</v>
      </c>
    </row>
    <row collapsed="false" customFormat="false" customHeight="false" hidden="false" ht="12.1" outlineLevel="0" r="62">
      <c r="A62" s="39" t="n">
        <v>45626</v>
      </c>
      <c r="B62" s="16" t="s">
        <v>674</v>
      </c>
      <c r="C62" s="16" t="s">
        <v>176</v>
      </c>
      <c r="D62" s="16" t="s">
        <v>177</v>
      </c>
      <c r="E62" s="6" t="n">
        <v>1000</v>
      </c>
      <c r="F62" s="7" t="n">
        <v>3</v>
      </c>
      <c r="G62" s="6" t="n">
        <v>11.26</v>
      </c>
      <c r="H62" s="6" t="n">
        <v>0</v>
      </c>
      <c r="I62" s="6" t="n">
        <v>33.78</v>
      </c>
      <c r="J62" s="6" t="n">
        <v>33.78</v>
      </c>
    </row>
    <row collapsed="false" customFormat="false" customHeight="false" hidden="false" ht="12.1" outlineLevel="0" r="63">
      <c r="A63" s="39" t="n">
        <v>45629</v>
      </c>
      <c r="B63" s="16" t="s">
        <v>674</v>
      </c>
      <c r="C63" s="16" t="s">
        <v>160</v>
      </c>
      <c r="D63" s="16" t="s">
        <v>161</v>
      </c>
      <c r="E63" s="6" t="n">
        <v>1000</v>
      </c>
      <c r="F63" s="7" t="n">
        <v>7</v>
      </c>
      <c r="G63" s="6" t="n">
        <v>35.4</v>
      </c>
      <c r="H63" s="6" t="n">
        <v>0</v>
      </c>
      <c r="I63" s="6" t="n">
        <v>247.8</v>
      </c>
      <c r="J63" s="6" t="n">
        <v>247.8</v>
      </c>
    </row>
    <row collapsed="false" customFormat="false" customHeight="false" hidden="false" ht="12.1" outlineLevel="0" r="64">
      <c r="A64" s="39" t="n">
        <v>45634</v>
      </c>
      <c r="B64" s="16" t="s">
        <v>674</v>
      </c>
      <c r="C64" s="16" t="s">
        <v>204</v>
      </c>
      <c r="D64" s="16" t="s">
        <v>205</v>
      </c>
      <c r="E64" s="6" t="n">
        <v>1000</v>
      </c>
      <c r="F64" s="7" t="n">
        <v>3</v>
      </c>
      <c r="G64" s="6" t="n">
        <v>12.33</v>
      </c>
      <c r="H64" s="6" t="n">
        <v>0</v>
      </c>
      <c r="I64" s="6" t="n">
        <v>36.99</v>
      </c>
      <c r="J64" s="6" t="n">
        <v>36.99</v>
      </c>
    </row>
    <row collapsed="false" customFormat="false" customHeight="false" hidden="false" ht="12.1" outlineLevel="0" r="65">
      <c r="A65" s="39" t="n">
        <v>45642</v>
      </c>
      <c r="B65" s="16" t="s">
        <v>674</v>
      </c>
      <c r="C65" s="16" t="s">
        <v>570</v>
      </c>
      <c r="D65" s="16" t="s">
        <v>937</v>
      </c>
      <c r="E65" s="6" t="n">
        <v>175</v>
      </c>
      <c r="F65" s="7" t="n">
        <v>5</v>
      </c>
      <c r="G65" s="6" t="n">
        <v>4.25</v>
      </c>
      <c r="H65" s="6" t="n">
        <v>0</v>
      </c>
      <c r="I65" s="6" t="n">
        <v>21.25</v>
      </c>
      <c r="J65" s="6" t="n">
        <v>21.25</v>
      </c>
    </row>
    <row collapsed="false" customFormat="false" customHeight="false" hidden="false" ht="12.1" outlineLevel="0" r="66">
      <c r="A66" s="39" t="n">
        <v>45642</v>
      </c>
      <c r="B66" s="16" t="s">
        <v>674</v>
      </c>
      <c r="C66" s="16" t="s">
        <v>210</v>
      </c>
      <c r="D66" s="16" t="s">
        <v>211</v>
      </c>
      <c r="E66" s="6" t="n">
        <v>890</v>
      </c>
      <c r="F66" s="7" t="n">
        <v>3</v>
      </c>
      <c r="G66" s="6" t="n">
        <v>20.19</v>
      </c>
      <c r="H66" s="6" t="n">
        <v>0</v>
      </c>
      <c r="I66" s="6" t="n">
        <v>60.57</v>
      </c>
      <c r="J66" s="6" t="n">
        <v>60.57</v>
      </c>
    </row>
    <row collapsed="false" customFormat="false" customHeight="false" hidden="false" ht="12.1" outlineLevel="0" r="67">
      <c r="A67" s="39" t="n">
        <v>45650</v>
      </c>
      <c r="B67" s="16" t="s">
        <v>674</v>
      </c>
      <c r="C67" s="16" t="s">
        <v>561</v>
      </c>
      <c r="D67" s="16" t="s">
        <v>930</v>
      </c>
      <c r="E67" s="6" t="n">
        <v>1000</v>
      </c>
      <c r="F67" s="7" t="n">
        <v>2</v>
      </c>
      <c r="G67" s="6" t="n">
        <v>19.95</v>
      </c>
      <c r="H67" s="6" t="n">
        <v>0</v>
      </c>
      <c r="I67" s="6" t="n">
        <v>39.9</v>
      </c>
      <c r="J67" s="6" t="n">
        <v>39.9</v>
      </c>
    </row>
    <row collapsed="false" customFormat="false" customHeight="false" hidden="false" ht="12.1" outlineLevel="0" r="68">
      <c r="A68" s="39" t="n">
        <v>45650</v>
      </c>
      <c r="B68" s="16" t="s">
        <v>674</v>
      </c>
      <c r="C68" s="16" t="s">
        <v>565</v>
      </c>
      <c r="D68" s="16" t="s">
        <v>931</v>
      </c>
      <c r="E68" s="6" t="n">
        <v>1000</v>
      </c>
      <c r="F68" s="7" t="n">
        <v>1</v>
      </c>
      <c r="G68" s="6" t="n">
        <v>30.54</v>
      </c>
      <c r="H68" s="6" t="n">
        <v>0</v>
      </c>
      <c r="I68" s="6" t="n">
        <v>30.54</v>
      </c>
      <c r="J68" s="6" t="n">
        <v>30.54</v>
      </c>
    </row>
    <row collapsed="false" customFormat="false" customHeight="false" hidden="false" ht="12.1" outlineLevel="0" r="69">
      <c r="A69" s="39" t="n">
        <v>45656</v>
      </c>
      <c r="B69" s="16" t="s">
        <v>674</v>
      </c>
      <c r="C69" s="16" t="s">
        <v>176</v>
      </c>
      <c r="D69" s="16" t="s">
        <v>177</v>
      </c>
      <c r="E69" s="6" t="n">
        <v>1000</v>
      </c>
      <c r="F69" s="7" t="n">
        <v>3</v>
      </c>
      <c r="G69" s="6" t="n">
        <v>11.26</v>
      </c>
      <c r="H69" s="6" t="n">
        <v>0</v>
      </c>
      <c r="I69" s="6" t="n">
        <v>33.78</v>
      </c>
      <c r="J69" s="6" t="n">
        <v>33.78</v>
      </c>
    </row>
    <row collapsed="false" customFormat="false" customHeight="false" hidden="false" ht="12.1" outlineLevel="0" r="70">
      <c r="A70" s="39" t="n">
        <v>45664</v>
      </c>
      <c r="B70" s="16" t="s">
        <v>674</v>
      </c>
      <c r="C70" s="16" t="s">
        <v>204</v>
      </c>
      <c r="D70" s="16" t="s">
        <v>205</v>
      </c>
      <c r="E70" s="6" t="n">
        <v>1000</v>
      </c>
      <c r="F70" s="7" t="n">
        <v>3</v>
      </c>
      <c r="G70" s="6" t="n">
        <v>12.33</v>
      </c>
      <c r="H70" s="6" t="n">
        <v>0</v>
      </c>
      <c r="I70" s="6" t="n">
        <v>36.99</v>
      </c>
      <c r="J70" s="6" t="n">
        <v>36.99</v>
      </c>
    </row>
    <row collapsed="false" customFormat="false" customHeight="false" hidden="false" ht="12.1" outlineLevel="0" r="71">
      <c r="A71" s="39" t="n">
        <v>45678</v>
      </c>
      <c r="B71" s="16" t="s">
        <v>674</v>
      </c>
      <c r="C71" s="16" t="s">
        <v>574</v>
      </c>
      <c r="D71" s="16" t="s">
        <v>939</v>
      </c>
      <c r="E71" s="6" t="n">
        <v>1000</v>
      </c>
      <c r="F71" s="7" t="n">
        <v>1</v>
      </c>
      <c r="G71" s="6" t="n">
        <v>43.38</v>
      </c>
      <c r="H71" s="6" t="n">
        <v>0</v>
      </c>
      <c r="I71" s="6" t="n">
        <v>43.38</v>
      </c>
      <c r="J71" s="6" t="n">
        <v>43.38</v>
      </c>
    </row>
    <row collapsed="false" customFormat="false" customHeight="false" hidden="false" ht="12.1" outlineLevel="0" r="72">
      <c r="A72" s="39" t="n">
        <v>45680</v>
      </c>
      <c r="B72" s="16" t="s">
        <v>674</v>
      </c>
      <c r="C72" s="16" t="s">
        <v>575</v>
      </c>
      <c r="D72" s="16" t="s">
        <v>940</v>
      </c>
      <c r="E72" s="6" t="n">
        <v>1000</v>
      </c>
      <c r="F72" s="7" t="n">
        <v>2</v>
      </c>
      <c r="G72" s="6" t="n">
        <v>26.43</v>
      </c>
      <c r="H72" s="6" t="n">
        <v>0</v>
      </c>
      <c r="I72" s="6" t="n">
        <v>52.86</v>
      </c>
      <c r="J72" s="6" t="n">
        <v>52.86</v>
      </c>
    </row>
    <row collapsed="false" customFormat="false" customHeight="false" hidden="false" ht="12.1" outlineLevel="0" r="73">
      <c r="A73" s="39" t="n">
        <v>45686</v>
      </c>
      <c r="B73" s="16" t="s">
        <v>674</v>
      </c>
      <c r="C73" s="16" t="s">
        <v>176</v>
      </c>
      <c r="D73" s="16" t="s">
        <v>177</v>
      </c>
      <c r="E73" s="6" t="n">
        <v>1000</v>
      </c>
      <c r="F73" s="7" t="n">
        <v>3</v>
      </c>
      <c r="G73" s="6" t="n">
        <v>11.26</v>
      </c>
      <c r="H73" s="6" t="n">
        <v>0</v>
      </c>
      <c r="I73" s="6" t="n">
        <v>33.78</v>
      </c>
      <c r="J73" s="6" t="n">
        <v>33.78</v>
      </c>
    </row>
    <row collapsed="false" customFormat="false" customHeight="false" hidden="false" ht="12.1" outlineLevel="0" r="74">
      <c r="A74" s="39" t="n">
        <v>45688</v>
      </c>
      <c r="B74" s="16" t="s">
        <v>674</v>
      </c>
      <c r="C74" s="16" t="s">
        <v>213</v>
      </c>
      <c r="D74" s="16" t="s">
        <v>214</v>
      </c>
      <c r="E74" s="6" t="n">
        <v>648.33</v>
      </c>
      <c r="F74" s="7" t="n">
        <v>3</v>
      </c>
      <c r="G74" s="6" t="n">
        <v>4.41</v>
      </c>
      <c r="H74" s="6" t="n">
        <v>0</v>
      </c>
      <c r="I74" s="6" t="n">
        <v>13.23</v>
      </c>
      <c r="J74" s="6" t="n">
        <v>13.23</v>
      </c>
    </row>
    <row collapsed="false" customFormat="false" customHeight="false" hidden="false" ht="12.1" outlineLevel="0" r="75">
      <c r="A75" s="39" t="n">
        <v>45694</v>
      </c>
      <c r="B75" s="16" t="s">
        <v>674</v>
      </c>
      <c r="C75" s="16" t="s">
        <v>204</v>
      </c>
      <c r="D75" s="16" t="s">
        <v>205</v>
      </c>
      <c r="E75" s="6" t="n">
        <v>1000</v>
      </c>
      <c r="F75" s="7" t="n">
        <v>3</v>
      </c>
      <c r="G75" s="6" t="n">
        <v>11.51</v>
      </c>
      <c r="H75" s="6" t="n">
        <v>0</v>
      </c>
      <c r="I75" s="6" t="n">
        <v>34.53</v>
      </c>
      <c r="J75" s="6" t="n">
        <v>34.53</v>
      </c>
    </row>
    <row collapsed="false" customFormat="false" customHeight="false" hidden="false" ht="12.1" outlineLevel="0" r="76">
      <c r="A76" s="39" t="n">
        <v>45704</v>
      </c>
      <c r="B76" s="16" t="s">
        <v>674</v>
      </c>
      <c r="C76" s="16" t="s">
        <v>563</v>
      </c>
      <c r="D76" s="16" t="s">
        <v>927</v>
      </c>
      <c r="E76" s="6" t="n">
        <v>400</v>
      </c>
      <c r="F76" s="7" t="n">
        <v>1</v>
      </c>
      <c r="G76" s="6" t="n">
        <v>12.96</v>
      </c>
      <c r="H76" s="6" t="n">
        <v>0</v>
      </c>
      <c r="I76" s="6" t="n">
        <v>12.96</v>
      </c>
      <c r="J76" s="6" t="n">
        <v>12.96</v>
      </c>
    </row>
    <row collapsed="false" customFormat="false" customHeight="false" hidden="false" ht="12.1" outlineLevel="0" r="77">
      <c r="A77" s="39" t="n">
        <v>45708</v>
      </c>
      <c r="B77" s="16" t="s">
        <v>674</v>
      </c>
      <c r="C77" s="16" t="s">
        <v>560</v>
      </c>
      <c r="D77" s="16" t="s">
        <v>929</v>
      </c>
      <c r="E77" s="6" t="n">
        <v>1000</v>
      </c>
      <c r="F77" s="7" t="n">
        <v>3</v>
      </c>
      <c r="G77" s="6" t="n">
        <v>31.66</v>
      </c>
      <c r="H77" s="6" t="n">
        <v>0</v>
      </c>
      <c r="I77" s="6" t="n">
        <v>94.98</v>
      </c>
      <c r="J77" s="6" t="n">
        <v>94.98</v>
      </c>
    </row>
    <row collapsed="false" customFormat="false" customHeight="false" hidden="false" ht="12.1" outlineLevel="0" r="78">
      <c r="A78" s="39" t="n">
        <v>45715</v>
      </c>
      <c r="B78" s="16" t="s">
        <v>674</v>
      </c>
      <c r="C78" s="16" t="s">
        <v>201</v>
      </c>
      <c r="D78" s="16" t="s">
        <v>202</v>
      </c>
      <c r="E78" s="6" t="n">
        <v>1000</v>
      </c>
      <c r="F78" s="7" t="n">
        <v>2</v>
      </c>
      <c r="G78" s="6" t="n">
        <v>39.89</v>
      </c>
      <c r="H78" s="6" t="n">
        <v>0</v>
      </c>
      <c r="I78" s="6" t="n">
        <v>79.78</v>
      </c>
      <c r="J78" s="6" t="n">
        <v>79.78</v>
      </c>
    </row>
    <row collapsed="false" customFormat="false" customHeight="false" hidden="false" ht="12.1" outlineLevel="0" r="79">
      <c r="A79" s="39" t="n">
        <v>45716</v>
      </c>
      <c r="B79" s="16" t="s">
        <v>674</v>
      </c>
      <c r="C79" s="16" t="s">
        <v>176</v>
      </c>
      <c r="D79" s="16" t="s">
        <v>177</v>
      </c>
      <c r="E79" s="6" t="n">
        <v>1000</v>
      </c>
      <c r="F79" s="7" t="n">
        <v>5</v>
      </c>
      <c r="G79" s="6" t="n">
        <v>11.26</v>
      </c>
      <c r="H79" s="6" t="n">
        <v>0</v>
      </c>
      <c r="I79" s="6" t="n">
        <v>56.3</v>
      </c>
      <c r="J79" s="6" t="n">
        <v>56.3</v>
      </c>
    </row>
    <row collapsed="false" customFormat="false" customHeight="false" hidden="false" ht="12.1" outlineLevel="0" r="80">
      <c r="A80" s="39" t="n">
        <v>45716</v>
      </c>
      <c r="B80" s="16" t="s">
        <v>674</v>
      </c>
      <c r="C80" s="16" t="s">
        <v>213</v>
      </c>
      <c r="D80" s="16" t="s">
        <v>214</v>
      </c>
      <c r="E80" s="6" t="n">
        <v>605.76</v>
      </c>
      <c r="F80" s="7" t="n">
        <v>3</v>
      </c>
      <c r="G80" s="6" t="n">
        <v>3.72</v>
      </c>
      <c r="H80" s="6" t="n">
        <v>0</v>
      </c>
      <c r="I80" s="6" t="n">
        <v>11.16</v>
      </c>
      <c r="J80" s="6" t="n">
        <v>11.16</v>
      </c>
    </row>
    <row collapsed="false" customFormat="false" customHeight="false" hidden="false" ht="12.1" outlineLevel="0" r="81">
      <c r="A81" s="39" t="n">
        <v>45724</v>
      </c>
      <c r="B81" s="16" t="s">
        <v>674</v>
      </c>
      <c r="C81" s="16" t="s">
        <v>204</v>
      </c>
      <c r="D81" s="16" t="s">
        <v>205</v>
      </c>
      <c r="E81" s="6" t="n">
        <v>1000</v>
      </c>
      <c r="F81" s="7" t="n">
        <v>5</v>
      </c>
      <c r="G81" s="6" t="n">
        <v>11.51</v>
      </c>
      <c r="H81" s="6" t="n">
        <v>0</v>
      </c>
      <c r="I81" s="6" t="n">
        <v>57.55</v>
      </c>
      <c r="J81" s="6" t="n">
        <v>57.55</v>
      </c>
    </row>
    <row collapsed="false" customFormat="false" customHeight="false" hidden="false" ht="12.1" outlineLevel="0" r="82">
      <c r="A82" s="39" t="n">
        <v>45729</v>
      </c>
      <c r="B82" s="16" t="s">
        <v>674</v>
      </c>
      <c r="C82" s="16" t="s">
        <v>216</v>
      </c>
      <c r="D82" s="16" t="s">
        <v>217</v>
      </c>
      <c r="E82" s="6" t="n">
        <v>1000</v>
      </c>
      <c r="F82" s="7" t="n">
        <v>3</v>
      </c>
      <c r="G82" s="6" t="n">
        <v>13.97</v>
      </c>
      <c r="H82" s="6" t="n">
        <v>0</v>
      </c>
      <c r="I82" s="6" t="n">
        <v>41.91</v>
      </c>
      <c r="J82" s="6" t="n">
        <v>41.91</v>
      </c>
    </row>
    <row collapsed="false" customFormat="false" customHeight="false" hidden="false" ht="12.1" outlineLevel="0" r="83">
      <c r="A83" s="39" t="n">
        <v>45731</v>
      </c>
      <c r="B83" s="16" t="s">
        <v>674</v>
      </c>
      <c r="C83" s="16" t="s">
        <v>192</v>
      </c>
      <c r="D83" s="16" t="s">
        <v>193</v>
      </c>
      <c r="E83" s="6" t="n">
        <v>1000</v>
      </c>
      <c r="F83" s="7" t="n">
        <v>2</v>
      </c>
      <c r="G83" s="6" t="n">
        <v>17.88</v>
      </c>
      <c r="H83" s="6" t="n">
        <v>0</v>
      </c>
      <c r="I83" s="6" t="n">
        <v>35.76</v>
      </c>
      <c r="J83" s="6" t="n">
        <v>35.76</v>
      </c>
    </row>
    <row collapsed="false" customFormat="false" customHeight="false" hidden="false" ht="12.1" outlineLevel="0" r="84">
      <c r="A84" s="39" t="n">
        <v>45733</v>
      </c>
      <c r="B84" s="16" t="s">
        <v>674</v>
      </c>
      <c r="C84" s="16" t="s">
        <v>210</v>
      </c>
      <c r="D84" s="16" t="s">
        <v>211</v>
      </c>
      <c r="E84" s="6" t="n">
        <v>780</v>
      </c>
      <c r="F84" s="7" t="n">
        <v>3</v>
      </c>
      <c r="G84" s="6" t="n">
        <v>17.7</v>
      </c>
      <c r="H84" s="6" t="n">
        <v>0</v>
      </c>
      <c r="I84" s="6" t="n">
        <v>53.1</v>
      </c>
      <c r="J84" s="6" t="n">
        <v>53.1</v>
      </c>
    </row>
    <row collapsed="false" customFormat="false" customHeight="false" hidden="false" ht="12.1" outlineLevel="0" r="85">
      <c r="A85" s="39" t="n">
        <v>45734</v>
      </c>
      <c r="B85" s="16" t="s">
        <v>674</v>
      </c>
      <c r="C85" s="16" t="s">
        <v>145</v>
      </c>
      <c r="D85" s="16" t="s">
        <v>147</v>
      </c>
      <c r="E85" s="6" t="n">
        <v>1000</v>
      </c>
      <c r="F85" s="7" t="n">
        <v>11</v>
      </c>
      <c r="G85" s="6" t="n">
        <v>33.41</v>
      </c>
      <c r="H85" s="6" t="n">
        <v>0</v>
      </c>
      <c r="I85" s="6" t="n">
        <v>367.51</v>
      </c>
      <c r="J85" s="6" t="n">
        <v>367.51</v>
      </c>
    </row>
    <row collapsed="false" customFormat="false" customHeight="false" hidden="false" ht="12.1" outlineLevel="0" r="86">
      <c r="A86" s="39" t="n">
        <v>45741</v>
      </c>
      <c r="B86" s="16" t="s">
        <v>674</v>
      </c>
      <c r="C86" s="16" t="s">
        <v>561</v>
      </c>
      <c r="D86" s="16" t="s">
        <v>930</v>
      </c>
      <c r="E86" s="6" t="n">
        <v>1000</v>
      </c>
      <c r="F86" s="7" t="n">
        <v>2</v>
      </c>
      <c r="G86" s="6" t="n">
        <v>19.95</v>
      </c>
      <c r="H86" s="6" t="n">
        <v>0</v>
      </c>
      <c r="I86" s="6" t="n">
        <v>39.9</v>
      </c>
      <c r="J86" s="6" t="n">
        <v>39.9</v>
      </c>
    </row>
    <row collapsed="false" customFormat="false" customHeight="false" hidden="false" ht="12.1" outlineLevel="0" r="87">
      <c r="A87" s="39" t="n">
        <v>45746</v>
      </c>
      <c r="B87" s="16" t="s">
        <v>674</v>
      </c>
      <c r="C87" s="16" t="s">
        <v>176</v>
      </c>
      <c r="D87" s="16" t="s">
        <v>177</v>
      </c>
      <c r="E87" s="6" t="n">
        <v>1000</v>
      </c>
      <c r="F87" s="7" t="n">
        <v>5</v>
      </c>
      <c r="G87" s="6" t="n">
        <v>11.26</v>
      </c>
      <c r="H87" s="6" t="n">
        <v>0</v>
      </c>
      <c r="I87" s="6" t="n">
        <v>56.3</v>
      </c>
      <c r="J87" s="6" t="n">
        <v>56.3</v>
      </c>
    </row>
    <row collapsed="false" customFormat="false" customHeight="false" hidden="false" ht="12.1" outlineLevel="0" r="88">
      <c r="A88" s="39" t="n">
        <v>45747</v>
      </c>
      <c r="B88" s="16" t="s">
        <v>674</v>
      </c>
      <c r="C88" s="16" t="s">
        <v>213</v>
      </c>
      <c r="D88" s="16" t="s">
        <v>214</v>
      </c>
      <c r="E88" s="6" t="n">
        <v>566.69</v>
      </c>
      <c r="F88" s="7" t="n">
        <v>3</v>
      </c>
      <c r="G88" s="6" t="n">
        <v>3.85</v>
      </c>
      <c r="H88" s="6" t="n">
        <v>0</v>
      </c>
      <c r="I88" s="6" t="n">
        <v>11.55</v>
      </c>
      <c r="J88" s="6" t="n">
        <v>11.55</v>
      </c>
    </row>
    <row collapsed="false" customFormat="false" customHeight="false" hidden="false" ht="12.1" outlineLevel="0" r="89">
      <c r="A89" s="39" t="n">
        <v>45748</v>
      </c>
      <c r="B89" s="16" t="s">
        <v>674</v>
      </c>
      <c r="C89" s="16" t="s">
        <v>153</v>
      </c>
      <c r="D89" s="16" t="s">
        <v>154</v>
      </c>
      <c r="E89" s="6" t="n">
        <v>1000</v>
      </c>
      <c r="F89" s="7" t="n">
        <v>11</v>
      </c>
      <c r="G89" s="6" t="n">
        <v>38.39</v>
      </c>
      <c r="H89" s="6" t="n">
        <v>0</v>
      </c>
      <c r="I89" s="6" t="n">
        <v>422.29</v>
      </c>
      <c r="J89" s="6" t="n">
        <v>422.29</v>
      </c>
    </row>
    <row collapsed="false" customFormat="false" customHeight="false" hidden="false" ht="12.1" outlineLevel="0" r="90">
      <c r="A90" s="39" t="n">
        <v>45754</v>
      </c>
      <c r="B90" s="16" t="s">
        <v>674</v>
      </c>
      <c r="C90" s="16" t="s">
        <v>204</v>
      </c>
      <c r="D90" s="16" t="s">
        <v>205</v>
      </c>
      <c r="E90" s="6" t="n">
        <v>1000</v>
      </c>
      <c r="F90" s="7" t="n">
        <v>5</v>
      </c>
      <c r="G90" s="6" t="n">
        <v>11.51</v>
      </c>
      <c r="H90" s="6" t="n">
        <v>0</v>
      </c>
      <c r="I90" s="6" t="n">
        <v>57.55</v>
      </c>
      <c r="J90" s="6" t="n">
        <v>57.55</v>
      </c>
    </row>
    <row collapsed="false" customFormat="false" customHeight="false" hidden="false" ht="12.1" outlineLevel="0" r="91">
      <c r="A91" s="39" t="n">
        <v>45759</v>
      </c>
      <c r="B91" s="16" t="s">
        <v>674</v>
      </c>
      <c r="C91" s="16" t="s">
        <v>216</v>
      </c>
      <c r="D91" s="16" t="s">
        <v>217</v>
      </c>
      <c r="E91" s="6" t="n">
        <v>1000</v>
      </c>
      <c r="F91" s="7" t="n">
        <v>3</v>
      </c>
      <c r="G91" s="6" t="n">
        <v>13.56</v>
      </c>
      <c r="H91" s="6" t="n">
        <v>0</v>
      </c>
      <c r="I91" s="6" t="n">
        <v>40.68</v>
      </c>
      <c r="J91" s="6" t="n">
        <v>40.68</v>
      </c>
    </row>
    <row collapsed="false" customFormat="false" customHeight="false" hidden="false" ht="12.1" outlineLevel="0" r="92">
      <c r="A92" s="39" t="n">
        <v>45761</v>
      </c>
      <c r="B92" s="16" t="s">
        <v>674</v>
      </c>
      <c r="C92" s="16" t="s">
        <v>192</v>
      </c>
      <c r="D92" s="16" t="s">
        <v>193</v>
      </c>
      <c r="E92" s="6" t="n">
        <v>1000</v>
      </c>
      <c r="F92" s="7" t="n">
        <v>2</v>
      </c>
      <c r="G92" s="6" t="n">
        <v>17.88</v>
      </c>
      <c r="H92" s="6" t="n">
        <v>0</v>
      </c>
      <c r="I92" s="6" t="n">
        <v>35.76</v>
      </c>
      <c r="J92" s="6" t="n">
        <v>35.76</v>
      </c>
    </row>
    <row collapsed="false" customFormat="false" customHeight="false" hidden="false" ht="12.1" outlineLevel="0" r="93">
      <c r="A93" s="39" t="n">
        <v>45771</v>
      </c>
      <c r="B93" s="16" t="s">
        <v>674</v>
      </c>
      <c r="C93" s="16" t="s">
        <v>575</v>
      </c>
      <c r="D93" s="16" t="s">
        <v>940</v>
      </c>
      <c r="E93" s="6" t="n">
        <v>1000</v>
      </c>
      <c r="F93" s="7" t="n">
        <v>2</v>
      </c>
      <c r="G93" s="6" t="n">
        <v>26.43</v>
      </c>
      <c r="H93" s="6" t="n">
        <v>0</v>
      </c>
      <c r="I93" s="6" t="n">
        <v>52.86</v>
      </c>
      <c r="J93" s="6" t="n">
        <v>52.86</v>
      </c>
    </row>
    <row collapsed="false" customFormat="false" customHeight="false" hidden="false" ht="12.1" outlineLevel="0" r="94">
      <c r="A94" s="39" t="n">
        <v>45776</v>
      </c>
      <c r="B94" s="16" t="s">
        <v>674</v>
      </c>
      <c r="C94" s="16" t="s">
        <v>176</v>
      </c>
      <c r="D94" s="16" t="s">
        <v>177</v>
      </c>
      <c r="E94" s="6" t="n">
        <v>1000</v>
      </c>
      <c r="F94" s="7" t="n">
        <v>5</v>
      </c>
      <c r="G94" s="6" t="n">
        <v>11.26</v>
      </c>
      <c r="H94" s="6" t="n">
        <v>0</v>
      </c>
      <c r="I94" s="6" t="n">
        <v>56.3</v>
      </c>
      <c r="J94" s="6" t="n">
        <v>56.3</v>
      </c>
    </row>
    <row collapsed="false" customFormat="false" customHeight="false" hidden="false" ht="12.1" outlineLevel="0" r="95">
      <c r="A95" s="39" t="n">
        <v>45777</v>
      </c>
      <c r="B95" s="16" t="s">
        <v>674</v>
      </c>
      <c r="C95" s="16" t="s">
        <v>213</v>
      </c>
      <c r="D95" s="16" t="s">
        <v>214</v>
      </c>
      <c r="E95" s="6" t="n">
        <v>530.13</v>
      </c>
      <c r="F95" s="7" t="n">
        <v>3</v>
      </c>
      <c r="G95" s="6" t="n">
        <v>3.49</v>
      </c>
      <c r="H95" s="6" t="n">
        <v>0</v>
      </c>
      <c r="I95" s="6" t="n">
        <v>10.47</v>
      </c>
      <c r="J95" s="6" t="n">
        <v>10.47</v>
      </c>
    </row>
    <row collapsed="false" customFormat="false" customHeight="false" hidden="false" ht="12.1" outlineLevel="0" r="96">
      <c r="A96" s="39" t="n">
        <v>45781</v>
      </c>
      <c r="B96" s="16" t="s">
        <v>674</v>
      </c>
      <c r="C96" s="16" t="s">
        <v>219</v>
      </c>
      <c r="D96" s="16" t="s">
        <v>220</v>
      </c>
      <c r="E96" s="6" t="n">
        <v>580</v>
      </c>
      <c r="F96" s="7" t="n">
        <v>1</v>
      </c>
      <c r="G96" s="6" t="n">
        <v>7.73</v>
      </c>
      <c r="H96" s="6" t="n">
        <v>0</v>
      </c>
      <c r="I96" s="6" t="n">
        <v>7.73</v>
      </c>
      <c r="J96" s="6" t="n">
        <v>7.73</v>
      </c>
    </row>
    <row collapsed="false" customFormat="false" customHeight="false" hidden="false" ht="12.1" outlineLevel="0" r="97">
      <c r="A97" s="39" t="n">
        <v>45784</v>
      </c>
      <c r="B97" s="16" t="s">
        <v>674</v>
      </c>
      <c r="C97" s="16" t="s">
        <v>204</v>
      </c>
      <c r="D97" s="16" t="s">
        <v>205</v>
      </c>
      <c r="E97" s="6" t="n">
        <v>1000</v>
      </c>
      <c r="F97" s="7" t="n">
        <v>5</v>
      </c>
      <c r="G97" s="6" t="n">
        <v>11.51</v>
      </c>
      <c r="H97" s="6" t="n">
        <v>0</v>
      </c>
      <c r="I97" s="6" t="n">
        <v>57.55</v>
      </c>
      <c r="J97" s="6" t="n">
        <v>57.55</v>
      </c>
    </row>
    <row collapsed="false" customFormat="false" customHeight="false" hidden="false" ht="12.1" outlineLevel="0" r="98">
      <c r="A98" s="39" t="n">
        <v>45789</v>
      </c>
      <c r="B98" s="16" t="s">
        <v>674</v>
      </c>
      <c r="C98" s="16" t="s">
        <v>216</v>
      </c>
      <c r="D98" s="16" t="s">
        <v>217</v>
      </c>
      <c r="E98" s="6" t="n">
        <v>1000</v>
      </c>
      <c r="F98" s="7" t="n">
        <v>3</v>
      </c>
      <c r="G98" s="6" t="n">
        <v>13.56</v>
      </c>
      <c r="H98" s="6" t="n">
        <v>0</v>
      </c>
      <c r="I98" s="6" t="n">
        <v>40.68</v>
      </c>
      <c r="J98" s="6" t="n">
        <v>40.68</v>
      </c>
    </row>
    <row collapsed="false" customFormat="false" customHeight="false" hidden="false" ht="12.1" outlineLevel="0" r="99">
      <c r="A99" s="39" t="n">
        <v>45791</v>
      </c>
      <c r="B99" s="16" t="s">
        <v>674</v>
      </c>
      <c r="C99" s="16" t="s">
        <v>192</v>
      </c>
      <c r="D99" s="16" t="s">
        <v>193</v>
      </c>
      <c r="E99" s="6" t="n">
        <v>1000</v>
      </c>
      <c r="F99" s="7" t="n">
        <v>2</v>
      </c>
      <c r="G99" s="6" t="n">
        <v>17.88</v>
      </c>
      <c r="H99" s="6" t="n">
        <v>0</v>
      </c>
      <c r="I99" s="6" t="n">
        <v>35.76</v>
      </c>
      <c r="J99" s="6" t="n">
        <v>35.76</v>
      </c>
    </row>
    <row collapsed="false" customFormat="false" customHeight="false" hidden="false" ht="12.1" outlineLevel="0" r="100">
      <c r="A100" s="39" t="n">
        <v>45795</v>
      </c>
      <c r="B100" s="16" t="s">
        <v>674</v>
      </c>
      <c r="C100" s="16" t="s">
        <v>563</v>
      </c>
      <c r="D100" s="16" t="s">
        <v>927</v>
      </c>
      <c r="E100" s="6" t="n">
        <v>200</v>
      </c>
      <c r="F100" s="7" t="n">
        <v>1</v>
      </c>
      <c r="G100" s="6" t="n">
        <v>6.48</v>
      </c>
      <c r="H100" s="6" t="n">
        <v>0</v>
      </c>
      <c r="I100" s="6" t="n">
        <v>6.48</v>
      </c>
      <c r="J100" s="6" t="n">
        <v>6.48</v>
      </c>
    </row>
    <row collapsed="false" customFormat="false" customHeight="false" hidden="false" ht="12.1" outlineLevel="0" r="101">
      <c r="A101" s="39" t="n">
        <v>45799</v>
      </c>
      <c r="B101" s="16" t="s">
        <v>674</v>
      </c>
      <c r="C101" s="16" t="s">
        <v>560</v>
      </c>
      <c r="D101" s="16" t="s">
        <v>929</v>
      </c>
      <c r="E101" s="6" t="n">
        <v>1000</v>
      </c>
      <c r="F101" s="7" t="n">
        <v>3</v>
      </c>
      <c r="G101" s="6" t="n">
        <v>31.66</v>
      </c>
      <c r="H101" s="6" t="n">
        <v>0</v>
      </c>
      <c r="I101" s="6" t="n">
        <v>94.98</v>
      </c>
      <c r="J101" s="6" t="n">
        <v>94.98</v>
      </c>
    </row>
    <row collapsed="false" customFormat="false" customHeight="false" hidden="false" ht="12.1" outlineLevel="0" r="102">
      <c r="A102" s="39" t="n">
        <v>45804</v>
      </c>
      <c r="B102" s="16" t="s">
        <v>674</v>
      </c>
      <c r="C102" s="16" t="s">
        <v>150</v>
      </c>
      <c r="D102" s="16" t="s">
        <v>151</v>
      </c>
      <c r="E102" s="6" t="n">
        <v>1000</v>
      </c>
      <c r="F102" s="7" t="n">
        <v>11</v>
      </c>
      <c r="G102" s="6" t="n">
        <v>47.37</v>
      </c>
      <c r="H102" s="6" t="n">
        <v>0</v>
      </c>
      <c r="I102" s="6" t="n">
        <v>521.07</v>
      </c>
      <c r="J102" s="6" t="n">
        <v>521.07</v>
      </c>
    </row>
    <row collapsed="false" customFormat="false" customHeight="false" hidden="false" ht="12.1" outlineLevel="0" r="103">
      <c r="A103" s="39" t="n">
        <v>45806</v>
      </c>
      <c r="B103" s="16" t="s">
        <v>674</v>
      </c>
      <c r="C103" s="16" t="s">
        <v>176</v>
      </c>
      <c r="D103" s="16" t="s">
        <v>177</v>
      </c>
      <c r="E103" s="6" t="n">
        <v>1000</v>
      </c>
      <c r="F103" s="7" t="n">
        <v>5</v>
      </c>
      <c r="G103" s="6" t="n">
        <v>11.26</v>
      </c>
      <c r="H103" s="6" t="n">
        <v>0</v>
      </c>
      <c r="I103" s="6" t="n">
        <v>56.3</v>
      </c>
      <c r="J103" s="6" t="n">
        <v>56.3</v>
      </c>
    </row>
    <row collapsed="false" customFormat="false" customHeight="false" hidden="false" ht="12.1" outlineLevel="0" r="104">
      <c r="A104" s="39" t="n">
        <v>45806</v>
      </c>
      <c r="B104" s="16" t="s">
        <v>674</v>
      </c>
      <c r="C104" s="16" t="s">
        <v>201</v>
      </c>
      <c r="D104" s="16" t="s">
        <v>202</v>
      </c>
      <c r="E104" s="6" t="n">
        <v>1000</v>
      </c>
      <c r="F104" s="7" t="n">
        <v>2</v>
      </c>
      <c r="G104" s="6" t="n">
        <v>39.89</v>
      </c>
      <c r="H104" s="6" t="n">
        <v>0</v>
      </c>
      <c r="I104" s="6" t="n">
        <v>79.78</v>
      </c>
      <c r="J104" s="6" t="n">
        <v>79.78</v>
      </c>
    </row>
    <row collapsed="false" customFormat="false" customHeight="false" hidden="false" ht="12.1" outlineLevel="0" r="105">
      <c r="A105" s="39" t="n">
        <v>45808</v>
      </c>
      <c r="B105" s="16" t="s">
        <v>674</v>
      </c>
      <c r="C105" s="16" t="s">
        <v>213</v>
      </c>
      <c r="D105" s="16" t="s">
        <v>214</v>
      </c>
      <c r="E105" s="6" t="n">
        <v>493.87</v>
      </c>
      <c r="F105" s="7" t="n">
        <v>5</v>
      </c>
      <c r="G105" s="6" t="n">
        <v>3.36</v>
      </c>
      <c r="H105" s="6" t="n">
        <v>0</v>
      </c>
      <c r="I105" s="6" t="n">
        <v>16.8</v>
      </c>
      <c r="J105" s="6" t="n">
        <v>16.8</v>
      </c>
    </row>
    <row collapsed="false" customFormat="false" customHeight="false" hidden="false" ht="12.1" outlineLevel="0" r="106">
      <c r="A106" s="39" t="n">
        <v>45811</v>
      </c>
      <c r="B106" s="16" t="s">
        <v>674</v>
      </c>
      <c r="C106" s="16" t="s">
        <v>160</v>
      </c>
      <c r="D106" s="16" t="s">
        <v>161</v>
      </c>
      <c r="E106" s="6" t="n">
        <v>1000</v>
      </c>
      <c r="F106" s="7" t="n">
        <v>13</v>
      </c>
      <c r="G106" s="6" t="n">
        <v>35.4</v>
      </c>
      <c r="H106" s="6" t="n">
        <v>0</v>
      </c>
      <c r="I106" s="6" t="n">
        <v>460.2</v>
      </c>
      <c r="J106" s="6" t="n">
        <v>460.2</v>
      </c>
    </row>
    <row collapsed="false" customFormat="false" customHeight="false" hidden="false" ht="12.1" outlineLevel="0" r="107">
      <c r="A107" s="39" t="n">
        <v>45812</v>
      </c>
      <c r="B107" s="16" t="s">
        <v>674</v>
      </c>
      <c r="C107" s="16" t="s">
        <v>219</v>
      </c>
      <c r="D107" s="16" t="s">
        <v>220</v>
      </c>
      <c r="E107" s="6" t="n">
        <v>550</v>
      </c>
      <c r="F107" s="7" t="n">
        <v>1</v>
      </c>
      <c r="G107" s="6" t="n">
        <v>7.33</v>
      </c>
      <c r="H107" s="6" t="n">
        <v>0</v>
      </c>
      <c r="I107" s="6" t="n">
        <v>7.33</v>
      </c>
      <c r="J107" s="6" t="n">
        <v>7.33</v>
      </c>
    </row>
    <row collapsed="false" customFormat="false" customHeight="false" hidden="false" ht="12.1" outlineLevel="0" r="108">
      <c r="A108" s="39" t="n">
        <v>45814</v>
      </c>
      <c r="B108" s="16" t="s">
        <v>674</v>
      </c>
      <c r="C108" s="16" t="s">
        <v>204</v>
      </c>
      <c r="D108" s="16" t="s">
        <v>205</v>
      </c>
      <c r="E108" s="6" t="n">
        <v>1000</v>
      </c>
      <c r="F108" s="7" t="n">
        <v>5</v>
      </c>
      <c r="G108" s="6" t="n">
        <v>11.1</v>
      </c>
      <c r="H108" s="6" t="n">
        <v>0</v>
      </c>
      <c r="I108" s="6" t="n">
        <v>55.5</v>
      </c>
      <c r="J108" s="6" t="n">
        <v>55.5</v>
      </c>
    </row>
    <row collapsed="false" customFormat="false" customHeight="false" hidden="false" ht="12.1" outlineLevel="0" r="109">
      <c r="A109" s="39" t="n">
        <v>45819</v>
      </c>
      <c r="B109" s="16" t="s">
        <v>674</v>
      </c>
      <c r="C109" s="16" t="s">
        <v>216</v>
      </c>
      <c r="D109" s="16" t="s">
        <v>217</v>
      </c>
      <c r="E109" s="6" t="n">
        <v>1000</v>
      </c>
      <c r="F109" s="7" t="n">
        <v>3</v>
      </c>
      <c r="G109" s="6" t="n">
        <v>13.56</v>
      </c>
      <c r="H109" s="6" t="n">
        <v>0</v>
      </c>
      <c r="I109" s="6" t="n">
        <v>40.68</v>
      </c>
      <c r="J109" s="6" t="n">
        <v>40.68</v>
      </c>
    </row>
    <row collapsed="false" customFormat="false" customHeight="false" hidden="false" ht="12.1" outlineLevel="0" r="110">
      <c r="A110" s="39" t="n">
        <v>45821</v>
      </c>
      <c r="B110" s="16" t="s">
        <v>674</v>
      </c>
      <c r="C110" s="16" t="s">
        <v>192</v>
      </c>
      <c r="D110" s="16" t="s">
        <v>193</v>
      </c>
      <c r="E110" s="6" t="n">
        <v>1000</v>
      </c>
      <c r="F110" s="7" t="n">
        <v>2</v>
      </c>
      <c r="G110" s="6" t="n">
        <v>17.88</v>
      </c>
      <c r="H110" s="6" t="n">
        <v>0</v>
      </c>
      <c r="I110" s="6" t="n">
        <v>35.76</v>
      </c>
      <c r="J110" s="6" t="n">
        <v>35.76</v>
      </c>
    </row>
    <row collapsed="false" customFormat="false" customHeight="false" hidden="false" ht="12.1" outlineLevel="0" r="111">
      <c r="A111" s="39" t="n">
        <v>45824</v>
      </c>
      <c r="B111" s="16" t="s">
        <v>674</v>
      </c>
      <c r="C111" s="16" t="s">
        <v>210</v>
      </c>
      <c r="D111" s="16" t="s">
        <v>211</v>
      </c>
      <c r="E111" s="6" t="n">
        <v>670</v>
      </c>
      <c r="F111" s="7" t="n">
        <v>3</v>
      </c>
      <c r="G111" s="6" t="n">
        <v>15.2</v>
      </c>
      <c r="H111" s="6" t="n">
        <v>0</v>
      </c>
      <c r="I111" s="6" t="n">
        <v>45.6</v>
      </c>
      <c r="J111" s="6" t="n">
        <v>45.6</v>
      </c>
    </row>
    <row collapsed="false" customFormat="false" customHeight="false" hidden="false" ht="12.1" outlineLevel="0" r="112">
      <c r="A112" s="39" t="n">
        <v>45832</v>
      </c>
      <c r="B112" s="16" t="s">
        <v>674</v>
      </c>
      <c r="C112" s="16" t="s">
        <v>561</v>
      </c>
      <c r="D112" s="16" t="s">
        <v>930</v>
      </c>
      <c r="E112" s="6" t="n">
        <v>1000</v>
      </c>
      <c r="F112" s="7" t="n">
        <v>2</v>
      </c>
      <c r="G112" s="6" t="n">
        <v>19.95</v>
      </c>
      <c r="H112" s="6" t="n">
        <v>0</v>
      </c>
      <c r="I112" s="6" t="n">
        <v>39.9</v>
      </c>
      <c r="J112" s="6" t="n">
        <v>39.9</v>
      </c>
    </row>
    <row collapsed="false" customFormat="false" customHeight="false" hidden="false" ht="12.1" outlineLevel="0" r="113">
      <c r="A113" s="39" t="n">
        <v>45833</v>
      </c>
      <c r="B113" s="16" t="s">
        <v>674</v>
      </c>
      <c r="C113" s="16" t="s">
        <v>198</v>
      </c>
      <c r="D113" s="16" t="s">
        <v>199</v>
      </c>
      <c r="E113" s="6" t="n">
        <v>672.56</v>
      </c>
      <c r="F113" s="7" t="n">
        <v>6</v>
      </c>
      <c r="G113" s="6" t="n">
        <v>11.42</v>
      </c>
      <c r="H113" s="6" t="n">
        <v>0</v>
      </c>
      <c r="I113" s="6" t="n">
        <v>68.52</v>
      </c>
      <c r="J113" s="6" t="n">
        <v>68.52</v>
      </c>
    </row>
    <row collapsed="false" customFormat="false" customHeight="false" hidden="false" ht="12.1" outlineLevel="0" r="114">
      <c r="A114" s="39" t="n">
        <v>45836</v>
      </c>
      <c r="B114" s="16" t="s">
        <v>674</v>
      </c>
      <c r="C114" s="16" t="s">
        <v>176</v>
      </c>
      <c r="D114" s="16" t="s">
        <v>177</v>
      </c>
      <c r="E114" s="6" t="n">
        <v>1000</v>
      </c>
      <c r="F114" s="7" t="n">
        <v>5</v>
      </c>
      <c r="G114" s="6" t="n">
        <v>11.26</v>
      </c>
      <c r="H114" s="6" t="n">
        <v>0</v>
      </c>
      <c r="I114" s="6" t="n">
        <v>56.3</v>
      </c>
      <c r="J114" s="6" t="n">
        <v>56.3</v>
      </c>
    </row>
    <row collapsed="false" customFormat="false" customHeight="false" hidden="false" ht="12.1" outlineLevel="0" r="115">
      <c r="A115" s="39" t="n">
        <v>45838</v>
      </c>
      <c r="B115" s="16" t="s">
        <v>674</v>
      </c>
      <c r="C115" s="16" t="s">
        <v>213</v>
      </c>
      <c r="D115" s="16" t="s">
        <v>214</v>
      </c>
      <c r="E115" s="6" t="n">
        <v>458.91</v>
      </c>
      <c r="F115" s="7" t="n">
        <v>5</v>
      </c>
      <c r="G115" s="6" t="n">
        <v>3.02</v>
      </c>
      <c r="H115" s="6" t="n">
        <v>0</v>
      </c>
      <c r="I115" s="6" t="n">
        <v>15.1</v>
      </c>
      <c r="J115" s="6" t="n">
        <v>15.1</v>
      </c>
    </row>
    <row collapsed="false" customFormat="false" customHeight="false" hidden="false" ht="12.1" outlineLevel="0" r="116">
      <c r="A116" s="39" t="n">
        <v>45840</v>
      </c>
      <c r="B116" s="16" t="s">
        <v>674</v>
      </c>
      <c r="C116" s="16" t="s">
        <v>207</v>
      </c>
      <c r="D116" s="16" t="s">
        <v>208</v>
      </c>
      <c r="E116" s="6" t="n">
        <v>719.71</v>
      </c>
      <c r="F116" s="7" t="n">
        <v>3</v>
      </c>
      <c r="G116" s="6" t="n">
        <v>7.99</v>
      </c>
      <c r="H116" s="6" t="n">
        <v>0</v>
      </c>
      <c r="I116" s="6" t="n">
        <v>23.97</v>
      </c>
      <c r="J116" s="6" t="n">
        <v>23.97</v>
      </c>
    </row>
    <row collapsed="false" customFormat="false" customHeight="false" hidden="false" ht="12.1" outlineLevel="0" r="117">
      <c r="A117" s="39" t="n">
        <v>45843</v>
      </c>
      <c r="B117" s="16" t="s">
        <v>674</v>
      </c>
      <c r="C117" s="16" t="s">
        <v>219</v>
      </c>
      <c r="D117" s="16" t="s">
        <v>220</v>
      </c>
      <c r="E117" s="6" t="n">
        <v>520</v>
      </c>
      <c r="F117" s="7" t="n">
        <v>1</v>
      </c>
      <c r="G117" s="6" t="n">
        <v>6.93</v>
      </c>
      <c r="H117" s="6" t="n">
        <v>0</v>
      </c>
      <c r="I117" s="6" t="n">
        <v>6.93</v>
      </c>
      <c r="J117" s="6" t="n">
        <v>6.93</v>
      </c>
    </row>
    <row collapsed="false" customFormat="false" customHeight="false" hidden="false" ht="12.1" outlineLevel="0" r="118">
      <c r="A118" s="39" t="n">
        <v>45844</v>
      </c>
      <c r="B118" s="16" t="s">
        <v>674</v>
      </c>
      <c r="C118" s="16" t="s">
        <v>204</v>
      </c>
      <c r="D118" s="16" t="s">
        <v>205</v>
      </c>
      <c r="E118" s="6" t="n">
        <v>1000</v>
      </c>
      <c r="F118" s="7" t="n">
        <v>5</v>
      </c>
      <c r="G118" s="6" t="n">
        <v>11.1</v>
      </c>
      <c r="H118" s="6" t="n">
        <v>0</v>
      </c>
      <c r="I118" s="6" t="n">
        <v>55.5</v>
      </c>
      <c r="J118" s="6" t="n">
        <v>55.5</v>
      </c>
    </row>
    <row collapsed="false" customFormat="false" customHeight="false" hidden="false" ht="12.1" outlineLevel="0" r="119">
      <c r="A119" s="39" t="n">
        <v>45849</v>
      </c>
      <c r="B119" s="16" t="s">
        <v>674</v>
      </c>
      <c r="C119" s="16" t="s">
        <v>216</v>
      </c>
      <c r="D119" s="16" t="s">
        <v>217</v>
      </c>
      <c r="E119" s="6" t="n">
        <v>1000</v>
      </c>
      <c r="F119" s="7" t="n">
        <v>3</v>
      </c>
      <c r="G119" s="6" t="n">
        <v>13.56</v>
      </c>
      <c r="H119" s="6" t="n">
        <v>0</v>
      </c>
      <c r="I119" s="6" t="n">
        <v>40.68</v>
      </c>
      <c r="J119" s="6" t="n">
        <v>40.68</v>
      </c>
    </row>
    <row collapsed="false" customFormat="false" customHeight="false" hidden="false" ht="12.1" outlineLevel="0" r="120">
      <c r="A120" s="39" t="n">
        <v>45851</v>
      </c>
      <c r="B120" s="16" t="s">
        <v>674</v>
      </c>
      <c r="C120" s="16" t="s">
        <v>192</v>
      </c>
      <c r="D120" s="16" t="s">
        <v>193</v>
      </c>
      <c r="E120" s="6" t="n">
        <v>1000</v>
      </c>
      <c r="F120" s="7" t="n">
        <v>2</v>
      </c>
      <c r="G120" s="6" t="n">
        <v>17.88</v>
      </c>
      <c r="H120" s="6" t="n">
        <v>0</v>
      </c>
      <c r="I120" s="6" t="n">
        <v>35.76</v>
      </c>
      <c r="J120" s="6" t="n">
        <v>35.76</v>
      </c>
    </row>
    <row collapsed="false" customFormat="false" customHeight="false" hidden="false" ht="12.1" outlineLevel="0" r="121">
      <c r="A121" s="39" t="n">
        <v>45860</v>
      </c>
      <c r="B121" s="16" t="s">
        <v>674</v>
      </c>
      <c r="C121" s="16" t="s">
        <v>574</v>
      </c>
      <c r="D121" s="16" t="s">
        <v>939</v>
      </c>
      <c r="E121" s="6" t="n">
        <v>1000</v>
      </c>
      <c r="F121" s="7" t="n">
        <v>1</v>
      </c>
      <c r="G121" s="6" t="n">
        <v>43.38</v>
      </c>
      <c r="H121" s="6" t="n">
        <v>0</v>
      </c>
      <c r="I121" s="6" t="n">
        <v>43.38</v>
      </c>
      <c r="J121" s="6" t="n">
        <v>43.38</v>
      </c>
    </row>
    <row collapsed="false" customFormat="false" customHeight="false" hidden="false" ht="12.1" outlineLevel="0" r="122">
      <c r="A122" s="39" t="n">
        <v>45862</v>
      </c>
      <c r="B122" s="16" t="s">
        <v>674</v>
      </c>
      <c r="C122" s="16" t="s">
        <v>575</v>
      </c>
      <c r="D122" s="16" t="s">
        <v>940</v>
      </c>
      <c r="E122" s="6" t="n">
        <v>1000</v>
      </c>
      <c r="F122" s="7" t="n">
        <v>2</v>
      </c>
      <c r="G122" s="6" t="n">
        <v>26.43</v>
      </c>
      <c r="H122" s="6" t="n">
        <v>0</v>
      </c>
      <c r="I122" s="6" t="n">
        <v>52.86</v>
      </c>
      <c r="J122" s="6" t="n">
        <v>52.86</v>
      </c>
    </row>
    <row collapsed="false" customFormat="false" customHeight="false" hidden="false" ht="12.1" outlineLevel="0" r="123">
      <c r="A123" s="39" t="n">
        <v>45863</v>
      </c>
      <c r="B123" s="16" t="s">
        <v>674</v>
      </c>
      <c r="C123" s="16" t="s">
        <v>198</v>
      </c>
      <c r="D123" s="16" t="s">
        <v>199</v>
      </c>
      <c r="E123" s="6" t="n">
        <v>635.4</v>
      </c>
      <c r="F123" s="7" t="n">
        <v>6</v>
      </c>
      <c r="G123" s="6" t="n">
        <v>10.44</v>
      </c>
      <c r="H123" s="6" t="n">
        <v>0</v>
      </c>
      <c r="I123" s="6" t="n">
        <v>62.64</v>
      </c>
      <c r="J123" s="6" t="n">
        <v>62.64</v>
      </c>
    </row>
    <row collapsed="false" customFormat="false" customHeight="false" hidden="false" ht="12.1" outlineLevel="0" r="124">
      <c r="A124" s="39" t="n">
        <v>45866</v>
      </c>
      <c r="B124" s="16" t="s">
        <v>674</v>
      </c>
      <c r="C124" s="16" t="s">
        <v>176</v>
      </c>
      <c r="D124" s="16" t="s">
        <v>177</v>
      </c>
      <c r="E124" s="6" t="n">
        <v>1000</v>
      </c>
      <c r="F124" s="7" t="n">
        <v>5</v>
      </c>
      <c r="G124" s="6" t="n">
        <v>11.26</v>
      </c>
      <c r="H124" s="6" t="n">
        <v>0</v>
      </c>
      <c r="I124" s="6" t="n">
        <v>56.3</v>
      </c>
      <c r="J124" s="6" t="n">
        <v>56.3</v>
      </c>
    </row>
    <row collapsed="false" customFormat="false" customHeight="false" hidden="false" ht="12.1" outlineLevel="0" r="125">
      <c r="A125" s="39" t="n">
        <v>45869</v>
      </c>
      <c r="B125" s="16" t="s">
        <v>674</v>
      </c>
      <c r="C125" s="16" t="s">
        <v>213</v>
      </c>
      <c r="D125" s="16" t="s">
        <v>214</v>
      </c>
      <c r="E125" s="6" t="n">
        <v>426.46</v>
      </c>
      <c r="F125" s="7" t="n">
        <v>5</v>
      </c>
      <c r="G125" s="6" t="n">
        <v>2.9</v>
      </c>
      <c r="H125" s="6" t="n">
        <v>0</v>
      </c>
      <c r="I125" s="6" t="n">
        <v>14.5</v>
      </c>
      <c r="J125" s="6" t="n">
        <v>14.5</v>
      </c>
    </row>
    <row collapsed="false" customFormat="false" customHeight="false" hidden="false" ht="12.1" outlineLevel="0" r="126">
      <c r="A126" s="39" t="n">
        <v>45871</v>
      </c>
      <c r="B126" s="16" t="s">
        <v>674</v>
      </c>
      <c r="C126" s="16" t="s">
        <v>207</v>
      </c>
      <c r="D126" s="16" t="s">
        <v>208</v>
      </c>
      <c r="E126" s="6" t="n">
        <v>683.39</v>
      </c>
      <c r="F126" s="7" t="n">
        <v>3</v>
      </c>
      <c r="G126" s="6" t="n">
        <v>7.84</v>
      </c>
      <c r="H126" s="6" t="n">
        <v>0</v>
      </c>
      <c r="I126" s="6" t="n">
        <v>23.52</v>
      </c>
      <c r="J126" s="6" t="n">
        <v>23.52</v>
      </c>
    </row>
    <row collapsed="false" customFormat="false" customHeight="false" hidden="false" ht="12.1" outlineLevel="0" r="127">
      <c r="A127" s="39" t="n">
        <v>45874</v>
      </c>
      <c r="B127" s="16" t="s">
        <v>674</v>
      </c>
      <c r="C127" s="16" t="s">
        <v>204</v>
      </c>
      <c r="D127" s="16" t="s">
        <v>205</v>
      </c>
      <c r="E127" s="6" t="n">
        <v>835</v>
      </c>
      <c r="F127" s="7" t="n">
        <v>5</v>
      </c>
      <c r="G127" s="6" t="n">
        <v>9.27</v>
      </c>
      <c r="H127" s="6" t="n">
        <v>0</v>
      </c>
      <c r="I127" s="6" t="n">
        <v>46.35</v>
      </c>
      <c r="J127" s="6" t="n">
        <v>46.35</v>
      </c>
    </row>
    <row collapsed="false" customFormat="false" customHeight="false" hidden="false" ht="12.1" outlineLevel="0" r="128">
      <c r="A128" s="39" t="n">
        <v>45874</v>
      </c>
      <c r="B128" s="16" t="s">
        <v>674</v>
      </c>
      <c r="C128" s="16" t="s">
        <v>219</v>
      </c>
      <c r="D128" s="16" t="s">
        <v>220</v>
      </c>
      <c r="E128" s="6" t="n">
        <v>490</v>
      </c>
      <c r="F128" s="7" t="n">
        <v>1</v>
      </c>
      <c r="G128" s="6" t="n">
        <v>6.53</v>
      </c>
      <c r="H128" s="6" t="n">
        <v>0</v>
      </c>
      <c r="I128" s="6" t="n">
        <v>6.53</v>
      </c>
      <c r="J128" s="6" t="n">
        <v>6.53</v>
      </c>
    </row>
    <row collapsed="false" customFormat="false" customHeight="false" hidden="false" ht="12.1" outlineLevel="0" r="129">
      <c r="A129" s="39" t="n">
        <v>45879</v>
      </c>
      <c r="B129" s="16" t="s">
        <v>674</v>
      </c>
      <c r="C129" s="16" t="s">
        <v>216</v>
      </c>
      <c r="D129" s="16" t="s">
        <v>217</v>
      </c>
      <c r="E129" s="6" t="n">
        <v>1000</v>
      </c>
      <c r="F129" s="7" t="n">
        <v>3</v>
      </c>
      <c r="G129" s="6" t="n">
        <v>13.56</v>
      </c>
      <c r="H129" s="6" t="n">
        <v>0</v>
      </c>
      <c r="I129" s="6" t="n">
        <v>40.68</v>
      </c>
      <c r="J129" s="6" t="n">
        <v>40.68</v>
      </c>
    </row>
    <row collapsed="false" customFormat="false" customHeight="false" hidden="false" ht="12.1" outlineLevel="0" r="130">
      <c r="A130" s="39" t="n">
        <v>45881</v>
      </c>
      <c r="B130" s="16" t="s">
        <v>674</v>
      </c>
      <c r="C130" s="16" t="s">
        <v>192</v>
      </c>
      <c r="D130" s="16" t="s">
        <v>193</v>
      </c>
      <c r="E130" s="6" t="n">
        <v>1000</v>
      </c>
      <c r="F130" s="7" t="n">
        <v>2</v>
      </c>
      <c r="G130" s="6" t="n">
        <v>17.88</v>
      </c>
      <c r="H130" s="6" t="n">
        <v>0</v>
      </c>
      <c r="I130" s="6" t="n">
        <v>35.76</v>
      </c>
      <c r="J130" s="6" t="n">
        <v>35.76</v>
      </c>
    </row>
    <row collapsed="false" customFormat="false" customHeight="false" hidden="false" ht="12.1" outlineLevel="0" r="131">
      <c r="A131" s="39" t="n">
        <v>45890</v>
      </c>
      <c r="B131" s="16" t="s">
        <v>674</v>
      </c>
      <c r="C131" s="16" t="s">
        <v>560</v>
      </c>
      <c r="D131" s="16" t="s">
        <v>929</v>
      </c>
      <c r="E131" s="6" t="n">
        <v>1000</v>
      </c>
      <c r="F131" s="7" t="n">
        <v>3</v>
      </c>
      <c r="G131" s="6" t="n">
        <v>31.66</v>
      </c>
      <c r="H131" s="6" t="n">
        <v>0</v>
      </c>
      <c r="I131" s="6" t="n">
        <v>94.98</v>
      </c>
      <c r="J131" s="6" t="n">
        <v>94.98</v>
      </c>
    </row>
    <row collapsed="false" customFormat="false" customHeight="false" hidden="false" ht="12.1" outlineLevel="0" r="132">
      <c r="A132" s="39" t="n">
        <v>45894</v>
      </c>
      <c r="B132" s="16" t="s">
        <v>674</v>
      </c>
      <c r="C132" s="16" t="s">
        <v>198</v>
      </c>
      <c r="D132" s="16" t="s">
        <v>199</v>
      </c>
      <c r="E132" s="6" t="n">
        <v>598.03</v>
      </c>
      <c r="F132" s="7" t="n">
        <v>6</v>
      </c>
      <c r="G132" s="6" t="n">
        <v>10.16</v>
      </c>
      <c r="H132" s="6" t="n">
        <v>0</v>
      </c>
      <c r="I132" s="6" t="n">
        <v>60.96</v>
      </c>
      <c r="J132" s="6" t="n">
        <v>60.96</v>
      </c>
    </row>
    <row collapsed="false" customFormat="false" customHeight="false" hidden="false" ht="12.1" outlineLevel="0" r="133">
      <c r="A133" s="39" t="n">
        <v>45896</v>
      </c>
      <c r="B133" s="16" t="s">
        <v>674</v>
      </c>
      <c r="C133" s="16" t="s">
        <v>176</v>
      </c>
      <c r="D133" s="16" t="s">
        <v>177</v>
      </c>
      <c r="E133" s="6" t="n">
        <v>1000</v>
      </c>
      <c r="F133" s="7" t="n">
        <v>5</v>
      </c>
      <c r="G133" s="6" t="n">
        <v>11.26</v>
      </c>
      <c r="H133" s="6" t="n">
        <v>0</v>
      </c>
      <c r="I133" s="6" t="n">
        <v>56.3</v>
      </c>
      <c r="J133" s="6" t="n">
        <v>56.3</v>
      </c>
    </row>
    <row collapsed="false" customFormat="false" customHeight="false" hidden="false" ht="12.1" outlineLevel="0" r="134">
      <c r="A134" s="39" t="n">
        <v>45897</v>
      </c>
      <c r="B134" s="16" t="s">
        <v>674</v>
      </c>
      <c r="C134" s="16" t="s">
        <v>201</v>
      </c>
      <c r="D134" s="16" t="s">
        <v>202</v>
      </c>
      <c r="E134" s="6" t="n">
        <v>1000</v>
      </c>
      <c r="F134" s="7" t="n">
        <v>2</v>
      </c>
      <c r="G134" s="6" t="n">
        <v>39.89</v>
      </c>
      <c r="H134" s="6" t="n">
        <v>0</v>
      </c>
      <c r="I134" s="6" t="n">
        <v>79.78</v>
      </c>
      <c r="J134" s="6" t="n">
        <v>79.78</v>
      </c>
    </row>
    <row collapsed="false" customFormat="false" customHeight="false" hidden="false" ht="12.1" outlineLevel="0" r="135">
      <c r="A135" s="39" t="n">
        <v>45900</v>
      </c>
      <c r="B135" s="16" t="s">
        <v>674</v>
      </c>
      <c r="C135" s="16" t="s">
        <v>213</v>
      </c>
      <c r="D135" s="16" t="s">
        <v>214</v>
      </c>
      <c r="E135" s="6" t="n">
        <v>393.66</v>
      </c>
      <c r="F135" s="7" t="n">
        <v>5</v>
      </c>
      <c r="G135" s="6" t="n">
        <v>2.67</v>
      </c>
      <c r="H135" s="6" t="n">
        <v>0</v>
      </c>
      <c r="I135" s="6" t="n">
        <v>13.35</v>
      </c>
      <c r="J135" s="6" t="n">
        <v>13.35</v>
      </c>
    </row>
    <row collapsed="false" customFormat="false" customHeight="false" hidden="false" ht="12.1" outlineLevel="0" r="136">
      <c r="A136" s="39" t="n">
        <v>45902</v>
      </c>
      <c r="B136" s="16" t="s">
        <v>674</v>
      </c>
      <c r="C136" s="16" t="s">
        <v>207</v>
      </c>
      <c r="D136" s="16" t="s">
        <v>208</v>
      </c>
      <c r="E136" s="6" t="n">
        <v>647.72</v>
      </c>
      <c r="F136" s="7" t="n">
        <v>3</v>
      </c>
      <c r="G136" s="6" t="n">
        <v>7.43</v>
      </c>
      <c r="H136" s="6" t="n">
        <v>0</v>
      </c>
      <c r="I136" s="6" t="n">
        <v>22.29</v>
      </c>
      <c r="J136" s="6" t="n">
        <v>22.29</v>
      </c>
    </row>
    <row collapsed="false" customFormat="false" customHeight="false" hidden="false" ht="12.1" outlineLevel="0" r="137">
      <c r="A137" s="39" t="n">
        <v>45904</v>
      </c>
      <c r="B137" s="16" t="s">
        <v>674</v>
      </c>
      <c r="C137" s="16" t="s">
        <v>204</v>
      </c>
      <c r="D137" s="16" t="s">
        <v>205</v>
      </c>
      <c r="E137" s="6" t="n">
        <v>835</v>
      </c>
      <c r="F137" s="7" t="n">
        <v>5</v>
      </c>
      <c r="G137" s="6" t="n">
        <v>8.92</v>
      </c>
      <c r="H137" s="6" t="n">
        <v>0</v>
      </c>
      <c r="I137" s="6" t="n">
        <v>44.6</v>
      </c>
      <c r="J137" s="6" t="n">
        <v>44.6</v>
      </c>
    </row>
    <row collapsed="false" customFormat="false" customHeight="false" hidden="false" ht="12.1" outlineLevel="0" r="138">
      <c r="A138" s="39" t="n">
        <v>45905</v>
      </c>
      <c r="B138" s="16" t="s">
        <v>674</v>
      </c>
      <c r="C138" s="16" t="s">
        <v>219</v>
      </c>
      <c r="D138" s="16" t="s">
        <v>220</v>
      </c>
      <c r="E138" s="6" t="n">
        <v>460</v>
      </c>
      <c r="F138" s="7" t="n">
        <v>1</v>
      </c>
      <c r="G138" s="6" t="n">
        <v>6.13</v>
      </c>
      <c r="H138" s="6" t="n">
        <v>0</v>
      </c>
      <c r="I138" s="6" t="n">
        <v>6.13</v>
      </c>
      <c r="J138" s="6" t="n">
        <v>6.13</v>
      </c>
    </row>
    <row collapsed="false" customFormat="false" customHeight="false" hidden="false" ht="12.1" outlineLevel="0" r="139">
      <c r="A139" s="39" t="n">
        <v>45909</v>
      </c>
      <c r="B139" s="16" t="s">
        <v>674</v>
      </c>
      <c r="C139" s="16" t="s">
        <v>216</v>
      </c>
      <c r="D139" s="16" t="s">
        <v>217</v>
      </c>
      <c r="E139" s="6" t="n">
        <v>1000</v>
      </c>
      <c r="F139" s="7" t="n">
        <v>3</v>
      </c>
      <c r="G139" s="6" t="n">
        <v>13.56</v>
      </c>
      <c r="H139" s="6" t="n">
        <v>0</v>
      </c>
      <c r="I139" s="6" t="n">
        <v>40.68</v>
      </c>
      <c r="J139" s="6" t="n">
        <v>40.68</v>
      </c>
    </row>
    <row collapsed="false" customFormat="false" customHeight="false" hidden="false" ht="12.1" outlineLevel="0" r="140">
      <c r="A140" s="39" t="n">
        <v>45911</v>
      </c>
      <c r="B140" s="16" t="s">
        <v>674</v>
      </c>
      <c r="C140" s="16" t="s">
        <v>192</v>
      </c>
      <c r="D140" s="16" t="s">
        <v>193</v>
      </c>
      <c r="E140" s="6" t="n">
        <v>1000</v>
      </c>
      <c r="F140" s="7" t="n">
        <v>2</v>
      </c>
      <c r="G140" s="6" t="n">
        <v>17.88</v>
      </c>
      <c r="H140" s="6" t="n">
        <v>0</v>
      </c>
      <c r="I140" s="6" t="n">
        <v>35.76</v>
      </c>
      <c r="J140" s="6" t="n">
        <v>35.76</v>
      </c>
    </row>
    <row collapsed="false" customFormat="false" customHeight="false" hidden="false" ht="12.1" outlineLevel="0" r="141">
      <c r="A141" s="39" t="n">
        <v>45915</v>
      </c>
      <c r="B141" s="16" t="s">
        <v>674</v>
      </c>
      <c r="C141" s="16" t="s">
        <v>210</v>
      </c>
      <c r="D141" s="16" t="s">
        <v>211</v>
      </c>
      <c r="E141" s="6" t="n">
        <v>560</v>
      </c>
      <c r="F141" s="7" t="n">
        <v>3</v>
      </c>
      <c r="G141" s="6" t="n">
        <v>12.71</v>
      </c>
      <c r="H141" s="6" t="n">
        <v>0</v>
      </c>
      <c r="I141" s="6" t="n">
        <v>38.13</v>
      </c>
      <c r="J141" s="6" t="n">
        <v>38.13</v>
      </c>
    </row>
    <row collapsed="false" customFormat="false" customHeight="false" hidden="false" ht="12.1" outlineLevel="0" r="142">
      <c r="A142" s="39" t="n">
        <v>45916</v>
      </c>
      <c r="B142" s="16" t="s">
        <v>674</v>
      </c>
      <c r="C142" s="16" t="s">
        <v>145</v>
      </c>
      <c r="D142" s="16" t="s">
        <v>147</v>
      </c>
      <c r="E142" s="6" t="n">
        <v>1000</v>
      </c>
      <c r="F142" s="7" t="n">
        <v>11</v>
      </c>
      <c r="G142" s="6" t="n">
        <v>33.41</v>
      </c>
      <c r="H142" s="6" t="n">
        <v>0</v>
      </c>
      <c r="I142" s="6" t="n">
        <v>367.51</v>
      </c>
      <c r="J142" s="6" t="n">
        <v>367.51</v>
      </c>
    </row>
    <row collapsed="false" customFormat="false" customHeight="false" hidden="false" ht="12.1" outlineLevel="0" r="143">
      <c r="A143" s="39" t="n">
        <v>45925</v>
      </c>
      <c r="B143" s="16" t="s">
        <v>674</v>
      </c>
      <c r="C143" s="16" t="s">
        <v>198</v>
      </c>
      <c r="D143" s="16" t="s">
        <v>199</v>
      </c>
      <c r="E143" s="6" t="n">
        <v>559.63</v>
      </c>
      <c r="F143" s="7" t="n">
        <v>6</v>
      </c>
      <c r="G143" s="6" t="n">
        <v>9.51</v>
      </c>
      <c r="H143" s="6" t="n">
        <v>0</v>
      </c>
      <c r="I143" s="6" t="n">
        <v>57.06</v>
      </c>
      <c r="J143" s="6" t="n">
        <v>57.06</v>
      </c>
    </row>
    <row collapsed="false" customFormat="false" customHeight="false" hidden="false" ht="12.1" outlineLevel="0" r="144">
      <c r="A144" s="39" t="n">
        <v>45926</v>
      </c>
      <c r="B144" s="16" t="s">
        <v>674</v>
      </c>
      <c r="C144" s="16" t="s">
        <v>176</v>
      </c>
      <c r="D144" s="16" t="s">
        <v>177</v>
      </c>
      <c r="E144" s="6" t="n">
        <v>1000</v>
      </c>
      <c r="F144" s="7" t="n">
        <v>5</v>
      </c>
      <c r="G144" s="6" t="n">
        <v>11.26</v>
      </c>
      <c r="H144" s="6" t="n">
        <v>0</v>
      </c>
      <c r="I144" s="6" t="n">
        <v>56.3</v>
      </c>
      <c r="J144" s="6" t="n">
        <v>56.3</v>
      </c>
    </row>
    <row collapsed="false" customFormat="false" customHeight="false" hidden="false" ht="12.1" outlineLevel="0" r="145">
      <c r="A145" s="39" t="n">
        <v>45930</v>
      </c>
      <c r="B145" s="16" t="s">
        <v>674</v>
      </c>
      <c r="C145" s="16" t="s">
        <v>153</v>
      </c>
      <c r="D145" s="16" t="s">
        <v>154</v>
      </c>
      <c r="E145" s="6" t="n">
        <v>1000</v>
      </c>
      <c r="F145" s="7" t="n">
        <v>12</v>
      </c>
      <c r="G145" s="6" t="n">
        <v>38.39</v>
      </c>
      <c r="H145" s="6" t="n">
        <v>0</v>
      </c>
      <c r="I145" s="6" t="n">
        <v>460.68</v>
      </c>
      <c r="J145" s="6" t="n">
        <v>460.68</v>
      </c>
    </row>
    <row collapsed="false" customFormat="false" customHeight="false" hidden="false" ht="12.1" outlineLevel="0" r="146">
      <c r="A146" s="39" t="n">
        <v>45930</v>
      </c>
      <c r="B146" s="16" t="s">
        <v>674</v>
      </c>
      <c r="C146" s="16" t="s">
        <v>213</v>
      </c>
      <c r="D146" s="16" t="s">
        <v>214</v>
      </c>
      <c r="E146" s="6" t="n">
        <v>362.02</v>
      </c>
      <c r="F146" s="7" t="n">
        <v>5</v>
      </c>
      <c r="G146" s="6" t="n">
        <v>2.38</v>
      </c>
      <c r="H146" s="6" t="n">
        <v>0</v>
      </c>
      <c r="I146" s="6" t="n">
        <v>11.9</v>
      </c>
      <c r="J146" s="6" t="n">
        <v>11.9</v>
      </c>
    </row>
    <row collapsed="false" customFormat="false" customHeight="false" hidden="false" ht="12.1" outlineLevel="0" r="147">
      <c r="A147" s="39" t="n">
        <v>45932</v>
      </c>
      <c r="B147" s="16" t="s">
        <v>674</v>
      </c>
      <c r="C147" s="16" t="s">
        <v>207</v>
      </c>
      <c r="D147" s="16" t="s">
        <v>208</v>
      </c>
      <c r="E147" s="6" t="n">
        <v>612.43</v>
      </c>
      <c r="F147" s="7" t="n">
        <v>3</v>
      </c>
      <c r="G147" s="6" t="n">
        <v>6.8</v>
      </c>
      <c r="H147" s="6" t="n">
        <v>0</v>
      </c>
      <c r="I147" s="6" t="n">
        <v>20.4</v>
      </c>
      <c r="J147" s="6" t="n">
        <v>20.4</v>
      </c>
    </row>
    <row collapsed="false" customFormat="false" customHeight="false" hidden="false" ht="12.1" outlineLevel="0" r="148">
      <c r="A148" s="39" t="n">
        <v>45934</v>
      </c>
      <c r="B148" s="16" t="s">
        <v>674</v>
      </c>
      <c r="C148" s="16" t="s">
        <v>204</v>
      </c>
      <c r="D148" s="16" t="s">
        <v>205</v>
      </c>
      <c r="E148" s="6" t="n">
        <v>835</v>
      </c>
      <c r="F148" s="7" t="n">
        <v>5</v>
      </c>
      <c r="G148" s="6" t="n">
        <v>8.92</v>
      </c>
      <c r="H148" s="6" t="n">
        <v>0</v>
      </c>
      <c r="I148" s="6" t="n">
        <v>44.6</v>
      </c>
      <c r="J148" s="6" t="n">
        <v>44.6</v>
      </c>
    </row>
    <row collapsed="false" customFormat="false" customHeight="false" hidden="false" ht="12.1" outlineLevel="0" r="149">
      <c r="A149" s="39" t="n">
        <v>45936</v>
      </c>
      <c r="B149" s="16" t="s">
        <v>674</v>
      </c>
      <c r="C149" s="16" t="s">
        <v>219</v>
      </c>
      <c r="D149" s="16" t="s">
        <v>220</v>
      </c>
      <c r="E149" s="6" t="n">
        <v>430</v>
      </c>
      <c r="F149" s="7" t="n">
        <v>1</v>
      </c>
      <c r="G149" s="6" t="n">
        <v>5.73</v>
      </c>
      <c r="H149" s="6" t="n">
        <v>0</v>
      </c>
      <c r="I149" s="6" t="n">
        <v>5.73</v>
      </c>
      <c r="J149" s="6" t="n">
        <v>5.73</v>
      </c>
    </row>
    <row collapsed="false" customFormat="false" customHeight="false" hidden="false" ht="12.1" outlineLevel="0" r="150">
      <c r="A150" s="39" t="n">
        <v>45939</v>
      </c>
      <c r="B150" s="16" t="s">
        <v>674</v>
      </c>
      <c r="C150" s="16" t="s">
        <v>216</v>
      </c>
      <c r="D150" s="16" t="s">
        <v>217</v>
      </c>
      <c r="E150" s="6" t="n">
        <v>1000</v>
      </c>
      <c r="F150" s="7" t="n">
        <v>3</v>
      </c>
      <c r="G150" s="6" t="n">
        <v>13.15</v>
      </c>
      <c r="H150" s="6" t="n">
        <v>0</v>
      </c>
      <c r="I150" s="6" t="n">
        <v>39.45</v>
      </c>
      <c r="J150" s="6" t="n">
        <v>39.45</v>
      </c>
    </row>
    <row collapsed="false" customFormat="false" customHeight="false" hidden="false" ht="12.1" outlineLevel="0" r="151">
      <c r="A151" s="39" t="n">
        <v>45941</v>
      </c>
      <c r="B151" s="16" t="s">
        <v>674</v>
      </c>
      <c r="C151" s="16" t="s">
        <v>192</v>
      </c>
      <c r="D151" s="16" t="s">
        <v>193</v>
      </c>
      <c r="E151" s="6" t="n">
        <v>1000</v>
      </c>
      <c r="F151" s="7" t="n">
        <v>2</v>
      </c>
      <c r="G151" s="6" t="n">
        <v>17.88</v>
      </c>
      <c r="H151" s="6" t="n">
        <v>0</v>
      </c>
      <c r="I151" s="6" t="n">
        <v>35.76</v>
      </c>
      <c r="J151" s="6" t="n">
        <v>35.76</v>
      </c>
    </row>
    <row collapsed="false" customFormat="false" customHeight="false" hidden="false" ht="12.1" outlineLevel="0" r="152">
      <c r="A152" s="39" t="n">
        <v>45953</v>
      </c>
      <c r="B152" s="16" t="s">
        <v>674</v>
      </c>
      <c r="C152" s="16" t="s">
        <v>575</v>
      </c>
      <c r="D152" s="16" t="s">
        <v>940</v>
      </c>
      <c r="E152" s="6" t="n">
        <v>1000</v>
      </c>
      <c r="F152" s="7" t="n">
        <v>2</v>
      </c>
      <c r="G152" s="6" t="n">
        <v>26.43</v>
      </c>
      <c r="H152" s="6" t="n">
        <v>0</v>
      </c>
      <c r="I152" s="6" t="n">
        <v>52.86</v>
      </c>
      <c r="J152" s="6" t="n">
        <v>52.86</v>
      </c>
    </row>
    <row collapsed="false" customFormat="false" customHeight="false" hidden="false" ht="12.1" outlineLevel="0" r="153">
      <c r="A153" s="39" t="n">
        <v>45955</v>
      </c>
      <c r="B153" s="16" t="s">
        <v>674</v>
      </c>
      <c r="C153" s="16" t="s">
        <v>198</v>
      </c>
      <c r="D153" s="16" t="s">
        <v>199</v>
      </c>
      <c r="E153" s="6" t="n">
        <v>521.36</v>
      </c>
      <c r="F153" s="7" t="n">
        <v>6</v>
      </c>
      <c r="G153" s="6" t="n">
        <v>8.57</v>
      </c>
      <c r="H153" s="6" t="n">
        <v>0</v>
      </c>
      <c r="I153" s="6" t="n">
        <v>51.42</v>
      </c>
      <c r="J153" s="6" t="n">
        <v>51.42</v>
      </c>
    </row>
    <row collapsed="false" customFormat="false" customHeight="false" hidden="false" ht="12.1" outlineLevel="0" r="154">
      <c r="A154" s="39" t="n">
        <v>45956</v>
      </c>
      <c r="B154" s="16" t="s">
        <v>674</v>
      </c>
      <c r="C154" s="16" t="s">
        <v>176</v>
      </c>
      <c r="D154" s="16" t="s">
        <v>177</v>
      </c>
      <c r="E154" s="6" t="n">
        <v>1000</v>
      </c>
      <c r="F154" s="7" t="n">
        <v>5</v>
      </c>
      <c r="G154" s="6" t="n">
        <v>11.26</v>
      </c>
      <c r="H154" s="6" t="n">
        <v>0</v>
      </c>
      <c r="I154" s="6" t="n">
        <v>56.3</v>
      </c>
      <c r="J154" s="6" t="n">
        <v>56.3</v>
      </c>
    </row>
    <row collapsed="false" customFormat="false" customHeight="false" hidden="false" ht="12.1" outlineLevel="0" r="155">
      <c r="A155" s="39" t="n">
        <v>45957</v>
      </c>
      <c r="B155" s="16" t="s">
        <v>674</v>
      </c>
      <c r="C155" s="16" t="s">
        <v>167</v>
      </c>
      <c r="D155" s="16" t="s">
        <v>168</v>
      </c>
      <c r="E155" s="6" t="n">
        <v>1000</v>
      </c>
      <c r="F155" s="7" t="n">
        <v>3</v>
      </c>
      <c r="G155" s="6" t="n">
        <v>16.23</v>
      </c>
      <c r="H155" s="6" t="n">
        <v>0</v>
      </c>
      <c r="I155" s="6" t="n">
        <v>48.69</v>
      </c>
      <c r="J155" s="6" t="n">
        <v>48.69</v>
      </c>
    </row>
    <row collapsed="false" customFormat="false" customHeight="false" hidden="false" ht="12.1" outlineLevel="0" r="156">
      <c r="A156" s="39" t="n">
        <v>45961</v>
      </c>
      <c r="B156" s="16" t="s">
        <v>674</v>
      </c>
      <c r="C156" s="16" t="s">
        <v>213</v>
      </c>
      <c r="D156" s="16" t="s">
        <v>214</v>
      </c>
      <c r="E156" s="6" t="n">
        <v>333.15</v>
      </c>
      <c r="F156" s="7" t="n">
        <v>5</v>
      </c>
      <c r="G156" s="6" t="n">
        <v>2.26</v>
      </c>
      <c r="H156" s="6" t="n">
        <v>0</v>
      </c>
      <c r="I156" s="6" t="n">
        <v>11.3</v>
      </c>
      <c r="J156" s="6" t="n">
        <v>11.3</v>
      </c>
    </row>
    <row collapsed="false" customFormat="false" customHeight="false" hidden="false" ht="12.1" outlineLevel="0" r="157">
      <c r="A157" s="39" t="n">
        <v>45963</v>
      </c>
      <c r="B157" s="16" t="s">
        <v>674</v>
      </c>
      <c r="C157" s="16" t="s">
        <v>207</v>
      </c>
      <c r="D157" s="16" t="s">
        <v>208</v>
      </c>
      <c r="E157" s="6" t="n">
        <v>577.92</v>
      </c>
      <c r="F157" s="7" t="n">
        <v>3</v>
      </c>
      <c r="G157" s="6" t="n">
        <v>6.63</v>
      </c>
      <c r="H157" s="6" t="n">
        <v>0</v>
      </c>
      <c r="I157" s="6" t="n">
        <v>19.89</v>
      </c>
      <c r="J157" s="6" t="n">
        <v>19.89</v>
      </c>
    </row>
    <row collapsed="false" customFormat="false" customHeight="false" hidden="false" ht="12.1" outlineLevel="0" r="158">
      <c r="A158" s="39" t="n">
        <v>45964</v>
      </c>
      <c r="B158" s="16" t="s">
        <v>674</v>
      </c>
      <c r="C158" s="16" t="s">
        <v>204</v>
      </c>
      <c r="D158" s="16" t="s">
        <v>205</v>
      </c>
      <c r="E158" s="6" t="n">
        <v>670</v>
      </c>
      <c r="F158" s="7" t="n">
        <v>5</v>
      </c>
      <c r="G158" s="6" t="n">
        <v>7.16</v>
      </c>
      <c r="H158" s="6" t="n">
        <v>0</v>
      </c>
      <c r="I158" s="6" t="n">
        <v>35.8</v>
      </c>
      <c r="J158" s="6" t="n">
        <v>35.8</v>
      </c>
    </row>
    <row collapsed="false" customFormat="false" customHeight="false" hidden="false" ht="12.1" outlineLevel="0" r="159">
      <c r="A159" s="39" t="n">
        <v>45967</v>
      </c>
      <c r="B159" s="16" t="s">
        <v>674</v>
      </c>
      <c r="C159" s="16" t="s">
        <v>219</v>
      </c>
      <c r="D159" s="16" t="s">
        <v>220</v>
      </c>
      <c r="E159" s="6" t="n">
        <v>400</v>
      </c>
      <c r="F159" s="7" t="n">
        <v>1</v>
      </c>
      <c r="G159" s="6" t="n">
        <v>5.33</v>
      </c>
      <c r="H159" s="6" t="n">
        <v>0</v>
      </c>
      <c r="I159" s="6" t="n">
        <v>5.33</v>
      </c>
      <c r="J159" s="6" t="n">
        <v>5.33</v>
      </c>
    </row>
    <row collapsed="false" customFormat="false" customHeight="false" hidden="false" ht="12.1" outlineLevel="0" r="160">
      <c r="A160" s="39" t="n">
        <v>45969</v>
      </c>
      <c r="B160" s="16" t="s">
        <v>674</v>
      </c>
      <c r="C160" s="16" t="s">
        <v>216</v>
      </c>
      <c r="D160" s="16" t="s">
        <v>217</v>
      </c>
      <c r="E160" s="6" t="n">
        <v>1000</v>
      </c>
      <c r="F160" s="7" t="n">
        <v>3</v>
      </c>
      <c r="G160" s="6" t="n">
        <v>13.15</v>
      </c>
      <c r="H160" s="6" t="n">
        <v>0</v>
      </c>
      <c r="I160" s="6" t="n">
        <v>39.45</v>
      </c>
      <c r="J160" s="6" t="n">
        <v>39.45</v>
      </c>
    </row>
    <row collapsed="false" customFormat="false" customHeight="false" hidden="false" ht="12.1" outlineLevel="0" r="161">
      <c r="A161" s="39" t="n">
        <v>45971</v>
      </c>
      <c r="B161" s="16" t="s">
        <v>674</v>
      </c>
      <c r="C161" s="16" t="s">
        <v>192</v>
      </c>
      <c r="D161" s="16" t="s">
        <v>193</v>
      </c>
      <c r="E161" s="6" t="n">
        <v>1000</v>
      </c>
      <c r="F161" s="7" t="n">
        <v>2</v>
      </c>
      <c r="G161" s="6" t="n">
        <v>17.88</v>
      </c>
      <c r="H161" s="6" t="n">
        <v>0</v>
      </c>
      <c r="I161" s="6" t="n">
        <v>35.76</v>
      </c>
      <c r="J161" s="6" t="n">
        <v>35.76</v>
      </c>
    </row>
    <row collapsed="false" customFormat="false" customHeight="false" hidden="false" ht="12.1" outlineLevel="0" r="162">
      <c r="A162" s="39" t="n">
        <v>45981</v>
      </c>
      <c r="B162" s="16" t="s">
        <v>674</v>
      </c>
      <c r="C162" s="16" t="s">
        <v>560</v>
      </c>
      <c r="D162" s="16" t="s">
        <v>929</v>
      </c>
      <c r="E162" s="6" t="n">
        <v>1000</v>
      </c>
      <c r="F162" s="7" t="n">
        <v>3</v>
      </c>
      <c r="G162" s="6" t="n">
        <v>31.66</v>
      </c>
      <c r="H162" s="6" t="n">
        <v>0</v>
      </c>
      <c r="I162" s="6" t="n">
        <v>94.98</v>
      </c>
      <c r="J162" s="6" t="n">
        <v>94.98</v>
      </c>
    </row>
    <row collapsed="false" customFormat="false" customHeight="false" hidden="false" ht="12.1" outlineLevel="0" r="163">
      <c r="A163" s="39" t="n">
        <v>45986</v>
      </c>
      <c r="B163" s="16" t="s">
        <v>674</v>
      </c>
      <c r="C163" s="16" t="s">
        <v>150</v>
      </c>
      <c r="D163" s="16" t="s">
        <v>151</v>
      </c>
      <c r="E163" s="6" t="n">
        <v>1000</v>
      </c>
      <c r="F163" s="7" t="n">
        <v>11</v>
      </c>
      <c r="G163" s="6" t="n">
        <v>47.37</v>
      </c>
      <c r="H163" s="6" t="n">
        <v>0</v>
      </c>
      <c r="I163" s="6" t="n">
        <v>521.07</v>
      </c>
      <c r="J163" s="6" t="n">
        <v>521.07</v>
      </c>
    </row>
    <row collapsed="false" customFormat="false" customHeight="false" hidden="false" ht="12.1" outlineLevel="0" r="164">
      <c r="A164" s="39" t="n">
        <v>45986</v>
      </c>
      <c r="B164" s="16" t="s">
        <v>674</v>
      </c>
      <c r="C164" s="16" t="s">
        <v>176</v>
      </c>
      <c r="D164" s="16" t="s">
        <v>177</v>
      </c>
      <c r="E164" s="6" t="n">
        <v>1000</v>
      </c>
      <c r="F164" s="7" t="n">
        <v>5</v>
      </c>
      <c r="G164" s="6" t="n">
        <v>11.26</v>
      </c>
      <c r="H164" s="6" t="n">
        <v>0</v>
      </c>
      <c r="I164" s="6" t="n">
        <v>56.3</v>
      </c>
      <c r="J164" s="6" t="n">
        <v>56.3</v>
      </c>
    </row>
    <row collapsed="false" customFormat="false" customHeight="false" hidden="false" ht="12.1" outlineLevel="0" r="165">
      <c r="A165" s="39" t="n">
        <v>45986</v>
      </c>
      <c r="B165" s="16" t="s">
        <v>674</v>
      </c>
      <c r="C165" s="16" t="s">
        <v>198</v>
      </c>
      <c r="D165" s="16" t="s">
        <v>199</v>
      </c>
      <c r="E165" s="6" t="n">
        <v>487.47</v>
      </c>
      <c r="F165" s="7" t="n">
        <v>6</v>
      </c>
      <c r="G165" s="6" t="n">
        <v>8.28</v>
      </c>
      <c r="H165" s="6" t="n">
        <v>0</v>
      </c>
      <c r="I165" s="6" t="n">
        <v>49.68</v>
      </c>
      <c r="J165" s="6" t="n">
        <v>49.68</v>
      </c>
    </row>
    <row collapsed="false" customFormat="false" customHeight="false" hidden="false" ht="12.1" outlineLevel="0" r="166">
      <c r="A166" s="39" t="n">
        <v>45987</v>
      </c>
      <c r="B166" s="16" t="s">
        <v>674</v>
      </c>
      <c r="C166" s="16" t="s">
        <v>167</v>
      </c>
      <c r="D166" s="16" t="s">
        <v>168</v>
      </c>
      <c r="E166" s="6" t="n">
        <v>1000</v>
      </c>
      <c r="F166" s="7" t="n">
        <v>3</v>
      </c>
      <c r="G166" s="6" t="n">
        <v>16.23</v>
      </c>
      <c r="H166" s="6" t="n">
        <v>0</v>
      </c>
      <c r="I166" s="6" t="n">
        <v>48.69</v>
      </c>
      <c r="J166" s="6" t="n">
        <v>48.69</v>
      </c>
    </row>
    <row collapsed="false" customFormat="false" customHeight="false" hidden="false" ht="12.1" outlineLevel="0" r="167">
      <c r="A167" s="39" t="n">
        <v>45988</v>
      </c>
      <c r="B167" s="16" t="s">
        <v>674</v>
      </c>
      <c r="C167" s="16" t="s">
        <v>201</v>
      </c>
      <c r="D167" s="16" t="s">
        <v>202</v>
      </c>
      <c r="E167" s="6" t="n">
        <v>1000</v>
      </c>
      <c r="F167" s="7" t="n">
        <v>2</v>
      </c>
      <c r="G167" s="6" t="n">
        <v>39.89</v>
      </c>
      <c r="H167" s="6" t="n">
        <v>0</v>
      </c>
      <c r="I167" s="6" t="n">
        <v>79.78</v>
      </c>
      <c r="J167" s="6" t="n">
        <v>79.78</v>
      </c>
    </row>
    <row collapsed="false" customFormat="false" customHeight="false" hidden="false" ht="12.1" outlineLevel="0" r="168">
      <c r="A168" s="39" t="n">
        <v>45991</v>
      </c>
      <c r="B168" s="16" t="s">
        <v>674</v>
      </c>
      <c r="C168" s="16" t="s">
        <v>213</v>
      </c>
      <c r="D168" s="16" t="s">
        <v>214</v>
      </c>
      <c r="E168" s="6" t="n">
        <v>301.84</v>
      </c>
      <c r="F168" s="7" t="n">
        <v>5</v>
      </c>
      <c r="G168" s="6" t="n">
        <v>1.98</v>
      </c>
      <c r="H168" s="6" t="n">
        <v>0</v>
      </c>
      <c r="I168" s="6" t="n">
        <v>9.9</v>
      </c>
      <c r="J168" s="6" t="n">
        <v>9.9</v>
      </c>
    </row>
    <row collapsed="false" customFormat="false" customHeight="false" hidden="false" ht="12.1" outlineLevel="0" r="169">
      <c r="A169" s="39" t="n">
        <v>45993</v>
      </c>
      <c r="B169" s="16" t="s">
        <v>674</v>
      </c>
      <c r="C169" s="16" t="s">
        <v>160</v>
      </c>
      <c r="D169" s="16" t="s">
        <v>161</v>
      </c>
      <c r="E169" s="6" t="n">
        <v>1000</v>
      </c>
      <c r="F169" s="7" t="n">
        <v>13</v>
      </c>
      <c r="G169" s="6" t="n">
        <v>35.4</v>
      </c>
      <c r="H169" s="6" t="n">
        <v>0</v>
      </c>
      <c r="I169" s="6" t="n">
        <v>460.2</v>
      </c>
      <c r="J169" s="6" t="n">
        <v>460.2</v>
      </c>
    </row>
    <row collapsed="false" customFormat="false" customHeight="false" hidden="false" ht="12.1" outlineLevel="0" r="170">
      <c r="A170" s="39" t="n">
        <v>45993</v>
      </c>
      <c r="B170" s="16" t="s">
        <v>674</v>
      </c>
      <c r="C170" s="16" t="s">
        <v>207</v>
      </c>
      <c r="D170" s="16" t="s">
        <v>208</v>
      </c>
      <c r="E170" s="6" t="n">
        <v>541.96</v>
      </c>
      <c r="F170" s="7" t="n">
        <v>3</v>
      </c>
      <c r="G170" s="6" t="n">
        <v>6.01</v>
      </c>
      <c r="H170" s="6" t="n">
        <v>0</v>
      </c>
      <c r="I170" s="6" t="n">
        <v>18.03</v>
      </c>
      <c r="J170" s="6" t="n">
        <v>18.03</v>
      </c>
    </row>
    <row collapsed="false" customFormat="false" customHeight="false" hidden="false" ht="12.1" outlineLevel="0" r="171">
      <c r="A171" s="39" t="n">
        <v>45994</v>
      </c>
      <c r="B171" s="16" t="s">
        <v>674</v>
      </c>
      <c r="C171" s="16" t="s">
        <v>204</v>
      </c>
      <c r="D171" s="16" t="s">
        <v>205</v>
      </c>
      <c r="E171" s="6" t="n">
        <v>670</v>
      </c>
      <c r="F171" s="7" t="n">
        <v>5</v>
      </c>
      <c r="G171" s="6" t="n">
        <v>7.16</v>
      </c>
      <c r="H171" s="6" t="n">
        <v>0</v>
      </c>
      <c r="I171" s="6" t="n">
        <v>35.8</v>
      </c>
      <c r="J171" s="6" t="n">
        <v>35.8</v>
      </c>
    </row>
    <row collapsed="false" customFormat="false" customHeight="false" hidden="false" ht="12.1" outlineLevel="0" r="172">
      <c r="A172" s="39" t="n">
        <v>45998</v>
      </c>
      <c r="B172" s="16" t="s">
        <v>674</v>
      </c>
      <c r="C172" s="16" t="s">
        <v>219</v>
      </c>
      <c r="D172" s="16" t="s">
        <v>220</v>
      </c>
      <c r="E172" s="6" t="n">
        <v>370</v>
      </c>
      <c r="F172" s="7" t="n">
        <v>1</v>
      </c>
      <c r="G172" s="6" t="n">
        <v>4.93</v>
      </c>
      <c r="H172" s="6" t="n">
        <v>0</v>
      </c>
      <c r="I172" s="6" t="n">
        <v>4.93</v>
      </c>
      <c r="J172" s="6" t="n">
        <v>4.93</v>
      </c>
    </row>
    <row collapsed="false" customFormat="false" customHeight="false" hidden="false" ht="12.1" outlineLevel="0" r="173">
      <c r="A173" s="39" t="n">
        <v>45999</v>
      </c>
      <c r="B173" s="16" t="s">
        <v>674</v>
      </c>
      <c r="C173" s="16" t="s">
        <v>216</v>
      </c>
      <c r="D173" s="16" t="s">
        <v>217</v>
      </c>
      <c r="E173" s="6" t="n">
        <v>1000</v>
      </c>
      <c r="F173" s="7" t="n">
        <v>3</v>
      </c>
      <c r="G173" s="6" t="n">
        <v>13.15</v>
      </c>
      <c r="H173" s="6" t="n">
        <v>0</v>
      </c>
      <c r="I173" s="6" t="n">
        <v>39.45</v>
      </c>
      <c r="J173" s="6" t="n">
        <v>39.45</v>
      </c>
    </row>
    <row collapsed="false" customFormat="false" customHeight="false" hidden="false" ht="12.1" outlineLevel="0" r="174">
      <c r="A174" s="39" t="n">
        <v>46001</v>
      </c>
      <c r="B174" s="16" t="s">
        <v>674</v>
      </c>
      <c r="C174" s="16" t="s">
        <v>192</v>
      </c>
      <c r="D174" s="16" t="s">
        <v>193</v>
      </c>
      <c r="E174" s="6" t="n">
        <v>1000</v>
      </c>
      <c r="F174" s="7" t="n">
        <v>2</v>
      </c>
      <c r="G174" s="6" t="n">
        <v>17.88</v>
      </c>
      <c r="H174" s="6" t="n">
        <v>0</v>
      </c>
      <c r="I174" s="6" t="n">
        <v>35.76</v>
      </c>
      <c r="J174" s="6" t="n">
        <v>35.76</v>
      </c>
    </row>
    <row collapsed="false" customFormat="false" customHeight="false" hidden="false" ht="12.1" outlineLevel="0" r="175">
      <c r="A175" s="39" t="n">
        <v>46006</v>
      </c>
      <c r="B175" s="16" t="s">
        <v>674</v>
      </c>
      <c r="C175" s="16" t="s">
        <v>210</v>
      </c>
      <c r="D175" s="16" t="s">
        <v>211</v>
      </c>
      <c r="E175" s="6" t="n">
        <v>450</v>
      </c>
      <c r="F175" s="7" t="n">
        <v>3</v>
      </c>
      <c r="G175" s="6" t="n">
        <v>10.21</v>
      </c>
      <c r="H175" s="6" t="n">
        <v>0</v>
      </c>
      <c r="I175" s="6" t="n">
        <v>30.63</v>
      </c>
      <c r="J175" s="6" t="n">
        <v>30.63</v>
      </c>
    </row>
    <row collapsed="false" customFormat="false" customHeight="false" hidden="false" ht="12.1" outlineLevel="0" r="176">
      <c r="A176" s="39" t="n">
        <v>46016</v>
      </c>
      <c r="B176" s="16" t="s">
        <v>674</v>
      </c>
      <c r="C176" s="16" t="s">
        <v>176</v>
      </c>
      <c r="D176" s="16" t="s">
        <v>177</v>
      </c>
      <c r="E176" s="6" t="n">
        <v>1000</v>
      </c>
      <c r="F176" s="7" t="n">
        <v>5</v>
      </c>
      <c r="G176" s="6" t="n">
        <v>11.26</v>
      </c>
      <c r="H176" s="6" t="n">
        <v>0</v>
      </c>
      <c r="I176" s="6" t="n">
        <v>56.3</v>
      </c>
      <c r="J176" s="6" t="n">
        <v>56.3</v>
      </c>
    </row>
    <row collapsed="false" customFormat="false" customHeight="false" hidden="false" ht="12.1" outlineLevel="0" r="177">
      <c r="A177" s="39" t="n">
        <v>46016</v>
      </c>
      <c r="B177" s="16" t="s">
        <v>674</v>
      </c>
      <c r="C177" s="16" t="s">
        <v>198</v>
      </c>
      <c r="D177" s="16" t="s">
        <v>199</v>
      </c>
      <c r="E177" s="6" t="n">
        <v>455.18</v>
      </c>
      <c r="F177" s="7" t="n">
        <v>6</v>
      </c>
      <c r="G177" s="6" t="n">
        <v>7.48</v>
      </c>
      <c r="H177" s="6" t="n">
        <v>0</v>
      </c>
      <c r="I177" s="6" t="n">
        <v>44.88</v>
      </c>
      <c r="J177" s="6" t="n">
        <v>44.88</v>
      </c>
    </row>
    <row collapsed="false" customFormat="false" customHeight="false" hidden="false" ht="12.1" outlineLevel="0" r="178">
      <c r="A178" s="39" t="n">
        <v>46017</v>
      </c>
      <c r="B178" s="16" t="s">
        <v>674</v>
      </c>
      <c r="C178" s="16" t="s">
        <v>167</v>
      </c>
      <c r="D178" s="16" t="s">
        <v>168</v>
      </c>
      <c r="E178" s="6" t="n">
        <v>1000</v>
      </c>
      <c r="F178" s="7" t="n">
        <v>3</v>
      </c>
      <c r="G178" s="6" t="n">
        <v>16.23</v>
      </c>
      <c r="H178" s="6" t="n">
        <v>0</v>
      </c>
      <c r="I178" s="6" t="n">
        <v>48.69</v>
      </c>
      <c r="J178" s="6" t="n">
        <v>48.69</v>
      </c>
    </row>
    <row collapsed="false" customFormat="false" customHeight="false" hidden="false" ht="12.1" outlineLevel="0" r="179">
      <c r="A179" s="39" t="n">
        <v>46022</v>
      </c>
      <c r="B179" s="16" t="s">
        <v>674</v>
      </c>
      <c r="C179" s="16" t="s">
        <v>213</v>
      </c>
      <c r="D179" s="16" t="s">
        <v>214</v>
      </c>
      <c r="E179" s="6" t="n">
        <v>271.86</v>
      </c>
      <c r="F179" s="7" t="n">
        <v>5</v>
      </c>
      <c r="G179" s="6" t="n">
        <v>1.85</v>
      </c>
      <c r="H179" s="6" t="n">
        <v>0</v>
      </c>
      <c r="I179" s="6" t="n">
        <v>9.25</v>
      </c>
      <c r="J179" s="6" t="n">
        <v>9.25</v>
      </c>
    </row>
    <row collapsed="false" customFormat="false" customHeight="false" hidden="false" ht="12.1" outlineLevel="0" r="180">
      <c r="A180" s="39" t="n">
        <v>46024</v>
      </c>
      <c r="B180" s="16" t="s">
        <v>674</v>
      </c>
      <c r="C180" s="16" t="s">
        <v>204</v>
      </c>
      <c r="D180" s="16" t="s">
        <v>205</v>
      </c>
      <c r="E180" s="6" t="n">
        <v>670</v>
      </c>
      <c r="F180" s="7" t="n">
        <v>5</v>
      </c>
      <c r="G180" s="6" t="n">
        <v>7.16</v>
      </c>
      <c r="H180" s="6" t="n">
        <v>0</v>
      </c>
      <c r="I180" s="6" t="n">
        <v>35.8</v>
      </c>
      <c r="J180" s="6" t="n">
        <v>35.8</v>
      </c>
    </row>
    <row collapsed="false" customFormat="false" customHeight="false" hidden="false" ht="12.1" outlineLevel="0" r="181">
      <c r="A181" s="39" t="n">
        <v>46024</v>
      </c>
      <c r="B181" s="16" t="s">
        <v>674</v>
      </c>
      <c r="C181" s="16" t="s">
        <v>207</v>
      </c>
      <c r="D181" s="16" t="s">
        <v>208</v>
      </c>
      <c r="E181" s="6" t="n">
        <v>504.46</v>
      </c>
      <c r="F181" s="7" t="n">
        <v>3</v>
      </c>
      <c r="G181" s="6" t="n">
        <v>5.78</v>
      </c>
      <c r="H181" s="6" t="n">
        <v>0</v>
      </c>
      <c r="I181" s="6" t="n">
        <v>17.34</v>
      </c>
      <c r="J181" s="6" t="n">
        <v>17.34</v>
      </c>
    </row>
    <row collapsed="false" customFormat="false" customHeight="false" hidden="false" ht="12.1" outlineLevel="0" r="182">
      <c r="A182" s="39" t="n">
        <v>46029</v>
      </c>
      <c r="B182" s="16" t="s">
        <v>674</v>
      </c>
      <c r="C182" s="16" t="s">
        <v>216</v>
      </c>
      <c r="D182" s="16" t="s">
        <v>217</v>
      </c>
      <c r="E182" s="6" t="n">
        <v>1000</v>
      </c>
      <c r="F182" s="7" t="n">
        <v>3</v>
      </c>
      <c r="G182" s="6" t="n">
        <v>13.15</v>
      </c>
      <c r="H182" s="6" t="n">
        <v>0</v>
      </c>
      <c r="I182" s="6" t="n">
        <v>39.45</v>
      </c>
      <c r="J182" s="6" t="n">
        <v>39.45</v>
      </c>
    </row>
    <row collapsed="false" customFormat="false" customHeight="false" hidden="false" ht="12.1" outlineLevel="0" r="183">
      <c r="A183" s="39" t="n">
        <v>46029</v>
      </c>
      <c r="B183" s="16" t="s">
        <v>674</v>
      </c>
      <c r="C183" s="16" t="s">
        <v>219</v>
      </c>
      <c r="D183" s="16" t="s">
        <v>220</v>
      </c>
      <c r="E183" s="6" t="n">
        <v>340</v>
      </c>
      <c r="F183" s="7" t="n">
        <v>1</v>
      </c>
      <c r="G183" s="6" t="n">
        <v>4.53</v>
      </c>
      <c r="H183" s="6" t="n">
        <v>0</v>
      </c>
      <c r="I183" s="6" t="n">
        <v>4.53</v>
      </c>
      <c r="J183" s="6" t="n">
        <v>4.53</v>
      </c>
    </row>
    <row collapsed="false" customFormat="false" customHeight="false" hidden="false" ht="12.1" outlineLevel="0" r="184">
      <c r="A184" s="39" t="n">
        <v>46031</v>
      </c>
      <c r="B184" s="16" t="s">
        <v>674</v>
      </c>
      <c r="C184" s="16" t="s">
        <v>192</v>
      </c>
      <c r="D184" s="16" t="s">
        <v>193</v>
      </c>
      <c r="E184" s="6" t="n">
        <v>1000</v>
      </c>
      <c r="F184" s="7" t="n">
        <v>2</v>
      </c>
      <c r="G184" s="6" t="n">
        <v>17.88</v>
      </c>
      <c r="H184" s="6" t="n">
        <v>0</v>
      </c>
      <c r="I184" s="6" t="n">
        <v>35.76</v>
      </c>
      <c r="J184" s="6" t="n">
        <v>35.76</v>
      </c>
    </row>
    <row collapsed="false" customFormat="false" customHeight="false" hidden="false" ht="12.1" outlineLevel="0" r="185">
      <c r="A185" s="39" t="n">
        <v>46042</v>
      </c>
      <c r="B185" s="16" t="s">
        <v>674</v>
      </c>
      <c r="C185" s="16" t="s">
        <v>574</v>
      </c>
      <c r="D185" s="16" t="s">
        <v>939</v>
      </c>
      <c r="E185" s="6" t="n">
        <v>1000</v>
      </c>
      <c r="F185" s="7" t="n">
        <v>1</v>
      </c>
      <c r="G185" s="6" t="n">
        <v>43.38</v>
      </c>
      <c r="H185" s="6" t="n">
        <v>0</v>
      </c>
      <c r="I185" s="6" t="n">
        <v>43.38</v>
      </c>
      <c r="J185" s="6" t="n">
        <v>43.38</v>
      </c>
    </row>
    <row collapsed="false" customFormat="false" customHeight="false" hidden="false" ht="12.1" outlineLevel="0" r="186">
      <c r="A186" s="39" t="n">
        <v>46044</v>
      </c>
      <c r="B186" s="16" t="s">
        <v>674</v>
      </c>
      <c r="C186" s="16" t="s">
        <v>575</v>
      </c>
      <c r="D186" s="16" t="s">
        <v>940</v>
      </c>
      <c r="E186" s="6" t="n">
        <v>1000</v>
      </c>
      <c r="F186" s="7" t="n">
        <v>2</v>
      </c>
      <c r="G186" s="6" t="n">
        <v>26.43</v>
      </c>
      <c r="H186" s="6" t="n">
        <v>0</v>
      </c>
      <c r="I186" s="6" t="n">
        <v>52.86</v>
      </c>
      <c r="J186" s="6" t="n">
        <v>52.86</v>
      </c>
    </row>
    <row collapsed="false" customFormat="false" customHeight="false" hidden="false" ht="12.1" outlineLevel="0" r="187">
      <c r="A187" s="39" t="n">
        <v>46046</v>
      </c>
      <c r="B187" s="16" t="s">
        <v>674</v>
      </c>
      <c r="C187" s="16" t="s">
        <v>176</v>
      </c>
      <c r="D187" s="16" t="s">
        <v>177</v>
      </c>
      <c r="E187" s="6" t="n">
        <v>1000</v>
      </c>
      <c r="F187" s="7" t="n">
        <v>5</v>
      </c>
      <c r="G187" s="6" t="n">
        <v>11.26</v>
      </c>
      <c r="H187" s="6" t="n">
        <v>0</v>
      </c>
      <c r="I187" s="6" t="n">
        <v>56.3</v>
      </c>
      <c r="J187" s="6" t="n">
        <v>56.3</v>
      </c>
    </row>
    <row collapsed="false" customFormat="false" customHeight="false" hidden="false" ht="12.1" outlineLevel="0" r="188">
      <c r="A188" s="39" t="n">
        <v>46047</v>
      </c>
      <c r="B188" s="16" t="s">
        <v>674</v>
      </c>
      <c r="C188" s="16" t="s">
        <v>198</v>
      </c>
      <c r="D188" s="16" t="s">
        <v>199</v>
      </c>
      <c r="E188" s="6" t="n">
        <v>424.22</v>
      </c>
      <c r="F188" s="7" t="n">
        <v>6</v>
      </c>
      <c r="G188" s="6" t="n">
        <v>7.21</v>
      </c>
      <c r="H188" s="6" t="n">
        <v>0</v>
      </c>
      <c r="I188" s="6" t="n">
        <v>43.26</v>
      </c>
      <c r="J188" s="6" t="n">
        <v>43.26</v>
      </c>
    </row>
    <row collapsed="false" customFormat="false" customHeight="false" hidden="false" ht="12.1" outlineLevel="0" r="189">
      <c r="A189" s="39" t="n">
        <v>46047</v>
      </c>
      <c r="B189" s="16" t="s">
        <v>674</v>
      </c>
      <c r="C189" s="16" t="s">
        <v>167</v>
      </c>
      <c r="D189" s="16" t="s">
        <v>168</v>
      </c>
      <c r="E189" s="6" t="n">
        <v>1000</v>
      </c>
      <c r="F189" s="7" t="n">
        <v>3</v>
      </c>
      <c r="G189" s="6" t="n">
        <v>16.23</v>
      </c>
      <c r="H189" s="6" t="n">
        <v>0</v>
      </c>
      <c r="I189" s="6" t="n">
        <v>48.69</v>
      </c>
      <c r="J189" s="6" t="n">
        <v>48.69</v>
      </c>
    </row>
    <row collapsed="false" customFormat="false" customHeight="false" hidden="false" ht="12.1" outlineLevel="0" r="190">
      <c r="A190" s="39" t="n">
        <v>46049</v>
      </c>
      <c r="B190" s="16" t="s">
        <v>674</v>
      </c>
      <c r="C190" s="16" t="s">
        <v>182</v>
      </c>
      <c r="D190" s="16" t="s">
        <v>183</v>
      </c>
      <c r="E190" s="6" t="n">
        <v>1000</v>
      </c>
      <c r="F190" s="7" t="n">
        <v>7</v>
      </c>
      <c r="G190" s="6" t="n">
        <v>30.42</v>
      </c>
      <c r="H190" s="6" t="n">
        <v>0</v>
      </c>
      <c r="I190" s="6" t="n">
        <v>212.94</v>
      </c>
      <c r="J190" s="6" t="n">
        <v>212.94</v>
      </c>
    </row>
    <row collapsed="false" customFormat="false" customHeight="false" hidden="false" ht="12.1" outlineLevel="0" r="191">
      <c r="A191" s="39" t="n">
        <v>46049</v>
      </c>
      <c r="B191" s="16" t="s">
        <v>674</v>
      </c>
      <c r="C191" s="16" t="s">
        <v>186</v>
      </c>
      <c r="D191" s="16" t="s">
        <v>187</v>
      </c>
      <c r="E191" s="6" t="n">
        <v>1000</v>
      </c>
      <c r="F191" s="7" t="n">
        <v>4</v>
      </c>
      <c r="G191" s="6" t="n">
        <v>34.41</v>
      </c>
      <c r="H191" s="6" t="n">
        <v>0</v>
      </c>
      <c r="I191" s="6" t="n">
        <v>137.64</v>
      </c>
      <c r="J191" s="6" t="n">
        <v>137.64</v>
      </c>
    </row>
    <row collapsed="false" customFormat="false" customHeight="false" hidden="false" ht="12.1" outlineLevel="0" r="192">
      <c r="A192" s="39" t="n">
        <v>46053</v>
      </c>
      <c r="B192" s="16" t="s">
        <v>674</v>
      </c>
      <c r="C192" s="16" t="s">
        <v>213</v>
      </c>
      <c r="D192" s="16" t="s">
        <v>214</v>
      </c>
      <c r="E192" s="6" t="n">
        <v>243.18</v>
      </c>
      <c r="F192" s="7" t="n">
        <v>5</v>
      </c>
      <c r="G192" s="6" t="n">
        <v>1.65</v>
      </c>
      <c r="H192" s="6" t="n">
        <v>0</v>
      </c>
      <c r="I192" s="6" t="n">
        <v>8.25</v>
      </c>
      <c r="J192" s="6" t="n">
        <v>8.25</v>
      </c>
    </row>
    <row collapsed="false" customFormat="false" customHeight="false" hidden="false" ht="12.1" outlineLevel="0" r="193">
      <c r="A193" s="39" t="n">
        <v>46054</v>
      </c>
      <c r="B193" s="16" t="s">
        <v>674</v>
      </c>
      <c r="C193" s="16" t="s">
        <v>204</v>
      </c>
      <c r="D193" s="16" t="s">
        <v>205</v>
      </c>
      <c r="E193" s="6" t="n">
        <v>505</v>
      </c>
      <c r="F193" s="7" t="n">
        <v>5</v>
      </c>
      <c r="G193" s="6" t="n">
        <v>5.19</v>
      </c>
      <c r="H193" s="6" t="n">
        <v>0</v>
      </c>
      <c r="I193" s="6" t="n">
        <v>25.95</v>
      </c>
      <c r="J193" s="6" t="n">
        <v>25.95</v>
      </c>
    </row>
    <row collapsed="false" customFormat="false" customHeight="false" hidden="false" ht="12.1" outlineLevel="0" r="194">
      <c r="A194" s="39" t="n">
        <v>46055</v>
      </c>
      <c r="B194" s="16" t="s">
        <v>674</v>
      </c>
      <c r="C194" s="16" t="s">
        <v>207</v>
      </c>
      <c r="D194" s="16" t="s">
        <v>208</v>
      </c>
      <c r="E194" s="6" t="n">
        <v>473.53</v>
      </c>
      <c r="F194" s="7" t="n">
        <v>3</v>
      </c>
      <c r="G194" s="6" t="n">
        <v>5.43</v>
      </c>
      <c r="H194" s="6" t="n">
        <v>0</v>
      </c>
      <c r="I194" s="6" t="n">
        <v>16.29</v>
      </c>
      <c r="J194" s="6" t="n">
        <v>16.29</v>
      </c>
    </row>
    <row collapsed="false" customFormat="false" customHeight="false" hidden="false" ht="12.1" outlineLevel="0" r="195">
      <c r="A195" s="39" t="n">
        <v>46059</v>
      </c>
      <c r="B195" s="16" t="s">
        <v>674</v>
      </c>
      <c r="C195" s="16" t="s">
        <v>216</v>
      </c>
      <c r="D195" s="16" t="s">
        <v>217</v>
      </c>
      <c r="E195" s="6" t="n">
        <v>1000</v>
      </c>
      <c r="F195" s="7" t="n">
        <v>3</v>
      </c>
      <c r="G195" s="6" t="n">
        <v>13.15</v>
      </c>
      <c r="H195" s="6" t="n">
        <v>0</v>
      </c>
      <c r="I195" s="6" t="n">
        <v>39.45</v>
      </c>
      <c r="J195" s="6" t="n">
        <v>39.45</v>
      </c>
    </row>
    <row collapsed="false" customFormat="false" customHeight="false" hidden="false" ht="12.1" outlineLevel="0" r="196">
      <c r="A196" s="39" t="n">
        <v>46060</v>
      </c>
      <c r="B196" s="16" t="s">
        <v>674</v>
      </c>
      <c r="C196" s="16" t="s">
        <v>219</v>
      </c>
      <c r="D196" s="16" t="s">
        <v>220</v>
      </c>
      <c r="E196" s="6" t="n">
        <v>310</v>
      </c>
      <c r="F196" s="7" t="n">
        <v>1</v>
      </c>
      <c r="G196" s="6" t="n">
        <v>4.13</v>
      </c>
      <c r="H196" s="6" t="n">
        <v>0</v>
      </c>
      <c r="I196" s="6" t="n">
        <v>4.13</v>
      </c>
      <c r="J196" s="6" t="n">
        <v>4.13</v>
      </c>
    </row>
    <row collapsed="false" customFormat="false" customHeight="false" hidden="false" ht="12.1" outlineLevel="0" r="197">
      <c r="A197" s="39" t="n">
        <v>46061</v>
      </c>
      <c r="B197" s="16" t="s">
        <v>674</v>
      </c>
      <c r="C197" s="16" t="s">
        <v>192</v>
      </c>
      <c r="D197" s="16" t="s">
        <v>193</v>
      </c>
      <c r="E197" s="6" t="n">
        <v>1000</v>
      </c>
      <c r="F197" s="7" t="n">
        <v>2</v>
      </c>
      <c r="G197" s="6" t="n">
        <v>17.88</v>
      </c>
      <c r="H197" s="6" t="n">
        <v>0</v>
      </c>
      <c r="I197" s="6" t="n">
        <v>35.76</v>
      </c>
      <c r="J197" s="6" t="n">
        <v>35.76</v>
      </c>
    </row>
    <row collapsed="false" customFormat="false" customHeight="false" hidden="false" ht="12.1" outlineLevel="0" r="198">
      <c r="A198" s="39" t="n">
        <v>46063</v>
      </c>
      <c r="B198" s="16" t="s">
        <v>674</v>
      </c>
      <c r="C198" s="16" t="s">
        <v>164</v>
      </c>
      <c r="D198" s="16" t="s">
        <v>165</v>
      </c>
      <c r="E198" s="6" t="n">
        <v>1000</v>
      </c>
      <c r="F198" s="7" t="n">
        <v>9</v>
      </c>
      <c r="G198" s="6" t="n">
        <v>34.9</v>
      </c>
      <c r="H198" s="6" t="n">
        <v>0</v>
      </c>
      <c r="I198" s="6" t="n">
        <v>314.1</v>
      </c>
      <c r="J198" s="6" t="n">
        <v>314.1</v>
      </c>
    </row>
    <row collapsed="false" customFormat="false" customHeight="false" hidden="false" ht="12.1" outlineLevel="0" r="199">
      <c r="A199" s="39" t="n">
        <v>46072</v>
      </c>
      <c r="B199" s="16" t="s">
        <v>674</v>
      </c>
      <c r="C199" s="16" t="s">
        <v>560</v>
      </c>
      <c r="D199" s="16" t="s">
        <v>929</v>
      </c>
      <c r="E199" s="6" t="n">
        <v>1000</v>
      </c>
      <c r="F199" s="7" t="n">
        <v>3</v>
      </c>
      <c r="G199" s="6" t="n">
        <v>31.66</v>
      </c>
      <c r="H199" s="6" t="n">
        <v>0</v>
      </c>
      <c r="I199" s="6" t="n">
        <v>94.98</v>
      </c>
      <c r="J199" s="6" t="n">
        <v>94.98</v>
      </c>
    </row>
    <row collapsed="false" customFormat="false" customHeight="false" hidden="false" ht="12.1" outlineLevel="0" r="200">
      <c r="A200" s="39" t="n">
        <v>46076</v>
      </c>
      <c r="B200" s="16" t="s">
        <v>674</v>
      </c>
      <c r="C200" s="16" t="s">
        <v>176</v>
      </c>
      <c r="D200" s="16" t="s">
        <v>177</v>
      </c>
      <c r="E200" s="6" t="n">
        <v>1000</v>
      </c>
      <c r="F200" s="7" t="n">
        <v>5</v>
      </c>
      <c r="G200" s="6" t="n">
        <v>11.26</v>
      </c>
      <c r="H200" s="6" t="n">
        <v>0</v>
      </c>
      <c r="I200" s="6" t="n">
        <v>56.3</v>
      </c>
      <c r="J200" s="6" t="n">
        <v>56.3</v>
      </c>
    </row>
    <row collapsed="false" customFormat="false" customHeight="false" hidden="false" ht="12.1" outlineLevel="0" r="201">
      <c r="A201" s="39" t="n">
        <v>46077</v>
      </c>
      <c r="B201" s="16" t="s">
        <v>674</v>
      </c>
      <c r="C201" s="16" t="s">
        <v>167</v>
      </c>
      <c r="D201" s="16" t="s">
        <v>168</v>
      </c>
      <c r="E201" s="6" t="n">
        <v>1000</v>
      </c>
      <c r="F201" s="7" t="n">
        <v>6</v>
      </c>
      <c r="G201" s="6" t="n">
        <v>16.23</v>
      </c>
      <c r="H201" s="6" t="n">
        <v>0</v>
      </c>
      <c r="I201" s="6" t="n">
        <v>97.38</v>
      </c>
      <c r="J201" s="6" t="n">
        <v>97.38</v>
      </c>
    </row>
    <row collapsed="false" customFormat="false" customHeight="false" hidden="false" ht="12.1" outlineLevel="0" r="202">
      <c r="A202" s="39" t="n">
        <v>46078</v>
      </c>
      <c r="B202" s="16" t="s">
        <v>674</v>
      </c>
      <c r="C202" s="16" t="s">
        <v>198</v>
      </c>
      <c r="D202" s="16" t="s">
        <v>199</v>
      </c>
      <c r="E202" s="6" t="n">
        <v>391.32</v>
      </c>
      <c r="F202" s="7" t="n">
        <v>6</v>
      </c>
      <c r="G202" s="6" t="n">
        <v>6.65</v>
      </c>
      <c r="H202" s="6" t="n">
        <v>0</v>
      </c>
      <c r="I202" s="6" t="n">
        <v>39.9</v>
      </c>
      <c r="J202" s="6" t="n">
        <v>39.9</v>
      </c>
    </row>
    <row collapsed="false" customFormat="false" customHeight="false" hidden="false" ht="12.1" outlineLevel="0" r="203">
      <c r="A203" s="39" t="n">
        <v>46079</v>
      </c>
      <c r="B203" s="16" t="s">
        <v>674</v>
      </c>
      <c r="C203" s="16" t="s">
        <v>201</v>
      </c>
      <c r="D203" s="16" t="s">
        <v>202</v>
      </c>
      <c r="E203" s="6" t="n">
        <v>1000</v>
      </c>
      <c r="F203" s="7" t="n">
        <v>2</v>
      </c>
      <c r="G203" s="6" t="n">
        <v>39.89</v>
      </c>
      <c r="H203" s="6" t="n">
        <v>0</v>
      </c>
      <c r="I203" s="6" t="n">
        <v>79.78</v>
      </c>
      <c r="J203" s="6" t="n">
        <v>79.78</v>
      </c>
    </row>
    <row collapsed="false" customFormat="false" customHeight="false" hidden="false" ht="12.1" outlineLevel="0" r="204">
      <c r="A204" s="39" t="n">
        <v>46081</v>
      </c>
      <c r="B204" s="16" t="s">
        <v>674</v>
      </c>
      <c r="C204" s="16" t="s">
        <v>213</v>
      </c>
      <c r="D204" s="16" t="s">
        <v>214</v>
      </c>
      <c r="E204" s="6" t="n">
        <v>211.35</v>
      </c>
      <c r="F204" s="7" t="n">
        <v>5</v>
      </c>
      <c r="G204" s="6" t="n">
        <v>1.3</v>
      </c>
      <c r="H204" s="6" t="n">
        <v>0</v>
      </c>
      <c r="I204" s="6" t="n">
        <v>6.5</v>
      </c>
      <c r="J204" s="6" t="n">
        <v>6.5</v>
      </c>
    </row>
    <row collapsed="false" customFormat="false" customHeight="false" hidden="false" ht="12.1" outlineLevel="0" r="205">
      <c r="A205" s="39" t="n">
        <v>46083</v>
      </c>
      <c r="B205" s="16" t="s">
        <v>674</v>
      </c>
      <c r="C205" s="16" t="s">
        <v>207</v>
      </c>
      <c r="D205" s="16" t="s">
        <v>208</v>
      </c>
      <c r="E205" s="6" t="n">
        <v>433.64</v>
      </c>
      <c r="F205" s="7" t="n">
        <v>3</v>
      </c>
      <c r="G205" s="6" t="n">
        <v>4.49</v>
      </c>
      <c r="H205" s="6" t="n">
        <v>0</v>
      </c>
      <c r="I205" s="6" t="n">
        <v>13.47</v>
      </c>
      <c r="J205" s="6" t="n">
        <v>13.47</v>
      </c>
    </row>
    <row collapsed="false" customFormat="false" customHeight="false" hidden="false" ht="12.1" outlineLevel="0" r="206">
      <c r="A206" s="39" t="n">
        <v>46084</v>
      </c>
      <c r="B206" s="16" t="s">
        <v>674</v>
      </c>
      <c r="C206" s="16" t="s">
        <v>204</v>
      </c>
      <c r="D206" s="16" t="s">
        <v>205</v>
      </c>
      <c r="E206" s="6" t="n">
        <v>505</v>
      </c>
      <c r="F206" s="7" t="n">
        <v>5</v>
      </c>
      <c r="G206" s="6" t="n">
        <v>5.19</v>
      </c>
      <c r="H206" s="6" t="n">
        <v>0</v>
      </c>
      <c r="I206" s="6" t="n">
        <v>25.95</v>
      </c>
      <c r="J206" s="6" t="n">
        <v>25.95</v>
      </c>
    </row>
    <row collapsed="false" customFormat="false" customHeight="false" hidden="false" ht="12.1" outlineLevel="0" r="207">
      <c r="A207" s="39" t="n">
        <v>46085</v>
      </c>
      <c r="B207" s="16" t="s">
        <v>674</v>
      </c>
      <c r="C207" s="16" t="s">
        <v>170</v>
      </c>
      <c r="D207" s="16" t="s">
        <v>171</v>
      </c>
      <c r="E207" s="6" t="n">
        <v>1000</v>
      </c>
      <c r="F207" s="7" t="n">
        <v>5</v>
      </c>
      <c r="G207" s="6" t="n">
        <v>20.96</v>
      </c>
      <c r="H207" s="6" t="n">
        <v>0</v>
      </c>
      <c r="I207" s="6" t="n">
        <v>104.8</v>
      </c>
      <c r="J207" s="6" t="n">
        <v>104.8</v>
      </c>
    </row>
    <row collapsed="false" customFormat="false" customHeight="false" hidden="false" ht="12.1" outlineLevel="0" r="208">
      <c r="A208" s="39" t="n">
        <v>46089</v>
      </c>
      <c r="B208" s="16" t="s">
        <v>674</v>
      </c>
      <c r="C208" s="16" t="s">
        <v>216</v>
      </c>
      <c r="D208" s="16" t="s">
        <v>217</v>
      </c>
      <c r="E208" s="6" t="n">
        <v>1000</v>
      </c>
      <c r="F208" s="7" t="n">
        <v>3</v>
      </c>
      <c r="G208" s="6" t="n">
        <v>13.15</v>
      </c>
      <c r="H208" s="6" t="n">
        <v>0</v>
      </c>
      <c r="I208" s="6" t="n">
        <v>39.45</v>
      </c>
      <c r="J208" s="6" t="n">
        <v>39.45</v>
      </c>
    </row>
    <row collapsed="false" customFormat="false" customHeight="false" hidden="false" ht="12.1" outlineLevel="0" r="209">
      <c r="A209" s="39" t="n">
        <v>46091</v>
      </c>
      <c r="B209" s="16" t="s">
        <v>674</v>
      </c>
      <c r="C209" s="16" t="s">
        <v>192</v>
      </c>
      <c r="D209" s="16" t="s">
        <v>193</v>
      </c>
      <c r="E209" s="6" t="n">
        <v>1000</v>
      </c>
      <c r="F209" s="7" t="n">
        <v>2</v>
      </c>
      <c r="G209" s="6" t="n">
        <v>17.88</v>
      </c>
      <c r="H209" s="6" t="n">
        <v>0</v>
      </c>
      <c r="I209" s="6" t="n">
        <v>35.76</v>
      </c>
      <c r="J209" s="6" t="n">
        <v>35.76</v>
      </c>
    </row>
    <row collapsed="false" customFormat="false" customHeight="false" hidden="false" ht="12.1" outlineLevel="0" r="210">
      <c r="A210" s="39" t="n">
        <v>46091</v>
      </c>
      <c r="B210" s="16" t="s">
        <v>674</v>
      </c>
      <c r="C210" s="16" t="s">
        <v>219</v>
      </c>
      <c r="D210" s="16" t="s">
        <v>220</v>
      </c>
      <c r="E210" s="6" t="n">
        <v>280</v>
      </c>
      <c r="F210" s="7" t="n">
        <v>1</v>
      </c>
      <c r="G210" s="6" t="n">
        <v>3.73</v>
      </c>
      <c r="H210" s="6" t="n">
        <v>0</v>
      </c>
      <c r="I210" s="6" t="n">
        <v>3.73</v>
      </c>
      <c r="J210" s="6" t="n">
        <v>3.73</v>
      </c>
    </row>
    <row collapsed="false" customFormat="false" customHeight="false" hidden="false" ht="12.1" outlineLevel="0" r="211">
      <c r="A211" s="39" t="n">
        <v>46097</v>
      </c>
      <c r="B211" s="16" t="s">
        <v>674</v>
      </c>
      <c r="C211" s="16" t="s">
        <v>210</v>
      </c>
      <c r="D211" s="16" t="s">
        <v>211</v>
      </c>
      <c r="E211" s="6" t="n">
        <v>340</v>
      </c>
      <c r="F211" s="7" t="n">
        <v>3</v>
      </c>
      <c r="G211" s="6" t="n">
        <v>7.71</v>
      </c>
      <c r="H211" s="6" t="n">
        <v>0</v>
      </c>
      <c r="I211" s="6" t="n">
        <v>23.13</v>
      </c>
      <c r="J211" s="6" t="n">
        <v>23.13</v>
      </c>
    </row>
    <row collapsed="false" customFormat="false" customHeight="false" hidden="false" ht="12.1" outlineLevel="0" r="212">
      <c r="A212" s="39" t="n">
        <v>46098</v>
      </c>
      <c r="B212" s="16" t="s">
        <v>674</v>
      </c>
      <c r="C212" s="16" t="s">
        <v>145</v>
      </c>
      <c r="D212" s="16" t="s">
        <v>147</v>
      </c>
      <c r="E212" s="6" t="n">
        <v>1000</v>
      </c>
      <c r="F212" s="7" t="n">
        <v>11</v>
      </c>
      <c r="G212" s="6" t="n">
        <v>33.41</v>
      </c>
      <c r="H212" s="6" t="n">
        <v>0</v>
      </c>
      <c r="I212" s="6" t="n">
        <v>367.51</v>
      </c>
      <c r="J212" s="6" t="n">
        <v>367.51</v>
      </c>
    </row>
    <row collapsed="false" customFormat="false" customHeight="false" hidden="false" ht="12.1" outlineLevel="0" r="213">
      <c r="A213" s="39" t="n">
        <v>46106</v>
      </c>
      <c r="B213" s="16" t="s">
        <v>674</v>
      </c>
      <c r="C213" s="16" t="s">
        <v>176</v>
      </c>
      <c r="D213" s="16" t="s">
        <v>177</v>
      </c>
      <c r="E213" s="6" t="n">
        <v>1000</v>
      </c>
      <c r="F213" s="7" t="n">
        <v>5</v>
      </c>
      <c r="G213" s="6" t="n">
        <v>11.26</v>
      </c>
      <c r="H213" s="6" t="n">
        <v>0</v>
      </c>
      <c r="I213" s="6" t="n">
        <v>56.3</v>
      </c>
      <c r="J213" s="6" t="n">
        <v>56.3</v>
      </c>
    </row>
    <row collapsed="false" customFormat="false" customHeight="false" hidden="false" ht="12.1" outlineLevel="0" r="214">
      <c r="A214" s="39" t="n">
        <v>46106</v>
      </c>
      <c r="B214" s="16" t="s">
        <v>674</v>
      </c>
      <c r="C214" s="16" t="s">
        <v>198</v>
      </c>
      <c r="D214" s="16" t="s">
        <v>199</v>
      </c>
      <c r="E214" s="6" t="n">
        <v>366.48</v>
      </c>
      <c r="F214" s="7" t="n">
        <v>6</v>
      </c>
      <c r="G214" s="6" t="n">
        <v>5.62</v>
      </c>
      <c r="H214" s="6" t="n">
        <v>0</v>
      </c>
      <c r="I214" s="6" t="n">
        <v>33.72</v>
      </c>
      <c r="J214" s="6" t="n">
        <v>33.72</v>
      </c>
    </row>
    <row collapsed="false" customFormat="false" customHeight="false" hidden="false" ht="12.1" outlineLevel="0" r="215">
      <c r="A215" s="39" t="n">
        <v>46107</v>
      </c>
      <c r="B215" s="16" t="s">
        <v>674</v>
      </c>
      <c r="C215" s="16" t="s">
        <v>167</v>
      </c>
      <c r="D215" s="16" t="s">
        <v>168</v>
      </c>
      <c r="E215" s="6" t="n">
        <v>1000</v>
      </c>
      <c r="F215" s="7" t="n">
        <v>6</v>
      </c>
      <c r="G215" s="6" t="n">
        <v>16.23</v>
      </c>
      <c r="H215" s="6" t="n">
        <v>0</v>
      </c>
      <c r="I215" s="6" t="n">
        <v>97.38</v>
      </c>
      <c r="J215" s="6" t="n">
        <v>97.38</v>
      </c>
    </row>
    <row collapsed="false" customFormat="false" customHeight="false" hidden="false" ht="12.1" outlineLevel="0" r="216">
      <c r="A216" s="39" t="n">
        <v>46112</v>
      </c>
      <c r="B216" s="16" t="s">
        <v>674</v>
      </c>
      <c r="C216" s="16" t="s">
        <v>153</v>
      </c>
      <c r="D216" s="16" t="s">
        <v>154</v>
      </c>
      <c r="E216" s="6" t="n">
        <v>1000</v>
      </c>
      <c r="F216" s="7" t="n">
        <v>12</v>
      </c>
      <c r="G216" s="6" t="n">
        <v>38.39</v>
      </c>
      <c r="H216" s="6" t="n">
        <v>0</v>
      </c>
      <c r="I216" s="6" t="n">
        <v>460.68</v>
      </c>
      <c r="J216" s="6" t="n">
        <v>460.68</v>
      </c>
    </row>
    <row collapsed="false" customFormat="false" customHeight="false" hidden="false" ht="12.1" outlineLevel="0" r="217">
      <c r="A217" s="39" t="n">
        <v>46112</v>
      </c>
      <c r="B217" s="16" t="s">
        <v>674</v>
      </c>
      <c r="C217" s="16" t="s">
        <v>213</v>
      </c>
      <c r="D217" s="16" t="s">
        <v>214</v>
      </c>
      <c r="E217" s="6" t="n">
        <v>184.68</v>
      </c>
      <c r="F217" s="7" t="n">
        <v>5</v>
      </c>
      <c r="G217" s="6" t="n">
        <v>1.25</v>
      </c>
      <c r="H217" s="6" t="n">
        <v>0</v>
      </c>
      <c r="I217" s="6" t="n">
        <v>6.25</v>
      </c>
      <c r="J217" s="6" t="n">
        <v>6.25</v>
      </c>
    </row>
    <row collapsed="false" customFormat="false" customHeight="false" hidden="false" ht="12.1" outlineLevel="0" r="218">
      <c r="A218" s="39" t="n">
        <v>46114</v>
      </c>
      <c r="B218" s="16" t="s">
        <v>674</v>
      </c>
      <c r="C218" s="16" t="s">
        <v>204</v>
      </c>
      <c r="D218" s="16" t="s">
        <v>205</v>
      </c>
      <c r="E218" s="6" t="n">
        <v>505</v>
      </c>
      <c r="F218" s="7" t="n">
        <v>5</v>
      </c>
      <c r="G218" s="6" t="n">
        <v>5.19</v>
      </c>
      <c r="H218" s="6" t="n">
        <v>0</v>
      </c>
      <c r="I218" s="6" t="n">
        <v>25.95</v>
      </c>
      <c r="J218" s="6" t="n">
        <v>25.95</v>
      </c>
    </row>
    <row collapsed="false" customFormat="false" customHeight="false" hidden="false" ht="12.1" outlineLevel="0" r="219">
      <c r="A219" s="39" t="n">
        <v>46114</v>
      </c>
      <c r="B219" s="16" t="s">
        <v>674</v>
      </c>
      <c r="C219" s="16" t="s">
        <v>207</v>
      </c>
      <c r="D219" s="16" t="s">
        <v>208</v>
      </c>
      <c r="E219" s="6" t="n">
        <v>401.4</v>
      </c>
      <c r="F219" s="7" t="n">
        <v>3</v>
      </c>
      <c r="G219" s="6" t="n">
        <v>4.6</v>
      </c>
      <c r="H219" s="6" t="n">
        <v>0</v>
      </c>
      <c r="I219" s="6" t="n">
        <v>13.8</v>
      </c>
      <c r="J219" s="6" t="n">
        <v>13.8</v>
      </c>
    </row>
    <row collapsed="false" customFormat="false" customHeight="false" hidden="false" ht="12.1" outlineLevel="0" r="220">
      <c r="A220" s="39" t="n">
        <v>46115</v>
      </c>
      <c r="B220" s="16" t="s">
        <v>674</v>
      </c>
      <c r="C220" s="16" t="s">
        <v>170</v>
      </c>
      <c r="D220" s="16" t="s">
        <v>171</v>
      </c>
      <c r="E220" s="6" t="n">
        <v>1000</v>
      </c>
      <c r="F220" s="7" t="n">
        <v>5</v>
      </c>
      <c r="G220" s="6" t="n">
        <v>20.96</v>
      </c>
      <c r="H220" s="6" t="n">
        <v>0</v>
      </c>
      <c r="I220" s="6" t="n">
        <v>104.8</v>
      </c>
      <c r="J220" s="6" t="n">
        <v>104.8</v>
      </c>
    </row>
    <row collapsed="false" customFormat="false" customHeight="false" hidden="false" ht="12.1" outlineLevel="0" r="221">
      <c r="A221" s="39" t="n">
        <v>46119</v>
      </c>
      <c r="B221" s="16" t="s">
        <v>674</v>
      </c>
      <c r="C221" s="16" t="s">
        <v>216</v>
      </c>
      <c r="D221" s="16" t="s">
        <v>217</v>
      </c>
      <c r="E221" s="6" t="n">
        <v>1000</v>
      </c>
      <c r="F221" s="7" t="n">
        <v>3</v>
      </c>
      <c r="G221" s="6" t="n">
        <v>12.74</v>
      </c>
      <c r="H221" s="6" t="n">
        <v>0</v>
      </c>
      <c r="I221" s="6" t="n">
        <v>38.22</v>
      </c>
      <c r="J221" s="6" t="n">
        <v>38.22</v>
      </c>
    </row>
    <row collapsed="false" customFormat="false" customHeight="false" hidden="false" ht="12.1" outlineLevel="0" r="222">
      <c r="A222" s="39" t="n">
        <v>46121</v>
      </c>
      <c r="B222" s="16" t="s">
        <v>674</v>
      </c>
      <c r="C222" s="16" t="s">
        <v>192</v>
      </c>
      <c r="D222" s="16" t="s">
        <v>193</v>
      </c>
      <c r="E222" s="6" t="n">
        <v>1000</v>
      </c>
      <c r="F222" s="7" t="n">
        <v>2</v>
      </c>
      <c r="G222" s="6" t="n">
        <v>17.88</v>
      </c>
      <c r="H222" s="6" t="n">
        <v>0</v>
      </c>
      <c r="I222" s="6" t="n">
        <v>35.76</v>
      </c>
      <c r="J222" s="6" t="n">
        <v>35.76</v>
      </c>
    </row>
    <row collapsed="false" customFormat="false" customHeight="false" hidden="false" ht="12.1" outlineLevel="0" r="223">
      <c r="A223" s="39" t="n">
        <v>46122</v>
      </c>
      <c r="B223" s="16" t="s">
        <v>674</v>
      </c>
      <c r="C223" s="16" t="s">
        <v>219</v>
      </c>
      <c r="D223" s="16" t="s">
        <v>220</v>
      </c>
      <c r="E223" s="6" t="n">
        <v>250</v>
      </c>
      <c r="F223" s="7" t="n">
        <v>1</v>
      </c>
      <c r="G223" s="6" t="n">
        <v>3.33</v>
      </c>
      <c r="H223" s="6" t="n">
        <v>0</v>
      </c>
      <c r="I223" s="6" t="n">
        <v>3.33</v>
      </c>
      <c r="J223" s="6" t="n">
        <v>3.33</v>
      </c>
    </row>
    <row collapsed="false" customFormat="false" customHeight="false" hidden="false" ht="12.1" outlineLevel="0" r="224">
      <c r="A224" s="39" t="n">
        <v>46133</v>
      </c>
      <c r="B224" s="16" t="s">
        <v>674</v>
      </c>
      <c r="C224" s="16" t="s">
        <v>157</v>
      </c>
      <c r="D224" s="16" t="s">
        <v>158</v>
      </c>
      <c r="E224" s="6" t="n">
        <v>1000</v>
      </c>
      <c r="F224" s="7" t="n">
        <v>8</v>
      </c>
      <c r="G224" s="6" t="n">
        <v>62.33</v>
      </c>
      <c r="H224" s="6" t="n">
        <v>0</v>
      </c>
      <c r="I224" s="6" t="n">
        <v>498.64</v>
      </c>
      <c r="J224" s="6" t="n">
        <v>498.64</v>
      </c>
    </row>
    <row collapsed="false" customFormat="false" customHeight="false" hidden="false" ht="12.1" outlineLevel="0" r="225">
      <c r="A225" s="39" t="n">
        <v>46135</v>
      </c>
      <c r="B225" s="16" t="s">
        <v>674</v>
      </c>
      <c r="C225" s="16" t="s">
        <v>575</v>
      </c>
      <c r="D225" s="16" t="s">
        <v>940</v>
      </c>
      <c r="E225" s="6" t="n">
        <v>1000</v>
      </c>
      <c r="F225" s="7" t="n">
        <v>2</v>
      </c>
      <c r="G225" s="6" t="n">
        <v>26.43</v>
      </c>
      <c r="H225" s="6" t="n">
        <v>0</v>
      </c>
      <c r="I225" s="6" t="n">
        <v>52.86</v>
      </c>
      <c r="J225" s="6" t="n">
        <v>52.86</v>
      </c>
    </row>
    <row collapsed="false" customFormat="false" customHeight="false" hidden="false" ht="12.1" outlineLevel="0" r="226">
      <c r="A226" s="39" t="n">
        <v>46136</v>
      </c>
      <c r="B226" s="16" t="s">
        <v>674</v>
      </c>
      <c r="C226" s="16" t="s">
        <v>176</v>
      </c>
      <c r="D226" s="16" t="s">
        <v>177</v>
      </c>
      <c r="E226" s="6" t="n">
        <v>1000</v>
      </c>
      <c r="F226" s="7" t="n">
        <v>5</v>
      </c>
      <c r="G226" s="6" t="n">
        <v>11.26</v>
      </c>
      <c r="H226" s="6" t="n">
        <v>0</v>
      </c>
      <c r="I226" s="6" t="n">
        <v>56.3</v>
      </c>
      <c r="J226" s="6" t="n">
        <v>56.3</v>
      </c>
    </row>
    <row collapsed="false" customFormat="false" customHeight="false" hidden="false" ht="12.1" outlineLevel="0" r="227">
      <c r="A227" s="39" t="n">
        <v>46137</v>
      </c>
      <c r="B227" s="16" t="s">
        <v>674</v>
      </c>
      <c r="C227" s="16" t="s">
        <v>198</v>
      </c>
      <c r="D227" s="16" t="s">
        <v>199</v>
      </c>
      <c r="E227" s="6" t="n">
        <v>341.45</v>
      </c>
      <c r="F227" s="7" t="n">
        <v>6</v>
      </c>
      <c r="G227" s="6" t="n">
        <v>5.8</v>
      </c>
      <c r="H227" s="6" t="n">
        <v>0</v>
      </c>
      <c r="I227" s="6" t="n">
        <v>34.8</v>
      </c>
      <c r="J227" s="6" t="n">
        <v>34.8</v>
      </c>
    </row>
    <row collapsed="false" customFormat="false" customHeight="false" hidden="false" ht="12.1" outlineLevel="0" r="228">
      <c r="A228" s="39" t="n">
        <v>46137</v>
      </c>
      <c r="B228" s="16" t="s">
        <v>674</v>
      </c>
      <c r="C228" s="16" t="s">
        <v>167</v>
      </c>
      <c r="D228" s="16" t="s">
        <v>168</v>
      </c>
      <c r="E228" s="6" t="n">
        <v>1000</v>
      </c>
      <c r="F228" s="7" t="n">
        <v>6</v>
      </c>
      <c r="G228" s="6" t="n">
        <v>16.23</v>
      </c>
      <c r="H228" s="6" t="n">
        <v>0</v>
      </c>
      <c r="I228" s="6" t="n">
        <v>97.38</v>
      </c>
      <c r="J228" s="6" t="n">
        <v>97.38</v>
      </c>
    </row>
    <row collapsed="false" customFormat="false" customHeight="false" hidden="false" ht="12.1" outlineLevel="0" r="229">
      <c r="A229" s="39" t="n">
        <v>46139</v>
      </c>
      <c r="B229" s="16" t="s">
        <v>674</v>
      </c>
      <c r="C229" s="16" t="s">
        <v>189</v>
      </c>
      <c r="D229" s="16" t="s">
        <v>190</v>
      </c>
      <c r="E229" s="6" t="n">
        <v>1000</v>
      </c>
      <c r="F229" s="7" t="n">
        <v>2</v>
      </c>
      <c r="G229" s="6" t="n">
        <v>16.85</v>
      </c>
      <c r="H229" s="6" t="n">
        <v>0</v>
      </c>
      <c r="I229" s="6" t="n">
        <v>33.7</v>
      </c>
      <c r="J229" s="6" t="n">
        <v>33.7</v>
      </c>
    </row>
    <row collapsed="false" customFormat="false" customHeight="false" hidden="false" ht="12.1" outlineLevel="0" r="230">
      <c r="A230" s="39" t="n">
        <v>46142</v>
      </c>
      <c r="B230" s="16" t="s">
        <v>674</v>
      </c>
      <c r="C230" s="16" t="s">
        <v>213</v>
      </c>
      <c r="D230" s="16" t="s">
        <v>214</v>
      </c>
      <c r="E230" s="6" t="n">
        <v>158.85</v>
      </c>
      <c r="F230" s="7" t="n">
        <v>5</v>
      </c>
      <c r="G230" s="6" t="n">
        <v>1.04</v>
      </c>
      <c r="H230" s="6" t="n">
        <v>0</v>
      </c>
      <c r="I230" s="6" t="n">
        <v>5.2</v>
      </c>
      <c r="J230" s="6" t="n">
        <v>5.2</v>
      </c>
    </row>
    <row collapsed="false" customFormat="false" customHeight="false" hidden="false" ht="12.1" outlineLevel="0" r="231">
      <c r="A231" s="39" t="n">
        <v>46144</v>
      </c>
      <c r="B231" s="16" t="s">
        <v>674</v>
      </c>
      <c r="C231" s="16" t="s">
        <v>204</v>
      </c>
      <c r="D231" s="16" t="s">
        <v>205</v>
      </c>
      <c r="E231" s="6" t="n">
        <v>340</v>
      </c>
      <c r="F231" s="7" t="n">
        <v>5</v>
      </c>
      <c r="G231" s="6" t="n">
        <v>3.35</v>
      </c>
      <c r="H231" s="6" t="n">
        <v>0</v>
      </c>
      <c r="I231" s="6" t="n">
        <v>16.75</v>
      </c>
      <c r="J231" s="6" t="n">
        <v>16.75</v>
      </c>
    </row>
    <row collapsed="false" customFormat="false" customHeight="false" hidden="false" ht="12.1" outlineLevel="0" r="232">
      <c r="A232" s="39" t="n">
        <v>46144</v>
      </c>
      <c r="B232" s="16" t="s">
        <v>674</v>
      </c>
      <c r="C232" s="16" t="s">
        <v>207</v>
      </c>
      <c r="D232" s="16" t="s">
        <v>208</v>
      </c>
      <c r="E232" s="6" t="n">
        <v>369.1</v>
      </c>
      <c r="F232" s="7" t="n">
        <v>3</v>
      </c>
      <c r="G232" s="6" t="n">
        <v>4.1</v>
      </c>
      <c r="H232" s="6" t="n">
        <v>0</v>
      </c>
      <c r="I232" s="6" t="n">
        <v>12.3</v>
      </c>
      <c r="J232" s="6" t="n">
        <v>12.3</v>
      </c>
    </row>
    <row collapsed="false" customFormat="false" customHeight="false" hidden="false" ht="12.1" outlineLevel="0" r="233">
      <c r="A233" s="39" t="n">
        <v>46145</v>
      </c>
      <c r="B233" s="16" t="s">
        <v>674</v>
      </c>
      <c r="C233" s="16" t="s">
        <v>170</v>
      </c>
      <c r="D233" s="16" t="s">
        <v>171</v>
      </c>
      <c r="E233" s="6" t="n">
        <v>1000</v>
      </c>
      <c r="F233" s="7" t="n">
        <v>5</v>
      </c>
      <c r="G233" s="6" t="n">
        <v>20.96</v>
      </c>
      <c r="H233" s="6" t="n">
        <v>0</v>
      </c>
      <c r="I233" s="6" t="n">
        <v>104.8</v>
      </c>
      <c r="J233" s="6" t="n">
        <v>104.8</v>
      </c>
    </row>
    <row collapsed="false" customFormat="false" customHeight="false" hidden="false" ht="12.1" outlineLevel="0" r="234">
      <c r="A234" s="39" t="n">
        <v>46146</v>
      </c>
      <c r="B234" s="16" t="s">
        <v>674</v>
      </c>
      <c r="C234" s="16" t="s">
        <v>195</v>
      </c>
      <c r="D234" s="16" t="s">
        <v>196</v>
      </c>
      <c r="E234" s="6" t="n">
        <v>1000</v>
      </c>
      <c r="F234" s="7" t="n">
        <v>2</v>
      </c>
      <c r="G234" s="6" t="n">
        <v>17.67</v>
      </c>
      <c r="H234" s="6" t="n">
        <v>0</v>
      </c>
      <c r="I234" s="6" t="n">
        <v>35.34</v>
      </c>
      <c r="J234" s="6" t="n">
        <v>35.34</v>
      </c>
    </row>
    <row collapsed="false" customFormat="false" customHeight="false" hidden="false" ht="12.1" outlineLevel="0" r="235">
      <c r="A235" s="39" t="n">
        <v>46148</v>
      </c>
      <c r="B235" s="16" t="s">
        <v>674</v>
      </c>
      <c r="C235" s="16" t="s">
        <v>173</v>
      </c>
      <c r="D235" s="16" t="s">
        <v>174</v>
      </c>
      <c r="E235" s="6" t="n">
        <v>1000</v>
      </c>
      <c r="F235" s="7" t="n">
        <v>5</v>
      </c>
      <c r="G235" s="6" t="n">
        <v>16.64</v>
      </c>
      <c r="H235" s="6" t="n">
        <v>0</v>
      </c>
      <c r="I235" s="6" t="n">
        <v>83.2</v>
      </c>
      <c r="J235" s="6" t="n">
        <v>83.2</v>
      </c>
    </row>
    <row collapsed="false" customFormat="false" customHeight="false" hidden="false" ht="12.1" outlineLevel="0" r="236">
      <c r="A236" s="39" t="n">
        <v>46149</v>
      </c>
      <c r="B236" s="16" t="s">
        <v>674</v>
      </c>
      <c r="C236" s="16" t="s">
        <v>216</v>
      </c>
      <c r="D236" s="16" t="s">
        <v>217</v>
      </c>
      <c r="E236" s="6" t="n">
        <v>1000</v>
      </c>
      <c r="F236" s="7" t="n">
        <v>3</v>
      </c>
      <c r="G236" s="6" t="n">
        <v>12.74</v>
      </c>
      <c r="H236" s="6" t="n">
        <v>0</v>
      </c>
      <c r="I236" s="6" t="n">
        <v>38.22</v>
      </c>
      <c r="J236" s="6" t="n">
        <v>38.22</v>
      </c>
    </row>
    <row collapsed="false" customFormat="false" customHeight="false" hidden="false" ht="12.1" outlineLevel="0" r="237">
      <c r="A237" s="39" t="n">
        <v>46151</v>
      </c>
      <c r="B237" s="16" t="s">
        <v>674</v>
      </c>
      <c r="C237" s="16" t="s">
        <v>192</v>
      </c>
      <c r="D237" s="16" t="s">
        <v>193</v>
      </c>
      <c r="E237" s="6" t="n">
        <v>1000</v>
      </c>
      <c r="F237" s="7" t="n">
        <v>2</v>
      </c>
      <c r="G237" s="6" t="n">
        <v>17.88</v>
      </c>
      <c r="H237" s="6" t="n">
        <v>0</v>
      </c>
      <c r="I237" s="6" t="n">
        <v>35.76</v>
      </c>
      <c r="J237" s="6" t="n">
        <v>35.76</v>
      </c>
    </row>
    <row collapsed="false" customFormat="false" customHeight="false" hidden="false" ht="12.1" outlineLevel="0" r="238">
      <c r="A238" s="39" t="n">
        <v>46153</v>
      </c>
      <c r="B238" s="16" t="s">
        <v>674</v>
      </c>
      <c r="C238" s="16" t="s">
        <v>219</v>
      </c>
      <c r="D238" s="16" t="s">
        <v>220</v>
      </c>
      <c r="E238" s="6" t="n">
        <v>220</v>
      </c>
      <c r="F238" s="7" t="n">
        <v>1</v>
      </c>
      <c r="G238" s="6" t="n">
        <v>2.93</v>
      </c>
      <c r="H238" s="6" t="n">
        <v>0</v>
      </c>
      <c r="I238" s="6" t="n">
        <v>2.93</v>
      </c>
      <c r="J238" s="6" t="n">
        <v>2.93</v>
      </c>
    </row>
    <row collapsed="false" customFormat="false" customHeight="false" hidden="false" ht="12.1" outlineLevel="0" r="239">
      <c r="A239" s="39" t="n">
        <v>46163</v>
      </c>
      <c r="B239" s="16" t="s">
        <v>674</v>
      </c>
      <c r="C239" s="16" t="s">
        <v>560</v>
      </c>
      <c r="D239" s="16" t="s">
        <v>929</v>
      </c>
      <c r="E239" s="6" t="n">
        <v>1000</v>
      </c>
      <c r="F239" s="7" t="n">
        <v>3</v>
      </c>
      <c r="G239" s="6" t="n">
        <v>31.66</v>
      </c>
      <c r="H239" s="6" t="n">
        <v>0</v>
      </c>
      <c r="I239" s="6" t="n">
        <v>94.98</v>
      </c>
      <c r="J239" s="6" t="n">
        <v>94.98</v>
      </c>
    </row>
    <row collapsed="false" customFormat="false" customHeight="false" hidden="false" ht="12.1" outlineLevel="0" r="240">
      <c r="A240" s="39" t="n">
        <v>46166</v>
      </c>
      <c r="B240" s="16" t="s">
        <v>674</v>
      </c>
      <c r="C240" s="16" t="s">
        <v>176</v>
      </c>
      <c r="D240" s="16" t="s">
        <v>177</v>
      </c>
      <c r="E240" s="6" t="n">
        <v>1000</v>
      </c>
      <c r="F240" s="7" t="n">
        <v>5</v>
      </c>
      <c r="G240" s="6" t="n">
        <v>11.26</v>
      </c>
      <c r="H240" s="6" t="n">
        <v>0</v>
      </c>
      <c r="I240" s="6" t="n">
        <v>56.3</v>
      </c>
      <c r="J240" s="6" t="n">
        <v>56.3</v>
      </c>
    </row>
    <row collapsed="false" customFormat="false" customHeight="false" hidden="false" ht="12.1" outlineLevel="0" r="241">
      <c r="A241" s="39" t="n">
        <v>46166</v>
      </c>
      <c r="B241" s="16" t="s">
        <v>674</v>
      </c>
      <c r="C241" s="16" t="s">
        <v>179</v>
      </c>
      <c r="D241" s="16" t="s">
        <v>180</v>
      </c>
      <c r="E241" s="6" t="n">
        <v>1000</v>
      </c>
      <c r="F241" s="7" t="n">
        <v>4</v>
      </c>
      <c r="G241" s="6" t="n">
        <v>20.55</v>
      </c>
      <c r="H241" s="6" t="n">
        <v>0</v>
      </c>
      <c r="I241" s="6" t="n">
        <v>82.2</v>
      </c>
      <c r="J241" s="6" t="n">
        <v>82.2</v>
      </c>
    </row>
    <row collapsed="false" customFormat="false" customHeight="false" hidden="false" ht="12.1" outlineLevel="0" r="242">
      <c r="A242" s="39" t="n">
        <v>46167</v>
      </c>
      <c r="B242" s="16" t="s">
        <v>674</v>
      </c>
      <c r="C242" s="16" t="s">
        <v>198</v>
      </c>
      <c r="D242" s="16" t="s">
        <v>199</v>
      </c>
      <c r="E242" s="6" t="n">
        <v>312.21</v>
      </c>
      <c r="F242" s="7" t="n">
        <v>6</v>
      </c>
      <c r="G242" s="6" t="n">
        <v>5.13</v>
      </c>
      <c r="H242" s="6" t="n">
        <v>0</v>
      </c>
      <c r="I242" s="6" t="n">
        <v>30.78</v>
      </c>
      <c r="J242" s="6" t="n">
        <v>30.78</v>
      </c>
    </row>
    <row collapsed="false" customFormat="false" customHeight="false" hidden="false" ht="12.1" outlineLevel="0" r="243">
      <c r="A243" s="39" t="n">
        <v>46167</v>
      </c>
      <c r="B243" s="16" t="s">
        <v>674</v>
      </c>
      <c r="C243" s="16" t="s">
        <v>167</v>
      </c>
      <c r="D243" s="16" t="s">
        <v>168</v>
      </c>
      <c r="E243" s="6" t="n">
        <v>1000</v>
      </c>
      <c r="F243" s="7" t="n">
        <v>6</v>
      </c>
      <c r="G243" s="6" t="n">
        <v>16.23</v>
      </c>
      <c r="H243" s="6" t="n">
        <v>0</v>
      </c>
      <c r="I243" s="6" t="n">
        <v>97.38</v>
      </c>
      <c r="J243" s="6" t="n">
        <v>97.38</v>
      </c>
    </row>
    <row collapsed="false" customFormat="false" customHeight="false" hidden="false" ht="12.1" outlineLevel="0" r="244">
      <c r="A244" s="39" t="n">
        <v>46168</v>
      </c>
      <c r="B244" s="16" t="s">
        <v>674</v>
      </c>
      <c r="C244" s="16" t="s">
        <v>150</v>
      </c>
      <c r="D244" s="16" t="s">
        <v>151</v>
      </c>
      <c r="E244" s="6" t="n">
        <v>1000</v>
      </c>
      <c r="F244" s="7" t="n">
        <v>11</v>
      </c>
      <c r="G244" s="6" t="n">
        <v>47.37</v>
      </c>
      <c r="H244" s="6" t="n">
        <v>0</v>
      </c>
      <c r="I244" s="6" t="n">
        <v>521.07</v>
      </c>
      <c r="J244" s="6" t="n">
        <v>521.07</v>
      </c>
    </row>
    <row collapsed="false" customFormat="false" customHeight="false" hidden="false" ht="12.1" outlineLevel="0" r="245">
      <c r="A245" s="39" t="n">
        <v>46169</v>
      </c>
      <c r="B245" s="16" t="s">
        <v>674</v>
      </c>
      <c r="C245" s="16" t="s">
        <v>189</v>
      </c>
      <c r="D245" s="16" t="s">
        <v>190</v>
      </c>
      <c r="E245" s="6" t="n">
        <v>1000</v>
      </c>
      <c r="F245" s="7" t="n">
        <v>2</v>
      </c>
      <c r="G245" s="6" t="n">
        <v>16.85</v>
      </c>
      <c r="H245" s="6" t="n">
        <v>0</v>
      </c>
      <c r="I245" s="6" t="n">
        <v>33.7</v>
      </c>
      <c r="J245" s="6" t="n">
        <v>33.7</v>
      </c>
    </row>
    <row collapsed="false" customFormat="false" customHeight="false" hidden="false" ht="12.1" outlineLevel="0" r="246">
      <c r="A246" s="39" t="n">
        <v>46170</v>
      </c>
      <c r="B246" s="16" t="s">
        <v>674</v>
      </c>
      <c r="C246" s="16" t="s">
        <v>201</v>
      </c>
      <c r="D246" s="16" t="s">
        <v>202</v>
      </c>
      <c r="E246" s="6" t="n">
        <v>750</v>
      </c>
      <c r="F246" s="7" t="n">
        <v>2</v>
      </c>
      <c r="G246" s="6" t="n">
        <v>29.92</v>
      </c>
      <c r="H246" s="6" t="n">
        <v>0</v>
      </c>
      <c r="I246" s="6" t="n">
        <v>59.84</v>
      </c>
      <c r="J246" s="6" t="n">
        <v>59.84</v>
      </c>
    </row>
    <row collapsed="false" customFormat="false" customHeight="false" hidden="false" ht="12.1" outlineLevel="0" r="247">
      <c r="A247" s="39" t="n">
        <v>46173</v>
      </c>
      <c r="B247" s="16" t="s">
        <v>674</v>
      </c>
      <c r="C247" s="16" t="s">
        <v>213</v>
      </c>
      <c r="D247" s="16" t="s">
        <v>214</v>
      </c>
      <c r="E247" s="6" t="n">
        <v>129.55</v>
      </c>
      <c r="F247" s="7" t="n">
        <v>5</v>
      </c>
      <c r="G247" s="6" t="n">
        <v>0.88</v>
      </c>
      <c r="H247" s="6" t="n">
        <v>0</v>
      </c>
      <c r="I247" s="6" t="n">
        <v>4.4</v>
      </c>
      <c r="J247" s="6" t="n">
        <v>4.4</v>
      </c>
    </row>
    <row collapsed="false" customFormat="false" customHeight="false" hidden="false" ht="12.1" outlineLevel="0" r="248">
      <c r="A248" s="39" t="n">
        <v>46174</v>
      </c>
      <c r="B248" s="16" t="s">
        <v>674</v>
      </c>
      <c r="C248" s="16" t="s">
        <v>204</v>
      </c>
      <c r="D248" s="16" t="s">
        <v>205</v>
      </c>
      <c r="E248" s="6" t="n">
        <v>340</v>
      </c>
      <c r="F248" s="7" t="n">
        <v>5</v>
      </c>
      <c r="G248" s="6" t="n">
        <v>3.35</v>
      </c>
      <c r="H248" s="6" t="n">
        <v>0</v>
      </c>
      <c r="I248" s="6" t="n">
        <v>16.75</v>
      </c>
      <c r="J248" s="6" t="n">
        <v>16.75</v>
      </c>
    </row>
    <row collapsed="false" customFormat="false" customHeight="false" hidden="false" ht="12.1" outlineLevel="0" r="249">
      <c r="A249" s="39" t="n">
        <v>46175</v>
      </c>
      <c r="B249" s="16" t="s">
        <v>674</v>
      </c>
      <c r="C249" s="16" t="s">
        <v>160</v>
      </c>
      <c r="D249" s="16" t="s">
        <v>161</v>
      </c>
      <c r="E249" s="6" t="n">
        <v>1000</v>
      </c>
      <c r="F249" s="7" t="n">
        <v>13</v>
      </c>
      <c r="G249" s="6" t="n">
        <v>35.4</v>
      </c>
      <c r="H249" s="6" t="n">
        <v>0</v>
      </c>
      <c r="I249" s="6" t="n">
        <v>460.2</v>
      </c>
      <c r="J249" s="6" t="n">
        <v>460.2</v>
      </c>
    </row>
    <row collapsed="false" customFormat="false" customHeight="false" hidden="false" ht="12.1" outlineLevel="0" r="250">
      <c r="A250" s="39" t="n">
        <v>46175</v>
      </c>
      <c r="B250" s="16" t="s">
        <v>674</v>
      </c>
      <c r="C250" s="16" t="s">
        <v>207</v>
      </c>
      <c r="D250" s="16" t="s">
        <v>208</v>
      </c>
      <c r="E250" s="6" t="n">
        <v>330.61</v>
      </c>
      <c r="F250" s="7" t="n">
        <v>3</v>
      </c>
      <c r="G250" s="6" t="n">
        <v>3.79</v>
      </c>
      <c r="H250" s="6" t="n">
        <v>0</v>
      </c>
      <c r="I250" s="6" t="n">
        <v>11.37</v>
      </c>
      <c r="J250" s="6" t="n">
        <v>11.37</v>
      </c>
    </row>
    <row collapsed="false" customFormat="false" customHeight="false" hidden="false" ht="12.1" outlineLevel="0" r="251">
      <c r="A251" s="39" t="n">
        <v>46175</v>
      </c>
      <c r="B251" s="16" t="s">
        <v>674</v>
      </c>
      <c r="C251" s="16" t="s">
        <v>170</v>
      </c>
      <c r="D251" s="16" t="s">
        <v>171</v>
      </c>
      <c r="E251" s="6" t="n">
        <v>1000</v>
      </c>
      <c r="F251" s="7" t="n">
        <v>5</v>
      </c>
      <c r="G251" s="6" t="n">
        <v>20.96</v>
      </c>
      <c r="H251" s="6" t="n">
        <v>0</v>
      </c>
      <c r="I251" s="6" t="n">
        <v>104.8</v>
      </c>
      <c r="J251" s="6" t="n">
        <v>104.8</v>
      </c>
    </row>
    <row collapsed="false" customFormat="false" customHeight="false" hidden="false" ht="12.1" outlineLevel="0" r="252">
      <c r="A252" s="39" t="n">
        <v>46176</v>
      </c>
      <c r="B252" s="16" t="s">
        <v>674</v>
      </c>
      <c r="C252" s="16" t="s">
        <v>195</v>
      </c>
      <c r="D252" s="16" t="s">
        <v>196</v>
      </c>
      <c r="E252" s="6" t="n">
        <v>1000</v>
      </c>
      <c r="F252" s="7" t="n">
        <v>2</v>
      </c>
      <c r="G252" s="6" t="n">
        <v>17.67</v>
      </c>
      <c r="H252" s="6" t="n">
        <v>0</v>
      </c>
      <c r="I252" s="6" t="n">
        <v>35.34</v>
      </c>
      <c r="J252" s="6" t="n">
        <v>35.34</v>
      </c>
    </row>
    <row collapsed="false" customFormat="false" customHeight="false" hidden="false" ht="12.1" outlineLevel="0" r="253">
      <c r="A253" s="39" t="n">
        <v>46178</v>
      </c>
      <c r="B253" s="16" t="s">
        <v>674</v>
      </c>
      <c r="C253" s="16" t="s">
        <v>173</v>
      </c>
      <c r="D253" s="16" t="s">
        <v>174</v>
      </c>
      <c r="E253" s="6" t="n">
        <v>1000</v>
      </c>
      <c r="F253" s="7" t="n">
        <v>5</v>
      </c>
      <c r="G253" s="6" t="n">
        <v>16.64</v>
      </c>
      <c r="H253" s="6" t="n">
        <v>0</v>
      </c>
      <c r="I253" s="6" t="n">
        <v>83.2</v>
      </c>
      <c r="J253" s="6" t="n">
        <v>83.2</v>
      </c>
    </row>
    <row collapsed="false" customFormat="false" customHeight="false" hidden="false" ht="12.1" outlineLevel="0" r="254">
      <c r="A254" s="39" t="n">
        <v>46179</v>
      </c>
      <c r="B254" s="16" t="s">
        <v>674</v>
      </c>
      <c r="C254" s="16" t="s">
        <v>216</v>
      </c>
      <c r="D254" s="16" t="s">
        <v>217</v>
      </c>
      <c r="E254" s="6" t="n">
        <v>1000</v>
      </c>
      <c r="F254" s="7" t="n">
        <v>3</v>
      </c>
      <c r="G254" s="6" t="n">
        <v>12.74</v>
      </c>
      <c r="H254" s="6" t="n">
        <v>0</v>
      </c>
      <c r="I254" s="6" t="n">
        <v>38.22</v>
      </c>
      <c r="J254" s="6" t="n">
        <v>38.22</v>
      </c>
    </row>
    <row collapsed="false" customFormat="false" customHeight="false" hidden="false" ht="12.1" outlineLevel="0" r="255">
      <c r="A255" s="39" t="n">
        <v>46181</v>
      </c>
      <c r="B255" s="16" t="s">
        <v>674</v>
      </c>
      <c r="C255" s="16" t="s">
        <v>192</v>
      </c>
      <c r="D255" s="16" t="s">
        <v>193</v>
      </c>
      <c r="E255" s="6" t="n">
        <v>1000</v>
      </c>
      <c r="F255" s="7" t="n">
        <v>2</v>
      </c>
      <c r="G255" s="6" t="n">
        <v>17.88</v>
      </c>
      <c r="H255" s="6" t="n">
        <v>0</v>
      </c>
      <c r="I255" s="6" t="n">
        <v>35.76</v>
      </c>
      <c r="J255" s="6" t="n">
        <v>35.76</v>
      </c>
    </row>
    <row collapsed="false" customFormat="false" customHeight="false" hidden="false" ht="12.1" outlineLevel="0" r="256">
      <c r="A256" s="39" t="n">
        <v>46184</v>
      </c>
      <c r="B256" s="16" t="s">
        <v>674</v>
      </c>
      <c r="C256" s="16" t="s">
        <v>219</v>
      </c>
      <c r="D256" s="16" t="s">
        <v>220</v>
      </c>
      <c r="E256" s="6" t="n">
        <v>190</v>
      </c>
      <c r="F256" s="7" t="n">
        <v>1</v>
      </c>
      <c r="G256" s="6" t="n">
        <v>2.53</v>
      </c>
      <c r="H256" s="6" t="n">
        <v>0</v>
      </c>
      <c r="I256" s="6" t="n">
        <v>2.53</v>
      </c>
      <c r="J256" s="6" t="n">
        <v>2.53</v>
      </c>
    </row>
    <row collapsed="false" customFormat="false" customHeight="false" hidden="false" ht="12.1" outlineLevel="0" r="257">
      <c r="A257" s="39" t="n">
        <v>46188</v>
      </c>
      <c r="B257" s="16" t="s">
        <v>674</v>
      </c>
      <c r="C257" s="16" t="s">
        <v>210</v>
      </c>
      <c r="D257" s="16" t="s">
        <v>211</v>
      </c>
      <c r="E257" s="6" t="n">
        <v>230</v>
      </c>
      <c r="F257" s="7" t="n">
        <v>3</v>
      </c>
      <c r="G257" s="6" t="n">
        <v>5.22</v>
      </c>
      <c r="H257" s="6" t="n">
        <v>0</v>
      </c>
      <c r="I257" s="6" t="n">
        <v>15.66</v>
      </c>
      <c r="J257" s="6" t="n">
        <v>15.66</v>
      </c>
    </row>
    <row collapsed="false" customFormat="false" customHeight="false" hidden="false" ht="12.1" outlineLevel="0" r="258">
      <c r="A258" s="39" t="n">
        <v>46196</v>
      </c>
      <c r="B258" s="16" t="s">
        <v>674</v>
      </c>
      <c r="C258" s="16" t="s">
        <v>176</v>
      </c>
      <c r="D258" s="16" t="s">
        <v>177</v>
      </c>
      <c r="E258" s="6" t="n">
        <v>1000</v>
      </c>
      <c r="F258" s="7" t="n">
        <v>5</v>
      </c>
      <c r="G258" s="6" t="n">
        <v>11.26</v>
      </c>
      <c r="H258" s="6" t="n">
        <v>0</v>
      </c>
      <c r="I258" s="6" t="n">
        <v>56.3</v>
      </c>
      <c r="J258" s="6" t="n">
        <v>56.3</v>
      </c>
    </row>
    <row collapsed="false" customFormat="false" customHeight="false" hidden="false" ht="12.1" outlineLevel="0" r="259">
      <c r="A259" s="39" t="n">
        <v>46196</v>
      </c>
      <c r="B259" s="16" t="s">
        <v>674</v>
      </c>
      <c r="C259" s="16" t="s">
        <v>179</v>
      </c>
      <c r="D259" s="16" t="s">
        <v>180</v>
      </c>
      <c r="E259" s="6" t="n">
        <v>1000</v>
      </c>
      <c r="F259" s="7" t="n">
        <v>4</v>
      </c>
      <c r="G259" s="6" t="n">
        <v>20.55</v>
      </c>
      <c r="H259" s="6" t="n">
        <v>0</v>
      </c>
      <c r="I259" s="6" t="n">
        <v>82.2</v>
      </c>
      <c r="J259" s="6" t="n">
        <v>82.2</v>
      </c>
    </row>
    <row collapsed="false" customFormat="false" customHeight="false" hidden="false" ht="12.1" outlineLevel="0" r="260">
      <c r="A260" s="39" t="n">
        <v>46197</v>
      </c>
      <c r="B260" s="16" t="s">
        <v>674</v>
      </c>
      <c r="C260" s="16" t="s">
        <v>167</v>
      </c>
      <c r="D260" s="16" t="s">
        <v>168</v>
      </c>
      <c r="E260" s="6" t="n">
        <v>1000</v>
      </c>
      <c r="F260" s="7" t="n">
        <v>6</v>
      </c>
      <c r="G260" s="6" t="n">
        <v>16.23</v>
      </c>
      <c r="H260" s="6" t="n">
        <v>0</v>
      </c>
      <c r="I260" s="6" t="n">
        <v>97.38</v>
      </c>
      <c r="J260" s="6" t="n">
        <v>97.38</v>
      </c>
    </row>
    <row collapsed="false" customFormat="false" customHeight="false" hidden="false" ht="12.1" outlineLevel="0" r="261">
      <c r="A261" s="39" t="n">
        <v>46198</v>
      </c>
      <c r="B261" s="16" t="s">
        <v>674</v>
      </c>
      <c r="C261" s="16" t="s">
        <v>198</v>
      </c>
      <c r="D261" s="16" t="s">
        <v>199</v>
      </c>
      <c r="E261" s="6" t="n">
        <v>283.62</v>
      </c>
      <c r="F261" s="7" t="n">
        <v>6</v>
      </c>
      <c r="G261" s="6" t="n">
        <v>4.82</v>
      </c>
      <c r="H261" s="6" t="n">
        <v>0</v>
      </c>
      <c r="I261" s="6" t="n">
        <v>28.92</v>
      </c>
      <c r="J261" s="6" t="n">
        <v>28.92</v>
      </c>
    </row>
    <row collapsed="false" customFormat="false" customHeight="false" hidden="false" ht="12.1" outlineLevel="0" r="262">
      <c r="A262" s="39" t="n">
        <v>46199</v>
      </c>
      <c r="B262" s="16" t="s">
        <v>674</v>
      </c>
      <c r="C262" s="16" t="s">
        <v>189</v>
      </c>
      <c r="D262" s="16" t="s">
        <v>190</v>
      </c>
      <c r="E262" s="6" t="n">
        <v>1000</v>
      </c>
      <c r="F262" s="7" t="n">
        <v>2</v>
      </c>
      <c r="G262" s="6" t="n">
        <v>16.85</v>
      </c>
      <c r="H262" s="6" t="n">
        <v>0</v>
      </c>
      <c r="I262" s="6" t="n">
        <v>33.7</v>
      </c>
      <c r="J262" s="6" t="n">
        <v>33.7</v>
      </c>
    </row>
    <row collapsed="false" customFormat="false" customHeight="false" hidden="false" ht="12.1" outlineLevel="0" r="263">
      <c r="A263" s="39" t="n">
        <v>46203</v>
      </c>
      <c r="B263" s="16" t="s">
        <v>674</v>
      </c>
      <c r="C263" s="16" t="s">
        <v>213</v>
      </c>
      <c r="D263" s="16" t="s">
        <v>214</v>
      </c>
      <c r="E263" s="6" t="n">
        <v>103.96</v>
      </c>
      <c r="F263" s="7" t="n">
        <v>5</v>
      </c>
      <c r="G263" s="6" t="n">
        <v>0.68</v>
      </c>
      <c r="H263" s="6" t="n">
        <v>0</v>
      </c>
      <c r="I263" s="6" t="n">
        <v>3.4</v>
      </c>
      <c r="J263" s="6" t="n">
        <v>3.4</v>
      </c>
    </row>
    <row collapsed="false" customFormat="false" customHeight="false" hidden="false" ht="12.1" outlineLevel="0" r="264">
      <c r="A264" s="39" t="n">
        <v>46204</v>
      </c>
      <c r="B264" s="16" t="s">
        <v>674</v>
      </c>
      <c r="C264" s="16" t="s">
        <v>204</v>
      </c>
      <c r="D264" s="16" t="s">
        <v>205</v>
      </c>
      <c r="E264" s="6" t="n">
        <v>340</v>
      </c>
      <c r="F264" s="7" t="n">
        <v>5</v>
      </c>
      <c r="G264" s="6" t="n">
        <v>3.35</v>
      </c>
      <c r="H264" s="6" t="n">
        <v>0</v>
      </c>
      <c r="I264" s="6" t="n">
        <v>16.75</v>
      </c>
      <c r="J264" s="6" t="n">
        <v>16.75</v>
      </c>
    </row>
    <row collapsed="false" customFormat="false" customHeight="false" hidden="false" ht="12.1" outlineLevel="0" r="265">
      <c r="A265" s="39" t="n">
        <v>46205</v>
      </c>
      <c r="B265" s="16" t="s">
        <v>674</v>
      </c>
      <c r="C265" s="16" t="s">
        <v>207</v>
      </c>
      <c r="D265" s="16" t="s">
        <v>208</v>
      </c>
      <c r="E265" s="6" t="n">
        <v>299.97</v>
      </c>
      <c r="F265" s="7" t="n">
        <v>3</v>
      </c>
      <c r="G265" s="6" t="n">
        <v>3.33</v>
      </c>
      <c r="H265" s="6" t="n">
        <v>0</v>
      </c>
      <c r="I265" s="6" t="n">
        <v>9.99</v>
      </c>
      <c r="J265" s="6" t="n">
        <v>9.99</v>
      </c>
    </row>
    <row collapsed="false" customFormat="false" customHeight="false" hidden="false" ht="12.1" outlineLevel="0" r="266">
      <c r="A266" s="39" t="n">
        <v>46205</v>
      </c>
      <c r="B266" s="16" t="s">
        <v>674</v>
      </c>
      <c r="C266" s="16" t="s">
        <v>170</v>
      </c>
      <c r="D266" s="16" t="s">
        <v>171</v>
      </c>
      <c r="E266" s="6" t="n">
        <v>1000</v>
      </c>
      <c r="F266" s="7" t="n">
        <v>5</v>
      </c>
      <c r="G266" s="6" t="n">
        <v>20.96</v>
      </c>
      <c r="H266" s="6" t="n">
        <v>0</v>
      </c>
      <c r="I266" s="6" t="n">
        <v>104.8</v>
      </c>
      <c r="J266" s="6" t="n">
        <v>104.8</v>
      </c>
    </row>
    <row collapsed="false" customFormat="false" customHeight="false" hidden="false" ht="12.1" outlineLevel="0" r="267">
      <c r="A267" s="39" t="n">
        <v>46206</v>
      </c>
      <c r="B267" s="16" t="s">
        <v>674</v>
      </c>
      <c r="C267" s="16" t="s">
        <v>195</v>
      </c>
      <c r="D267" s="16" t="s">
        <v>196</v>
      </c>
      <c r="E267" s="6" t="n">
        <v>1000</v>
      </c>
      <c r="F267" s="7" t="n">
        <v>2</v>
      </c>
      <c r="G267" s="6" t="n">
        <v>17.67</v>
      </c>
      <c r="H267" s="6" t="n">
        <v>0</v>
      </c>
      <c r="I267" s="6" t="n">
        <v>35.34</v>
      </c>
      <c r="J267" s="6" t="n">
        <v>35.34</v>
      </c>
    </row>
    <row collapsed="false" customFormat="false" customHeight="false" hidden="false" ht="12.1" outlineLevel="0" r="268">
      <c r="A268" s="39" t="n">
        <v>46208</v>
      </c>
      <c r="B268" s="16" t="s">
        <v>674</v>
      </c>
      <c r="C268" s="16" t="s">
        <v>173</v>
      </c>
      <c r="D268" s="16" t="s">
        <v>174</v>
      </c>
      <c r="E268" s="6" t="n">
        <v>1000</v>
      </c>
      <c r="F268" s="7" t="n">
        <v>5</v>
      </c>
      <c r="G268" s="6" t="n">
        <v>16.64</v>
      </c>
      <c r="H268" s="6" t="n">
        <v>0</v>
      </c>
      <c r="I268" s="6" t="n">
        <v>83.2</v>
      </c>
      <c r="J268" s="6" t="n">
        <v>83.2</v>
      </c>
    </row>
    <row collapsed="false" customFormat="false" customHeight="false" hidden="false" ht="12.1" outlineLevel="0" r="269">
      <c r="A269" s="39" t="n">
        <v>46209</v>
      </c>
      <c r="B269" s="16" t="s">
        <v>674</v>
      </c>
      <c r="C269" s="16" t="s">
        <v>216</v>
      </c>
      <c r="D269" s="16" t="s">
        <v>217</v>
      </c>
      <c r="E269" s="6" t="n">
        <v>1000</v>
      </c>
      <c r="F269" s="7" t="n">
        <v>3</v>
      </c>
      <c r="G269" s="6" t="n">
        <v>12.74</v>
      </c>
      <c r="H269" s="6" t="n">
        <v>0</v>
      </c>
      <c r="I269" s="6" t="n">
        <v>38.22</v>
      </c>
      <c r="J269" s="6" t="n">
        <v>38.22</v>
      </c>
    </row>
    <row collapsed="false" customFormat="false" customHeight="false" hidden="false" ht="12.1" outlineLevel="0" r="270">
      <c r="A270" s="39" t="n">
        <v>46211</v>
      </c>
      <c r="B270" s="16" t="s">
        <v>674</v>
      </c>
      <c r="C270" s="16" t="s">
        <v>192</v>
      </c>
      <c r="D270" s="16" t="s">
        <v>193</v>
      </c>
      <c r="E270" s="6" t="n">
        <v>1000</v>
      </c>
      <c r="F270" s="7" t="n">
        <v>2</v>
      </c>
      <c r="G270" s="6" t="n">
        <v>10.89</v>
      </c>
      <c r="H270" s="6" t="n">
        <v>0</v>
      </c>
      <c r="I270" s="6" t="n">
        <v>21.78</v>
      </c>
      <c r="J270" s="6" t="n">
        <v>21.78</v>
      </c>
    </row>
    <row collapsed="false" customFormat="false" customHeight="false" hidden="false" ht="12.1" outlineLevel="0" r="271">
      <c r="A271" s="39" t="n">
        <v>46215</v>
      </c>
      <c r="B271" s="16" t="s">
        <v>674</v>
      </c>
      <c r="C271" s="16" t="s">
        <v>219</v>
      </c>
      <c r="D271" s="16" t="s">
        <v>220</v>
      </c>
      <c r="E271" s="6" t="n">
        <v>160</v>
      </c>
      <c r="F271" s="7" t="n">
        <v>1</v>
      </c>
      <c r="G271" s="6" t="n">
        <v>2.13</v>
      </c>
      <c r="H271" s="6" t="n">
        <v>0</v>
      </c>
      <c r="I271" s="6" t="n">
        <v>2.13</v>
      </c>
      <c r="J271" s="6" t="n">
        <v>2.13</v>
      </c>
    </row>
    <row collapsed="false" customFormat="false" customHeight="false" hidden="false" ht="12.1" outlineLevel="0" r="272">
      <c r="A272" s="39" t="n">
        <v>46224</v>
      </c>
      <c r="B272" s="16" t="s">
        <v>674</v>
      </c>
      <c r="C272" s="16" t="s">
        <v>574</v>
      </c>
      <c r="D272" s="16" t="s">
        <v>939</v>
      </c>
      <c r="E272" s="6" t="n">
        <v>1000</v>
      </c>
      <c r="F272" s="7" t="n">
        <v>1</v>
      </c>
      <c r="G272" s="6" t="n">
        <v>43.38</v>
      </c>
      <c r="H272" s="6" t="n">
        <v>0</v>
      </c>
      <c r="I272" s="6" t="n">
        <v>43.38</v>
      </c>
      <c r="J272" s="6" t="n">
        <v>43.38</v>
      </c>
    </row>
    <row collapsed="false" customFormat="false" customHeight="false" hidden="false" ht="12.1" outlineLevel="0" r="273">
      <c r="A273" s="39" t="n">
        <v>46226</v>
      </c>
      <c r="B273" s="16" t="s">
        <v>674</v>
      </c>
      <c r="C273" s="16" t="s">
        <v>176</v>
      </c>
      <c r="D273" s="16" t="s">
        <v>177</v>
      </c>
      <c r="E273" s="6" t="n">
        <v>1000</v>
      </c>
      <c r="F273" s="7" t="n">
        <v>5</v>
      </c>
      <c r="G273" s="6" t="n">
        <v>11.26</v>
      </c>
      <c r="H273" s="6" t="n">
        <v>0</v>
      </c>
      <c r="I273" s="6" t="n">
        <v>56.3</v>
      </c>
      <c r="J273" s="6" t="n">
        <v>56.3</v>
      </c>
    </row>
    <row collapsed="false" customFormat="false" customHeight="false" hidden="false" ht="12.1" outlineLevel="0" r="274">
      <c r="A274" s="39" t="n">
        <v>46226</v>
      </c>
      <c r="B274" s="16" t="s">
        <v>674</v>
      </c>
      <c r="C274" s="16" t="s">
        <v>179</v>
      </c>
      <c r="D274" s="16" t="s">
        <v>180</v>
      </c>
      <c r="E274" s="6" t="n">
        <v>1000</v>
      </c>
      <c r="F274" s="7" t="n">
        <v>4</v>
      </c>
      <c r="G274" s="6" t="n">
        <v>20.55</v>
      </c>
      <c r="H274" s="6" t="n">
        <v>0</v>
      </c>
      <c r="I274" s="6" t="n">
        <v>82.2</v>
      </c>
      <c r="J274" s="6" t="n">
        <v>82.2</v>
      </c>
    </row>
    <row collapsed="false" customFormat="false" customHeight="false" hidden="false" ht="12.1" outlineLevel="0" r="275">
      <c r="A275" s="39" t="n">
        <v>46227</v>
      </c>
      <c r="B275" s="16" t="s">
        <v>674</v>
      </c>
      <c r="C275" s="16" t="s">
        <v>167</v>
      </c>
      <c r="D275" s="16" t="s">
        <v>168</v>
      </c>
      <c r="E275" s="6" t="n">
        <v>1000</v>
      </c>
      <c r="F275" s="7" t="n">
        <v>6</v>
      </c>
      <c r="G275" s="6" t="n">
        <v>16.23</v>
      </c>
      <c r="H275" s="6" t="n">
        <v>0</v>
      </c>
      <c r="I275" s="6" t="n">
        <v>97.38</v>
      </c>
      <c r="J275" s="6" t="n">
        <v>97.38</v>
      </c>
    </row>
    <row collapsed="false" customFormat="false" customHeight="false" hidden="false" ht="12.1" outlineLevel="0" r="276">
      <c r="A276" s="39" t="n">
        <v>46228</v>
      </c>
      <c r="B276" s="16" t="s">
        <v>674</v>
      </c>
      <c r="C276" s="16" t="s">
        <v>198</v>
      </c>
      <c r="D276" s="16" t="s">
        <v>199</v>
      </c>
      <c r="E276" s="6" t="n">
        <v>265.17</v>
      </c>
      <c r="F276" s="7" t="n">
        <v>6</v>
      </c>
      <c r="G276" s="6" t="n">
        <v>4.36</v>
      </c>
      <c r="H276" s="6" t="n">
        <v>0</v>
      </c>
      <c r="I276" s="6" t="n">
        <v>26.16</v>
      </c>
      <c r="J276" s="6" t="n">
        <v>26.16</v>
      </c>
    </row>
    <row collapsed="false" customFormat="false" customHeight="false" hidden="false" ht="12.1" outlineLevel="0" r="277">
      <c r="A277" s="39" t="n">
        <v>46229</v>
      </c>
      <c r="B277" s="16" t="s">
        <v>674</v>
      </c>
      <c r="C277" s="16" t="s">
        <v>189</v>
      </c>
      <c r="D277" s="16" t="s">
        <v>190</v>
      </c>
      <c r="E277" s="6" t="n">
        <v>1000</v>
      </c>
      <c r="F277" s="7" t="n">
        <v>2</v>
      </c>
      <c r="G277" s="6" t="n">
        <v>16.85</v>
      </c>
      <c r="H277" s="6" t="n">
        <v>0</v>
      </c>
      <c r="I277" s="6" t="n">
        <v>33.7</v>
      </c>
      <c r="J277" s="6" t="n">
        <v>33.7</v>
      </c>
    </row>
    <row collapsed="false" customFormat="false" customHeight="false" hidden="false" ht="12.1" outlineLevel="0" r="278">
      <c r="A278" s="39" t="n">
        <v>46231</v>
      </c>
      <c r="B278" s="16" t="s">
        <v>674</v>
      </c>
      <c r="C278" s="16" t="s">
        <v>182</v>
      </c>
      <c r="D278" s="16" t="s">
        <v>183</v>
      </c>
      <c r="E278" s="6" t="n">
        <v>1000</v>
      </c>
      <c r="F278" s="7" t="n">
        <v>7</v>
      </c>
      <c r="G278" s="6" t="n">
        <v>30.42</v>
      </c>
      <c r="H278" s="6" t="n">
        <v>0</v>
      </c>
      <c r="I278" s="6" t="n">
        <v>212.94</v>
      </c>
      <c r="J278" s="6" t="n">
        <v>212.94</v>
      </c>
    </row>
    <row collapsed="false" customFormat="false" customHeight="false" hidden="false" ht="12.1" outlineLevel="0" r="279">
      <c r="A279" s="39" t="n">
        <v>46231</v>
      </c>
      <c r="B279" s="16" t="s">
        <v>674</v>
      </c>
      <c r="C279" s="16" t="s">
        <v>186</v>
      </c>
      <c r="D279" s="16" t="s">
        <v>187</v>
      </c>
      <c r="E279" s="6" t="n">
        <v>1000</v>
      </c>
      <c r="F279" s="7" t="n">
        <v>5</v>
      </c>
      <c r="G279" s="6" t="n">
        <v>34.41</v>
      </c>
      <c r="H279" s="6" t="n">
        <v>0</v>
      </c>
      <c r="I279" s="6" t="n">
        <v>172.05</v>
      </c>
      <c r="J279" s="6" t="n">
        <v>172.05</v>
      </c>
    </row>
    <row collapsed="false" customFormat="false" customHeight="false" hidden="false" ht="12.1" outlineLevel="0" r="280">
      <c r="A280" s="39" t="n">
        <v>46234</v>
      </c>
      <c r="B280" s="16" t="s">
        <v>674</v>
      </c>
      <c r="C280" s="16" t="s">
        <v>204</v>
      </c>
      <c r="D280" s="16" t="s">
        <v>205</v>
      </c>
      <c r="E280" s="6" t="n">
        <v>175</v>
      </c>
      <c r="F280" s="7" t="n">
        <v>5</v>
      </c>
      <c r="G280" s="6" t="n">
        <v>1.73</v>
      </c>
      <c r="H280" s="6" t="n">
        <v>0</v>
      </c>
      <c r="I280" s="6" t="n">
        <v>8.65</v>
      </c>
      <c r="J280" s="6" t="n">
        <v>8.65</v>
      </c>
    </row>
    <row collapsed="false" customFormat="false" customHeight="false" hidden="false" ht="12.1" outlineLevel="0" r="281">
      <c r="A281" s="39" t="n">
        <v>46234</v>
      </c>
      <c r="B281" s="16" t="s">
        <v>674</v>
      </c>
      <c r="C281" s="16" t="s">
        <v>213</v>
      </c>
      <c r="D281" s="16" t="s">
        <v>214</v>
      </c>
      <c r="E281" s="6" t="n">
        <v>79.97</v>
      </c>
      <c r="F281" s="7" t="n">
        <v>5</v>
      </c>
      <c r="G281" s="6" t="n">
        <v>0.54</v>
      </c>
      <c r="H281" s="6" t="n">
        <v>0</v>
      </c>
      <c r="I281" s="6" t="n">
        <v>2.7</v>
      </c>
      <c r="J281" s="6" t="n">
        <v>2.7</v>
      </c>
    </row>
    <row collapsed="false" customFormat="false" customHeight="false" hidden="false" ht="12.1" outlineLevel="0" r="282">
      <c r="A282" s="39" t="n">
        <v>46235</v>
      </c>
      <c r="B282" s="16" t="s">
        <v>674</v>
      </c>
      <c r="C282" s="16" t="s">
        <v>170</v>
      </c>
      <c r="D282" s="16" t="s">
        <v>171</v>
      </c>
      <c r="E282" s="6" t="n">
        <v>1000</v>
      </c>
      <c r="F282" s="7" t="n">
        <v>5</v>
      </c>
      <c r="G282" s="6" t="n">
        <v>20.96</v>
      </c>
      <c r="H282" s="6" t="n">
        <v>0</v>
      </c>
      <c r="I282" s="6" t="n">
        <v>104.8</v>
      </c>
      <c r="J282" s="6" t="n">
        <v>104.8</v>
      </c>
    </row>
    <row collapsed="false" customFormat="false" customHeight="false" hidden="false" ht="12.1" outlineLevel="0" r="283">
      <c r="A283" s="39" t="n">
        <v>46236</v>
      </c>
      <c r="B283" s="16" t="s">
        <v>674</v>
      </c>
      <c r="C283" s="16" t="s">
        <v>207</v>
      </c>
      <c r="D283" s="16" t="s">
        <v>208</v>
      </c>
      <c r="E283" s="6" t="n">
        <v>269.77</v>
      </c>
      <c r="F283" s="7" t="n">
        <v>3</v>
      </c>
      <c r="G283" s="6" t="n">
        <v>3.09</v>
      </c>
      <c r="H283" s="6" t="n">
        <v>0</v>
      </c>
      <c r="I283" s="6" t="n">
        <v>9.27</v>
      </c>
      <c r="J283" s="6" t="n">
        <v>9.27</v>
      </c>
    </row>
    <row collapsed="false" customFormat="false" customHeight="false" hidden="false" ht="12.1" outlineLevel="0" r="284">
      <c r="A284" s="39" t="n">
        <v>46236</v>
      </c>
      <c r="B284" s="16" t="s">
        <v>674</v>
      </c>
      <c r="C284" s="16" t="s">
        <v>195</v>
      </c>
      <c r="D284" s="16" t="s">
        <v>196</v>
      </c>
      <c r="E284" s="6" t="n">
        <v>1000</v>
      </c>
      <c r="F284" s="7" t="n">
        <v>2</v>
      </c>
      <c r="G284" s="6" t="n">
        <v>17.67</v>
      </c>
      <c r="H284" s="6" t="n">
        <v>0</v>
      </c>
      <c r="I284" s="6" t="n">
        <v>35.34</v>
      </c>
      <c r="J284" s="6" t="n">
        <v>35.34</v>
      </c>
    </row>
    <row collapsed="false" customFormat="false" customHeight="false" hidden="false" ht="12.1" outlineLevel="0" r="285">
      <c r="A285" s="39" t="n">
        <v>46238</v>
      </c>
      <c r="B285" s="16" t="s">
        <v>674</v>
      </c>
      <c r="C285" s="16" t="s">
        <v>173</v>
      </c>
      <c r="D285" s="16" t="s">
        <v>174</v>
      </c>
      <c r="E285" s="6" t="n">
        <v>1000</v>
      </c>
      <c r="F285" s="7" t="n">
        <v>5</v>
      </c>
      <c r="G285" s="6" t="n">
        <v>16.64</v>
      </c>
      <c r="H285" s="6" t="n">
        <v>0</v>
      </c>
      <c r="I285" s="6" t="n">
        <v>83.2</v>
      </c>
      <c r="J285" s="6" t="n">
        <v>83.2</v>
      </c>
    </row>
    <row collapsed="false" customFormat="false" customHeight="false" hidden="false" ht="12.1" outlineLevel="0" r="286">
      <c r="A286" s="39" t="n">
        <v>46239</v>
      </c>
      <c r="B286" s="16" t="s">
        <v>674</v>
      </c>
      <c r="C286" s="16" t="s">
        <v>216</v>
      </c>
      <c r="D286" s="16" t="s">
        <v>217</v>
      </c>
      <c r="E286" s="6" t="n">
        <v>1000</v>
      </c>
      <c r="F286" s="7" t="n">
        <v>3</v>
      </c>
      <c r="G286" s="6" t="n">
        <v>12.74</v>
      </c>
      <c r="H286" s="6" t="n">
        <v>0</v>
      </c>
      <c r="I286" s="6" t="n">
        <v>38.22</v>
      </c>
      <c r="J286" s="6" t="n">
        <v>38.22</v>
      </c>
    </row>
    <row collapsed="false" customFormat="false" customHeight="false" hidden="false" ht="12.1" outlineLevel="0" r="287">
      <c r="A287" s="39" t="n">
        <v>46241</v>
      </c>
      <c r="B287" s="16" t="s">
        <v>674</v>
      </c>
      <c r="C287" s="16" t="s">
        <v>192</v>
      </c>
      <c r="D287" s="16" t="s">
        <v>193</v>
      </c>
      <c r="E287" s="6" t="n">
        <v>1000</v>
      </c>
      <c r="F287" s="7" t="n">
        <v>2</v>
      </c>
      <c r="G287" s="6" t="n">
        <v>10.89</v>
      </c>
      <c r="H287" s="6" t="n">
        <v>0</v>
      </c>
      <c r="I287" s="6" t="n">
        <v>21.78</v>
      </c>
      <c r="J287" s="6" t="n">
        <v>21.78</v>
      </c>
    </row>
    <row collapsed="false" customFormat="false" customHeight="false" hidden="false" ht="12.1" outlineLevel="0" r="288">
      <c r="A288" s="39" t="n">
        <v>46245</v>
      </c>
      <c r="B288" s="16" t="s">
        <v>674</v>
      </c>
      <c r="C288" s="16" t="s">
        <v>164</v>
      </c>
      <c r="D288" s="16" t="s">
        <v>165</v>
      </c>
      <c r="E288" s="6" t="n">
        <v>1000</v>
      </c>
      <c r="F288" s="7" t="n">
        <v>12</v>
      </c>
      <c r="G288" s="6" t="n">
        <v>34.9</v>
      </c>
      <c r="H288" s="6" t="n">
        <v>0</v>
      </c>
      <c r="I288" s="6" t="n">
        <v>418.8</v>
      </c>
      <c r="J288" s="6" t="n">
        <v>418.8</v>
      </c>
    </row>
    <row collapsed="false" customFormat="false" customHeight="false" hidden="false" ht="12.1" outlineLevel="0" r="289">
      <c r="A289" s="39" t="n">
        <v>46246</v>
      </c>
      <c r="B289" s="16" t="s">
        <v>674</v>
      </c>
      <c r="C289" s="16" t="s">
        <v>219</v>
      </c>
      <c r="D289" s="16" t="s">
        <v>220</v>
      </c>
      <c r="E289" s="6" t="n">
        <v>130</v>
      </c>
      <c r="F289" s="7" t="n">
        <v>1</v>
      </c>
      <c r="G289" s="6" t="n">
        <v>1.73</v>
      </c>
      <c r="H289" s="6" t="n">
        <v>0</v>
      </c>
      <c r="I289" s="6" t="n">
        <v>1.73</v>
      </c>
      <c r="J289" s="6" t="n">
        <v>1.73</v>
      </c>
    </row>
    <row collapsed="false" customFormat="false" customHeight="false" hidden="false" ht="12.1" outlineLevel="0" r="290">
      <c r="A290" s="39" t="n">
        <v>46256</v>
      </c>
      <c r="B290" s="16" t="s">
        <v>674</v>
      </c>
      <c r="C290" s="16" t="s">
        <v>176</v>
      </c>
      <c r="D290" s="16" t="s">
        <v>177</v>
      </c>
      <c r="E290" s="6" t="n">
        <v>1000</v>
      </c>
      <c r="F290" s="7" t="n">
        <v>5</v>
      </c>
      <c r="G290" s="6" t="n">
        <v>11.26</v>
      </c>
      <c r="H290" s="6" t="n">
        <v>0</v>
      </c>
      <c r="I290" s="6" t="n">
        <v>56.3</v>
      </c>
      <c r="J290" s="6" t="n">
        <v>56.3</v>
      </c>
    </row>
    <row collapsed="false" customFormat="false" customHeight="false" hidden="false" ht="12.1" outlineLevel="0" r="291">
      <c r="A291" s="39" t="n">
        <v>46256</v>
      </c>
      <c r="B291" s="16" t="s">
        <v>674</v>
      </c>
      <c r="C291" s="16" t="s">
        <v>179</v>
      </c>
      <c r="D291" s="16" t="s">
        <v>180</v>
      </c>
      <c r="E291" s="6" t="n">
        <v>1000</v>
      </c>
      <c r="F291" s="7" t="n">
        <v>4</v>
      </c>
      <c r="G291" s="6" t="n">
        <v>20.55</v>
      </c>
      <c r="H291" s="6" t="n">
        <v>0</v>
      </c>
      <c r="I291" s="6" t="n">
        <v>82.2</v>
      </c>
      <c r="J291" s="6" t="n">
        <v>82.2</v>
      </c>
    </row>
    <row collapsed="false" customFormat="false" customHeight="false" hidden="false" ht="12.1" outlineLevel="0" r="292">
      <c r="A292" s="39"/>
      <c r="B292" s="16"/>
      <c r="C292" s="16"/>
      <c r="D292" s="16"/>
      <c r="E292" s="6"/>
      <c r="F292" s="7"/>
      <c r="G292" s="6"/>
      <c r="H292" s="6"/>
      <c r="I292" s="6"/>
      <c r="J292" s="6"/>
    </row>
    <row collapsed="false" customFormat="false" customHeight="false" hidden="false" ht="12.1" outlineLevel="0" r="293">
      <c r="A293" s="39" t="n">
        <v>46257</v>
      </c>
      <c r="B293" s="16" t="s">
        <v>674</v>
      </c>
      <c r="C293" s="16" t="s">
        <v>167</v>
      </c>
      <c r="D293" s="16" t="s">
        <v>168</v>
      </c>
      <c r="E293" s="6" t="n">
        <v>1000</v>
      </c>
      <c r="F293" s="7" t="n">
        <v>6</v>
      </c>
      <c r="G293" s="6" t="n">
        <v>16.23</v>
      </c>
      <c r="H293" s="6" t="n">
        <v>0</v>
      </c>
      <c r="I293" s="6" t="n">
        <v>97.38</v>
      </c>
      <c r="J293" s="6" t="n">
        <v>97.38</v>
      </c>
    </row>
    <row collapsed="false" customFormat="false" customHeight="false" hidden="false" ht="12.1" outlineLevel="0" r="294">
      <c r="A294" s="39" t="n">
        <v>46259</v>
      </c>
      <c r="B294" s="16" t="s">
        <v>674</v>
      </c>
      <c r="C294" s="16" t="s">
        <v>198</v>
      </c>
      <c r="D294" s="16" t="s">
        <v>199</v>
      </c>
      <c r="E294" s="6" t="n">
        <v>233.7</v>
      </c>
      <c r="F294" s="7" t="n">
        <v>6</v>
      </c>
      <c r="G294" s="6" t="n">
        <v>3.97</v>
      </c>
      <c r="H294" s="6" t="n">
        <v>0</v>
      </c>
      <c r="I294" s="6" t="n">
        <v>23.82</v>
      </c>
      <c r="J294" s="6" t="n">
        <v>23.82</v>
      </c>
    </row>
    <row collapsed="false" customFormat="false" customHeight="false" hidden="false" ht="12.1" outlineLevel="0" r="295">
      <c r="A295" s="39" t="n">
        <v>46259</v>
      </c>
      <c r="B295" s="16" t="s">
        <v>674</v>
      </c>
      <c r="C295" s="16" t="s">
        <v>189</v>
      </c>
      <c r="D295" s="16" t="s">
        <v>190</v>
      </c>
      <c r="E295" s="6" t="n">
        <v>1000</v>
      </c>
      <c r="F295" s="7" t="n">
        <v>2</v>
      </c>
      <c r="G295" s="6" t="n">
        <v>16.85</v>
      </c>
      <c r="H295" s="6" t="n">
        <v>0</v>
      </c>
      <c r="I295" s="6" t="n">
        <v>33.7</v>
      </c>
      <c r="J295" s="6" t="n">
        <v>33.7</v>
      </c>
    </row>
    <row collapsed="false" customFormat="false" customHeight="false" hidden="false" ht="12.1" outlineLevel="0" r="296">
      <c r="A296" s="39" t="n">
        <v>46261</v>
      </c>
      <c r="B296" s="16" t="s">
        <v>674</v>
      </c>
      <c r="C296" s="16" t="s">
        <v>201</v>
      </c>
      <c r="D296" s="16" t="s">
        <v>202</v>
      </c>
      <c r="E296" s="6" t="n">
        <v>500</v>
      </c>
      <c r="F296" s="7" t="n">
        <v>2</v>
      </c>
      <c r="G296" s="6" t="n">
        <v>19.95</v>
      </c>
      <c r="H296" s="6" t="n">
        <v>0</v>
      </c>
      <c r="I296" s="6" t="n">
        <v>39.9</v>
      </c>
      <c r="J296" s="6" t="n">
        <v>39.9</v>
      </c>
    </row>
    <row collapsed="false" customFormat="false" customHeight="false" hidden="false" ht="12.1" outlineLevel="0" r="297">
      <c r="A297" s="39" t="n">
        <v>46264</v>
      </c>
      <c r="B297" s="16" t="s">
        <v>674</v>
      </c>
      <c r="C297" s="16" t="s">
        <v>204</v>
      </c>
      <c r="D297" s="16" t="s">
        <v>205</v>
      </c>
      <c r="E297" s="6" t="n">
        <v>175</v>
      </c>
      <c r="F297" s="7" t="n">
        <v>5</v>
      </c>
      <c r="G297" s="6" t="n">
        <v>1.73</v>
      </c>
      <c r="H297" s="6" t="n">
        <v>0</v>
      </c>
      <c r="I297" s="6" t="n">
        <v>8.65</v>
      </c>
      <c r="J297" s="6" t="n">
        <v>8.65</v>
      </c>
    </row>
    <row collapsed="false" customFormat="false" customHeight="false" hidden="false" ht="12.1" outlineLevel="0" r="298">
      <c r="A298" s="39" t="n">
        <v>46265</v>
      </c>
      <c r="B298" s="16" t="s">
        <v>674</v>
      </c>
      <c r="C298" s="16" t="s">
        <v>213</v>
      </c>
      <c r="D298" s="16" t="s">
        <v>214</v>
      </c>
      <c r="E298" s="6" t="n">
        <v>54.06</v>
      </c>
      <c r="F298" s="7" t="n">
        <v>5</v>
      </c>
      <c r="G298" s="6" t="n">
        <v>0.37</v>
      </c>
      <c r="H298" s="6" t="n">
        <v>0</v>
      </c>
      <c r="I298" s="6" t="n">
        <v>1.85</v>
      </c>
      <c r="J298" s="6" t="n">
        <v>1.85</v>
      </c>
    </row>
    <row collapsed="false" customFormat="false" customHeight="false" hidden="false" ht="12.1" outlineLevel="0" r="299">
      <c r="A299" s="39" t="n">
        <v>46265</v>
      </c>
      <c r="B299" s="16" t="s">
        <v>674</v>
      </c>
      <c r="C299" s="16" t="s">
        <v>170</v>
      </c>
      <c r="D299" s="16" t="s">
        <v>171</v>
      </c>
      <c r="E299" s="6" t="n">
        <v>1000</v>
      </c>
      <c r="F299" s="7" t="n">
        <v>5</v>
      </c>
      <c r="G299" s="6" t="n">
        <v>20.96</v>
      </c>
      <c r="H299" s="6" t="n">
        <v>0</v>
      </c>
      <c r="I299" s="6" t="n">
        <v>104.8</v>
      </c>
      <c r="J299" s="6" t="n">
        <v>104.8</v>
      </c>
    </row>
    <row collapsed="false" customFormat="false" customHeight="false" hidden="false" ht="12.1" outlineLevel="0" r="300">
      <c r="A300" s="39" t="n">
        <v>46266</v>
      </c>
      <c r="B300" s="16" t="s">
        <v>674</v>
      </c>
      <c r="C300" s="16" t="s">
        <v>195</v>
      </c>
      <c r="D300" s="16" t="s">
        <v>196</v>
      </c>
      <c r="E300" s="6" t="n">
        <v>1000</v>
      </c>
      <c r="F300" s="7" t="n">
        <v>2</v>
      </c>
      <c r="G300" s="6" t="n">
        <v>17.67</v>
      </c>
      <c r="H300" s="6" t="n">
        <v>0</v>
      </c>
      <c r="I300" s="6" t="n">
        <v>35.34</v>
      </c>
      <c r="J300" s="6" t="n">
        <v>35.34</v>
      </c>
    </row>
    <row collapsed="false" customFormat="false" customHeight="false" hidden="false" ht="12.1" outlineLevel="0" r="301">
      <c r="A301" s="39" t="n">
        <v>46267</v>
      </c>
      <c r="B301" s="16" t="s">
        <v>674</v>
      </c>
      <c r="C301" s="16" t="s">
        <v>207</v>
      </c>
      <c r="D301" s="16" t="s">
        <v>208</v>
      </c>
      <c r="E301" s="6" t="n">
        <v>237.97</v>
      </c>
      <c r="F301" s="7" t="n">
        <v>3</v>
      </c>
      <c r="G301" s="6" t="n">
        <v>2.73</v>
      </c>
      <c r="H301" s="6" t="n">
        <v>0</v>
      </c>
      <c r="I301" s="6" t="n">
        <v>8.19</v>
      </c>
      <c r="J301" s="6" t="n">
        <v>8.19</v>
      </c>
    </row>
    <row collapsed="false" customFormat="false" customHeight="false" hidden="false" ht="12.1" outlineLevel="0" r="302">
      <c r="A302" s="39" t="n">
        <v>46268</v>
      </c>
      <c r="B302" s="16" t="s">
        <v>674</v>
      </c>
      <c r="C302" s="16" t="s">
        <v>173</v>
      </c>
      <c r="D302" s="16" t="s">
        <v>174</v>
      </c>
      <c r="E302" s="6" t="n">
        <v>1000</v>
      </c>
      <c r="F302" s="7" t="n">
        <v>5</v>
      </c>
      <c r="G302" s="6" t="n">
        <v>16.64</v>
      </c>
      <c r="H302" s="6" t="n">
        <v>0</v>
      </c>
      <c r="I302" s="6" t="n">
        <v>83.2</v>
      </c>
      <c r="J302" s="6" t="n">
        <v>83.2</v>
      </c>
    </row>
    <row collapsed="false" customFormat="false" customHeight="false" hidden="false" ht="12.1" outlineLevel="0" r="303">
      <c r="A303" s="39" t="n">
        <v>46269</v>
      </c>
      <c r="B303" s="16" t="s">
        <v>674</v>
      </c>
      <c r="C303" s="16" t="s">
        <v>216</v>
      </c>
      <c r="D303" s="16" t="s">
        <v>217</v>
      </c>
      <c r="E303" s="6" t="n">
        <v>1000</v>
      </c>
      <c r="F303" s="7" t="n">
        <v>3</v>
      </c>
      <c r="G303" s="6" t="n">
        <v>12.74</v>
      </c>
      <c r="H303" s="6" t="n">
        <v>0</v>
      </c>
      <c r="I303" s="6" t="n">
        <v>38.22</v>
      </c>
      <c r="J303" s="6" t="n">
        <v>38.22</v>
      </c>
    </row>
    <row collapsed="false" customFormat="false" customHeight="false" hidden="false" ht="12.1" outlineLevel="0" r="304">
      <c r="A304" s="39" t="n">
        <v>46271</v>
      </c>
      <c r="B304" s="16" t="s">
        <v>674</v>
      </c>
      <c r="C304" s="16" t="s">
        <v>192</v>
      </c>
      <c r="D304" s="16" t="s">
        <v>193</v>
      </c>
      <c r="E304" s="6" t="n">
        <v>1000</v>
      </c>
      <c r="F304" s="7" t="n">
        <v>2</v>
      </c>
      <c r="G304" s="6" t="n">
        <v>10.89</v>
      </c>
      <c r="H304" s="6" t="n">
        <v>0</v>
      </c>
      <c r="I304" s="6" t="n">
        <v>21.78</v>
      </c>
      <c r="J304" s="6" t="n">
        <v>21.78</v>
      </c>
    </row>
    <row collapsed="false" customFormat="false" customHeight="false" hidden="false" ht="12.1" outlineLevel="0" r="305">
      <c r="A305" s="39" t="n">
        <v>46277</v>
      </c>
      <c r="B305" s="16" t="s">
        <v>674</v>
      </c>
      <c r="C305" s="16" t="s">
        <v>219</v>
      </c>
      <c r="D305" s="16" t="s">
        <v>220</v>
      </c>
      <c r="E305" s="6" t="n">
        <v>100</v>
      </c>
      <c r="F305" s="7" t="n">
        <v>1</v>
      </c>
      <c r="G305" s="6" t="n">
        <v>1.33</v>
      </c>
      <c r="H305" s="6" t="n">
        <v>0</v>
      </c>
      <c r="I305" s="6" t="n">
        <v>1.33</v>
      </c>
      <c r="J305" s="6" t="n">
        <v>1.33</v>
      </c>
    </row>
    <row collapsed="false" customFormat="false" customHeight="false" hidden="false" ht="12.1" outlineLevel="0" r="306">
      <c r="A306" s="39" t="n">
        <v>46279</v>
      </c>
      <c r="B306" s="16" t="s">
        <v>674</v>
      </c>
      <c r="C306" s="16" t="s">
        <v>210</v>
      </c>
      <c r="D306" s="16" t="s">
        <v>211</v>
      </c>
      <c r="E306" s="6" t="n">
        <v>120</v>
      </c>
      <c r="F306" s="7" t="n">
        <v>3</v>
      </c>
      <c r="G306" s="6" t="n">
        <v>2.72</v>
      </c>
      <c r="H306" s="6" t="n">
        <v>0</v>
      </c>
      <c r="I306" s="6" t="n">
        <v>8.16</v>
      </c>
      <c r="J306" s="6" t="n">
        <v>8.16</v>
      </c>
    </row>
    <row collapsed="false" customFormat="false" customHeight="false" hidden="false" ht="12.1" outlineLevel="0" r="307">
      <c r="A307" s="39" t="n">
        <v>46280</v>
      </c>
      <c r="B307" s="16" t="s">
        <v>674</v>
      </c>
      <c r="C307" s="16" t="s">
        <v>145</v>
      </c>
      <c r="D307" s="16" t="s">
        <v>147</v>
      </c>
      <c r="E307" s="6" t="n">
        <v>1000</v>
      </c>
      <c r="F307" s="7" t="n">
        <v>11</v>
      </c>
      <c r="G307" s="6" t="n">
        <v>33.41</v>
      </c>
      <c r="H307" s="6" t="n">
        <v>0</v>
      </c>
      <c r="I307" s="6" t="n">
        <v>367.51</v>
      </c>
      <c r="J307" s="6" t="n">
        <v>367.51</v>
      </c>
    </row>
    <row collapsed="false" customFormat="false" customHeight="false" hidden="false" ht="12.1" outlineLevel="0" r="308">
      <c r="A308" s="39" t="n">
        <v>46286</v>
      </c>
      <c r="B308" s="16" t="s">
        <v>674</v>
      </c>
      <c r="C308" s="16" t="s">
        <v>176</v>
      </c>
      <c r="D308" s="16" t="s">
        <v>177</v>
      </c>
      <c r="E308" s="6" t="n">
        <v>1000</v>
      </c>
      <c r="F308" s="7" t="n">
        <v>5</v>
      </c>
      <c r="G308" s="6" t="n">
        <v>11.26</v>
      </c>
      <c r="H308" s="6" t="n">
        <v>0</v>
      </c>
      <c r="I308" s="6" t="n">
        <v>56.3</v>
      </c>
      <c r="J308" s="6" t="n">
        <v>56.3</v>
      </c>
    </row>
    <row collapsed="false" customFormat="false" customHeight="false" hidden="false" ht="12.1" outlineLevel="0" r="309">
      <c r="A309" s="39" t="n">
        <v>46286</v>
      </c>
      <c r="B309" s="16" t="s">
        <v>674</v>
      </c>
      <c r="C309" s="16" t="s">
        <v>179</v>
      </c>
      <c r="D309" s="16" t="s">
        <v>180</v>
      </c>
      <c r="E309" s="6" t="n">
        <v>1000</v>
      </c>
      <c r="F309" s="7" t="n">
        <v>4</v>
      </c>
      <c r="G309" s="6" t="n">
        <v>20.55</v>
      </c>
      <c r="H309" s="6" t="n">
        <v>0</v>
      </c>
      <c r="I309" s="6" t="n">
        <v>82.2</v>
      </c>
      <c r="J309" s="6" t="n">
        <v>82.2</v>
      </c>
    </row>
    <row collapsed="false" customFormat="false" customHeight="false" hidden="false" ht="12.1" outlineLevel="0" r="310">
      <c r="A310" s="39" t="n">
        <v>46287</v>
      </c>
      <c r="B310" s="16" t="s">
        <v>674</v>
      </c>
      <c r="C310" s="16" t="s">
        <v>167</v>
      </c>
      <c r="D310" s="16" t="s">
        <v>168</v>
      </c>
      <c r="E310" s="6" t="n">
        <v>1000</v>
      </c>
      <c r="F310" s="7" t="n">
        <v>6</v>
      </c>
      <c r="G310" s="6" t="n">
        <v>16.23</v>
      </c>
      <c r="H310" s="6" t="n">
        <v>0</v>
      </c>
      <c r="I310" s="6" t="n">
        <v>97.38</v>
      </c>
      <c r="J310" s="6" t="n">
        <v>97.38</v>
      </c>
    </row>
    <row collapsed="false" customFormat="false" customHeight="false" hidden="false" ht="12.1" outlineLevel="0" r="311">
      <c r="A311" s="39" t="n">
        <v>46289</v>
      </c>
      <c r="B311" s="16" t="s">
        <v>674</v>
      </c>
      <c r="C311" s="16" t="s">
        <v>189</v>
      </c>
      <c r="D311" s="16" t="s">
        <v>190</v>
      </c>
      <c r="E311" s="6" t="n">
        <v>1000</v>
      </c>
      <c r="F311" s="7" t="n">
        <v>2</v>
      </c>
      <c r="G311" s="6" t="n">
        <v>16.85</v>
      </c>
      <c r="H311" s="6" t="n">
        <v>0</v>
      </c>
      <c r="I311" s="6" t="n">
        <v>33.7</v>
      </c>
      <c r="J311" s="6" t="n">
        <v>33.7</v>
      </c>
    </row>
    <row collapsed="false" customFormat="false" customHeight="false" hidden="false" ht="12.1" outlineLevel="0" r="312">
      <c r="A312" s="39" t="n">
        <v>46290</v>
      </c>
      <c r="B312" s="16" t="s">
        <v>674</v>
      </c>
      <c r="C312" s="16" t="s">
        <v>198</v>
      </c>
      <c r="D312" s="16" t="s">
        <v>199</v>
      </c>
      <c r="E312" s="6" t="n">
        <v>233.7</v>
      </c>
      <c r="F312" s="7" t="n">
        <v>6</v>
      </c>
      <c r="G312" s="6" t="n">
        <v>3.52</v>
      </c>
      <c r="H312" s="6" t="n">
        <v>0</v>
      </c>
      <c r="I312" s="6" t="n">
        <v>21.12</v>
      </c>
      <c r="J312" s="6" t="n">
        <v>21.12</v>
      </c>
    </row>
    <row collapsed="false" customFormat="false" customHeight="false" hidden="false" ht="12.1" outlineLevel="0" r="313">
      <c r="A313" s="39" t="n">
        <v>46294</v>
      </c>
      <c r="B313" s="16" t="s">
        <v>674</v>
      </c>
      <c r="C313" s="16" t="s">
        <v>153</v>
      </c>
      <c r="D313" s="16" t="s">
        <v>154</v>
      </c>
      <c r="E313" s="6" t="n">
        <v>1000</v>
      </c>
      <c r="F313" s="7" t="n">
        <v>12</v>
      </c>
      <c r="G313" s="6" t="n">
        <v>38.39</v>
      </c>
      <c r="H313" s="6" t="n">
        <v>0</v>
      </c>
      <c r="I313" s="6" t="n">
        <v>460.68</v>
      </c>
      <c r="J313" s="6" t="n">
        <v>460.68</v>
      </c>
    </row>
    <row collapsed="false" customFormat="false" customHeight="false" hidden="false" ht="12.1" outlineLevel="0" r="314">
      <c r="A314" s="39" t="n">
        <v>46294</v>
      </c>
      <c r="B314" s="16" t="s">
        <v>674</v>
      </c>
      <c r="C314" s="16" t="s">
        <v>204</v>
      </c>
      <c r="D314" s="16" t="s">
        <v>205</v>
      </c>
      <c r="E314" s="6" t="n">
        <v>175</v>
      </c>
      <c r="F314" s="7" t="n">
        <v>5</v>
      </c>
      <c r="G314" s="6" t="n">
        <v>1.73</v>
      </c>
      <c r="H314" s="6" t="n">
        <v>0</v>
      </c>
      <c r="I314" s="6" t="n">
        <v>8.65</v>
      </c>
      <c r="J314" s="6" t="n">
        <v>8.65</v>
      </c>
    </row>
    <row collapsed="false" customFormat="false" customHeight="false" hidden="false" ht="12.1" outlineLevel="0" r="315">
      <c r="A315" s="39" t="n">
        <v>46295</v>
      </c>
      <c r="B315" s="16" t="s">
        <v>674</v>
      </c>
      <c r="C315" s="16" t="s">
        <v>213</v>
      </c>
      <c r="D315" s="16" t="s">
        <v>214</v>
      </c>
      <c r="E315" s="6" t="n">
        <v>54.06</v>
      </c>
      <c r="F315" s="7" t="n">
        <v>5</v>
      </c>
      <c r="G315" s="6" t="n">
        <v>0.21</v>
      </c>
      <c r="H315" s="6" t="n">
        <v>0</v>
      </c>
      <c r="I315" s="6" t="n">
        <v>1.05</v>
      </c>
      <c r="J315" s="6" t="n">
        <v>1.05</v>
      </c>
    </row>
    <row collapsed="false" customFormat="false" customHeight="false" hidden="false" ht="12.1" outlineLevel="0" r="316">
      <c r="A316" s="39" t="n">
        <v>46295</v>
      </c>
      <c r="B316" s="16" t="s">
        <v>674</v>
      </c>
      <c r="C316" s="16" t="s">
        <v>170</v>
      </c>
      <c r="D316" s="16" t="s">
        <v>171</v>
      </c>
      <c r="E316" s="6" t="n">
        <v>1000</v>
      </c>
      <c r="F316" s="7" t="n">
        <v>5</v>
      </c>
      <c r="G316" s="6" t="n">
        <v>20.96</v>
      </c>
      <c r="H316" s="6" t="n">
        <v>0</v>
      </c>
      <c r="I316" s="6" t="n">
        <v>104.8</v>
      </c>
      <c r="J316" s="6" t="n">
        <v>104.8</v>
      </c>
    </row>
    <row collapsed="false" customFormat="false" customHeight="false" hidden="false" ht="12.1" outlineLevel="0" r="317">
      <c r="A317" s="39" t="n">
        <v>46296</v>
      </c>
      <c r="B317" s="16" t="s">
        <v>674</v>
      </c>
      <c r="C317" s="16" t="s">
        <v>195</v>
      </c>
      <c r="D317" s="16" t="s">
        <v>196</v>
      </c>
      <c r="E317" s="6" t="n">
        <v>1000</v>
      </c>
      <c r="F317" s="7" t="n">
        <v>2</v>
      </c>
      <c r="G317" s="6" t="n">
        <v>17.67</v>
      </c>
      <c r="H317" s="6" t="n">
        <v>0</v>
      </c>
      <c r="I317" s="6" t="n">
        <v>35.34</v>
      </c>
      <c r="J317" s="6" t="n">
        <v>35.34</v>
      </c>
    </row>
    <row collapsed="false" customFormat="false" customHeight="false" hidden="false" ht="12.1" outlineLevel="0" r="318">
      <c r="A318" s="39" t="n">
        <v>46297</v>
      </c>
      <c r="B318" s="16" t="s">
        <v>674</v>
      </c>
      <c r="C318" s="16" t="s">
        <v>207</v>
      </c>
      <c r="D318" s="16" t="s">
        <v>208</v>
      </c>
      <c r="E318" s="6" t="n">
        <v>237.97</v>
      </c>
      <c r="F318" s="7" t="n">
        <v>3</v>
      </c>
      <c r="G318" s="6" t="n">
        <v>2.33</v>
      </c>
      <c r="H318" s="6" t="n">
        <v>0</v>
      </c>
      <c r="I318" s="6" t="n">
        <v>6.99</v>
      </c>
      <c r="J318" s="6" t="n">
        <v>6.99</v>
      </c>
    </row>
    <row collapsed="false" customFormat="false" customHeight="false" hidden="false" ht="12.1" outlineLevel="0" r="319">
      <c r="A319" s="39" t="n">
        <v>46298</v>
      </c>
      <c r="B319" s="16" t="s">
        <v>674</v>
      </c>
      <c r="C319" s="16" t="s">
        <v>173</v>
      </c>
      <c r="D319" s="16" t="s">
        <v>174</v>
      </c>
      <c r="E319" s="6" t="n">
        <v>1000</v>
      </c>
      <c r="F319" s="7" t="n">
        <v>5</v>
      </c>
      <c r="G319" s="6" t="n">
        <v>16.64</v>
      </c>
      <c r="H319" s="6" t="n">
        <v>0</v>
      </c>
      <c r="I319" s="6" t="n">
        <v>83.2</v>
      </c>
      <c r="J319" s="6" t="n">
        <v>83.2</v>
      </c>
    </row>
    <row collapsed="false" customFormat="false" customHeight="false" hidden="false" ht="12.1" outlineLevel="0" r="320">
      <c r="A320" s="39" t="n">
        <v>46299</v>
      </c>
      <c r="B320" s="16" t="s">
        <v>674</v>
      </c>
      <c r="C320" s="16" t="s">
        <v>216</v>
      </c>
      <c r="D320" s="16" t="s">
        <v>217</v>
      </c>
      <c r="E320" s="6" t="n">
        <v>1000</v>
      </c>
      <c r="F320" s="7" t="n">
        <v>3</v>
      </c>
      <c r="G320" s="6" t="n">
        <v>12.74</v>
      </c>
      <c r="H320" s="6" t="n">
        <v>0</v>
      </c>
      <c r="I320" s="6" t="n">
        <v>38.22</v>
      </c>
      <c r="J320" s="6" t="n">
        <v>38.22</v>
      </c>
    </row>
    <row collapsed="false" customFormat="false" customHeight="false" hidden="false" ht="12.1" outlineLevel="0" r="321">
      <c r="A321" s="39" t="n">
        <v>46301</v>
      </c>
      <c r="B321" s="16" t="s">
        <v>674</v>
      </c>
      <c r="C321" s="16" t="s">
        <v>192</v>
      </c>
      <c r="D321" s="16" t="s">
        <v>193</v>
      </c>
      <c r="E321" s="6" t="n">
        <v>1000</v>
      </c>
      <c r="F321" s="7" t="n">
        <v>2</v>
      </c>
      <c r="G321" s="6" t="n">
        <v>10.89</v>
      </c>
      <c r="H321" s="6" t="n">
        <v>0</v>
      </c>
      <c r="I321" s="6" t="n">
        <v>21.78</v>
      </c>
      <c r="J321" s="6" t="n">
        <v>21.78</v>
      </c>
    </row>
    <row collapsed="false" customFormat="false" customHeight="false" hidden="false" ht="12.1" outlineLevel="0" r="322">
      <c r="A322" s="39" t="n">
        <v>46308</v>
      </c>
      <c r="B322" s="16" t="s">
        <v>674</v>
      </c>
      <c r="C322" s="16" t="s">
        <v>219</v>
      </c>
      <c r="D322" s="16" t="s">
        <v>220</v>
      </c>
      <c r="E322" s="6" t="n">
        <v>100</v>
      </c>
      <c r="F322" s="7" t="n">
        <v>1</v>
      </c>
      <c r="G322" s="6" t="n">
        <v>0.93</v>
      </c>
      <c r="H322" s="6" t="n">
        <v>0</v>
      </c>
      <c r="I322" s="6" t="n">
        <v>0.93</v>
      </c>
      <c r="J322" s="6" t="n">
        <v>0.93</v>
      </c>
    </row>
    <row collapsed="false" customFormat="false" customHeight="false" hidden="false" ht="12.1" outlineLevel="0" r="323">
      <c r="A323" s="39" t="n">
        <v>46315</v>
      </c>
      <c r="B323" s="16" t="s">
        <v>674</v>
      </c>
      <c r="C323" s="16" t="s">
        <v>157</v>
      </c>
      <c r="D323" s="16" t="s">
        <v>158</v>
      </c>
      <c r="E323" s="6" t="n">
        <v>1000</v>
      </c>
      <c r="F323" s="7" t="n">
        <v>8</v>
      </c>
      <c r="G323" s="6" t="n">
        <v>62.33</v>
      </c>
      <c r="H323" s="6" t="n">
        <v>0</v>
      </c>
      <c r="I323" s="6" t="n">
        <v>498.64</v>
      </c>
      <c r="J323" s="6" t="n">
        <v>498.64</v>
      </c>
    </row>
    <row collapsed="false" customFormat="false" customHeight="false" hidden="false" ht="12.1" outlineLevel="0" r="324">
      <c r="A324" s="39" t="n">
        <v>46316</v>
      </c>
      <c r="B324" s="16" t="s">
        <v>674</v>
      </c>
      <c r="C324" s="16" t="s">
        <v>176</v>
      </c>
      <c r="D324" s="16" t="s">
        <v>177</v>
      </c>
      <c r="E324" s="6" t="n">
        <v>1000</v>
      </c>
      <c r="F324" s="7" t="n">
        <v>5</v>
      </c>
      <c r="G324" s="6" t="n">
        <v>11.26</v>
      </c>
      <c r="H324" s="6" t="n">
        <v>0</v>
      </c>
      <c r="I324" s="6" t="n">
        <v>56.3</v>
      </c>
      <c r="J324" s="6" t="n">
        <v>56.3</v>
      </c>
    </row>
    <row collapsed="false" customFormat="false" customHeight="false" hidden="false" ht="12.1" outlineLevel="0" r="325">
      <c r="A325" s="39" t="n">
        <v>46316</v>
      </c>
      <c r="B325" s="16" t="s">
        <v>674</v>
      </c>
      <c r="C325" s="16" t="s">
        <v>179</v>
      </c>
      <c r="D325" s="16" t="s">
        <v>180</v>
      </c>
      <c r="E325" s="6" t="n">
        <v>1000</v>
      </c>
      <c r="F325" s="7" t="n">
        <v>4</v>
      </c>
      <c r="G325" s="6" t="n">
        <v>20.55</v>
      </c>
      <c r="H325" s="6" t="n">
        <v>0</v>
      </c>
      <c r="I325" s="6" t="n">
        <v>82.2</v>
      </c>
      <c r="J325" s="6" t="n">
        <v>82.2</v>
      </c>
    </row>
    <row collapsed="false" customFormat="false" customHeight="false" hidden="false" ht="12.1" outlineLevel="0" r="326">
      <c r="A326" s="39" t="n">
        <v>46317</v>
      </c>
      <c r="B326" s="16" t="s">
        <v>674</v>
      </c>
      <c r="C326" s="16" t="s">
        <v>167</v>
      </c>
      <c r="D326" s="16" t="s">
        <v>168</v>
      </c>
      <c r="E326" s="6" t="n">
        <v>1000</v>
      </c>
      <c r="F326" s="7" t="n">
        <v>6</v>
      </c>
      <c r="G326" s="6" t="n">
        <v>16.23</v>
      </c>
      <c r="H326" s="6" t="n">
        <v>0</v>
      </c>
      <c r="I326" s="6" t="n">
        <v>97.38</v>
      </c>
      <c r="J326" s="6" t="n">
        <v>97.38</v>
      </c>
    </row>
    <row collapsed="false" customFormat="false" customHeight="false" hidden="false" ht="12.1" outlineLevel="0" r="327">
      <c r="A327" s="39" t="n">
        <v>46319</v>
      </c>
      <c r="B327" s="16" t="s">
        <v>674</v>
      </c>
      <c r="C327" s="16" t="s">
        <v>189</v>
      </c>
      <c r="D327" s="16" t="s">
        <v>190</v>
      </c>
      <c r="E327" s="6" t="n">
        <v>1000</v>
      </c>
      <c r="F327" s="7" t="n">
        <v>2</v>
      </c>
      <c r="G327" s="6" t="n">
        <v>16.85</v>
      </c>
      <c r="H327" s="6" t="n">
        <v>0</v>
      </c>
      <c r="I327" s="6" t="n">
        <v>33.7</v>
      </c>
      <c r="J327" s="6" t="n">
        <v>33.7</v>
      </c>
    </row>
    <row collapsed="false" customFormat="false" customHeight="false" hidden="false" ht="12.1" outlineLevel="0" r="328">
      <c r="A328" s="39" t="n">
        <v>46320</v>
      </c>
      <c r="B328" s="16" t="s">
        <v>674</v>
      </c>
      <c r="C328" s="16" t="s">
        <v>198</v>
      </c>
      <c r="D328" s="16" t="s">
        <v>199</v>
      </c>
      <c r="E328" s="6" t="n">
        <v>233.7</v>
      </c>
      <c r="F328" s="7" t="n">
        <v>6</v>
      </c>
      <c r="G328" s="6" t="n">
        <v>2.99</v>
      </c>
      <c r="H328" s="6" t="n">
        <v>0</v>
      </c>
      <c r="I328" s="6" t="n">
        <v>17.94</v>
      </c>
      <c r="J328" s="6" t="n">
        <v>17.94</v>
      </c>
    </row>
    <row collapsed="false" customFormat="false" customHeight="false" hidden="false" ht="12.1" outlineLevel="0" r="329">
      <c r="A329" s="39" t="n">
        <v>46325</v>
      </c>
      <c r="B329" s="16" t="s">
        <v>674</v>
      </c>
      <c r="C329" s="16" t="s">
        <v>170</v>
      </c>
      <c r="D329" s="16" t="s">
        <v>171</v>
      </c>
      <c r="E329" s="6" t="n">
        <v>1000</v>
      </c>
      <c r="F329" s="7" t="n">
        <v>5</v>
      </c>
      <c r="G329" s="6" t="n">
        <v>20.96</v>
      </c>
      <c r="H329" s="6" t="n">
        <v>0</v>
      </c>
      <c r="I329" s="6" t="n">
        <v>104.8</v>
      </c>
      <c r="J329" s="6" t="n">
        <v>104.8</v>
      </c>
    </row>
    <row collapsed="false" customFormat="false" customHeight="false" hidden="false" ht="12.1" outlineLevel="0" r="330">
      <c r="A330" s="39" t="n">
        <v>46326</v>
      </c>
      <c r="B330" s="16" t="s">
        <v>674</v>
      </c>
      <c r="C330" s="16" t="s">
        <v>213</v>
      </c>
      <c r="D330" s="16" t="s">
        <v>214</v>
      </c>
      <c r="E330" s="6" t="n">
        <v>54.06</v>
      </c>
      <c r="F330" s="7" t="n">
        <v>5</v>
      </c>
      <c r="G330" s="6" t="n">
        <v>0.08</v>
      </c>
      <c r="H330" s="6" t="n">
        <v>0</v>
      </c>
      <c r="I330" s="6" t="n">
        <v>0.4</v>
      </c>
      <c r="J330" s="6" t="n">
        <v>0.4</v>
      </c>
    </row>
    <row collapsed="false" customFormat="false" customHeight="false" hidden="false" ht="12.1" outlineLevel="0" r="331">
      <c r="A331" s="39" t="n">
        <v>46326</v>
      </c>
      <c r="B331" s="16" t="s">
        <v>674</v>
      </c>
      <c r="C331" s="16" t="s">
        <v>195</v>
      </c>
      <c r="D331" s="16" t="s">
        <v>196</v>
      </c>
      <c r="E331" s="6" t="n">
        <v>1000</v>
      </c>
      <c r="F331" s="7" t="n">
        <v>2</v>
      </c>
      <c r="G331" s="6" t="n">
        <v>17.67</v>
      </c>
      <c r="H331" s="6" t="n">
        <v>0</v>
      </c>
      <c r="I331" s="6" t="n">
        <v>35.34</v>
      </c>
      <c r="J331" s="6" t="n">
        <v>35.34</v>
      </c>
    </row>
    <row collapsed="false" customFormat="false" customHeight="false" hidden="false" ht="12.1" outlineLevel="0" r="332">
      <c r="A332" s="39" t="n">
        <v>46328</v>
      </c>
      <c r="B332" s="16" t="s">
        <v>674</v>
      </c>
      <c r="C332" s="16" t="s">
        <v>207</v>
      </c>
      <c r="D332" s="16" t="s">
        <v>208</v>
      </c>
      <c r="E332" s="6" t="n">
        <v>237.97</v>
      </c>
      <c r="F332" s="7" t="n">
        <v>3</v>
      </c>
      <c r="G332" s="6" t="n">
        <v>2.1</v>
      </c>
      <c r="H332" s="6" t="n">
        <v>0</v>
      </c>
      <c r="I332" s="6" t="n">
        <v>6.3</v>
      </c>
      <c r="J332" s="6" t="n">
        <v>6.3</v>
      </c>
    </row>
    <row collapsed="false" customFormat="false" customHeight="false" hidden="false" ht="12.1" outlineLevel="0" r="333">
      <c r="A333" s="39" t="n">
        <v>46328</v>
      </c>
      <c r="B333" s="16" t="s">
        <v>674</v>
      </c>
      <c r="C333" s="16" t="s">
        <v>173</v>
      </c>
      <c r="D333" s="16" t="s">
        <v>174</v>
      </c>
      <c r="E333" s="6" t="n">
        <v>1000</v>
      </c>
      <c r="F333" s="7" t="n">
        <v>5</v>
      </c>
      <c r="G333" s="6" t="n">
        <v>16.64</v>
      </c>
      <c r="H333" s="6" t="n">
        <v>0</v>
      </c>
      <c r="I333" s="6" t="n">
        <v>83.2</v>
      </c>
      <c r="J333" s="6" t="n">
        <v>83.2</v>
      </c>
    </row>
    <row collapsed="false" customFormat="false" customHeight="false" hidden="false" ht="12.1" outlineLevel="0" r="334">
      <c r="A334" s="39" t="n">
        <v>46329</v>
      </c>
      <c r="B334" s="16" t="s">
        <v>674</v>
      </c>
      <c r="C334" s="16" t="s">
        <v>216</v>
      </c>
      <c r="D334" s="16" t="s">
        <v>217</v>
      </c>
      <c r="E334" s="6" t="n">
        <v>1000</v>
      </c>
      <c r="F334" s="7" t="n">
        <v>3</v>
      </c>
      <c r="G334" s="6" t="n">
        <v>12.74</v>
      </c>
      <c r="H334" s="6" t="n">
        <v>0</v>
      </c>
      <c r="I334" s="6" t="n">
        <v>38.22</v>
      </c>
      <c r="J334" s="6" t="n">
        <v>38.22</v>
      </c>
    </row>
    <row collapsed="false" customFormat="false" customHeight="false" hidden="false" ht="12.1" outlineLevel="0" r="335">
      <c r="A335" s="39" t="n">
        <v>46331</v>
      </c>
      <c r="B335" s="16" t="s">
        <v>674</v>
      </c>
      <c r="C335" s="16" t="s">
        <v>192</v>
      </c>
      <c r="D335" s="16" t="s">
        <v>193</v>
      </c>
      <c r="E335" s="6" t="n">
        <v>1000</v>
      </c>
      <c r="F335" s="7" t="n">
        <v>2</v>
      </c>
      <c r="G335" s="6" t="n">
        <v>10.89</v>
      </c>
      <c r="H335" s="6" t="n">
        <v>0</v>
      </c>
      <c r="I335" s="6" t="n">
        <v>21.78</v>
      </c>
      <c r="J335" s="6" t="n">
        <v>21.78</v>
      </c>
    </row>
    <row collapsed="false" customFormat="false" customHeight="false" hidden="false" ht="12.1" outlineLevel="0" r="336">
      <c r="A336" s="39" t="n">
        <v>46339</v>
      </c>
      <c r="B336" s="16" t="s">
        <v>674</v>
      </c>
      <c r="C336" s="16" t="s">
        <v>219</v>
      </c>
      <c r="D336" s="16" t="s">
        <v>220</v>
      </c>
      <c r="E336" s="6" t="n">
        <v>100</v>
      </c>
      <c r="F336" s="7" t="n">
        <v>1</v>
      </c>
      <c r="G336" s="6" t="n">
        <v>0.53</v>
      </c>
      <c r="H336" s="6" t="n">
        <v>0</v>
      </c>
      <c r="I336" s="6" t="n">
        <v>0.53</v>
      </c>
      <c r="J336" s="6" t="n">
        <v>0.53</v>
      </c>
    </row>
    <row collapsed="false" customFormat="false" customHeight="false" hidden="false" ht="12.1" outlineLevel="0" r="337">
      <c r="A337" s="39" t="n">
        <v>46346</v>
      </c>
      <c r="B337" s="16" t="s">
        <v>674</v>
      </c>
      <c r="C337" s="16" t="s">
        <v>176</v>
      </c>
      <c r="D337" s="16" t="s">
        <v>177</v>
      </c>
      <c r="E337" s="6" t="n">
        <v>1000</v>
      </c>
      <c r="F337" s="7" t="n">
        <v>5</v>
      </c>
      <c r="G337" s="6" t="n">
        <v>11.26</v>
      </c>
      <c r="H337" s="6" t="n">
        <v>0</v>
      </c>
      <c r="I337" s="6" t="n">
        <v>56.3</v>
      </c>
      <c r="J337" s="6" t="n">
        <v>56.3</v>
      </c>
    </row>
    <row collapsed="false" customFormat="false" customHeight="false" hidden="false" ht="12.1" outlineLevel="0" r="338">
      <c r="A338" s="39" t="n">
        <v>46346</v>
      </c>
      <c r="B338" s="16" t="s">
        <v>674</v>
      </c>
      <c r="C338" s="16" t="s">
        <v>179</v>
      </c>
      <c r="D338" s="16" t="s">
        <v>180</v>
      </c>
      <c r="E338" s="6" t="n">
        <v>1000</v>
      </c>
      <c r="F338" s="7" t="n">
        <v>4</v>
      </c>
      <c r="G338" s="6" t="n">
        <v>20.55</v>
      </c>
      <c r="H338" s="6" t="n">
        <v>0</v>
      </c>
      <c r="I338" s="6" t="n">
        <v>82.2</v>
      </c>
      <c r="J338" s="6" t="n">
        <v>82.2</v>
      </c>
    </row>
    <row collapsed="false" customFormat="false" customHeight="false" hidden="false" ht="12.1" outlineLevel="0" r="339">
      <c r="A339" s="39" t="n">
        <v>46347</v>
      </c>
      <c r="B339" s="16" t="s">
        <v>674</v>
      </c>
      <c r="C339" s="16" t="s">
        <v>167</v>
      </c>
      <c r="D339" s="16" t="s">
        <v>168</v>
      </c>
      <c r="E339" s="6" t="n">
        <v>1000</v>
      </c>
      <c r="F339" s="7" t="n">
        <v>6</v>
      </c>
      <c r="G339" s="6" t="n">
        <v>16.23</v>
      </c>
      <c r="H339" s="6" t="n">
        <v>0</v>
      </c>
      <c r="I339" s="6" t="n">
        <v>97.38</v>
      </c>
      <c r="J339" s="6" t="n">
        <v>97.38</v>
      </c>
    </row>
    <row collapsed="false" customFormat="false" customHeight="false" hidden="false" ht="12.1" outlineLevel="0" r="340">
      <c r="A340" s="39" t="n">
        <v>46349</v>
      </c>
      <c r="B340" s="16" t="s">
        <v>674</v>
      </c>
      <c r="C340" s="16" t="s">
        <v>189</v>
      </c>
      <c r="D340" s="16" t="s">
        <v>190</v>
      </c>
      <c r="E340" s="6" t="n">
        <v>1000</v>
      </c>
      <c r="F340" s="7" t="n">
        <v>2</v>
      </c>
      <c r="G340" s="6" t="n">
        <v>16.85</v>
      </c>
      <c r="H340" s="6" t="n">
        <v>0</v>
      </c>
      <c r="I340" s="6" t="n">
        <v>33.7</v>
      </c>
      <c r="J340" s="6" t="n">
        <v>33.7</v>
      </c>
    </row>
    <row collapsed="false" customFormat="false" customHeight="false" hidden="false" ht="12.1" outlineLevel="0" r="341">
      <c r="A341" s="39" t="n">
        <v>46350</v>
      </c>
      <c r="B341" s="16" t="s">
        <v>674</v>
      </c>
      <c r="C341" s="16" t="s">
        <v>150</v>
      </c>
      <c r="D341" s="16" t="s">
        <v>151</v>
      </c>
      <c r="E341" s="6" t="n">
        <v>1000</v>
      </c>
      <c r="F341" s="7" t="n">
        <v>11</v>
      </c>
      <c r="G341" s="6" t="n">
        <v>47.37</v>
      </c>
      <c r="H341" s="6" t="n">
        <v>0</v>
      </c>
      <c r="I341" s="6" t="n">
        <v>521.07</v>
      </c>
      <c r="J341" s="6" t="n">
        <v>521.07</v>
      </c>
    </row>
    <row collapsed="false" customFormat="false" customHeight="false" hidden="false" ht="12.1" outlineLevel="0" r="342">
      <c r="A342" s="39" t="n">
        <v>46351</v>
      </c>
      <c r="B342" s="16" t="s">
        <v>674</v>
      </c>
      <c r="C342" s="16" t="s">
        <v>198</v>
      </c>
      <c r="D342" s="16" t="s">
        <v>199</v>
      </c>
      <c r="E342" s="6" t="n">
        <v>233.7</v>
      </c>
      <c r="F342" s="7" t="n">
        <v>6</v>
      </c>
      <c r="G342" s="6" t="n">
        <v>2.66</v>
      </c>
      <c r="H342" s="6" t="n">
        <v>0</v>
      </c>
      <c r="I342" s="6" t="n">
        <v>15.96</v>
      </c>
      <c r="J342" s="6" t="n">
        <v>15.96</v>
      </c>
    </row>
    <row collapsed="false" customFormat="false" customHeight="false" hidden="false" ht="12.1" outlineLevel="0" r="343">
      <c r="A343" s="39" t="n">
        <v>46352</v>
      </c>
      <c r="B343" s="16" t="s">
        <v>674</v>
      </c>
      <c r="C343" s="16" t="s">
        <v>201</v>
      </c>
      <c r="D343" s="16" t="s">
        <v>202</v>
      </c>
      <c r="E343" s="6" t="n">
        <v>500</v>
      </c>
      <c r="F343" s="7" t="n">
        <v>2</v>
      </c>
      <c r="G343" s="6" t="n">
        <v>9.97</v>
      </c>
      <c r="H343" s="6" t="n">
        <v>0</v>
      </c>
      <c r="I343" s="6" t="n">
        <v>19.94</v>
      </c>
      <c r="J343" s="6" t="n">
        <v>19.94</v>
      </c>
    </row>
    <row collapsed="false" customFormat="false" customHeight="false" hidden="false" ht="12.1" outlineLevel="0" r="344">
      <c r="A344" s="39" t="n">
        <v>46355</v>
      </c>
      <c r="B344" s="16" t="s">
        <v>674</v>
      </c>
      <c r="C344" s="16" t="s">
        <v>170</v>
      </c>
      <c r="D344" s="16" t="s">
        <v>171</v>
      </c>
      <c r="E344" s="6" t="n">
        <v>1000</v>
      </c>
      <c r="F344" s="7" t="n">
        <v>5</v>
      </c>
      <c r="G344" s="6" t="n">
        <v>20.96</v>
      </c>
      <c r="H344" s="6" t="n">
        <v>0</v>
      </c>
      <c r="I344" s="6" t="n">
        <v>104.8</v>
      </c>
      <c r="J344" s="6" t="n">
        <v>104.8</v>
      </c>
    </row>
    <row collapsed="false" customFormat="false" customHeight="false" hidden="false" ht="12.1" outlineLevel="0" r="345">
      <c r="A345" s="39" t="n">
        <v>46356</v>
      </c>
      <c r="B345" s="16" t="s">
        <v>674</v>
      </c>
      <c r="C345" s="16" t="s">
        <v>213</v>
      </c>
      <c r="D345" s="16" t="s">
        <v>214</v>
      </c>
      <c r="E345" s="6" t="n">
        <v>54.06</v>
      </c>
      <c r="F345" s="7" t="n">
        <v>5</v>
      </c>
      <c r="G345" s="6" t="n">
        <v>0.08</v>
      </c>
      <c r="H345" s="6" t="n">
        <v>0</v>
      </c>
      <c r="I345" s="6" t="n">
        <v>0.4</v>
      </c>
      <c r="J345" s="6" t="n">
        <v>0.4</v>
      </c>
    </row>
    <row collapsed="false" customFormat="false" customHeight="false" hidden="false" ht="12.1" outlineLevel="0" r="346">
      <c r="A346" s="39" t="n">
        <v>46356</v>
      </c>
      <c r="B346" s="16" t="s">
        <v>674</v>
      </c>
      <c r="C346" s="16" t="s">
        <v>195</v>
      </c>
      <c r="D346" s="16" t="s">
        <v>196</v>
      </c>
      <c r="E346" s="6" t="n">
        <v>1000</v>
      </c>
      <c r="F346" s="7" t="n">
        <v>2</v>
      </c>
      <c r="G346" s="6" t="n">
        <v>17.67</v>
      </c>
      <c r="H346" s="6" t="n">
        <v>0</v>
      </c>
      <c r="I346" s="6" t="n">
        <v>35.34</v>
      </c>
      <c r="J346" s="6" t="n">
        <v>35.34</v>
      </c>
    </row>
    <row collapsed="false" customFormat="false" customHeight="false" hidden="false" ht="12.1" outlineLevel="0" r="347">
      <c r="A347" s="39" t="n">
        <v>46357</v>
      </c>
      <c r="B347" s="16" t="s">
        <v>674</v>
      </c>
      <c r="C347" s="16" t="s">
        <v>160</v>
      </c>
      <c r="D347" s="16" t="s">
        <v>161</v>
      </c>
      <c r="E347" s="6" t="n">
        <v>1000</v>
      </c>
      <c r="F347" s="7" t="n">
        <v>13</v>
      </c>
      <c r="G347" s="6" t="n">
        <v>35.4</v>
      </c>
      <c r="H347" s="6" t="n">
        <v>0</v>
      </c>
      <c r="I347" s="6" t="n">
        <v>460.2</v>
      </c>
      <c r="J347" s="6" t="n">
        <v>460.2</v>
      </c>
    </row>
    <row collapsed="false" customFormat="false" customHeight="false" hidden="false" ht="12.1" outlineLevel="0" r="348">
      <c r="A348" s="39" t="n">
        <v>46358</v>
      </c>
      <c r="B348" s="16" t="s">
        <v>674</v>
      </c>
      <c r="C348" s="16" t="s">
        <v>207</v>
      </c>
      <c r="D348" s="16" t="s">
        <v>208</v>
      </c>
      <c r="E348" s="6" t="n">
        <v>237.97</v>
      </c>
      <c r="F348" s="7" t="n">
        <v>3</v>
      </c>
      <c r="G348" s="6" t="n">
        <v>1.75</v>
      </c>
      <c r="H348" s="6" t="n">
        <v>0</v>
      </c>
      <c r="I348" s="6" t="n">
        <v>5.25</v>
      </c>
      <c r="J348" s="6" t="n">
        <v>5.25</v>
      </c>
    </row>
    <row collapsed="false" customFormat="false" customHeight="false" hidden="false" ht="12.1" outlineLevel="0" r="349">
      <c r="A349" s="39" t="n">
        <v>46358</v>
      </c>
      <c r="B349" s="16" t="s">
        <v>674</v>
      </c>
      <c r="C349" s="16" t="s">
        <v>173</v>
      </c>
      <c r="D349" s="16" t="s">
        <v>174</v>
      </c>
      <c r="E349" s="6" t="n">
        <v>1000</v>
      </c>
      <c r="F349" s="7" t="n">
        <v>5</v>
      </c>
      <c r="G349" s="6" t="n">
        <v>16.64</v>
      </c>
      <c r="H349" s="6" t="n">
        <v>0</v>
      </c>
      <c r="I349" s="6" t="n">
        <v>83.2</v>
      </c>
      <c r="J349" s="6" t="n">
        <v>83.2</v>
      </c>
    </row>
    <row collapsed="false" customFormat="false" customHeight="false" hidden="false" ht="12.1" outlineLevel="0" r="350">
      <c r="A350" s="39" t="n">
        <v>46359</v>
      </c>
      <c r="B350" s="16" t="s">
        <v>674</v>
      </c>
      <c r="C350" s="16" t="s">
        <v>216</v>
      </c>
      <c r="D350" s="16" t="s">
        <v>217</v>
      </c>
      <c r="E350" s="6" t="n">
        <v>1000</v>
      </c>
      <c r="F350" s="7" t="n">
        <v>3</v>
      </c>
      <c r="G350" s="6" t="n">
        <v>12.74</v>
      </c>
      <c r="H350" s="6" t="n">
        <v>0</v>
      </c>
      <c r="I350" s="6" t="n">
        <v>38.22</v>
      </c>
      <c r="J350" s="6" t="n">
        <v>38.22</v>
      </c>
    </row>
    <row collapsed="false" customFormat="false" customHeight="false" hidden="false" ht="12.1" outlineLevel="0" r="351">
      <c r="A351" s="39" t="n">
        <v>46361</v>
      </c>
      <c r="B351" s="16" t="s">
        <v>674</v>
      </c>
      <c r="C351" s="16" t="s">
        <v>192</v>
      </c>
      <c r="D351" s="16" t="s">
        <v>193</v>
      </c>
      <c r="E351" s="6" t="n">
        <v>1000</v>
      </c>
      <c r="F351" s="7" t="n">
        <v>2</v>
      </c>
      <c r="G351" s="6" t="n">
        <v>10.89</v>
      </c>
      <c r="H351" s="6" t="n">
        <v>0</v>
      </c>
      <c r="I351" s="6" t="n">
        <v>21.78</v>
      </c>
      <c r="J351" s="6" t="n">
        <v>21.78</v>
      </c>
    </row>
    <row collapsed="false" customFormat="false" customHeight="false" hidden="false" ht="12.1" outlineLevel="0" r="352">
      <c r="A352" s="39" t="n">
        <v>46376</v>
      </c>
      <c r="B352" s="16" t="s">
        <v>674</v>
      </c>
      <c r="C352" s="16" t="s">
        <v>176</v>
      </c>
      <c r="D352" s="16" t="s">
        <v>177</v>
      </c>
      <c r="E352" s="6" t="n">
        <v>1000</v>
      </c>
      <c r="F352" s="7" t="n">
        <v>5</v>
      </c>
      <c r="G352" s="6" t="n">
        <v>11.26</v>
      </c>
      <c r="H352" s="6" t="n">
        <v>0</v>
      </c>
      <c r="I352" s="6" t="n">
        <v>56.3</v>
      </c>
      <c r="J352" s="6" t="n">
        <v>56.3</v>
      </c>
    </row>
    <row collapsed="false" customFormat="false" customHeight="false" hidden="false" ht="12.1" outlineLevel="0" r="353">
      <c r="A353" s="39" t="n">
        <v>46376</v>
      </c>
      <c r="B353" s="16" t="s">
        <v>674</v>
      </c>
      <c r="C353" s="16" t="s">
        <v>179</v>
      </c>
      <c r="D353" s="16" t="s">
        <v>180</v>
      </c>
      <c r="E353" s="6" t="n">
        <v>1000</v>
      </c>
      <c r="F353" s="7" t="n">
        <v>4</v>
      </c>
      <c r="G353" s="6" t="n">
        <v>20.55</v>
      </c>
      <c r="H353" s="6" t="n">
        <v>0</v>
      </c>
      <c r="I353" s="6" t="n">
        <v>82.2</v>
      </c>
      <c r="J353" s="6" t="n">
        <v>82.2</v>
      </c>
    </row>
    <row collapsed="false" customFormat="false" customHeight="false" hidden="false" ht="12.1" outlineLevel="0" r="354">
      <c r="A354" s="39" t="n">
        <v>46377</v>
      </c>
      <c r="B354" s="16" t="s">
        <v>674</v>
      </c>
      <c r="C354" s="16" t="s">
        <v>167</v>
      </c>
      <c r="D354" s="16" t="s">
        <v>168</v>
      </c>
      <c r="E354" s="6" t="n">
        <v>1000</v>
      </c>
      <c r="F354" s="7" t="n">
        <v>6</v>
      </c>
      <c r="G354" s="6" t="n">
        <v>16.23</v>
      </c>
      <c r="H354" s="6" t="n">
        <v>0</v>
      </c>
      <c r="I354" s="6" t="n">
        <v>97.38</v>
      </c>
      <c r="J354" s="6" t="n">
        <v>97.38</v>
      </c>
    </row>
    <row collapsed="false" customFormat="false" customHeight="false" hidden="false" ht="12.1" outlineLevel="0" r="355">
      <c r="A355" s="39" t="n">
        <v>46379</v>
      </c>
      <c r="B355" s="16" t="s">
        <v>674</v>
      </c>
      <c r="C355" s="16" t="s">
        <v>189</v>
      </c>
      <c r="D355" s="16" t="s">
        <v>190</v>
      </c>
      <c r="E355" s="6" t="n">
        <v>1000</v>
      </c>
      <c r="F355" s="7" t="n">
        <v>2</v>
      </c>
      <c r="G355" s="6" t="n">
        <v>16.85</v>
      </c>
      <c r="H355" s="6" t="n">
        <v>0</v>
      </c>
      <c r="I355" s="6" t="n">
        <v>33.7</v>
      </c>
      <c r="J355" s="6" t="n">
        <v>33.7</v>
      </c>
    </row>
    <row collapsed="false" customFormat="false" customHeight="false" hidden="false" ht="12.1" outlineLevel="0" r="356">
      <c r="A356" s="39" t="n">
        <v>46381</v>
      </c>
      <c r="B356" s="16" t="s">
        <v>674</v>
      </c>
      <c r="C356" s="16" t="s">
        <v>198</v>
      </c>
      <c r="D356" s="16" t="s">
        <v>199</v>
      </c>
      <c r="E356" s="6" t="n">
        <v>233.7</v>
      </c>
      <c r="F356" s="7" t="n">
        <v>6</v>
      </c>
      <c r="G356" s="6" t="n">
        <v>2.19</v>
      </c>
      <c r="H356" s="6" t="n">
        <v>0</v>
      </c>
      <c r="I356" s="6" t="n">
        <v>13.14</v>
      </c>
      <c r="J356" s="6" t="n">
        <v>13.14</v>
      </c>
    </row>
    <row collapsed="false" customFormat="false" customHeight="false" hidden="false" ht="12.1" outlineLevel="0" r="357">
      <c r="A357" s="39" t="n">
        <v>46385</v>
      </c>
      <c r="B357" s="16" t="s">
        <v>674</v>
      </c>
      <c r="C357" s="16" t="s">
        <v>170</v>
      </c>
      <c r="D357" s="16" t="s">
        <v>171</v>
      </c>
      <c r="E357" s="6" t="n">
        <v>1000</v>
      </c>
      <c r="F357" s="7" t="n">
        <v>5</v>
      </c>
      <c r="G357" s="6" t="n">
        <v>20.96</v>
      </c>
      <c r="H357" s="6" t="n">
        <v>0</v>
      </c>
      <c r="I357" s="6" t="n">
        <v>104.8</v>
      </c>
      <c r="J357" s="6" t="n">
        <v>104.8</v>
      </c>
    </row>
    <row collapsed="false" customFormat="false" customHeight="false" hidden="false" ht="12.1" outlineLevel="0" r="358">
      <c r="A358" s="39" t="n">
        <v>46386</v>
      </c>
      <c r="B358" s="16" t="s">
        <v>674</v>
      </c>
      <c r="C358" s="16" t="s">
        <v>195</v>
      </c>
      <c r="D358" s="16" t="s">
        <v>196</v>
      </c>
      <c r="E358" s="6" t="n">
        <v>1000</v>
      </c>
      <c r="F358" s="7" t="n">
        <v>2</v>
      </c>
      <c r="G358" s="6" t="n">
        <v>17.67</v>
      </c>
      <c r="H358" s="6" t="n">
        <v>0</v>
      </c>
      <c r="I358" s="6" t="n">
        <v>35.34</v>
      </c>
      <c r="J358" s="6" t="n">
        <v>35.34</v>
      </c>
    </row>
    <row collapsed="false" customFormat="false" customHeight="false" hidden="false" ht="12.1" outlineLevel="0" r="359">
      <c r="A359" s="39" t="n">
        <v>46387</v>
      </c>
      <c r="B359" s="16" t="s">
        <v>674</v>
      </c>
      <c r="C359" s="16" t="s">
        <v>213</v>
      </c>
      <c r="D359" s="16" t="s">
        <v>214</v>
      </c>
      <c r="E359" s="6" t="n">
        <v>54.06</v>
      </c>
      <c r="F359" s="7" t="n">
        <v>5</v>
      </c>
      <c r="G359" s="6" t="n">
        <v>0.08</v>
      </c>
      <c r="H359" s="6" t="n">
        <v>0</v>
      </c>
      <c r="I359" s="6" t="n">
        <v>0.4</v>
      </c>
      <c r="J359" s="6" t="n">
        <v>0.4</v>
      </c>
    </row>
    <row collapsed="false" customFormat="false" customHeight="false" hidden="false" ht="12.1" outlineLevel="0" r="360">
      <c r="A360" s="39" t="n">
        <v>46388</v>
      </c>
      <c r="B360" s="16" t="s">
        <v>674</v>
      </c>
      <c r="C360" s="16" t="s">
        <v>173</v>
      </c>
      <c r="D360" s="16" t="s">
        <v>174</v>
      </c>
      <c r="E360" s="6" t="n">
        <v>1000</v>
      </c>
      <c r="F360" s="7" t="n">
        <v>5</v>
      </c>
      <c r="G360" s="6" t="n">
        <v>16.64</v>
      </c>
      <c r="H360" s="6" t="n">
        <v>0</v>
      </c>
      <c r="I360" s="6" t="n">
        <v>83.2</v>
      </c>
      <c r="J360" s="6" t="n">
        <v>83.2</v>
      </c>
    </row>
    <row collapsed="false" customFormat="false" customHeight="false" hidden="false" ht="12.1" outlineLevel="0" r="361">
      <c r="A361" s="39" t="n">
        <v>46389</v>
      </c>
      <c r="B361" s="16" t="s">
        <v>674</v>
      </c>
      <c r="C361" s="16" t="s">
        <v>216</v>
      </c>
      <c r="D361" s="16" t="s">
        <v>217</v>
      </c>
      <c r="E361" s="6" t="n">
        <v>1000</v>
      </c>
      <c r="F361" s="7" t="n">
        <v>3</v>
      </c>
      <c r="G361" s="6" t="n">
        <v>12.74</v>
      </c>
      <c r="H361" s="6" t="n">
        <v>0</v>
      </c>
      <c r="I361" s="6" t="n">
        <v>38.22</v>
      </c>
      <c r="J361" s="6" t="n">
        <v>38.22</v>
      </c>
    </row>
    <row collapsed="false" customFormat="false" customHeight="false" hidden="false" ht="12.1" outlineLevel="0" r="362">
      <c r="A362" s="39" t="n">
        <v>46389</v>
      </c>
      <c r="B362" s="16" t="s">
        <v>674</v>
      </c>
      <c r="C362" s="16" t="s">
        <v>207</v>
      </c>
      <c r="D362" s="16" t="s">
        <v>208</v>
      </c>
      <c r="E362" s="6" t="n">
        <v>237.97</v>
      </c>
      <c r="F362" s="7" t="n">
        <v>3</v>
      </c>
      <c r="G362" s="6" t="n">
        <v>1.53</v>
      </c>
      <c r="H362" s="6" t="n">
        <v>0</v>
      </c>
      <c r="I362" s="6" t="n">
        <v>4.59</v>
      </c>
      <c r="J362" s="6" t="n">
        <v>4.59</v>
      </c>
    </row>
    <row collapsed="false" customFormat="false" customHeight="false" hidden="false" ht="12.1" outlineLevel="0" r="363">
      <c r="A363" s="39" t="n">
        <v>46391</v>
      </c>
      <c r="B363" s="16" t="s">
        <v>674</v>
      </c>
      <c r="C363" s="16" t="s">
        <v>192</v>
      </c>
      <c r="D363" s="16" t="s">
        <v>193</v>
      </c>
      <c r="E363" s="6" t="n">
        <v>1000</v>
      </c>
      <c r="F363" s="7" t="n">
        <v>2</v>
      </c>
      <c r="G363" s="6" t="n">
        <v>10.89</v>
      </c>
      <c r="H363" s="6" t="n">
        <v>0</v>
      </c>
      <c r="I363" s="6" t="n">
        <v>21.78</v>
      </c>
      <c r="J363" s="6" t="n">
        <v>21.78</v>
      </c>
    </row>
    <row collapsed="false" customFormat="false" customHeight="false" hidden="false" ht="12.1" outlineLevel="0" r="364">
      <c r="A364" s="39" t="n">
        <v>46406</v>
      </c>
      <c r="B364" s="16" t="s">
        <v>674</v>
      </c>
      <c r="C364" s="16" t="s">
        <v>176</v>
      </c>
      <c r="D364" s="16" t="s">
        <v>177</v>
      </c>
      <c r="E364" s="6" t="n">
        <v>1000</v>
      </c>
      <c r="F364" s="7" t="n">
        <v>5</v>
      </c>
      <c r="G364" s="6" t="n">
        <v>11.26</v>
      </c>
      <c r="H364" s="6" t="n">
        <v>0</v>
      </c>
      <c r="I364" s="6" t="n">
        <v>56.3</v>
      </c>
      <c r="J364" s="6" t="n">
        <v>56.3</v>
      </c>
    </row>
    <row collapsed="false" customFormat="false" customHeight="false" hidden="false" ht="12.1" outlineLevel="0" r="365">
      <c r="A365" s="39" t="n">
        <v>46406</v>
      </c>
      <c r="B365" s="16" t="s">
        <v>674</v>
      </c>
      <c r="C365" s="16" t="s">
        <v>179</v>
      </c>
      <c r="D365" s="16" t="s">
        <v>180</v>
      </c>
      <c r="E365" s="6" t="n">
        <v>1000</v>
      </c>
      <c r="F365" s="7" t="n">
        <v>4</v>
      </c>
      <c r="G365" s="6" t="n">
        <v>20.55</v>
      </c>
      <c r="H365" s="6" t="n">
        <v>0</v>
      </c>
      <c r="I365" s="6" t="n">
        <v>82.2</v>
      </c>
      <c r="J365" s="6" t="n">
        <v>82.2</v>
      </c>
    </row>
    <row collapsed="false" customFormat="false" customHeight="false" hidden="false" ht="12.1" outlineLevel="0" r="366">
      <c r="A366" s="39" t="n">
        <v>46407</v>
      </c>
      <c r="B366" s="16" t="s">
        <v>674</v>
      </c>
      <c r="C366" s="16" t="s">
        <v>167</v>
      </c>
      <c r="D366" s="16" t="s">
        <v>168</v>
      </c>
      <c r="E366" s="6" t="n">
        <v>1000</v>
      </c>
      <c r="F366" s="7" t="n">
        <v>6</v>
      </c>
      <c r="G366" s="6" t="n">
        <v>16.23</v>
      </c>
      <c r="H366" s="6" t="n">
        <v>0</v>
      </c>
      <c r="I366" s="6" t="n">
        <v>97.38</v>
      </c>
      <c r="J366" s="6" t="n">
        <v>97.38</v>
      </c>
    </row>
    <row collapsed="false" customFormat="false" customHeight="false" hidden="false" ht="12.1" outlineLevel="0" r="367">
      <c r="A367" s="39" t="n">
        <v>46409</v>
      </c>
      <c r="B367" s="16" t="s">
        <v>674</v>
      </c>
      <c r="C367" s="16" t="s">
        <v>189</v>
      </c>
      <c r="D367" s="16" t="s">
        <v>190</v>
      </c>
      <c r="E367" s="6" t="n">
        <v>1000</v>
      </c>
      <c r="F367" s="7" t="n">
        <v>2</v>
      </c>
      <c r="G367" s="6" t="n">
        <v>16.85</v>
      </c>
      <c r="H367" s="6" t="n">
        <v>0</v>
      </c>
      <c r="I367" s="6" t="n">
        <v>33.7</v>
      </c>
      <c r="J367" s="6" t="n">
        <v>33.7</v>
      </c>
    </row>
    <row collapsed="false" customFormat="false" customHeight="false" hidden="false" ht="12.1" outlineLevel="0" r="368">
      <c r="A368" s="39" t="n">
        <v>46412</v>
      </c>
      <c r="B368" s="16" t="s">
        <v>674</v>
      </c>
      <c r="C368" s="16" t="s">
        <v>198</v>
      </c>
      <c r="D368" s="16" t="s">
        <v>199</v>
      </c>
      <c r="E368" s="6" t="n">
        <v>233.7</v>
      </c>
      <c r="F368" s="7" t="n">
        <v>6</v>
      </c>
      <c r="G368" s="6" t="n">
        <v>1.88</v>
      </c>
      <c r="H368" s="6" t="n">
        <v>0</v>
      </c>
      <c r="I368" s="6" t="n">
        <v>11.28</v>
      </c>
      <c r="J368" s="6" t="n">
        <v>11.28</v>
      </c>
    </row>
    <row collapsed="false" customFormat="false" customHeight="false" hidden="false" ht="12.1" outlineLevel="0" r="369">
      <c r="A369" s="39" t="n">
        <v>46413</v>
      </c>
      <c r="B369" s="16" t="s">
        <v>674</v>
      </c>
      <c r="C369" s="16" t="s">
        <v>182</v>
      </c>
      <c r="D369" s="16" t="s">
        <v>183</v>
      </c>
      <c r="E369" s="6" t="n">
        <v>1000</v>
      </c>
      <c r="F369" s="7" t="n">
        <v>7</v>
      </c>
      <c r="G369" s="6" t="n">
        <v>30.42</v>
      </c>
      <c r="H369" s="6" t="n">
        <v>0</v>
      </c>
      <c r="I369" s="6" t="n">
        <v>212.94</v>
      </c>
      <c r="J369" s="6" t="n">
        <v>212.94</v>
      </c>
    </row>
    <row collapsed="false" customFormat="false" customHeight="false" hidden="false" ht="12.1" outlineLevel="0" r="370">
      <c r="A370" s="39" t="n">
        <v>46413</v>
      </c>
      <c r="B370" s="16" t="s">
        <v>674</v>
      </c>
      <c r="C370" s="16" t="s">
        <v>186</v>
      </c>
      <c r="D370" s="16" t="s">
        <v>187</v>
      </c>
      <c r="E370" s="6" t="n">
        <v>1000</v>
      </c>
      <c r="F370" s="7" t="n">
        <v>5</v>
      </c>
      <c r="G370" s="6" t="n">
        <v>34.41</v>
      </c>
      <c r="H370" s="6" t="n">
        <v>0</v>
      </c>
      <c r="I370" s="6" t="n">
        <v>172.05</v>
      </c>
      <c r="J370" s="6" t="n">
        <v>172.05</v>
      </c>
    </row>
    <row collapsed="false" customFormat="false" customHeight="false" hidden="false" ht="12.1" outlineLevel="0" r="371">
      <c r="A371" s="39" t="n">
        <v>46415</v>
      </c>
      <c r="B371" s="16" t="s">
        <v>674</v>
      </c>
      <c r="C371" s="16" t="s">
        <v>170</v>
      </c>
      <c r="D371" s="16" t="s">
        <v>171</v>
      </c>
      <c r="E371" s="6" t="n">
        <v>1000</v>
      </c>
      <c r="F371" s="7" t="n">
        <v>5</v>
      </c>
      <c r="G371" s="6" t="n">
        <v>20.96</v>
      </c>
      <c r="H371" s="6" t="n">
        <v>0</v>
      </c>
      <c r="I371" s="6" t="n">
        <v>104.8</v>
      </c>
      <c r="J371" s="6" t="n">
        <v>104.8</v>
      </c>
    </row>
    <row collapsed="false" customFormat="false" customHeight="false" hidden="false" ht="12.1" outlineLevel="0" r="372">
      <c r="A372" s="39" t="n">
        <v>46416</v>
      </c>
      <c r="B372" s="16" t="s">
        <v>674</v>
      </c>
      <c r="C372" s="16" t="s">
        <v>195</v>
      </c>
      <c r="D372" s="16" t="s">
        <v>196</v>
      </c>
      <c r="E372" s="6" t="n">
        <v>1000</v>
      </c>
      <c r="F372" s="7" t="n">
        <v>2</v>
      </c>
      <c r="G372" s="6" t="n">
        <v>17.67</v>
      </c>
      <c r="H372" s="6" t="n">
        <v>0</v>
      </c>
      <c r="I372" s="6" t="n">
        <v>35.34</v>
      </c>
      <c r="J372" s="6" t="n">
        <v>35.34</v>
      </c>
    </row>
    <row collapsed="false" customFormat="false" customHeight="false" hidden="false" ht="12.1" outlineLevel="0" r="373">
      <c r="A373" s="39" t="n">
        <v>46418</v>
      </c>
      <c r="B373" s="16" t="s">
        <v>674</v>
      </c>
      <c r="C373" s="16" t="s">
        <v>213</v>
      </c>
      <c r="D373" s="16" t="s">
        <v>214</v>
      </c>
      <c r="E373" s="6" t="n">
        <v>54.06</v>
      </c>
      <c r="F373" s="7" t="n">
        <v>5</v>
      </c>
      <c r="G373" s="6" t="n">
        <v>0.08</v>
      </c>
      <c r="H373" s="6" t="n">
        <v>0</v>
      </c>
      <c r="I373" s="6" t="n">
        <v>0.4</v>
      </c>
      <c r="J373" s="6" t="n">
        <v>0.4</v>
      </c>
    </row>
    <row collapsed="false" customFormat="false" customHeight="false" hidden="false" ht="12.1" outlineLevel="0" r="374">
      <c r="A374" s="39" t="n">
        <v>46418</v>
      </c>
      <c r="B374" s="16" t="s">
        <v>674</v>
      </c>
      <c r="C374" s="16" t="s">
        <v>173</v>
      </c>
      <c r="D374" s="16" t="s">
        <v>174</v>
      </c>
      <c r="E374" s="6" t="n">
        <v>1000</v>
      </c>
      <c r="F374" s="7" t="n">
        <v>5</v>
      </c>
      <c r="G374" s="6" t="n">
        <v>16.64</v>
      </c>
      <c r="H374" s="6" t="n">
        <v>0</v>
      </c>
      <c r="I374" s="6" t="n">
        <v>83.2</v>
      </c>
      <c r="J374" s="6" t="n">
        <v>83.2</v>
      </c>
    </row>
    <row collapsed="false" customFormat="false" customHeight="false" hidden="false" ht="12.1" outlineLevel="0" r="375">
      <c r="A375" s="39" t="n">
        <v>46419</v>
      </c>
      <c r="B375" s="16" t="s">
        <v>674</v>
      </c>
      <c r="C375" s="16" t="s">
        <v>216</v>
      </c>
      <c r="D375" s="16" t="s">
        <v>217</v>
      </c>
      <c r="E375" s="6" t="n">
        <v>1000</v>
      </c>
      <c r="F375" s="7" t="n">
        <v>3</v>
      </c>
      <c r="G375" s="6" t="n">
        <v>12.74</v>
      </c>
      <c r="H375" s="6" t="n">
        <v>0</v>
      </c>
      <c r="I375" s="6" t="n">
        <v>38.22</v>
      </c>
      <c r="J375" s="6" t="n">
        <v>38.22</v>
      </c>
    </row>
    <row collapsed="false" customFormat="false" customHeight="false" hidden="false" ht="12.1" outlineLevel="0" r="376">
      <c r="A376" s="39" t="n">
        <v>46420</v>
      </c>
      <c r="B376" s="16" t="s">
        <v>674</v>
      </c>
      <c r="C376" s="16" t="s">
        <v>207</v>
      </c>
      <c r="D376" s="16" t="s">
        <v>208</v>
      </c>
      <c r="E376" s="6" t="n">
        <v>237.97</v>
      </c>
      <c r="F376" s="7" t="n">
        <v>3</v>
      </c>
      <c r="G376" s="6" t="n">
        <v>1.27</v>
      </c>
      <c r="H376" s="6" t="n">
        <v>0</v>
      </c>
      <c r="I376" s="6" t="n">
        <v>3.81</v>
      </c>
      <c r="J376" s="6" t="n">
        <v>3.81</v>
      </c>
    </row>
    <row collapsed="false" customFormat="false" customHeight="false" hidden="false" ht="12.1" outlineLevel="0" r="377">
      <c r="A377" s="39" t="n">
        <v>46421</v>
      </c>
      <c r="B377" s="16" t="s">
        <v>674</v>
      </c>
      <c r="C377" s="16" t="s">
        <v>192</v>
      </c>
      <c r="D377" s="16" t="s">
        <v>193</v>
      </c>
      <c r="E377" s="6" t="n">
        <v>1000</v>
      </c>
      <c r="F377" s="7" t="n">
        <v>2</v>
      </c>
      <c r="G377" s="6" t="n">
        <v>10.89</v>
      </c>
      <c r="H377" s="6" t="n">
        <v>0</v>
      </c>
      <c r="I377" s="6" t="n">
        <v>21.78</v>
      </c>
      <c r="J377" s="6" t="n">
        <v>21.78</v>
      </c>
    </row>
    <row collapsed="false" customFormat="false" customHeight="false" hidden="false" ht="12.1" outlineLevel="0" r="378">
      <c r="A378" s="39" t="n">
        <v>46427</v>
      </c>
      <c r="B378" s="16" t="s">
        <v>674</v>
      </c>
      <c r="C378" s="16" t="s">
        <v>164</v>
      </c>
      <c r="D378" s="16" t="s">
        <v>165</v>
      </c>
      <c r="E378" s="6" t="n">
        <v>1000</v>
      </c>
      <c r="F378" s="7" t="n">
        <v>12</v>
      </c>
      <c r="G378" s="6" t="n">
        <v>34.9</v>
      </c>
      <c r="H378" s="6" t="n">
        <v>0</v>
      </c>
      <c r="I378" s="6" t="n">
        <v>418.8</v>
      </c>
      <c r="J378" s="6" t="n">
        <v>418.8</v>
      </c>
    </row>
    <row collapsed="false" customFormat="false" customHeight="false" hidden="false" ht="12.1" outlineLevel="0" r="379">
      <c r="A379" s="39" t="n">
        <v>46436</v>
      </c>
      <c r="B379" s="16" t="s">
        <v>674</v>
      </c>
      <c r="C379" s="16" t="s">
        <v>176</v>
      </c>
      <c r="D379" s="16" t="s">
        <v>177</v>
      </c>
      <c r="E379" s="6" t="n">
        <v>1000</v>
      </c>
      <c r="F379" s="7" t="n">
        <v>5</v>
      </c>
      <c r="G379" s="6" t="n">
        <v>11.26</v>
      </c>
      <c r="H379" s="6" t="n">
        <v>0</v>
      </c>
      <c r="I379" s="6" t="n">
        <v>56.3</v>
      </c>
      <c r="J379" s="6" t="n">
        <v>56.3</v>
      </c>
    </row>
    <row collapsed="false" customFormat="false" customHeight="false" hidden="false" ht="12.1" outlineLevel="0" r="380">
      <c r="A380" s="39" t="n">
        <v>46436</v>
      </c>
      <c r="B380" s="16" t="s">
        <v>674</v>
      </c>
      <c r="C380" s="16" t="s">
        <v>179</v>
      </c>
      <c r="D380" s="16" t="s">
        <v>180</v>
      </c>
      <c r="E380" s="6" t="n">
        <v>1000</v>
      </c>
      <c r="F380" s="7" t="n">
        <v>4</v>
      </c>
      <c r="G380" s="6" t="n">
        <v>20.55</v>
      </c>
      <c r="H380" s="6" t="n">
        <v>0</v>
      </c>
      <c r="I380" s="6" t="n">
        <v>82.2</v>
      </c>
      <c r="J380" s="6" t="n">
        <v>82.2</v>
      </c>
    </row>
    <row collapsed="false" customFormat="false" customHeight="false" hidden="false" ht="12.1" outlineLevel="0" r="381">
      <c r="A381" s="39" t="n">
        <v>46437</v>
      </c>
      <c r="B381" s="16" t="s">
        <v>674</v>
      </c>
      <c r="C381" s="16" t="s">
        <v>167</v>
      </c>
      <c r="D381" s="16" t="s">
        <v>168</v>
      </c>
      <c r="E381" s="6" t="n">
        <v>1000</v>
      </c>
      <c r="F381" s="7" t="n">
        <v>6</v>
      </c>
      <c r="G381" s="6" t="n">
        <v>16.23</v>
      </c>
      <c r="H381" s="6" t="n">
        <v>0</v>
      </c>
      <c r="I381" s="6" t="n">
        <v>97.38</v>
      </c>
      <c r="J381" s="6" t="n">
        <v>97.38</v>
      </c>
    </row>
    <row collapsed="false" customFormat="false" customHeight="false" hidden="false" ht="12.1" outlineLevel="0" r="382">
      <c r="A382" s="39" t="n">
        <v>46439</v>
      </c>
      <c r="B382" s="16" t="s">
        <v>674</v>
      </c>
      <c r="C382" s="16" t="s">
        <v>189</v>
      </c>
      <c r="D382" s="16" t="s">
        <v>190</v>
      </c>
      <c r="E382" s="6" t="n">
        <v>1000</v>
      </c>
      <c r="F382" s="7" t="n">
        <v>2</v>
      </c>
      <c r="G382" s="6" t="n">
        <v>16.85</v>
      </c>
      <c r="H382" s="6" t="n">
        <v>0</v>
      </c>
      <c r="I382" s="6" t="n">
        <v>33.7</v>
      </c>
      <c r="J382" s="6" t="n">
        <v>33.7</v>
      </c>
    </row>
    <row collapsed="false" customFormat="false" customHeight="false" hidden="false" ht="12.1" outlineLevel="0" r="383">
      <c r="A383" s="39" t="n">
        <v>46443</v>
      </c>
      <c r="B383" s="16" t="s">
        <v>674</v>
      </c>
      <c r="C383" s="16" t="s">
        <v>198</v>
      </c>
      <c r="D383" s="16" t="s">
        <v>199</v>
      </c>
      <c r="E383" s="6" t="n">
        <v>233.7</v>
      </c>
      <c r="F383" s="7" t="n">
        <v>6</v>
      </c>
      <c r="G383" s="6" t="n">
        <v>1.51</v>
      </c>
      <c r="H383" s="6" t="n">
        <v>0</v>
      </c>
      <c r="I383" s="6" t="n">
        <v>9.06</v>
      </c>
      <c r="J383" s="6" t="n">
        <v>9.06</v>
      </c>
    </row>
    <row collapsed="false" customFormat="false" customHeight="false" hidden="false" ht="12.1" outlineLevel="0" r="384">
      <c r="A384" s="39" t="n">
        <v>46445</v>
      </c>
      <c r="B384" s="16" t="s">
        <v>674</v>
      </c>
      <c r="C384" s="16" t="s">
        <v>170</v>
      </c>
      <c r="D384" s="16" t="s">
        <v>171</v>
      </c>
      <c r="E384" s="6" t="n">
        <v>1000</v>
      </c>
      <c r="F384" s="7" t="n">
        <v>5</v>
      </c>
      <c r="G384" s="6" t="n">
        <v>20.96</v>
      </c>
      <c r="H384" s="6" t="n">
        <v>0</v>
      </c>
      <c r="I384" s="6" t="n">
        <v>104.8</v>
      </c>
      <c r="J384" s="6" t="n">
        <v>104.8</v>
      </c>
    </row>
    <row collapsed="false" customFormat="false" customHeight="false" hidden="false" ht="12.1" outlineLevel="0" r="385">
      <c r="A385" s="39" t="n">
        <v>46446</v>
      </c>
      <c r="B385" s="16" t="s">
        <v>674</v>
      </c>
      <c r="C385" s="16" t="s">
        <v>213</v>
      </c>
      <c r="D385" s="16" t="s">
        <v>214</v>
      </c>
      <c r="E385" s="6" t="n">
        <v>54.06</v>
      </c>
      <c r="F385" s="7" t="n">
        <v>5</v>
      </c>
      <c r="G385" s="6" t="n">
        <v>0.08</v>
      </c>
      <c r="H385" s="6" t="n">
        <v>0</v>
      </c>
      <c r="I385" s="6" t="n">
        <v>0.4</v>
      </c>
      <c r="J385" s="6" t="n">
        <v>0.4</v>
      </c>
    </row>
    <row collapsed="false" customFormat="false" customHeight="false" hidden="false" ht="12.1" outlineLevel="0" r="386">
      <c r="A386" s="39" t="n">
        <v>46446</v>
      </c>
      <c r="B386" s="16" t="s">
        <v>674</v>
      </c>
      <c r="C386" s="16" t="s">
        <v>195</v>
      </c>
      <c r="D386" s="16" t="s">
        <v>196</v>
      </c>
      <c r="E386" s="6" t="n">
        <v>1000</v>
      </c>
      <c r="F386" s="7" t="n">
        <v>2</v>
      </c>
      <c r="G386" s="6" t="n">
        <v>17.67</v>
      </c>
      <c r="H386" s="6" t="n">
        <v>0</v>
      </c>
      <c r="I386" s="6" t="n">
        <v>35.34</v>
      </c>
      <c r="J386" s="6" t="n">
        <v>35.34</v>
      </c>
    </row>
    <row collapsed="false" customFormat="false" customHeight="false" hidden="false" ht="12.1" outlineLevel="0" r="387">
      <c r="A387" s="39" t="n">
        <v>46448</v>
      </c>
      <c r="B387" s="16" t="s">
        <v>674</v>
      </c>
      <c r="C387" s="16" t="s">
        <v>207</v>
      </c>
      <c r="D387" s="16" t="s">
        <v>208</v>
      </c>
      <c r="E387" s="6" t="n">
        <v>237.97</v>
      </c>
      <c r="F387" s="7" t="n">
        <v>3</v>
      </c>
      <c r="G387" s="6" t="n">
        <v>0.91</v>
      </c>
      <c r="H387" s="6" t="n">
        <v>0</v>
      </c>
      <c r="I387" s="6" t="n">
        <v>2.73</v>
      </c>
      <c r="J387" s="6" t="n">
        <v>2.73</v>
      </c>
    </row>
    <row collapsed="false" customFormat="false" customHeight="false" hidden="false" ht="12.1" outlineLevel="0" r="388">
      <c r="A388" s="39" t="n">
        <v>46448</v>
      </c>
      <c r="B388" s="16" t="s">
        <v>674</v>
      </c>
      <c r="C388" s="16" t="s">
        <v>173</v>
      </c>
      <c r="D388" s="16" t="s">
        <v>174</v>
      </c>
      <c r="E388" s="6" t="n">
        <v>1000</v>
      </c>
      <c r="F388" s="7" t="n">
        <v>5</v>
      </c>
      <c r="G388" s="6" t="n">
        <v>16.64</v>
      </c>
      <c r="H388" s="6" t="n">
        <v>0</v>
      </c>
      <c r="I388" s="6" t="n">
        <v>83.2</v>
      </c>
      <c r="J388" s="6" t="n">
        <v>83.2</v>
      </c>
    </row>
    <row collapsed="false" customFormat="false" customHeight="false" hidden="false" ht="12.1" outlineLevel="0" r="389">
      <c r="A389" s="39" t="n">
        <v>46449</v>
      </c>
      <c r="B389" s="16" t="s">
        <v>674</v>
      </c>
      <c r="C389" s="16" t="s">
        <v>216</v>
      </c>
      <c r="D389" s="16" t="s">
        <v>217</v>
      </c>
      <c r="E389" s="6" t="n">
        <v>1000</v>
      </c>
      <c r="F389" s="7" t="n">
        <v>3</v>
      </c>
      <c r="G389" s="6" t="n">
        <v>12.74</v>
      </c>
      <c r="H389" s="6" t="n">
        <v>0</v>
      </c>
      <c r="I389" s="6" t="n">
        <v>38.22</v>
      </c>
      <c r="J389" s="6" t="n">
        <v>38.22</v>
      </c>
    </row>
    <row collapsed="false" customFormat="false" customHeight="false" hidden="false" ht="12.1" outlineLevel="0" r="390">
      <c r="A390" s="39" t="n">
        <v>46451</v>
      </c>
      <c r="B390" s="16" t="s">
        <v>674</v>
      </c>
      <c r="C390" s="16" t="s">
        <v>192</v>
      </c>
      <c r="D390" s="16" t="s">
        <v>193</v>
      </c>
      <c r="E390" s="6" t="n">
        <v>1000</v>
      </c>
      <c r="F390" s="7" t="n">
        <v>2</v>
      </c>
      <c r="G390" s="6" t="n">
        <v>10.89</v>
      </c>
      <c r="H390" s="6" t="n">
        <v>0</v>
      </c>
      <c r="I390" s="6" t="n">
        <v>21.78</v>
      </c>
      <c r="J390" s="6" t="n">
        <v>21.78</v>
      </c>
    </row>
    <row collapsed="false" customFormat="false" customHeight="false" hidden="false" ht="12.1" outlineLevel="0" r="391">
      <c r="A391" s="39" t="n">
        <v>46462</v>
      </c>
      <c r="B391" s="16" t="s">
        <v>674</v>
      </c>
      <c r="C391" s="16" t="s">
        <v>145</v>
      </c>
      <c r="D391" s="16" t="s">
        <v>147</v>
      </c>
      <c r="E391" s="6" t="n">
        <v>1000</v>
      </c>
      <c r="F391" s="7" t="n">
        <v>11</v>
      </c>
      <c r="G391" s="6" t="n">
        <v>33.41</v>
      </c>
      <c r="H391" s="6" t="n">
        <v>0</v>
      </c>
      <c r="I391" s="6" t="n">
        <v>367.51</v>
      </c>
      <c r="J391" s="6" t="n">
        <v>367.51</v>
      </c>
    </row>
    <row collapsed="false" customFormat="false" customHeight="false" hidden="false" ht="12.1" outlineLevel="0" r="392">
      <c r="A392" s="39" t="n">
        <v>46466</v>
      </c>
      <c r="B392" s="16" t="s">
        <v>674</v>
      </c>
      <c r="C392" s="16" t="s">
        <v>176</v>
      </c>
      <c r="D392" s="16" t="s">
        <v>177</v>
      </c>
      <c r="E392" s="6" t="n">
        <v>1000</v>
      </c>
      <c r="F392" s="7" t="n">
        <v>5</v>
      </c>
      <c r="G392" s="6" t="n">
        <v>11.26</v>
      </c>
      <c r="H392" s="6" t="n">
        <v>0</v>
      </c>
      <c r="I392" s="6" t="n">
        <v>56.3</v>
      </c>
      <c r="J392" s="6" t="n">
        <v>56.3</v>
      </c>
    </row>
    <row collapsed="false" customFormat="false" customHeight="false" hidden="false" ht="12.1" outlineLevel="0" r="393">
      <c r="A393" s="39" t="n">
        <v>46466</v>
      </c>
      <c r="B393" s="16" t="s">
        <v>674</v>
      </c>
      <c r="C393" s="16" t="s">
        <v>179</v>
      </c>
      <c r="D393" s="16" t="s">
        <v>180</v>
      </c>
      <c r="E393" s="6" t="n">
        <v>1000</v>
      </c>
      <c r="F393" s="7" t="n">
        <v>4</v>
      </c>
      <c r="G393" s="6" t="n">
        <v>20.55</v>
      </c>
      <c r="H393" s="6" t="n">
        <v>0</v>
      </c>
      <c r="I393" s="6" t="n">
        <v>82.2</v>
      </c>
      <c r="J393" s="6" t="n">
        <v>82.2</v>
      </c>
    </row>
    <row collapsed="false" customFormat="false" customHeight="false" hidden="false" ht="12.1" outlineLevel="0" r="394">
      <c r="A394" s="39" t="n">
        <v>46467</v>
      </c>
      <c r="B394" s="16" t="s">
        <v>674</v>
      </c>
      <c r="C394" s="16" t="s">
        <v>167</v>
      </c>
      <c r="D394" s="16" t="s">
        <v>168</v>
      </c>
      <c r="E394" s="6" t="n">
        <v>1000</v>
      </c>
      <c r="F394" s="7" t="n">
        <v>6</v>
      </c>
      <c r="G394" s="6" t="n">
        <v>16.23</v>
      </c>
      <c r="H394" s="6" t="n">
        <v>0</v>
      </c>
      <c r="I394" s="6" t="n">
        <v>97.38</v>
      </c>
      <c r="J394" s="6" t="n">
        <v>97.38</v>
      </c>
    </row>
    <row collapsed="false" customFormat="false" customHeight="false" hidden="false" ht="12.1" outlineLevel="0" r="395">
      <c r="A395" s="39" t="n">
        <v>46469</v>
      </c>
      <c r="B395" s="16" t="s">
        <v>674</v>
      </c>
      <c r="C395" s="16" t="s">
        <v>189</v>
      </c>
      <c r="D395" s="16" t="s">
        <v>190</v>
      </c>
      <c r="E395" s="6" t="n">
        <v>1000</v>
      </c>
      <c r="F395" s="7" t="n">
        <v>2</v>
      </c>
      <c r="G395" s="6" t="n">
        <v>16.85</v>
      </c>
      <c r="H395" s="6" t="n">
        <v>0</v>
      </c>
      <c r="I395" s="6" t="n">
        <v>33.7</v>
      </c>
      <c r="J395" s="6" t="n">
        <v>33.7</v>
      </c>
    </row>
    <row collapsed="false" customFormat="false" customHeight="false" hidden="false" ht="12.1" outlineLevel="0" r="396">
      <c r="A396" s="39" t="n">
        <v>46471</v>
      </c>
      <c r="B396" s="16" t="s">
        <v>674</v>
      </c>
      <c r="C396" s="16" t="s">
        <v>198</v>
      </c>
      <c r="D396" s="16" t="s">
        <v>199</v>
      </c>
      <c r="E396" s="6" t="n">
        <v>233.7</v>
      </c>
      <c r="F396" s="7" t="n">
        <v>6</v>
      </c>
      <c r="G396" s="6" t="n">
        <v>1.51</v>
      </c>
      <c r="H396" s="6" t="n">
        <v>0</v>
      </c>
      <c r="I396" s="6" t="n">
        <v>9.06</v>
      </c>
      <c r="J396" s="6" t="n">
        <v>9.06</v>
      </c>
    </row>
    <row collapsed="false" customFormat="false" customHeight="false" hidden="false" ht="12.1" outlineLevel="0" r="397">
      <c r="A397" s="39" t="n">
        <v>46475</v>
      </c>
      <c r="B397" s="16" t="s">
        <v>674</v>
      </c>
      <c r="C397" s="16" t="s">
        <v>170</v>
      </c>
      <c r="D397" s="16" t="s">
        <v>171</v>
      </c>
      <c r="E397" s="6" t="n">
        <v>1000</v>
      </c>
      <c r="F397" s="7" t="n">
        <v>5</v>
      </c>
      <c r="G397" s="6" t="n">
        <v>20.96</v>
      </c>
      <c r="H397" s="6" t="n">
        <v>0</v>
      </c>
      <c r="I397" s="6" t="n">
        <v>104.8</v>
      </c>
      <c r="J397" s="6" t="n">
        <v>104.8</v>
      </c>
    </row>
    <row collapsed="false" customFormat="false" customHeight="false" hidden="false" ht="12.1" outlineLevel="0" r="398">
      <c r="A398" s="39" t="n">
        <v>46476</v>
      </c>
      <c r="B398" s="16" t="s">
        <v>674</v>
      </c>
      <c r="C398" s="16" t="s">
        <v>153</v>
      </c>
      <c r="D398" s="16" t="s">
        <v>154</v>
      </c>
      <c r="E398" s="6" t="n">
        <v>1000</v>
      </c>
      <c r="F398" s="7" t="n">
        <v>12</v>
      </c>
      <c r="G398" s="6" t="n">
        <v>38.39</v>
      </c>
      <c r="H398" s="6" t="n">
        <v>0</v>
      </c>
      <c r="I398" s="6" t="n">
        <v>460.68</v>
      </c>
      <c r="J398" s="6" t="n">
        <v>460.68</v>
      </c>
    </row>
    <row collapsed="false" customFormat="false" customHeight="false" hidden="false" ht="12.1" outlineLevel="0" r="399">
      <c r="A399" s="39" t="n">
        <v>46476</v>
      </c>
      <c r="B399" s="16" t="s">
        <v>674</v>
      </c>
      <c r="C399" s="16" t="s">
        <v>195</v>
      </c>
      <c r="D399" s="16" t="s">
        <v>196</v>
      </c>
      <c r="E399" s="6" t="n">
        <v>1000</v>
      </c>
      <c r="F399" s="7" t="n">
        <v>2</v>
      </c>
      <c r="G399" s="6" t="n">
        <v>17.67</v>
      </c>
      <c r="H399" s="6" t="n">
        <v>0</v>
      </c>
      <c r="I399" s="6" t="n">
        <v>35.34</v>
      </c>
      <c r="J399" s="6" t="n">
        <v>35.34</v>
      </c>
    </row>
    <row collapsed="false" customFormat="false" customHeight="false" hidden="false" ht="12.1" outlineLevel="0" r="400">
      <c r="A400" s="39" t="n">
        <v>46477</v>
      </c>
      <c r="B400" s="16" t="s">
        <v>674</v>
      </c>
      <c r="C400" s="16" t="s">
        <v>213</v>
      </c>
      <c r="D400" s="16" t="s">
        <v>214</v>
      </c>
      <c r="E400" s="6" t="n">
        <v>54.06</v>
      </c>
      <c r="F400" s="7" t="n">
        <v>5</v>
      </c>
      <c r="G400" s="6" t="n">
        <v>0.08</v>
      </c>
      <c r="H400" s="6" t="n">
        <v>0</v>
      </c>
      <c r="I400" s="6" t="n">
        <v>0.4</v>
      </c>
      <c r="J400" s="6" t="n">
        <v>0.4</v>
      </c>
    </row>
    <row collapsed="false" customFormat="false" customHeight="false" hidden="false" ht="12.1" outlineLevel="0" r="401">
      <c r="A401" s="39" t="n">
        <v>46478</v>
      </c>
      <c r="B401" s="16" t="s">
        <v>674</v>
      </c>
      <c r="C401" s="16" t="s">
        <v>173</v>
      </c>
      <c r="D401" s="16" t="s">
        <v>174</v>
      </c>
      <c r="E401" s="6" t="n">
        <v>1000</v>
      </c>
      <c r="F401" s="7" t="n">
        <v>5</v>
      </c>
      <c r="G401" s="6" t="n">
        <v>16.64</v>
      </c>
      <c r="H401" s="6" t="n">
        <v>0</v>
      </c>
      <c r="I401" s="6" t="n">
        <v>83.2</v>
      </c>
      <c r="J401" s="6" t="n">
        <v>83.2</v>
      </c>
    </row>
    <row collapsed="false" customFormat="false" customHeight="false" hidden="false" ht="12.1" outlineLevel="0" r="402">
      <c r="A402" s="39" t="n">
        <v>46479</v>
      </c>
      <c r="B402" s="16" t="s">
        <v>674</v>
      </c>
      <c r="C402" s="16" t="s">
        <v>216</v>
      </c>
      <c r="D402" s="16" t="s">
        <v>217</v>
      </c>
      <c r="E402" s="6" t="n">
        <v>1000</v>
      </c>
      <c r="F402" s="7" t="n">
        <v>3</v>
      </c>
      <c r="G402" s="6" t="n">
        <v>12.33</v>
      </c>
      <c r="H402" s="6" t="n">
        <v>0</v>
      </c>
      <c r="I402" s="6" t="n">
        <v>36.99</v>
      </c>
      <c r="J402" s="6" t="n">
        <v>36.99</v>
      </c>
    </row>
    <row collapsed="false" customFormat="false" customHeight="false" hidden="false" ht="12.1" outlineLevel="0" r="403">
      <c r="A403" s="39" t="n">
        <v>46479</v>
      </c>
      <c r="B403" s="16" t="s">
        <v>674</v>
      </c>
      <c r="C403" s="16" t="s">
        <v>207</v>
      </c>
      <c r="D403" s="16" t="s">
        <v>208</v>
      </c>
      <c r="E403" s="6" t="n">
        <v>237.97</v>
      </c>
      <c r="F403" s="7" t="n">
        <v>3</v>
      </c>
      <c r="G403" s="6" t="n">
        <v>0.91</v>
      </c>
      <c r="H403" s="6" t="n">
        <v>0</v>
      </c>
      <c r="I403" s="6" t="n">
        <v>2.73</v>
      </c>
      <c r="J403" s="6" t="n">
        <v>2.73</v>
      </c>
    </row>
    <row collapsed="false" customFormat="false" customHeight="false" hidden="false" ht="12.1" outlineLevel="0" r="404">
      <c r="A404" s="39" t="n">
        <v>46481</v>
      </c>
      <c r="B404" s="16" t="s">
        <v>674</v>
      </c>
      <c r="C404" s="16" t="s">
        <v>192</v>
      </c>
      <c r="D404" s="16" t="s">
        <v>193</v>
      </c>
      <c r="E404" s="6" t="n">
        <v>1000</v>
      </c>
      <c r="F404" s="7" t="n">
        <v>2</v>
      </c>
      <c r="G404" s="6" t="n">
        <v>10.89</v>
      </c>
      <c r="H404" s="6" t="n">
        <v>0</v>
      </c>
      <c r="I404" s="6" t="n">
        <v>21.78</v>
      </c>
      <c r="J404" s="6" t="n">
        <v>21.78</v>
      </c>
    </row>
    <row collapsed="false" customFormat="false" customHeight="false" hidden="false" ht="12.1" outlineLevel="0" r="405">
      <c r="A405" s="39" t="n">
        <v>46496</v>
      </c>
      <c r="B405" s="16" t="s">
        <v>674</v>
      </c>
      <c r="C405" s="16" t="s">
        <v>176</v>
      </c>
      <c r="D405" s="16" t="s">
        <v>177</v>
      </c>
      <c r="E405" s="6" t="n">
        <v>1000</v>
      </c>
      <c r="F405" s="7" t="n">
        <v>5</v>
      </c>
      <c r="G405" s="6" t="n">
        <v>11.26</v>
      </c>
      <c r="H405" s="6" t="n">
        <v>0</v>
      </c>
      <c r="I405" s="6" t="n">
        <v>56.3</v>
      </c>
      <c r="J405" s="6" t="n">
        <v>56.3</v>
      </c>
    </row>
    <row collapsed="false" customFormat="false" customHeight="false" hidden="false" ht="12.1" outlineLevel="0" r="406">
      <c r="A406" s="39" t="n">
        <v>46496</v>
      </c>
      <c r="B406" s="16" t="s">
        <v>674</v>
      </c>
      <c r="C406" s="16" t="s">
        <v>179</v>
      </c>
      <c r="D406" s="16" t="s">
        <v>180</v>
      </c>
      <c r="E406" s="6" t="n">
        <v>1000</v>
      </c>
      <c r="F406" s="7" t="n">
        <v>4</v>
      </c>
      <c r="G406" s="6" t="n">
        <v>20.55</v>
      </c>
      <c r="H406" s="6" t="n">
        <v>0</v>
      </c>
      <c r="I406" s="6" t="n">
        <v>82.2</v>
      </c>
      <c r="J406" s="6" t="n">
        <v>82.2</v>
      </c>
    </row>
    <row collapsed="false" customFormat="false" customHeight="false" hidden="false" ht="12.1" outlineLevel="0" r="407">
      <c r="A407" s="39" t="n">
        <v>46497</v>
      </c>
      <c r="B407" s="16" t="s">
        <v>674</v>
      </c>
      <c r="C407" s="16" t="s">
        <v>167</v>
      </c>
      <c r="D407" s="16" t="s">
        <v>168</v>
      </c>
      <c r="E407" s="6" t="n">
        <v>1000</v>
      </c>
      <c r="F407" s="7" t="n">
        <v>6</v>
      </c>
      <c r="G407" s="6" t="n">
        <v>16.23</v>
      </c>
      <c r="H407" s="6" t="n">
        <v>0</v>
      </c>
      <c r="I407" s="6" t="n">
        <v>97.38</v>
      </c>
      <c r="J407" s="6" t="n">
        <v>97.38</v>
      </c>
    </row>
    <row collapsed="false" customFormat="false" customHeight="false" hidden="false" ht="12.1" outlineLevel="0" r="408">
      <c r="A408" s="39" t="n">
        <v>46497</v>
      </c>
      <c r="B408" s="16" t="s">
        <v>674</v>
      </c>
      <c r="C408" s="16" t="s">
        <v>157</v>
      </c>
      <c r="D408" s="16" t="s">
        <v>158</v>
      </c>
      <c r="E408" s="6" t="n">
        <v>1000</v>
      </c>
      <c r="F408" s="7" t="n">
        <v>8</v>
      </c>
      <c r="G408" s="6" t="n">
        <v>62.33</v>
      </c>
      <c r="H408" s="6" t="n">
        <v>0</v>
      </c>
      <c r="I408" s="6" t="n">
        <v>498.64</v>
      </c>
      <c r="J408" s="6" t="n">
        <v>498.64</v>
      </c>
    </row>
    <row collapsed="false" customFormat="false" customHeight="false" hidden="false" ht="12.1" outlineLevel="0" r="409">
      <c r="A409" s="39" t="n">
        <v>46499</v>
      </c>
      <c r="B409" s="16" t="s">
        <v>674</v>
      </c>
      <c r="C409" s="16" t="s">
        <v>189</v>
      </c>
      <c r="D409" s="16" t="s">
        <v>190</v>
      </c>
      <c r="E409" s="6" t="n">
        <v>1000</v>
      </c>
      <c r="F409" s="7" t="n">
        <v>2</v>
      </c>
      <c r="G409" s="6" t="n">
        <v>16.85</v>
      </c>
      <c r="H409" s="6" t="n">
        <v>0</v>
      </c>
      <c r="I409" s="6" t="n">
        <v>33.7</v>
      </c>
      <c r="J409" s="6" t="n">
        <v>33.7</v>
      </c>
    </row>
    <row collapsed="false" customFormat="false" customHeight="false" hidden="false" ht="12.1" outlineLevel="0" r="410">
      <c r="A410" s="39" t="n">
        <v>46502</v>
      </c>
      <c r="B410" s="16" t="s">
        <v>674</v>
      </c>
      <c r="C410" s="16" t="s">
        <v>198</v>
      </c>
      <c r="D410" s="16" t="s">
        <v>199</v>
      </c>
      <c r="E410" s="6" t="n">
        <v>233.7</v>
      </c>
      <c r="F410" s="7" t="n">
        <v>6</v>
      </c>
      <c r="G410" s="6" t="n">
        <v>1.51</v>
      </c>
      <c r="H410" s="6" t="n">
        <v>0</v>
      </c>
      <c r="I410" s="6" t="n">
        <v>9.06</v>
      </c>
      <c r="J410" s="6" t="n">
        <v>9.06</v>
      </c>
    </row>
    <row collapsed="false" customFormat="false" customHeight="false" hidden="false" ht="12.1" outlineLevel="0" r="411">
      <c r="A411" s="39" t="n">
        <v>46505</v>
      </c>
      <c r="B411" s="16" t="s">
        <v>674</v>
      </c>
      <c r="C411" s="16" t="s">
        <v>170</v>
      </c>
      <c r="D411" s="16" t="s">
        <v>171</v>
      </c>
      <c r="E411" s="6" t="n">
        <v>1000</v>
      </c>
      <c r="F411" s="7" t="n">
        <v>5</v>
      </c>
      <c r="G411" s="6" t="n">
        <v>20.96</v>
      </c>
      <c r="H411" s="6" t="n">
        <v>0</v>
      </c>
      <c r="I411" s="6" t="n">
        <v>104.8</v>
      </c>
      <c r="J411" s="6" t="n">
        <v>104.8</v>
      </c>
    </row>
    <row collapsed="false" customFormat="false" customHeight="false" hidden="false" ht="12.1" outlineLevel="0" r="412">
      <c r="A412" s="39" t="n">
        <v>46506</v>
      </c>
      <c r="B412" s="16" t="s">
        <v>674</v>
      </c>
      <c r="C412" s="16" t="s">
        <v>195</v>
      </c>
      <c r="D412" s="16" t="s">
        <v>196</v>
      </c>
      <c r="E412" s="6" t="n">
        <v>1000</v>
      </c>
      <c r="F412" s="7" t="n">
        <v>2</v>
      </c>
      <c r="G412" s="6" t="n">
        <v>17.67</v>
      </c>
      <c r="H412" s="6" t="n">
        <v>0</v>
      </c>
      <c r="I412" s="6" t="n">
        <v>35.34</v>
      </c>
      <c r="J412" s="6" t="n">
        <v>35.34</v>
      </c>
    </row>
    <row collapsed="false" customFormat="false" customHeight="false" hidden="false" ht="12.1" outlineLevel="0" r="413">
      <c r="A413" s="39" t="n">
        <v>46507</v>
      </c>
      <c r="B413" s="16" t="s">
        <v>674</v>
      </c>
      <c r="C413" s="16" t="s">
        <v>213</v>
      </c>
      <c r="D413" s="16" t="s">
        <v>214</v>
      </c>
      <c r="E413" s="6" t="n">
        <v>54.06</v>
      </c>
      <c r="F413" s="7" t="n">
        <v>5</v>
      </c>
      <c r="G413" s="6" t="n">
        <v>0.08</v>
      </c>
      <c r="H413" s="6" t="n">
        <v>0</v>
      </c>
      <c r="I413" s="6" t="n">
        <v>0.4</v>
      </c>
      <c r="J413" s="6" t="n">
        <v>0.4</v>
      </c>
    </row>
    <row collapsed="false" customFormat="false" customHeight="false" hidden="false" ht="12.1" outlineLevel="0" r="414">
      <c r="A414" s="39" t="n">
        <v>46508</v>
      </c>
      <c r="B414" s="16" t="s">
        <v>674</v>
      </c>
      <c r="C414" s="16" t="s">
        <v>173</v>
      </c>
      <c r="D414" s="16" t="s">
        <v>174</v>
      </c>
      <c r="E414" s="6" t="n">
        <v>1000</v>
      </c>
      <c r="F414" s="7" t="n">
        <v>5</v>
      </c>
      <c r="G414" s="6" t="n">
        <v>16.64</v>
      </c>
      <c r="H414" s="6" t="n">
        <v>0</v>
      </c>
      <c r="I414" s="6" t="n">
        <v>83.2</v>
      </c>
      <c r="J414" s="6" t="n">
        <v>83.2</v>
      </c>
    </row>
    <row collapsed="false" customFormat="false" customHeight="false" hidden="false" ht="12.1" outlineLevel="0" r="415">
      <c r="A415" s="39" t="n">
        <v>46509</v>
      </c>
      <c r="B415" s="16" t="s">
        <v>674</v>
      </c>
      <c r="C415" s="16" t="s">
        <v>216</v>
      </c>
      <c r="D415" s="16" t="s">
        <v>217</v>
      </c>
      <c r="E415" s="6" t="n">
        <v>1000</v>
      </c>
      <c r="F415" s="7" t="n">
        <v>3</v>
      </c>
      <c r="G415" s="6" t="n">
        <v>12.33</v>
      </c>
      <c r="H415" s="6" t="n">
        <v>0</v>
      </c>
      <c r="I415" s="6" t="n">
        <v>36.99</v>
      </c>
      <c r="J415" s="6" t="n">
        <v>36.99</v>
      </c>
    </row>
    <row collapsed="false" customFormat="false" customHeight="false" hidden="false" ht="12.1" outlineLevel="0" r="416">
      <c r="A416" s="39" t="n">
        <v>46509</v>
      </c>
      <c r="B416" s="16" t="s">
        <v>674</v>
      </c>
      <c r="C416" s="16" t="s">
        <v>207</v>
      </c>
      <c r="D416" s="16" t="s">
        <v>208</v>
      </c>
      <c r="E416" s="6" t="n">
        <v>237.97</v>
      </c>
      <c r="F416" s="7" t="n">
        <v>3</v>
      </c>
      <c r="G416" s="6" t="n">
        <v>0.91</v>
      </c>
      <c r="H416" s="6" t="n">
        <v>0</v>
      </c>
      <c r="I416" s="6" t="n">
        <v>2.73</v>
      </c>
      <c r="J416" s="6" t="n">
        <v>2.73</v>
      </c>
    </row>
    <row collapsed="false" customFormat="false" customHeight="false" hidden="false" ht="12.1" outlineLevel="0" r="417">
      <c r="A417" s="39" t="n">
        <v>46511</v>
      </c>
      <c r="B417" s="16" t="s">
        <v>674</v>
      </c>
      <c r="C417" s="16" t="s">
        <v>192</v>
      </c>
      <c r="D417" s="16" t="s">
        <v>193</v>
      </c>
      <c r="E417" s="6" t="n">
        <v>1000</v>
      </c>
      <c r="F417" s="7" t="n">
        <v>2</v>
      </c>
      <c r="G417" s="6" t="n">
        <v>10.89</v>
      </c>
      <c r="H417" s="6" t="n">
        <v>0</v>
      </c>
      <c r="I417" s="6" t="n">
        <v>21.78</v>
      </c>
      <c r="J417" s="6" t="n">
        <v>21.78</v>
      </c>
    </row>
    <row collapsed="false" customFormat="false" customHeight="false" hidden="false" ht="12.1" outlineLevel="0" r="418">
      <c r="A418" s="39" t="n">
        <v>46526</v>
      </c>
      <c r="B418" s="16" t="s">
        <v>674</v>
      </c>
      <c r="C418" s="16" t="s">
        <v>176</v>
      </c>
      <c r="D418" s="16" t="s">
        <v>177</v>
      </c>
      <c r="E418" s="6" t="n">
        <v>1000</v>
      </c>
      <c r="F418" s="7" t="n">
        <v>5</v>
      </c>
      <c r="G418" s="6" t="n">
        <v>11.26</v>
      </c>
      <c r="H418" s="6" t="n">
        <v>0</v>
      </c>
      <c r="I418" s="6" t="n">
        <v>56.3</v>
      </c>
      <c r="J418" s="6" t="n">
        <v>56.3</v>
      </c>
    </row>
    <row collapsed="false" customFormat="false" customHeight="false" hidden="false" ht="12.1" outlineLevel="0" r="419">
      <c r="A419" s="39" t="n">
        <v>46526</v>
      </c>
      <c r="B419" s="16" t="s">
        <v>674</v>
      </c>
      <c r="C419" s="16" t="s">
        <v>179</v>
      </c>
      <c r="D419" s="16" t="s">
        <v>180</v>
      </c>
      <c r="E419" s="6" t="n">
        <v>1000</v>
      </c>
      <c r="F419" s="7" t="n">
        <v>4</v>
      </c>
      <c r="G419" s="6" t="n">
        <v>20.55</v>
      </c>
      <c r="H419" s="6" t="n">
        <v>0</v>
      </c>
      <c r="I419" s="6" t="n">
        <v>82.2</v>
      </c>
      <c r="J419" s="6" t="n">
        <v>82.2</v>
      </c>
    </row>
    <row collapsed="false" customFormat="false" customHeight="false" hidden="false" ht="12.1" outlineLevel="0" r="420">
      <c r="A420" s="39" t="n">
        <v>46527</v>
      </c>
      <c r="B420" s="16" t="s">
        <v>674</v>
      </c>
      <c r="C420" s="16" t="s">
        <v>167</v>
      </c>
      <c r="D420" s="16" t="s">
        <v>168</v>
      </c>
      <c r="E420" s="6" t="n">
        <v>1000</v>
      </c>
      <c r="F420" s="7" t="n">
        <v>6</v>
      </c>
      <c r="G420" s="6" t="n">
        <v>16.23</v>
      </c>
      <c r="H420" s="6" t="n">
        <v>0</v>
      </c>
      <c r="I420" s="6" t="n">
        <v>97.38</v>
      </c>
      <c r="J420" s="6" t="n">
        <v>97.38</v>
      </c>
    </row>
    <row collapsed="false" customFormat="false" customHeight="false" hidden="false" ht="12.1" outlineLevel="0" r="421">
      <c r="A421" s="39" t="n">
        <v>46529</v>
      </c>
      <c r="B421" s="16" t="s">
        <v>674</v>
      </c>
      <c r="C421" s="16" t="s">
        <v>189</v>
      </c>
      <c r="D421" s="16" t="s">
        <v>190</v>
      </c>
      <c r="E421" s="6" t="n">
        <v>1000</v>
      </c>
      <c r="F421" s="7" t="n">
        <v>2</v>
      </c>
      <c r="G421" s="6" t="n">
        <v>16.85</v>
      </c>
      <c r="H421" s="6" t="n">
        <v>0</v>
      </c>
      <c r="I421" s="6" t="n">
        <v>33.7</v>
      </c>
      <c r="J421" s="6" t="n">
        <v>33.7</v>
      </c>
    </row>
    <row collapsed="false" customFormat="false" customHeight="false" hidden="false" ht="12.1" outlineLevel="0" r="422">
      <c r="A422" s="39" t="n">
        <v>46532</v>
      </c>
      <c r="B422" s="16" t="s">
        <v>674</v>
      </c>
      <c r="C422" s="16" t="s">
        <v>150</v>
      </c>
      <c r="D422" s="16" t="s">
        <v>151</v>
      </c>
      <c r="E422" s="6" t="n">
        <v>1000</v>
      </c>
      <c r="F422" s="7" t="n">
        <v>11</v>
      </c>
      <c r="G422" s="6" t="n">
        <v>47.37</v>
      </c>
      <c r="H422" s="6" t="n">
        <v>0</v>
      </c>
      <c r="I422" s="6" t="n">
        <v>521.07</v>
      </c>
      <c r="J422" s="6" t="n">
        <v>521.07</v>
      </c>
    </row>
    <row collapsed="false" customFormat="false" customHeight="false" hidden="false" ht="12.1" outlineLevel="0" r="423">
      <c r="A423" s="39" t="n">
        <v>46532</v>
      </c>
      <c r="B423" s="16" t="s">
        <v>674</v>
      </c>
      <c r="C423" s="16" t="s">
        <v>198</v>
      </c>
      <c r="D423" s="16" t="s">
        <v>199</v>
      </c>
      <c r="E423" s="6" t="n">
        <v>233.7</v>
      </c>
      <c r="F423" s="7" t="n">
        <v>6</v>
      </c>
      <c r="G423" s="6" t="n">
        <v>1.51</v>
      </c>
      <c r="H423" s="6" t="n">
        <v>0</v>
      </c>
      <c r="I423" s="6" t="n">
        <v>9.06</v>
      </c>
      <c r="J423" s="6" t="n">
        <v>9.06</v>
      </c>
    </row>
    <row collapsed="false" customFormat="false" customHeight="false" hidden="false" ht="12.1" outlineLevel="0" r="424">
      <c r="A424" s="39" t="n">
        <v>46535</v>
      </c>
      <c r="B424" s="16" t="s">
        <v>674</v>
      </c>
      <c r="C424" s="16" t="s">
        <v>170</v>
      </c>
      <c r="D424" s="16" t="s">
        <v>171</v>
      </c>
      <c r="E424" s="6" t="n">
        <v>1000</v>
      </c>
      <c r="F424" s="7" t="n">
        <v>5</v>
      </c>
      <c r="G424" s="6" t="n">
        <v>20.96</v>
      </c>
      <c r="H424" s="6" t="n">
        <v>0</v>
      </c>
      <c r="I424" s="6" t="n">
        <v>104.8</v>
      </c>
      <c r="J424" s="6" t="n">
        <v>104.8</v>
      </c>
    </row>
    <row collapsed="false" customFormat="false" customHeight="false" hidden="false" ht="12.1" outlineLevel="0" r="425">
      <c r="A425" s="39" t="n">
        <v>46536</v>
      </c>
      <c r="B425" s="16" t="s">
        <v>674</v>
      </c>
      <c r="C425" s="16" t="s">
        <v>195</v>
      </c>
      <c r="D425" s="16" t="s">
        <v>196</v>
      </c>
      <c r="E425" s="6" t="n">
        <v>1000</v>
      </c>
      <c r="F425" s="7" t="n">
        <v>2</v>
      </c>
      <c r="G425" s="6" t="n">
        <v>17.67</v>
      </c>
      <c r="H425" s="6" t="n">
        <v>0</v>
      </c>
      <c r="I425" s="6" t="n">
        <v>35.34</v>
      </c>
      <c r="J425" s="6" t="n">
        <v>35.34</v>
      </c>
    </row>
    <row collapsed="false" customFormat="false" customHeight="false" hidden="false" ht="12.1" outlineLevel="0" r="426">
      <c r="A426" s="39" t="n">
        <v>46538</v>
      </c>
      <c r="B426" s="16" t="s">
        <v>674</v>
      </c>
      <c r="C426" s="16" t="s">
        <v>213</v>
      </c>
      <c r="D426" s="16" t="s">
        <v>214</v>
      </c>
      <c r="E426" s="6" t="n">
        <v>54.06</v>
      </c>
      <c r="F426" s="7" t="n">
        <v>5</v>
      </c>
      <c r="G426" s="6" t="n">
        <v>0.08</v>
      </c>
      <c r="H426" s="6" t="n">
        <v>0</v>
      </c>
      <c r="I426" s="6" t="n">
        <v>0.4</v>
      </c>
      <c r="J426" s="6" t="n">
        <v>0.4</v>
      </c>
    </row>
    <row collapsed="false" customFormat="false" customHeight="false" hidden="false" ht="12.1" outlineLevel="0" r="427">
      <c r="A427" s="39" t="n">
        <v>46538</v>
      </c>
      <c r="B427" s="16" t="s">
        <v>674</v>
      </c>
      <c r="C427" s="16" t="s">
        <v>173</v>
      </c>
      <c r="D427" s="16" t="s">
        <v>174</v>
      </c>
      <c r="E427" s="6" t="n">
        <v>1000</v>
      </c>
      <c r="F427" s="7" t="n">
        <v>5</v>
      </c>
      <c r="G427" s="6" t="n">
        <v>16.64</v>
      </c>
      <c r="H427" s="6" t="n">
        <v>0</v>
      </c>
      <c r="I427" s="6" t="n">
        <v>83.2</v>
      </c>
      <c r="J427" s="6" t="n">
        <v>83.2</v>
      </c>
    </row>
    <row collapsed="false" customFormat="false" customHeight="false" hidden="false" ht="12.1" outlineLevel="0" r="428">
      <c r="A428" s="39" t="n">
        <v>46539</v>
      </c>
      <c r="B428" s="16" t="s">
        <v>674</v>
      </c>
      <c r="C428" s="16" t="s">
        <v>160</v>
      </c>
      <c r="D428" s="16" t="s">
        <v>161</v>
      </c>
      <c r="E428" s="6" t="n">
        <v>1000</v>
      </c>
      <c r="F428" s="7" t="n">
        <v>13</v>
      </c>
      <c r="G428" s="6" t="n">
        <v>35.4</v>
      </c>
      <c r="H428" s="6" t="n">
        <v>0</v>
      </c>
      <c r="I428" s="6" t="n">
        <v>460.2</v>
      </c>
      <c r="J428" s="6" t="n">
        <v>460.2</v>
      </c>
    </row>
    <row collapsed="false" customFormat="false" customHeight="false" hidden="false" ht="12.1" outlineLevel="0" r="429">
      <c r="A429" s="39" t="n">
        <v>46539</v>
      </c>
      <c r="B429" s="16" t="s">
        <v>674</v>
      </c>
      <c r="C429" s="16" t="s">
        <v>216</v>
      </c>
      <c r="D429" s="16" t="s">
        <v>217</v>
      </c>
      <c r="E429" s="6" t="n">
        <v>1000</v>
      </c>
      <c r="F429" s="7" t="n">
        <v>3</v>
      </c>
      <c r="G429" s="6" t="n">
        <v>12.33</v>
      </c>
      <c r="H429" s="6" t="n">
        <v>0</v>
      </c>
      <c r="I429" s="6" t="n">
        <v>36.99</v>
      </c>
      <c r="J429" s="6" t="n">
        <v>36.99</v>
      </c>
    </row>
    <row collapsed="false" customFormat="false" customHeight="false" hidden="false" ht="12.1" outlineLevel="0" r="430">
      <c r="A430" s="39" t="n">
        <v>46540</v>
      </c>
      <c r="B430" s="16" t="s">
        <v>674</v>
      </c>
      <c r="C430" s="16" t="s">
        <v>207</v>
      </c>
      <c r="D430" s="16" t="s">
        <v>208</v>
      </c>
      <c r="E430" s="6" t="n">
        <v>237.97</v>
      </c>
      <c r="F430" s="7" t="n">
        <v>3</v>
      </c>
      <c r="G430" s="6" t="n">
        <v>0.91</v>
      </c>
      <c r="H430" s="6" t="n">
        <v>0</v>
      </c>
      <c r="I430" s="6" t="n">
        <v>2.73</v>
      </c>
      <c r="J430" s="6" t="n">
        <v>2.73</v>
      </c>
    </row>
    <row collapsed="false" customFormat="false" customHeight="false" hidden="false" ht="12.1" outlineLevel="0" r="431">
      <c r="A431" s="39" t="n">
        <v>46541</v>
      </c>
      <c r="B431" s="16" t="s">
        <v>674</v>
      </c>
      <c r="C431" s="16" t="s">
        <v>192</v>
      </c>
      <c r="D431" s="16" t="s">
        <v>193</v>
      </c>
      <c r="E431" s="6" t="n">
        <v>1000</v>
      </c>
      <c r="F431" s="7" t="n">
        <v>2</v>
      </c>
      <c r="G431" s="6" t="n">
        <v>10.89</v>
      </c>
      <c r="H431" s="6" t="n">
        <v>0</v>
      </c>
      <c r="I431" s="6" t="n">
        <v>21.78</v>
      </c>
      <c r="J431" s="6" t="n">
        <v>21.78</v>
      </c>
    </row>
    <row collapsed="false" customFormat="false" customHeight="false" hidden="false" ht="12.1" outlineLevel="0" r="432">
      <c r="A432" s="39" t="n">
        <v>46556</v>
      </c>
      <c r="B432" s="16" t="s">
        <v>674</v>
      </c>
      <c r="C432" s="16" t="s">
        <v>176</v>
      </c>
      <c r="D432" s="16" t="s">
        <v>177</v>
      </c>
      <c r="E432" s="6" t="n">
        <v>1000</v>
      </c>
      <c r="F432" s="7" t="n">
        <v>5</v>
      </c>
      <c r="G432" s="6" t="n">
        <v>11.26</v>
      </c>
      <c r="H432" s="6" t="n">
        <v>0</v>
      </c>
      <c r="I432" s="6" t="n">
        <v>56.3</v>
      </c>
      <c r="J432" s="6" t="n">
        <v>56.3</v>
      </c>
    </row>
    <row collapsed="false" customFormat="false" customHeight="false" hidden="false" ht="12.1" outlineLevel="0" r="433">
      <c r="A433" s="39" t="n">
        <v>46556</v>
      </c>
      <c r="B433" s="16" t="s">
        <v>674</v>
      </c>
      <c r="C433" s="16" t="s">
        <v>179</v>
      </c>
      <c r="D433" s="16" t="s">
        <v>180</v>
      </c>
      <c r="E433" s="6" t="n">
        <v>1000</v>
      </c>
      <c r="F433" s="7" t="n">
        <v>4</v>
      </c>
      <c r="G433" s="6" t="n">
        <v>20.55</v>
      </c>
      <c r="H433" s="6" t="n">
        <v>0</v>
      </c>
      <c r="I433" s="6" t="n">
        <v>82.2</v>
      </c>
      <c r="J433" s="6" t="n">
        <v>82.2</v>
      </c>
    </row>
    <row collapsed="false" customFormat="false" customHeight="false" hidden="false" ht="12.1" outlineLevel="0" r="434">
      <c r="A434" s="39" t="n">
        <v>46557</v>
      </c>
      <c r="B434" s="16" t="s">
        <v>674</v>
      </c>
      <c r="C434" s="16" t="s">
        <v>167</v>
      </c>
      <c r="D434" s="16" t="s">
        <v>168</v>
      </c>
      <c r="E434" s="6" t="n">
        <v>1000</v>
      </c>
      <c r="F434" s="7" t="n">
        <v>6</v>
      </c>
      <c r="G434" s="6" t="n">
        <v>16.23</v>
      </c>
      <c r="H434" s="6" t="n">
        <v>0</v>
      </c>
      <c r="I434" s="6" t="n">
        <v>97.38</v>
      </c>
      <c r="J434" s="6" t="n">
        <v>97.38</v>
      </c>
    </row>
    <row collapsed="false" customFormat="false" customHeight="false" hidden="false" ht="12.1" outlineLevel="0" r="435">
      <c r="A435" s="39" t="n">
        <v>46559</v>
      </c>
      <c r="B435" s="16" t="s">
        <v>674</v>
      </c>
      <c r="C435" s="16" t="s">
        <v>189</v>
      </c>
      <c r="D435" s="16" t="s">
        <v>190</v>
      </c>
      <c r="E435" s="6" t="n">
        <v>1000</v>
      </c>
      <c r="F435" s="7" t="n">
        <v>2</v>
      </c>
      <c r="G435" s="6" t="n">
        <v>16.85</v>
      </c>
      <c r="H435" s="6" t="n">
        <v>0</v>
      </c>
      <c r="I435" s="6" t="n">
        <v>33.7</v>
      </c>
      <c r="J435" s="6" t="n">
        <v>33.7</v>
      </c>
    </row>
    <row collapsed="false" customFormat="false" customHeight="false" hidden="false" ht="12.1" outlineLevel="0" r="436">
      <c r="A436" s="39" t="n">
        <v>46563</v>
      </c>
      <c r="B436" s="16" t="s">
        <v>674</v>
      </c>
      <c r="C436" s="16" t="s">
        <v>198</v>
      </c>
      <c r="D436" s="16" t="s">
        <v>199</v>
      </c>
      <c r="E436" s="6" t="n">
        <v>233.7</v>
      </c>
      <c r="F436" s="7" t="n">
        <v>6</v>
      </c>
      <c r="G436" s="6" t="n">
        <v>1.51</v>
      </c>
      <c r="H436" s="6" t="n">
        <v>0</v>
      </c>
      <c r="I436" s="6" t="n">
        <v>9.06</v>
      </c>
      <c r="J436" s="6" t="n">
        <v>9.06</v>
      </c>
    </row>
    <row collapsed="false" customFormat="false" customHeight="false" hidden="false" ht="12.1" outlineLevel="0" r="437">
      <c r="A437" s="39" t="n">
        <v>46565</v>
      </c>
      <c r="B437" s="16" t="s">
        <v>674</v>
      </c>
      <c r="C437" s="16" t="s">
        <v>170</v>
      </c>
      <c r="D437" s="16" t="s">
        <v>171</v>
      </c>
      <c r="E437" s="6" t="n">
        <v>1000</v>
      </c>
      <c r="F437" s="7" t="n">
        <v>5</v>
      </c>
      <c r="G437" s="6" t="n">
        <v>20.96</v>
      </c>
      <c r="H437" s="6" t="n">
        <v>0</v>
      </c>
      <c r="I437" s="6" t="n">
        <v>104.8</v>
      </c>
      <c r="J437" s="6" t="n">
        <v>104.8</v>
      </c>
    </row>
    <row collapsed="false" customFormat="false" customHeight="false" hidden="false" ht="12.1" outlineLevel="0" r="438">
      <c r="A438" s="39" t="n">
        <v>46566</v>
      </c>
      <c r="B438" s="16" t="s">
        <v>674</v>
      </c>
      <c r="C438" s="16" t="s">
        <v>195</v>
      </c>
      <c r="D438" s="16" t="s">
        <v>196</v>
      </c>
      <c r="E438" s="6" t="n">
        <v>1000</v>
      </c>
      <c r="F438" s="7" t="n">
        <v>2</v>
      </c>
      <c r="G438" s="6" t="n">
        <v>17.67</v>
      </c>
      <c r="H438" s="6" t="n">
        <v>0</v>
      </c>
      <c r="I438" s="6" t="n">
        <v>35.34</v>
      </c>
      <c r="J438" s="6" t="n">
        <v>35.34</v>
      </c>
    </row>
    <row collapsed="false" customFormat="false" customHeight="false" hidden="false" ht="12.1" outlineLevel="0" r="439">
      <c r="A439" s="39" t="n">
        <v>46568</v>
      </c>
      <c r="B439" s="16" t="s">
        <v>674</v>
      </c>
      <c r="C439" s="16" t="s">
        <v>213</v>
      </c>
      <c r="D439" s="16" t="s">
        <v>214</v>
      </c>
      <c r="E439" s="6" t="n">
        <v>54.06</v>
      </c>
      <c r="F439" s="7" t="n">
        <v>5</v>
      </c>
      <c r="G439" s="6" t="n">
        <v>0.08</v>
      </c>
      <c r="H439" s="6" t="n">
        <v>0</v>
      </c>
      <c r="I439" s="6" t="n">
        <v>0.4</v>
      </c>
      <c r="J439" s="6" t="n">
        <v>0.4</v>
      </c>
    </row>
    <row collapsed="false" customFormat="false" customHeight="false" hidden="false" ht="12.1" outlineLevel="0" r="440">
      <c r="A440" s="39" t="n">
        <v>46568</v>
      </c>
      <c r="B440" s="16" t="s">
        <v>674</v>
      </c>
      <c r="C440" s="16" t="s">
        <v>173</v>
      </c>
      <c r="D440" s="16" t="s">
        <v>174</v>
      </c>
      <c r="E440" s="6" t="n">
        <v>1000</v>
      </c>
      <c r="F440" s="7" t="n">
        <v>5</v>
      </c>
      <c r="G440" s="6" t="n">
        <v>16.64</v>
      </c>
      <c r="H440" s="6" t="n">
        <v>0</v>
      </c>
      <c r="I440" s="6" t="n">
        <v>83.2</v>
      </c>
      <c r="J440" s="6" t="n">
        <v>83.2</v>
      </c>
    </row>
    <row collapsed="false" customFormat="false" customHeight="false" hidden="false" ht="12.1" outlineLevel="0" r="441">
      <c r="A441" s="39" t="n">
        <v>46569</v>
      </c>
      <c r="B441" s="16" t="s">
        <v>674</v>
      </c>
      <c r="C441" s="16" t="s">
        <v>216</v>
      </c>
      <c r="D441" s="16" t="s">
        <v>217</v>
      </c>
      <c r="E441" s="6" t="n">
        <v>1000</v>
      </c>
      <c r="F441" s="7" t="n">
        <v>3</v>
      </c>
      <c r="G441" s="6" t="n">
        <v>12.33</v>
      </c>
      <c r="H441" s="6" t="n">
        <v>0</v>
      </c>
      <c r="I441" s="6" t="n">
        <v>36.99</v>
      </c>
      <c r="J441" s="6" t="n">
        <v>36.99</v>
      </c>
    </row>
    <row collapsed="false" customFormat="false" customHeight="false" hidden="false" ht="12.1" outlineLevel="0" r="442">
      <c r="A442" s="39" t="n">
        <v>46570</v>
      </c>
      <c r="B442" s="16" t="s">
        <v>674</v>
      </c>
      <c r="C442" s="16" t="s">
        <v>207</v>
      </c>
      <c r="D442" s="16" t="s">
        <v>208</v>
      </c>
      <c r="E442" s="6" t="n">
        <v>237.97</v>
      </c>
      <c r="F442" s="7" t="n">
        <v>3</v>
      </c>
      <c r="G442" s="6" t="n">
        <v>0.91</v>
      </c>
      <c r="H442" s="6" t="n">
        <v>0</v>
      </c>
      <c r="I442" s="6" t="n">
        <v>2.73</v>
      </c>
      <c r="J442" s="6" t="n">
        <v>2.73</v>
      </c>
    </row>
    <row collapsed="false" customFormat="false" customHeight="false" hidden="false" ht="12.1" outlineLevel="0" r="443">
      <c r="A443" s="39" t="n">
        <v>46586</v>
      </c>
      <c r="B443" s="16" t="s">
        <v>674</v>
      </c>
      <c r="C443" s="16" t="s">
        <v>176</v>
      </c>
      <c r="D443" s="16" t="s">
        <v>177</v>
      </c>
      <c r="E443" s="6" t="n">
        <v>1000</v>
      </c>
      <c r="F443" s="7" t="n">
        <v>5</v>
      </c>
      <c r="G443" s="6" t="n">
        <v>11.26</v>
      </c>
      <c r="H443" s="6" t="n">
        <v>0</v>
      </c>
      <c r="I443" s="6" t="n">
        <v>56.3</v>
      </c>
      <c r="J443" s="6" t="n">
        <v>56.3</v>
      </c>
    </row>
    <row collapsed="false" customFormat="false" customHeight="false" hidden="false" ht="12.1" outlineLevel="0" r="444">
      <c r="A444" s="39" t="n">
        <v>46586</v>
      </c>
      <c r="B444" s="16" t="s">
        <v>674</v>
      </c>
      <c r="C444" s="16" t="s">
        <v>179</v>
      </c>
      <c r="D444" s="16" t="s">
        <v>180</v>
      </c>
      <c r="E444" s="6" t="n">
        <v>1000</v>
      </c>
      <c r="F444" s="7" t="n">
        <v>4</v>
      </c>
      <c r="G444" s="6" t="n">
        <v>20.55</v>
      </c>
      <c r="H444" s="6" t="n">
        <v>0</v>
      </c>
      <c r="I444" s="6" t="n">
        <v>82.2</v>
      </c>
      <c r="J444" s="6" t="n">
        <v>82.2</v>
      </c>
    </row>
    <row collapsed="false" customFormat="false" customHeight="false" hidden="false" ht="12.1" outlineLevel="0" r="445">
      <c r="A445" s="39" t="n">
        <v>46587</v>
      </c>
      <c r="B445" s="16" t="s">
        <v>674</v>
      </c>
      <c r="C445" s="16" t="s">
        <v>167</v>
      </c>
      <c r="D445" s="16" t="s">
        <v>168</v>
      </c>
      <c r="E445" s="6" t="n">
        <v>1000</v>
      </c>
      <c r="F445" s="7" t="n">
        <v>6</v>
      </c>
      <c r="G445" s="6" t="n">
        <v>16.23</v>
      </c>
      <c r="H445" s="6" t="n">
        <v>0</v>
      </c>
      <c r="I445" s="6" t="n">
        <v>97.38</v>
      </c>
      <c r="J445" s="6" t="n">
        <v>97.38</v>
      </c>
    </row>
    <row collapsed="false" customFormat="false" customHeight="false" hidden="false" ht="12.1" outlineLevel="0" r="446">
      <c r="A446" s="39" t="n">
        <v>46589</v>
      </c>
      <c r="B446" s="16" t="s">
        <v>674</v>
      </c>
      <c r="C446" s="16" t="s">
        <v>189</v>
      </c>
      <c r="D446" s="16" t="s">
        <v>190</v>
      </c>
      <c r="E446" s="6" t="n">
        <v>1000</v>
      </c>
      <c r="F446" s="7" t="n">
        <v>2</v>
      </c>
      <c r="G446" s="6" t="n">
        <v>16.85</v>
      </c>
      <c r="H446" s="6" t="n">
        <v>0</v>
      </c>
      <c r="I446" s="6" t="n">
        <v>33.7</v>
      </c>
      <c r="J446" s="6" t="n">
        <v>33.7</v>
      </c>
    </row>
    <row collapsed="false" customFormat="false" customHeight="false" hidden="false" ht="12.1" outlineLevel="0" r="447">
      <c r="A447" s="39" t="n">
        <v>46593</v>
      </c>
      <c r="B447" s="16" t="s">
        <v>674</v>
      </c>
      <c r="C447" s="16" t="s">
        <v>198</v>
      </c>
      <c r="D447" s="16" t="s">
        <v>199</v>
      </c>
      <c r="E447" s="6" t="n">
        <v>233.7</v>
      </c>
      <c r="F447" s="7" t="n">
        <v>6</v>
      </c>
      <c r="G447" s="6" t="n">
        <v>1.51</v>
      </c>
      <c r="H447" s="6" t="n">
        <v>0</v>
      </c>
      <c r="I447" s="6" t="n">
        <v>9.06</v>
      </c>
      <c r="J447" s="6" t="n">
        <v>9.06</v>
      </c>
    </row>
    <row collapsed="false" customFormat="false" customHeight="false" hidden="false" ht="12.1" outlineLevel="0" r="448">
      <c r="A448" s="39" t="n">
        <v>46595</v>
      </c>
      <c r="B448" s="16" t="s">
        <v>674</v>
      </c>
      <c r="C448" s="16" t="s">
        <v>182</v>
      </c>
      <c r="D448" s="16" t="s">
        <v>183</v>
      </c>
      <c r="E448" s="6" t="n">
        <v>1000</v>
      </c>
      <c r="F448" s="7" t="n">
        <v>7</v>
      </c>
      <c r="G448" s="6" t="n">
        <v>30.42</v>
      </c>
      <c r="H448" s="6" t="n">
        <v>0</v>
      </c>
      <c r="I448" s="6" t="n">
        <v>212.94</v>
      </c>
      <c r="J448" s="6" t="n">
        <v>212.94</v>
      </c>
    </row>
    <row collapsed="false" customFormat="false" customHeight="false" hidden="false" ht="12.1" outlineLevel="0" r="449">
      <c r="A449" s="39" t="n">
        <v>46595</v>
      </c>
      <c r="B449" s="16" t="s">
        <v>674</v>
      </c>
      <c r="C449" s="16" t="s">
        <v>186</v>
      </c>
      <c r="D449" s="16" t="s">
        <v>187</v>
      </c>
      <c r="E449" s="6" t="n">
        <v>1000</v>
      </c>
      <c r="F449" s="7" t="n">
        <v>5</v>
      </c>
      <c r="G449" s="6" t="n">
        <v>34.41</v>
      </c>
      <c r="H449" s="6" t="n">
        <v>0</v>
      </c>
      <c r="I449" s="6" t="n">
        <v>172.05</v>
      </c>
      <c r="J449" s="6" t="n">
        <v>172.05</v>
      </c>
    </row>
    <row collapsed="false" customFormat="false" customHeight="false" hidden="false" ht="12.1" outlineLevel="0" r="450">
      <c r="A450" s="39" t="n">
        <v>46595</v>
      </c>
      <c r="B450" s="16" t="s">
        <v>674</v>
      </c>
      <c r="C450" s="16" t="s">
        <v>170</v>
      </c>
      <c r="D450" s="16" t="s">
        <v>171</v>
      </c>
      <c r="E450" s="6" t="n">
        <v>1000</v>
      </c>
      <c r="F450" s="7" t="n">
        <v>5</v>
      </c>
      <c r="G450" s="6" t="n">
        <v>20.96</v>
      </c>
      <c r="H450" s="6" t="n">
        <v>0</v>
      </c>
      <c r="I450" s="6" t="n">
        <v>104.8</v>
      </c>
      <c r="J450" s="6" t="n">
        <v>104.8</v>
      </c>
    </row>
    <row collapsed="false" customFormat="false" customHeight="false" hidden="false" ht="12.1" outlineLevel="0" r="451">
      <c r="A451" s="39" t="n">
        <v>46596</v>
      </c>
      <c r="B451" s="16" t="s">
        <v>674</v>
      </c>
      <c r="C451" s="16" t="s">
        <v>195</v>
      </c>
      <c r="D451" s="16" t="s">
        <v>196</v>
      </c>
      <c r="E451" s="6" t="n">
        <v>1000</v>
      </c>
      <c r="F451" s="7" t="n">
        <v>2</v>
      </c>
      <c r="G451" s="6" t="n">
        <v>17.67</v>
      </c>
      <c r="H451" s="6" t="n">
        <v>0</v>
      </c>
      <c r="I451" s="6" t="n">
        <v>35.34</v>
      </c>
      <c r="J451" s="6" t="n">
        <v>35.34</v>
      </c>
    </row>
    <row collapsed="false" customFormat="false" customHeight="false" hidden="false" ht="12.1" outlineLevel="0" r="452">
      <c r="A452" s="39" t="n">
        <v>46598</v>
      </c>
      <c r="B452" s="16" t="s">
        <v>674</v>
      </c>
      <c r="C452" s="16" t="s">
        <v>173</v>
      </c>
      <c r="D452" s="16" t="s">
        <v>174</v>
      </c>
      <c r="E452" s="6" t="n">
        <v>1000</v>
      </c>
      <c r="F452" s="7" t="n">
        <v>5</v>
      </c>
      <c r="G452" s="6" t="n">
        <v>16.64</v>
      </c>
      <c r="H452" s="6" t="n">
        <v>0</v>
      </c>
      <c r="I452" s="6" t="n">
        <v>83.2</v>
      </c>
      <c r="J452" s="6" t="n">
        <v>83.2</v>
      </c>
    </row>
    <row collapsed="false" customFormat="false" customHeight="false" hidden="false" ht="12.1" outlineLevel="0" r="453">
      <c r="A453" s="39" t="n">
        <v>46599</v>
      </c>
      <c r="B453" s="16" t="s">
        <v>674</v>
      </c>
      <c r="C453" s="16" t="s">
        <v>213</v>
      </c>
      <c r="D453" s="16" t="s">
        <v>214</v>
      </c>
      <c r="E453" s="6" t="n">
        <v>54.06</v>
      </c>
      <c r="F453" s="7" t="n">
        <v>5</v>
      </c>
      <c r="G453" s="6" t="n">
        <v>0.08</v>
      </c>
      <c r="H453" s="6" t="n">
        <v>0</v>
      </c>
      <c r="I453" s="6" t="n">
        <v>0.4</v>
      </c>
      <c r="J453" s="6" t="n">
        <v>0.4</v>
      </c>
    </row>
    <row collapsed="false" customFormat="false" customHeight="false" hidden="false" ht="12.1" outlineLevel="0" r="454">
      <c r="A454" s="39" t="n">
        <v>46599</v>
      </c>
      <c r="B454" s="16" t="s">
        <v>674</v>
      </c>
      <c r="C454" s="16" t="s">
        <v>216</v>
      </c>
      <c r="D454" s="16" t="s">
        <v>217</v>
      </c>
      <c r="E454" s="6" t="n">
        <v>1000</v>
      </c>
      <c r="F454" s="7" t="n">
        <v>3</v>
      </c>
      <c r="G454" s="6" t="n">
        <v>12.33</v>
      </c>
      <c r="H454" s="6" t="n">
        <v>0</v>
      </c>
      <c r="I454" s="6" t="n">
        <v>36.99</v>
      </c>
      <c r="J454" s="6" t="n">
        <v>36.99</v>
      </c>
    </row>
    <row collapsed="false" customFormat="false" customHeight="false" hidden="false" ht="12.1" outlineLevel="0" r="455">
      <c r="A455" s="39" t="n">
        <v>46601</v>
      </c>
      <c r="B455" s="16" t="s">
        <v>674</v>
      </c>
      <c r="C455" s="16" t="s">
        <v>207</v>
      </c>
      <c r="D455" s="16" t="s">
        <v>208</v>
      </c>
      <c r="E455" s="6" t="n">
        <v>237.97</v>
      </c>
      <c r="F455" s="7" t="n">
        <v>3</v>
      </c>
      <c r="G455" s="6" t="n">
        <v>0.91</v>
      </c>
      <c r="H455" s="6" t="n">
        <v>0</v>
      </c>
      <c r="I455" s="6" t="n">
        <v>2.73</v>
      </c>
      <c r="J455" s="6" t="n">
        <v>2.73</v>
      </c>
    </row>
    <row collapsed="false" customFormat="false" customHeight="false" hidden="false" ht="12.1" outlineLevel="0" r="456">
      <c r="A456" s="39" t="n">
        <v>46609</v>
      </c>
      <c r="B456" s="16" t="s">
        <v>674</v>
      </c>
      <c r="C456" s="16" t="s">
        <v>164</v>
      </c>
      <c r="D456" s="16" t="s">
        <v>165</v>
      </c>
      <c r="E456" s="6" t="n">
        <v>1000</v>
      </c>
      <c r="F456" s="7" t="n">
        <v>12</v>
      </c>
      <c r="G456" s="6" t="n">
        <v>34.9</v>
      </c>
      <c r="H456" s="6" t="n">
        <v>0</v>
      </c>
      <c r="I456" s="6" t="n">
        <v>418.8</v>
      </c>
      <c r="J456" s="6" t="n">
        <v>418.8</v>
      </c>
    </row>
    <row collapsed="false" customFormat="false" customHeight="false" hidden="false" ht="12.1" outlineLevel="0" r="457">
      <c r="A457" s="39" t="n">
        <v>46616</v>
      </c>
      <c r="B457" s="16" t="s">
        <v>674</v>
      </c>
      <c r="C457" s="16" t="s">
        <v>176</v>
      </c>
      <c r="D457" s="16" t="s">
        <v>177</v>
      </c>
      <c r="E457" s="6" t="n">
        <v>1000</v>
      </c>
      <c r="F457" s="7" t="n">
        <v>5</v>
      </c>
      <c r="G457" s="6" t="n">
        <v>11.26</v>
      </c>
      <c r="H457" s="6" t="n">
        <v>0</v>
      </c>
      <c r="I457" s="6" t="n">
        <v>56.3</v>
      </c>
      <c r="J457" s="6" t="n">
        <v>56.3</v>
      </c>
    </row>
    <row collapsed="false" customFormat="false" customHeight="false" hidden="false" ht="12.1" outlineLevel="0" r="458">
      <c r="A458" s="39" t="n">
        <v>46616</v>
      </c>
      <c r="B458" s="16" t="s">
        <v>674</v>
      </c>
      <c r="C458" s="16" t="s">
        <v>179</v>
      </c>
      <c r="D458" s="16" t="s">
        <v>180</v>
      </c>
      <c r="E458" s="6" t="n">
        <v>1000</v>
      </c>
      <c r="F458" s="7" t="n">
        <v>4</v>
      </c>
      <c r="G458" s="6" t="n">
        <v>20.55</v>
      </c>
      <c r="H458" s="6" t="n">
        <v>0</v>
      </c>
      <c r="I458" s="6" t="n">
        <v>82.2</v>
      </c>
      <c r="J458" s="6" t="n">
        <v>82.2</v>
      </c>
    </row>
    <row collapsed="false" customFormat="false" customHeight="false" hidden="false" ht="12.1" outlineLevel="0" r="459">
      <c r="A459" s="39" t="n">
        <v>46617</v>
      </c>
      <c r="B459" s="16" t="s">
        <v>674</v>
      </c>
      <c r="C459" s="16" t="s">
        <v>167</v>
      </c>
      <c r="D459" s="16" t="s">
        <v>168</v>
      </c>
      <c r="E459" s="6" t="n">
        <v>1000</v>
      </c>
      <c r="F459" s="7" t="n">
        <v>6</v>
      </c>
      <c r="G459" s="6" t="n">
        <v>16.23</v>
      </c>
      <c r="H459" s="6" t="n">
        <v>0</v>
      </c>
      <c r="I459" s="6" t="n">
        <v>97.38</v>
      </c>
      <c r="J459" s="6" t="n">
        <v>97.38</v>
      </c>
    </row>
    <row collapsed="false" customFormat="false" customHeight="false" hidden="false" ht="12.1" outlineLevel="0" r="460">
      <c r="A460" s="39" t="n">
        <v>46619</v>
      </c>
      <c r="B460" s="16" t="s">
        <v>674</v>
      </c>
      <c r="C460" s="16" t="s">
        <v>189</v>
      </c>
      <c r="D460" s="16" t="s">
        <v>190</v>
      </c>
      <c r="E460" s="6" t="n">
        <v>1000</v>
      </c>
      <c r="F460" s="7" t="n">
        <v>2</v>
      </c>
      <c r="G460" s="6" t="n">
        <v>16.85</v>
      </c>
      <c r="H460" s="6" t="n">
        <v>0</v>
      </c>
      <c r="I460" s="6" t="n">
        <v>33.7</v>
      </c>
      <c r="J460" s="6" t="n">
        <v>33.7</v>
      </c>
    </row>
    <row collapsed="false" customFormat="false" customHeight="false" hidden="false" ht="12.1" outlineLevel="0" r="461">
      <c r="A461" s="39" t="n">
        <v>46624</v>
      </c>
      <c r="B461" s="16" t="s">
        <v>674</v>
      </c>
      <c r="C461" s="16" t="s">
        <v>198</v>
      </c>
      <c r="D461" s="16" t="s">
        <v>199</v>
      </c>
      <c r="E461" s="6" t="n">
        <v>233.7</v>
      </c>
      <c r="F461" s="7" t="n">
        <v>6</v>
      </c>
      <c r="G461" s="6" t="n">
        <v>1.51</v>
      </c>
      <c r="H461" s="6" t="n">
        <v>0</v>
      </c>
      <c r="I461" s="6" t="n">
        <v>9.06</v>
      </c>
      <c r="J461" s="6" t="n">
        <v>9.06</v>
      </c>
    </row>
    <row collapsed="false" customFormat="false" customHeight="false" hidden="false" ht="12.1" outlineLevel="0" r="462">
      <c r="A462" s="39" t="n">
        <v>46625</v>
      </c>
      <c r="B462" s="16" t="s">
        <v>674</v>
      </c>
      <c r="C462" s="16" t="s">
        <v>170</v>
      </c>
      <c r="D462" s="16" t="s">
        <v>171</v>
      </c>
      <c r="E462" s="6" t="n">
        <v>1000</v>
      </c>
      <c r="F462" s="7" t="n">
        <v>5</v>
      </c>
      <c r="G462" s="6" t="n">
        <v>20.96</v>
      </c>
      <c r="H462" s="6" t="n">
        <v>0</v>
      </c>
      <c r="I462" s="6" t="n">
        <v>104.8</v>
      </c>
      <c r="J462" s="6" t="n">
        <v>104.8</v>
      </c>
    </row>
    <row collapsed="false" customFormat="false" customHeight="false" hidden="false" ht="12.1" outlineLevel="0" r="463">
      <c r="A463" s="39" t="n">
        <v>46626</v>
      </c>
      <c r="B463" s="16" t="s">
        <v>674</v>
      </c>
      <c r="C463" s="16" t="s">
        <v>195</v>
      </c>
      <c r="D463" s="16" t="s">
        <v>196</v>
      </c>
      <c r="E463" s="6" t="n">
        <v>1000</v>
      </c>
      <c r="F463" s="7" t="n">
        <v>2</v>
      </c>
      <c r="G463" s="6" t="n">
        <v>17.67</v>
      </c>
      <c r="H463" s="6" t="n">
        <v>0</v>
      </c>
      <c r="I463" s="6" t="n">
        <v>35.34</v>
      </c>
      <c r="J463" s="6" t="n">
        <v>35.34</v>
      </c>
    </row>
    <row collapsed="false" customFormat="false" customHeight="false" hidden="false" ht="12.1" outlineLevel="0" r="464">
      <c r="A464" s="39" t="n">
        <v>46628</v>
      </c>
      <c r="B464" s="16" t="s">
        <v>674</v>
      </c>
      <c r="C464" s="16" t="s">
        <v>173</v>
      </c>
      <c r="D464" s="16" t="s">
        <v>174</v>
      </c>
      <c r="E464" s="6" t="n">
        <v>1000</v>
      </c>
      <c r="F464" s="7" t="n">
        <v>5</v>
      </c>
      <c r="G464" s="6" t="n">
        <v>16.64</v>
      </c>
      <c r="H464" s="6" t="n">
        <v>0</v>
      </c>
      <c r="I464" s="6" t="n">
        <v>83.2</v>
      </c>
      <c r="J464" s="6" t="n">
        <v>83.2</v>
      </c>
    </row>
    <row collapsed="false" customFormat="false" customHeight="false" hidden="false" ht="12.1" outlineLevel="0" r="465">
      <c r="A465" s="39" t="n">
        <v>46629</v>
      </c>
      <c r="B465" s="16" t="s">
        <v>674</v>
      </c>
      <c r="C465" s="16" t="s">
        <v>216</v>
      </c>
      <c r="D465" s="16" t="s">
        <v>217</v>
      </c>
      <c r="E465" s="6" t="n">
        <v>1000</v>
      </c>
      <c r="F465" s="7" t="n">
        <v>3</v>
      </c>
      <c r="G465" s="6" t="n">
        <v>12.33</v>
      </c>
      <c r="H465" s="6" t="n">
        <v>0</v>
      </c>
      <c r="I465" s="6" t="n">
        <v>36.99</v>
      </c>
      <c r="J465" s="6" t="n">
        <v>36.99</v>
      </c>
    </row>
    <row collapsed="false" customFormat="false" customHeight="false" hidden="false" ht="12.1" outlineLevel="0" r="466">
      <c r="A466" s="39" t="n">
        <v>46632</v>
      </c>
      <c r="B466" s="16" t="s">
        <v>674</v>
      </c>
      <c r="C466" s="16" t="s">
        <v>207</v>
      </c>
      <c r="D466" s="16" t="s">
        <v>208</v>
      </c>
      <c r="E466" s="6" t="n">
        <v>237.97</v>
      </c>
      <c r="F466" s="7" t="n">
        <v>3</v>
      </c>
      <c r="G466" s="6" t="n">
        <v>1</v>
      </c>
      <c r="H466" s="6" t="n">
        <v>0</v>
      </c>
      <c r="I466" s="6" t="n">
        <v>3</v>
      </c>
      <c r="J466" s="6" t="n">
        <v>3</v>
      </c>
    </row>
    <row collapsed="false" customFormat="false" customHeight="false" hidden="false" ht="12.1" outlineLevel="0" r="467">
      <c r="A467" s="39" t="n">
        <v>46644</v>
      </c>
      <c r="B467" s="16" t="s">
        <v>674</v>
      </c>
      <c r="C467" s="16" t="s">
        <v>145</v>
      </c>
      <c r="D467" s="16" t="s">
        <v>147</v>
      </c>
      <c r="E467" s="6" t="n">
        <v>1000</v>
      </c>
      <c r="F467" s="7" t="n">
        <v>11</v>
      </c>
      <c r="G467" s="6" t="n">
        <v>33.41</v>
      </c>
      <c r="H467" s="6" t="n">
        <v>0</v>
      </c>
      <c r="I467" s="6" t="n">
        <v>367.51</v>
      </c>
      <c r="J467" s="6" t="n">
        <v>367.51</v>
      </c>
    </row>
    <row collapsed="false" customFormat="false" customHeight="false" hidden="false" ht="12.1" outlineLevel="0" r="468">
      <c r="A468" s="39" t="n">
        <v>46646</v>
      </c>
      <c r="B468" s="16" t="s">
        <v>674</v>
      </c>
      <c r="C468" s="16" t="s">
        <v>179</v>
      </c>
      <c r="D468" s="16" t="s">
        <v>180</v>
      </c>
      <c r="E468" s="6" t="n">
        <v>1000</v>
      </c>
      <c r="F468" s="7" t="n">
        <v>4</v>
      </c>
      <c r="G468" s="6" t="n">
        <v>20.55</v>
      </c>
      <c r="H468" s="6" t="n">
        <v>0</v>
      </c>
      <c r="I468" s="6" t="n">
        <v>82.2</v>
      </c>
      <c r="J468" s="6" t="n">
        <v>82.2</v>
      </c>
    </row>
    <row collapsed="false" customFormat="false" customHeight="false" hidden="false" ht="12.1" outlineLevel="0" r="469">
      <c r="A469" s="39" t="n">
        <v>46647</v>
      </c>
      <c r="B469" s="16" t="s">
        <v>674</v>
      </c>
      <c r="C469" s="16" t="s">
        <v>167</v>
      </c>
      <c r="D469" s="16" t="s">
        <v>168</v>
      </c>
      <c r="E469" s="6" t="n">
        <v>1000</v>
      </c>
      <c r="F469" s="7" t="n">
        <v>6</v>
      </c>
      <c r="G469" s="6" t="n">
        <v>16.23</v>
      </c>
      <c r="H469" s="6" t="n">
        <v>0</v>
      </c>
      <c r="I469" s="6" t="n">
        <v>97.38</v>
      </c>
      <c r="J469" s="6" t="n">
        <v>97.38</v>
      </c>
    </row>
    <row collapsed="false" customFormat="false" customHeight="false" hidden="false" ht="12.1" outlineLevel="0" r="470">
      <c r="A470" s="39" t="n">
        <v>46649</v>
      </c>
      <c r="B470" s="16" t="s">
        <v>674</v>
      </c>
      <c r="C470" s="16" t="s">
        <v>189</v>
      </c>
      <c r="D470" s="16" t="s">
        <v>190</v>
      </c>
      <c r="E470" s="6" t="n">
        <v>1000</v>
      </c>
      <c r="F470" s="7" t="n">
        <v>2</v>
      </c>
      <c r="G470" s="6" t="n">
        <v>16.85</v>
      </c>
      <c r="H470" s="6" t="n">
        <v>0</v>
      </c>
      <c r="I470" s="6" t="n">
        <v>33.7</v>
      </c>
      <c r="J470" s="6" t="n">
        <v>33.7</v>
      </c>
    </row>
    <row collapsed="false" customFormat="false" customHeight="false" hidden="false" ht="12.1" outlineLevel="0" r="471">
      <c r="A471" s="39" t="n">
        <v>46655</v>
      </c>
      <c r="B471" s="16" t="s">
        <v>674</v>
      </c>
      <c r="C471" s="16" t="s">
        <v>198</v>
      </c>
      <c r="D471" s="16" t="s">
        <v>199</v>
      </c>
      <c r="E471" s="6" t="n">
        <v>233.7</v>
      </c>
      <c r="F471" s="7" t="n">
        <v>6</v>
      </c>
      <c r="G471" s="6" t="n">
        <v>1.51</v>
      </c>
      <c r="H471" s="6" t="n">
        <v>0</v>
      </c>
      <c r="I471" s="6" t="n">
        <v>9.06</v>
      </c>
      <c r="J471" s="6" t="n">
        <v>9.06</v>
      </c>
    </row>
    <row collapsed="false" customFormat="false" customHeight="false" hidden="false" ht="12.1" outlineLevel="0" r="472">
      <c r="A472" s="39" t="n">
        <v>46655</v>
      </c>
      <c r="B472" s="16" t="s">
        <v>674</v>
      </c>
      <c r="C472" s="16" t="s">
        <v>170</v>
      </c>
      <c r="D472" s="16" t="s">
        <v>171</v>
      </c>
      <c r="E472" s="6" t="n">
        <v>1000</v>
      </c>
      <c r="F472" s="7" t="n">
        <v>5</v>
      </c>
      <c r="G472" s="6" t="n">
        <v>20.96</v>
      </c>
      <c r="H472" s="6" t="n">
        <v>0</v>
      </c>
      <c r="I472" s="6" t="n">
        <v>104.8</v>
      </c>
      <c r="J472" s="6" t="n">
        <v>104.8</v>
      </c>
    </row>
    <row collapsed="false" customFormat="false" customHeight="false" hidden="false" ht="12.1" outlineLevel="0" r="473">
      <c r="A473" s="39" t="n">
        <v>46656</v>
      </c>
      <c r="B473" s="16" t="s">
        <v>674</v>
      </c>
      <c r="C473" s="16" t="s">
        <v>195</v>
      </c>
      <c r="D473" s="16" t="s">
        <v>196</v>
      </c>
      <c r="E473" s="6" t="n">
        <v>1000</v>
      </c>
      <c r="F473" s="7" t="n">
        <v>2</v>
      </c>
      <c r="G473" s="6" t="n">
        <v>17.67</v>
      </c>
      <c r="H473" s="6" t="n">
        <v>0</v>
      </c>
      <c r="I473" s="6" t="n">
        <v>35.34</v>
      </c>
      <c r="J473" s="6" t="n">
        <v>35.34</v>
      </c>
    </row>
    <row collapsed="false" customFormat="false" customHeight="false" hidden="false" ht="12.1" outlineLevel="0" r="474">
      <c r="A474" s="39" t="n">
        <v>46658</v>
      </c>
      <c r="B474" s="16" t="s">
        <v>674</v>
      </c>
      <c r="C474" s="16" t="s">
        <v>153</v>
      </c>
      <c r="D474" s="16" t="s">
        <v>154</v>
      </c>
      <c r="E474" s="6" t="n">
        <v>1000</v>
      </c>
      <c r="F474" s="7" t="n">
        <v>12</v>
      </c>
      <c r="G474" s="6" t="n">
        <v>38.39</v>
      </c>
      <c r="H474" s="6" t="n">
        <v>0</v>
      </c>
      <c r="I474" s="6" t="n">
        <v>460.68</v>
      </c>
      <c r="J474" s="6" t="n">
        <v>460.68</v>
      </c>
    </row>
    <row collapsed="false" customFormat="false" customHeight="false" hidden="false" ht="12.1" outlineLevel="0" r="475">
      <c r="A475" s="39" t="n">
        <v>46658</v>
      </c>
      <c r="B475" s="16" t="s">
        <v>674</v>
      </c>
      <c r="C475" s="16" t="s">
        <v>173</v>
      </c>
      <c r="D475" s="16" t="s">
        <v>174</v>
      </c>
      <c r="E475" s="6" t="n">
        <v>1000</v>
      </c>
      <c r="F475" s="7" t="n">
        <v>5</v>
      </c>
      <c r="G475" s="6" t="n">
        <v>16.64</v>
      </c>
      <c r="H475" s="6" t="n">
        <v>0</v>
      </c>
      <c r="I475" s="6" t="n">
        <v>83.2</v>
      </c>
      <c r="J475" s="6" t="n">
        <v>83.2</v>
      </c>
    </row>
    <row collapsed="false" customFormat="false" customHeight="false" hidden="false" ht="12.1" outlineLevel="0" r="476">
      <c r="A476" s="39" t="n">
        <v>46659</v>
      </c>
      <c r="B476" s="16" t="s">
        <v>674</v>
      </c>
      <c r="C476" s="16" t="s">
        <v>216</v>
      </c>
      <c r="D476" s="16" t="s">
        <v>217</v>
      </c>
      <c r="E476" s="6" t="n">
        <v>1000</v>
      </c>
      <c r="F476" s="7" t="n">
        <v>3</v>
      </c>
      <c r="G476" s="6" t="n">
        <v>12.33</v>
      </c>
      <c r="H476" s="6" t="n">
        <v>0</v>
      </c>
      <c r="I476" s="6" t="n">
        <v>36.99</v>
      </c>
      <c r="J476" s="6" t="n">
        <v>36.99</v>
      </c>
    </row>
    <row collapsed="false" customFormat="false" customHeight="false" hidden="false" ht="12.1" outlineLevel="0" r="477">
      <c r="A477" s="39" t="n">
        <v>46676</v>
      </c>
      <c r="B477" s="16" t="s">
        <v>674</v>
      </c>
      <c r="C477" s="16" t="s">
        <v>179</v>
      </c>
      <c r="D477" s="16" t="s">
        <v>180</v>
      </c>
      <c r="E477" s="6" t="n">
        <v>1000</v>
      </c>
      <c r="F477" s="7" t="n">
        <v>4</v>
      </c>
      <c r="G477" s="6" t="n">
        <v>20.55</v>
      </c>
      <c r="H477" s="6" t="n">
        <v>0</v>
      </c>
      <c r="I477" s="6" t="n">
        <v>82.2</v>
      </c>
      <c r="J477" s="6" t="n">
        <v>82.2</v>
      </c>
    </row>
    <row collapsed="false" customFormat="false" customHeight="false" hidden="false" ht="12.1" outlineLevel="0" r="478">
      <c r="A478" s="39" t="n">
        <v>46677</v>
      </c>
      <c r="B478" s="16" t="s">
        <v>674</v>
      </c>
      <c r="C478" s="16" t="s">
        <v>167</v>
      </c>
      <c r="D478" s="16" t="s">
        <v>168</v>
      </c>
      <c r="E478" s="6" t="n">
        <v>1000</v>
      </c>
      <c r="F478" s="7" t="n">
        <v>6</v>
      </c>
      <c r="G478" s="6" t="n">
        <v>16.23</v>
      </c>
      <c r="H478" s="6" t="n">
        <v>0</v>
      </c>
      <c r="I478" s="6" t="n">
        <v>97.38</v>
      </c>
      <c r="J478" s="6" t="n">
        <v>97.38</v>
      </c>
    </row>
    <row collapsed="false" customFormat="false" customHeight="false" hidden="false" ht="12.1" outlineLevel="0" r="479">
      <c r="A479" s="39" t="n">
        <v>46679</v>
      </c>
      <c r="B479" s="16" t="s">
        <v>674</v>
      </c>
      <c r="C479" s="16" t="s">
        <v>157</v>
      </c>
      <c r="D479" s="16" t="s">
        <v>158</v>
      </c>
      <c r="E479" s="6" t="n">
        <v>1000</v>
      </c>
      <c r="F479" s="7" t="n">
        <v>8</v>
      </c>
      <c r="G479" s="6" t="n">
        <v>62.33</v>
      </c>
      <c r="H479" s="6" t="n">
        <v>0</v>
      </c>
      <c r="I479" s="6" t="n">
        <v>498.64</v>
      </c>
      <c r="J479" s="6" t="n">
        <v>498.64</v>
      </c>
    </row>
    <row collapsed="false" customFormat="false" customHeight="false" hidden="false" ht="12.1" outlineLevel="0" r="480">
      <c r="A480" s="39" t="n">
        <v>46679</v>
      </c>
      <c r="B480" s="16" t="s">
        <v>674</v>
      </c>
      <c r="C480" s="16" t="s">
        <v>189</v>
      </c>
      <c r="D480" s="16" t="s">
        <v>190</v>
      </c>
      <c r="E480" s="6" t="n">
        <v>1000</v>
      </c>
      <c r="F480" s="7" t="n">
        <v>2</v>
      </c>
      <c r="G480" s="6" t="n">
        <v>16.85</v>
      </c>
      <c r="H480" s="6" t="n">
        <v>0</v>
      </c>
      <c r="I480" s="6" t="n">
        <v>33.7</v>
      </c>
      <c r="J480" s="6" t="n">
        <v>33.7</v>
      </c>
    </row>
    <row collapsed="false" customFormat="false" customHeight="false" hidden="false" ht="12.1" outlineLevel="0" r="481">
      <c r="A481" s="39" t="n">
        <v>46685</v>
      </c>
      <c r="B481" s="16" t="s">
        <v>674</v>
      </c>
      <c r="C481" s="16" t="s">
        <v>198</v>
      </c>
      <c r="D481" s="16" t="s">
        <v>199</v>
      </c>
      <c r="E481" s="6" t="n">
        <v>233.7</v>
      </c>
      <c r="F481" s="7" t="n">
        <v>6</v>
      </c>
      <c r="G481" s="6" t="n">
        <v>1.51</v>
      </c>
      <c r="H481" s="6" t="n">
        <v>0</v>
      </c>
      <c r="I481" s="6" t="n">
        <v>9.06</v>
      </c>
      <c r="J481" s="6" t="n">
        <v>9.06</v>
      </c>
    </row>
    <row collapsed="false" customFormat="false" customHeight="false" hidden="false" ht="12.1" outlineLevel="0" r="482">
      <c r="A482" s="39" t="n">
        <v>46685</v>
      </c>
      <c r="B482" s="16" t="s">
        <v>674</v>
      </c>
      <c r="C482" s="16" t="s">
        <v>170</v>
      </c>
      <c r="D482" s="16" t="s">
        <v>171</v>
      </c>
      <c r="E482" s="6" t="n">
        <v>1000</v>
      </c>
      <c r="F482" s="7" t="n">
        <v>5</v>
      </c>
      <c r="G482" s="6" t="n">
        <v>20.96</v>
      </c>
      <c r="H482" s="6" t="n">
        <v>0</v>
      </c>
      <c r="I482" s="6" t="n">
        <v>104.8</v>
      </c>
      <c r="J482" s="6" t="n">
        <v>104.8</v>
      </c>
    </row>
    <row collapsed="false" customFormat="false" customHeight="false" hidden="false" ht="12.1" outlineLevel="0" r="483">
      <c r="A483" s="39" t="n">
        <v>46686</v>
      </c>
      <c r="B483" s="16" t="s">
        <v>674</v>
      </c>
      <c r="C483" s="16" t="s">
        <v>195</v>
      </c>
      <c r="D483" s="16" t="s">
        <v>196</v>
      </c>
      <c r="E483" s="6" t="n">
        <v>1000</v>
      </c>
      <c r="F483" s="7" t="n">
        <v>2</v>
      </c>
      <c r="G483" s="6" t="n">
        <v>17.67</v>
      </c>
      <c r="H483" s="6" t="n">
        <v>0</v>
      </c>
      <c r="I483" s="6" t="n">
        <v>35.34</v>
      </c>
      <c r="J483" s="6" t="n">
        <v>35.34</v>
      </c>
    </row>
    <row collapsed="false" customFormat="false" customHeight="false" hidden="false" ht="12.1" outlineLevel="0" r="484">
      <c r="A484" s="39" t="n">
        <v>46688</v>
      </c>
      <c r="B484" s="16" t="s">
        <v>674</v>
      </c>
      <c r="C484" s="16" t="s">
        <v>173</v>
      </c>
      <c r="D484" s="16" t="s">
        <v>174</v>
      </c>
      <c r="E484" s="6" t="n">
        <v>1000</v>
      </c>
      <c r="F484" s="7" t="n">
        <v>5</v>
      </c>
      <c r="G484" s="6" t="n">
        <v>16.64</v>
      </c>
      <c r="H484" s="6" t="n">
        <v>0</v>
      </c>
      <c r="I484" s="6" t="n">
        <v>83.2</v>
      </c>
      <c r="J484" s="6" t="n">
        <v>83.2</v>
      </c>
    </row>
    <row collapsed="false" customFormat="false" customHeight="false" hidden="false" ht="12.1" outlineLevel="0" r="485">
      <c r="A485" s="39" t="n">
        <v>46689</v>
      </c>
      <c r="B485" s="16" t="s">
        <v>674</v>
      </c>
      <c r="C485" s="16" t="s">
        <v>216</v>
      </c>
      <c r="D485" s="16" t="s">
        <v>217</v>
      </c>
      <c r="E485" s="6" t="n">
        <v>1000</v>
      </c>
      <c r="F485" s="7" t="n">
        <v>3</v>
      </c>
      <c r="G485" s="6" t="n">
        <v>12.33</v>
      </c>
      <c r="H485" s="6" t="n">
        <v>0</v>
      </c>
      <c r="I485" s="6" t="n">
        <v>36.99</v>
      </c>
      <c r="J485" s="6" t="n">
        <v>36.99</v>
      </c>
    </row>
    <row collapsed="false" customFormat="false" customHeight="false" hidden="false" ht="12.1" outlineLevel="0" r="486">
      <c r="A486" s="39" t="n">
        <v>46706</v>
      </c>
      <c r="B486" s="16" t="s">
        <v>674</v>
      </c>
      <c r="C486" s="16" t="s">
        <v>179</v>
      </c>
      <c r="D486" s="16" t="s">
        <v>180</v>
      </c>
      <c r="E486" s="6" t="n">
        <v>1000</v>
      </c>
      <c r="F486" s="7" t="n">
        <v>4</v>
      </c>
      <c r="G486" s="6" t="n">
        <v>20.55</v>
      </c>
      <c r="H486" s="6" t="n">
        <v>0</v>
      </c>
      <c r="I486" s="6" t="n">
        <v>82.2</v>
      </c>
      <c r="J486" s="6" t="n">
        <v>82.2</v>
      </c>
    </row>
    <row collapsed="false" customFormat="false" customHeight="false" hidden="false" ht="12.1" outlineLevel="0" r="487">
      <c r="A487" s="39" t="n">
        <v>46707</v>
      </c>
      <c r="B487" s="16" t="s">
        <v>674</v>
      </c>
      <c r="C487" s="16" t="s">
        <v>167</v>
      </c>
      <c r="D487" s="16" t="s">
        <v>168</v>
      </c>
      <c r="E487" s="6" t="n">
        <v>1000</v>
      </c>
      <c r="F487" s="7" t="n">
        <v>6</v>
      </c>
      <c r="G487" s="6" t="n">
        <v>16.23</v>
      </c>
      <c r="H487" s="6" t="n">
        <v>0</v>
      </c>
      <c r="I487" s="6" t="n">
        <v>97.38</v>
      </c>
      <c r="J487" s="6" t="n">
        <v>97.38</v>
      </c>
    </row>
    <row collapsed="false" customFormat="false" customHeight="false" hidden="false" ht="12.1" outlineLevel="0" r="488">
      <c r="A488" s="39" t="n">
        <v>46709</v>
      </c>
      <c r="B488" s="16" t="s">
        <v>674</v>
      </c>
      <c r="C488" s="16" t="s">
        <v>189</v>
      </c>
      <c r="D488" s="16" t="s">
        <v>190</v>
      </c>
      <c r="E488" s="6" t="n">
        <v>1000</v>
      </c>
      <c r="F488" s="7" t="n">
        <v>2</v>
      </c>
      <c r="G488" s="6" t="n">
        <v>16.85</v>
      </c>
      <c r="H488" s="6" t="n">
        <v>0</v>
      </c>
      <c r="I488" s="6" t="n">
        <v>33.7</v>
      </c>
      <c r="J488" s="6" t="n">
        <v>33.7</v>
      </c>
    </row>
    <row collapsed="false" customFormat="false" customHeight="false" hidden="false" ht="12.1" outlineLevel="0" r="489">
      <c r="A489" s="39" t="n">
        <v>46714</v>
      </c>
      <c r="B489" s="16" t="s">
        <v>674</v>
      </c>
      <c r="C489" s="16" t="s">
        <v>150</v>
      </c>
      <c r="D489" s="16" t="s">
        <v>151</v>
      </c>
      <c r="E489" s="6" t="n">
        <v>1000</v>
      </c>
      <c r="F489" s="7" t="n">
        <v>11</v>
      </c>
      <c r="G489" s="6" t="n">
        <v>47.37</v>
      </c>
      <c r="H489" s="6" t="n">
        <v>0</v>
      </c>
      <c r="I489" s="6" t="n">
        <v>521.07</v>
      </c>
      <c r="J489" s="6" t="n">
        <v>521.07</v>
      </c>
    </row>
    <row collapsed="false" customFormat="false" customHeight="false" hidden="false" ht="12.1" outlineLevel="0" r="490">
      <c r="A490" s="39" t="n">
        <v>46715</v>
      </c>
      <c r="B490" s="16" t="s">
        <v>674</v>
      </c>
      <c r="C490" s="16" t="s">
        <v>170</v>
      </c>
      <c r="D490" s="16" t="s">
        <v>171</v>
      </c>
      <c r="E490" s="6" t="n">
        <v>1000</v>
      </c>
      <c r="F490" s="7" t="n">
        <v>5</v>
      </c>
      <c r="G490" s="6" t="n">
        <v>20.96</v>
      </c>
      <c r="H490" s="6" t="n">
        <v>0</v>
      </c>
      <c r="I490" s="6" t="n">
        <v>104.8</v>
      </c>
      <c r="J490" s="6" t="n">
        <v>104.8</v>
      </c>
    </row>
    <row collapsed="false" customFormat="false" customHeight="false" hidden="false" ht="12.1" outlineLevel="0" r="491">
      <c r="A491" s="39" t="n">
        <v>46716</v>
      </c>
      <c r="B491" s="16" t="s">
        <v>674</v>
      </c>
      <c r="C491" s="16" t="s">
        <v>198</v>
      </c>
      <c r="D491" s="16" t="s">
        <v>199</v>
      </c>
      <c r="E491" s="6" t="n">
        <v>233.7</v>
      </c>
      <c r="F491" s="7" t="n">
        <v>6</v>
      </c>
      <c r="G491" s="6" t="n">
        <v>1.51</v>
      </c>
      <c r="H491" s="6" t="n">
        <v>0</v>
      </c>
      <c r="I491" s="6" t="n">
        <v>9.06</v>
      </c>
      <c r="J491" s="6" t="n">
        <v>9.06</v>
      </c>
    </row>
    <row collapsed="false" customFormat="false" customHeight="false" hidden="false" ht="12.1" outlineLevel="0" r="492">
      <c r="A492" s="39" t="n">
        <v>46716</v>
      </c>
      <c r="B492" s="16" t="s">
        <v>674</v>
      </c>
      <c r="C492" s="16" t="s">
        <v>195</v>
      </c>
      <c r="D492" s="16" t="s">
        <v>196</v>
      </c>
      <c r="E492" s="6" t="n">
        <v>1000</v>
      </c>
      <c r="F492" s="7" t="n">
        <v>2</v>
      </c>
      <c r="G492" s="6" t="n">
        <v>17.67</v>
      </c>
      <c r="H492" s="6" t="n">
        <v>0</v>
      </c>
      <c r="I492" s="6" t="n">
        <v>35.34</v>
      </c>
      <c r="J492" s="6" t="n">
        <v>35.34</v>
      </c>
    </row>
    <row collapsed="false" customFormat="false" customHeight="false" hidden="false" ht="12.1" outlineLevel="0" r="493">
      <c r="A493" s="39" t="n">
        <v>46718</v>
      </c>
      <c r="B493" s="16" t="s">
        <v>674</v>
      </c>
      <c r="C493" s="16" t="s">
        <v>173</v>
      </c>
      <c r="D493" s="16" t="s">
        <v>174</v>
      </c>
      <c r="E493" s="6" t="n">
        <v>1000</v>
      </c>
      <c r="F493" s="7" t="n">
        <v>5</v>
      </c>
      <c r="G493" s="6" t="n">
        <v>16.64</v>
      </c>
      <c r="H493" s="6" t="n">
        <v>0</v>
      </c>
      <c r="I493" s="6" t="n">
        <v>83.2</v>
      </c>
      <c r="J493" s="6" t="n">
        <v>83.2</v>
      </c>
    </row>
    <row collapsed="false" customFormat="false" customHeight="false" hidden="false" ht="12.1" outlineLevel="0" r="494">
      <c r="A494" s="39" t="n">
        <v>46719</v>
      </c>
      <c r="B494" s="16" t="s">
        <v>674</v>
      </c>
      <c r="C494" s="16" t="s">
        <v>216</v>
      </c>
      <c r="D494" s="16" t="s">
        <v>217</v>
      </c>
      <c r="E494" s="6" t="n">
        <v>1000</v>
      </c>
      <c r="F494" s="7" t="n">
        <v>3</v>
      </c>
      <c r="G494" s="6" t="n">
        <v>12.33</v>
      </c>
      <c r="H494" s="6" t="n">
        <v>0</v>
      </c>
      <c r="I494" s="6" t="n">
        <v>36.99</v>
      </c>
      <c r="J494" s="6" t="n">
        <v>36.99</v>
      </c>
    </row>
    <row collapsed="false" customFormat="false" customHeight="false" hidden="false" ht="12.1" outlineLevel="0" r="495">
      <c r="A495" s="39" t="n">
        <v>46721</v>
      </c>
      <c r="B495" s="16" t="s">
        <v>674</v>
      </c>
      <c r="C495" s="16" t="s">
        <v>160</v>
      </c>
      <c r="D495" s="16" t="s">
        <v>161</v>
      </c>
      <c r="E495" s="6" t="n">
        <v>1000</v>
      </c>
      <c r="F495" s="7" t="n">
        <v>13</v>
      </c>
      <c r="G495" s="6" t="n">
        <v>35.4</v>
      </c>
      <c r="H495" s="6" t="n">
        <v>0</v>
      </c>
      <c r="I495" s="6" t="n">
        <v>460.2</v>
      </c>
      <c r="J495" s="6" t="n">
        <v>460.2</v>
      </c>
    </row>
    <row collapsed="false" customFormat="false" customHeight="false" hidden="false" ht="12.1" outlineLevel="0" r="496">
      <c r="A496" s="39" t="n">
        <v>46736</v>
      </c>
      <c r="B496" s="16" t="s">
        <v>674</v>
      </c>
      <c r="C496" s="16" t="s">
        <v>179</v>
      </c>
      <c r="D496" s="16" t="s">
        <v>180</v>
      </c>
      <c r="E496" s="6" t="n">
        <v>1000</v>
      </c>
      <c r="F496" s="7" t="n">
        <v>4</v>
      </c>
      <c r="G496" s="6" t="n">
        <v>20.55</v>
      </c>
      <c r="H496" s="6" t="n">
        <v>0</v>
      </c>
      <c r="I496" s="6" t="n">
        <v>82.2</v>
      </c>
      <c r="J496" s="6" t="n">
        <v>82.2</v>
      </c>
    </row>
    <row collapsed="false" customFormat="false" customHeight="false" hidden="false" ht="12.1" outlineLevel="0" r="497">
      <c r="A497" s="39" t="n">
        <v>46737</v>
      </c>
      <c r="B497" s="16" t="s">
        <v>674</v>
      </c>
      <c r="C497" s="16" t="s">
        <v>167</v>
      </c>
      <c r="D497" s="16" t="s">
        <v>168</v>
      </c>
      <c r="E497" s="6" t="n">
        <v>1000</v>
      </c>
      <c r="F497" s="7" t="n">
        <v>6</v>
      </c>
      <c r="G497" s="6" t="n">
        <v>16.23</v>
      </c>
      <c r="H497" s="6" t="n">
        <v>0</v>
      </c>
      <c r="I497" s="6" t="n">
        <v>97.38</v>
      </c>
      <c r="J497" s="6" t="n">
        <v>97.38</v>
      </c>
    </row>
    <row collapsed="false" customFormat="false" customHeight="false" hidden="false" ht="12.1" outlineLevel="0" r="498">
      <c r="A498" s="39" t="n">
        <v>46739</v>
      </c>
      <c r="B498" s="16" t="s">
        <v>674</v>
      </c>
      <c r="C498" s="16" t="s">
        <v>189</v>
      </c>
      <c r="D498" s="16" t="s">
        <v>190</v>
      </c>
      <c r="E498" s="6" t="n">
        <v>1000</v>
      </c>
      <c r="F498" s="7" t="n">
        <v>2</v>
      </c>
      <c r="G498" s="6" t="n">
        <v>16.85</v>
      </c>
      <c r="H498" s="6" t="n">
        <v>0</v>
      </c>
      <c r="I498" s="6" t="n">
        <v>33.7</v>
      </c>
      <c r="J498" s="6" t="n">
        <v>33.7</v>
      </c>
    </row>
    <row collapsed="false" customFormat="false" customHeight="false" hidden="false" ht="12.1" outlineLevel="0" r="499">
      <c r="A499" s="39" t="n">
        <v>46745</v>
      </c>
      <c r="B499" s="16" t="s">
        <v>674</v>
      </c>
      <c r="C499" s="16" t="s">
        <v>170</v>
      </c>
      <c r="D499" s="16" t="s">
        <v>171</v>
      </c>
      <c r="E499" s="6" t="n">
        <v>1000</v>
      </c>
      <c r="F499" s="7" t="n">
        <v>5</v>
      </c>
      <c r="G499" s="6" t="n">
        <v>20.96</v>
      </c>
      <c r="H499" s="6" t="n">
        <v>0</v>
      </c>
      <c r="I499" s="6" t="n">
        <v>104.8</v>
      </c>
      <c r="J499" s="6" t="n">
        <v>104.8</v>
      </c>
    </row>
    <row collapsed="false" customFormat="false" customHeight="false" hidden="false" ht="12.1" outlineLevel="0" r="500">
      <c r="A500" s="39" t="n">
        <v>46746</v>
      </c>
      <c r="B500" s="16" t="s">
        <v>674</v>
      </c>
      <c r="C500" s="16" t="s">
        <v>198</v>
      </c>
      <c r="D500" s="16" t="s">
        <v>199</v>
      </c>
      <c r="E500" s="6" t="n">
        <v>233.7</v>
      </c>
      <c r="F500" s="7" t="n">
        <v>6</v>
      </c>
      <c r="G500" s="6" t="n">
        <v>1.51</v>
      </c>
      <c r="H500" s="6" t="n">
        <v>0</v>
      </c>
      <c r="I500" s="6" t="n">
        <v>9.06</v>
      </c>
      <c r="J500" s="6" t="n">
        <v>9.06</v>
      </c>
    </row>
    <row collapsed="false" customFormat="false" customHeight="false" hidden="false" ht="12.1" outlineLevel="0" r="501">
      <c r="A501" s="39" t="n">
        <v>46746</v>
      </c>
      <c r="B501" s="16" t="s">
        <v>674</v>
      </c>
      <c r="C501" s="16" t="s">
        <v>195</v>
      </c>
      <c r="D501" s="16" t="s">
        <v>196</v>
      </c>
      <c r="E501" s="6" t="n">
        <v>1000</v>
      </c>
      <c r="F501" s="7" t="n">
        <v>2</v>
      </c>
      <c r="G501" s="6" t="n">
        <v>17.67</v>
      </c>
      <c r="H501" s="6" t="n">
        <v>0</v>
      </c>
      <c r="I501" s="6" t="n">
        <v>35.34</v>
      </c>
      <c r="J501" s="6" t="n">
        <v>35.34</v>
      </c>
    </row>
    <row collapsed="false" customFormat="false" customHeight="false" hidden="false" ht="12.1" outlineLevel="0" r="502">
      <c r="A502" s="39" t="n">
        <v>46748</v>
      </c>
      <c r="B502" s="16" t="s">
        <v>674</v>
      </c>
      <c r="C502" s="16" t="s">
        <v>173</v>
      </c>
      <c r="D502" s="16" t="s">
        <v>174</v>
      </c>
      <c r="E502" s="6" t="n">
        <v>1000</v>
      </c>
      <c r="F502" s="7" t="n">
        <v>5</v>
      </c>
      <c r="G502" s="6" t="n">
        <v>16.64</v>
      </c>
      <c r="H502" s="6" t="n">
        <v>0</v>
      </c>
      <c r="I502" s="6" t="n">
        <v>83.2</v>
      </c>
      <c r="J502" s="6" t="n">
        <v>83.2</v>
      </c>
    </row>
    <row collapsed="false" customFormat="false" customHeight="false" hidden="false" ht="12.1" outlineLevel="0" r="503">
      <c r="A503" s="39" t="n">
        <v>46749</v>
      </c>
      <c r="B503" s="16" t="s">
        <v>674</v>
      </c>
      <c r="C503" s="16" t="s">
        <v>216</v>
      </c>
      <c r="D503" s="16" t="s">
        <v>217</v>
      </c>
      <c r="E503" s="6" t="n">
        <v>1000</v>
      </c>
      <c r="F503" s="7" t="n">
        <v>3</v>
      </c>
      <c r="G503" s="6" t="n">
        <v>12.33</v>
      </c>
      <c r="H503" s="6" t="n">
        <v>0</v>
      </c>
      <c r="I503" s="6" t="n">
        <v>36.99</v>
      </c>
      <c r="J503" s="6" t="n">
        <v>36.99</v>
      </c>
    </row>
    <row collapsed="false" customFormat="false" customHeight="false" hidden="false" ht="12.1" outlineLevel="0" r="504">
      <c r="A504" s="39" t="n">
        <v>46766</v>
      </c>
      <c r="B504" s="16" t="s">
        <v>674</v>
      </c>
      <c r="C504" s="16" t="s">
        <v>179</v>
      </c>
      <c r="D504" s="16" t="s">
        <v>180</v>
      </c>
      <c r="E504" s="6" t="n">
        <v>1000</v>
      </c>
      <c r="F504" s="7" t="n">
        <v>4</v>
      </c>
      <c r="G504" s="6" t="n">
        <v>20.55</v>
      </c>
      <c r="H504" s="6" t="n">
        <v>0</v>
      </c>
      <c r="I504" s="6" t="n">
        <v>82.2</v>
      </c>
      <c r="J504" s="6" t="n">
        <v>82.2</v>
      </c>
    </row>
    <row collapsed="false" customFormat="false" customHeight="false" hidden="false" ht="12.1" outlineLevel="0" r="505">
      <c r="A505" s="39" t="n">
        <v>46767</v>
      </c>
      <c r="B505" s="16" t="s">
        <v>674</v>
      </c>
      <c r="C505" s="16" t="s">
        <v>167</v>
      </c>
      <c r="D505" s="16" t="s">
        <v>168</v>
      </c>
      <c r="E505" s="6" t="n">
        <v>1000</v>
      </c>
      <c r="F505" s="7" t="n">
        <v>6</v>
      </c>
      <c r="G505" s="6" t="n">
        <v>16.23</v>
      </c>
      <c r="H505" s="6" t="n">
        <v>0</v>
      </c>
      <c r="I505" s="6" t="n">
        <v>97.38</v>
      </c>
      <c r="J505" s="6" t="n">
        <v>97.38</v>
      </c>
    </row>
    <row collapsed="false" customFormat="false" customHeight="false" hidden="false" ht="12.1" outlineLevel="0" r="506">
      <c r="A506" s="39" t="n">
        <v>46769</v>
      </c>
      <c r="B506" s="16" t="s">
        <v>674</v>
      </c>
      <c r="C506" s="16" t="s">
        <v>189</v>
      </c>
      <c r="D506" s="16" t="s">
        <v>190</v>
      </c>
      <c r="E506" s="6" t="n">
        <v>1000</v>
      </c>
      <c r="F506" s="7" t="n">
        <v>2</v>
      </c>
      <c r="G506" s="6" t="n">
        <v>16.85</v>
      </c>
      <c r="H506" s="6" t="n">
        <v>0</v>
      </c>
      <c r="I506" s="6" t="n">
        <v>33.7</v>
      </c>
      <c r="J506" s="6" t="n">
        <v>33.7</v>
      </c>
    </row>
    <row collapsed="false" customFormat="false" customHeight="false" hidden="false" ht="12.1" outlineLevel="0" r="507">
      <c r="A507" s="39" t="n">
        <v>46775</v>
      </c>
      <c r="B507" s="16" t="s">
        <v>674</v>
      </c>
      <c r="C507" s="16" t="s">
        <v>170</v>
      </c>
      <c r="D507" s="16" t="s">
        <v>171</v>
      </c>
      <c r="E507" s="6" t="n">
        <v>1000</v>
      </c>
      <c r="F507" s="7" t="n">
        <v>5</v>
      </c>
      <c r="G507" s="6" t="n">
        <v>20.96</v>
      </c>
      <c r="H507" s="6" t="n">
        <v>0</v>
      </c>
      <c r="I507" s="6" t="n">
        <v>104.8</v>
      </c>
      <c r="J507" s="6" t="n">
        <v>104.8</v>
      </c>
    </row>
    <row collapsed="false" customFormat="false" customHeight="false" hidden="false" ht="12.1" outlineLevel="0" r="508">
      <c r="A508" s="39" t="n">
        <v>46776</v>
      </c>
      <c r="B508" s="16" t="s">
        <v>674</v>
      </c>
      <c r="C508" s="16" t="s">
        <v>195</v>
      </c>
      <c r="D508" s="16" t="s">
        <v>196</v>
      </c>
      <c r="E508" s="6" t="n">
        <v>1000</v>
      </c>
      <c r="F508" s="7" t="n">
        <v>2</v>
      </c>
      <c r="G508" s="6" t="n">
        <v>17.67</v>
      </c>
      <c r="H508" s="6" t="n">
        <v>0</v>
      </c>
      <c r="I508" s="6" t="n">
        <v>35.34</v>
      </c>
      <c r="J508" s="6" t="n">
        <v>35.34</v>
      </c>
    </row>
    <row collapsed="false" customFormat="false" customHeight="false" hidden="false" ht="12.1" outlineLevel="0" r="509">
      <c r="A509" s="39" t="n">
        <v>46777</v>
      </c>
      <c r="B509" s="16" t="s">
        <v>674</v>
      </c>
      <c r="C509" s="16" t="s">
        <v>198</v>
      </c>
      <c r="D509" s="16" t="s">
        <v>199</v>
      </c>
      <c r="E509" s="6" t="n">
        <v>233.7</v>
      </c>
      <c r="F509" s="7" t="n">
        <v>6</v>
      </c>
      <c r="G509" s="6" t="n">
        <v>1.51</v>
      </c>
      <c r="H509" s="6" t="n">
        <v>0</v>
      </c>
      <c r="I509" s="6" t="n">
        <v>9.06</v>
      </c>
      <c r="J509" s="6" t="n">
        <v>9.06</v>
      </c>
    </row>
    <row collapsed="false" customFormat="false" customHeight="false" hidden="false" ht="12.1" outlineLevel="0" r="510">
      <c r="A510" s="39" t="n">
        <v>46777</v>
      </c>
      <c r="B510" s="16" t="s">
        <v>674</v>
      </c>
      <c r="C510" s="16" t="s">
        <v>182</v>
      </c>
      <c r="D510" s="16" t="s">
        <v>183</v>
      </c>
      <c r="E510" s="6" t="n">
        <v>1000</v>
      </c>
      <c r="F510" s="7" t="n">
        <v>7</v>
      </c>
      <c r="G510" s="6" t="n">
        <v>30.42</v>
      </c>
      <c r="H510" s="6" t="n">
        <v>0</v>
      </c>
      <c r="I510" s="6" t="n">
        <v>212.94</v>
      </c>
      <c r="J510" s="6" t="n">
        <v>212.94</v>
      </c>
    </row>
    <row collapsed="false" customFormat="false" customHeight="false" hidden="false" ht="12.1" outlineLevel="0" r="511">
      <c r="A511" s="39" t="n">
        <v>46777</v>
      </c>
      <c r="B511" s="16" t="s">
        <v>674</v>
      </c>
      <c r="C511" s="16" t="s">
        <v>186</v>
      </c>
      <c r="D511" s="16" t="s">
        <v>187</v>
      </c>
      <c r="E511" s="6" t="n">
        <v>1000</v>
      </c>
      <c r="F511" s="7" t="n">
        <v>5</v>
      </c>
      <c r="G511" s="6" t="n">
        <v>34.41</v>
      </c>
      <c r="H511" s="6" t="n">
        <v>0</v>
      </c>
      <c r="I511" s="6" t="n">
        <v>172.05</v>
      </c>
      <c r="J511" s="6" t="n">
        <v>172.05</v>
      </c>
    </row>
    <row collapsed="false" customFormat="false" customHeight="false" hidden="false" ht="12.1" outlineLevel="0" r="512">
      <c r="A512" s="39" t="n">
        <v>46778</v>
      </c>
      <c r="B512" s="16" t="s">
        <v>674</v>
      </c>
      <c r="C512" s="16" t="s">
        <v>173</v>
      </c>
      <c r="D512" s="16" t="s">
        <v>174</v>
      </c>
      <c r="E512" s="6" t="n">
        <v>1000</v>
      </c>
      <c r="F512" s="7" t="n">
        <v>5</v>
      </c>
      <c r="G512" s="6" t="n">
        <v>16.64</v>
      </c>
      <c r="H512" s="6" t="n">
        <v>0</v>
      </c>
      <c r="I512" s="6" t="n">
        <v>83.2</v>
      </c>
      <c r="J512" s="6" t="n">
        <v>83.2</v>
      </c>
    </row>
    <row collapsed="false" customFormat="false" customHeight="false" hidden="false" ht="12.1" outlineLevel="0" r="513">
      <c r="A513" s="39" t="n">
        <v>46779</v>
      </c>
      <c r="B513" s="16" t="s">
        <v>674</v>
      </c>
      <c r="C513" s="16" t="s">
        <v>216</v>
      </c>
      <c r="D513" s="16" t="s">
        <v>217</v>
      </c>
      <c r="E513" s="6" t="n">
        <v>1000</v>
      </c>
      <c r="F513" s="7" t="n">
        <v>3</v>
      </c>
      <c r="G513" s="6" t="n">
        <v>12.33</v>
      </c>
      <c r="H513" s="6" t="n">
        <v>0</v>
      </c>
      <c r="I513" s="6" t="n">
        <v>36.99</v>
      </c>
      <c r="J513" s="6" t="n">
        <v>36.99</v>
      </c>
    </row>
    <row collapsed="false" customFormat="false" customHeight="false" hidden="false" ht="12.1" outlineLevel="0" r="514">
      <c r="A514" s="39" t="n">
        <v>46791</v>
      </c>
      <c r="B514" s="16" t="s">
        <v>674</v>
      </c>
      <c r="C514" s="16" t="s">
        <v>164</v>
      </c>
      <c r="D514" s="16" t="s">
        <v>165</v>
      </c>
      <c r="E514" s="6" t="n">
        <v>1000</v>
      </c>
      <c r="F514" s="7" t="n">
        <v>12</v>
      </c>
      <c r="G514" s="6" t="n">
        <v>34.9</v>
      </c>
      <c r="H514" s="6" t="n">
        <v>0</v>
      </c>
      <c r="I514" s="6" t="n">
        <v>418.8</v>
      </c>
      <c r="J514" s="6" t="n">
        <v>418.8</v>
      </c>
    </row>
    <row collapsed="false" customFormat="false" customHeight="false" hidden="false" ht="12.1" outlineLevel="0" r="515">
      <c r="A515" s="39" t="n">
        <v>46796</v>
      </c>
      <c r="B515" s="16" t="s">
        <v>674</v>
      </c>
      <c r="C515" s="16" t="s">
        <v>179</v>
      </c>
      <c r="D515" s="16" t="s">
        <v>180</v>
      </c>
      <c r="E515" s="6" t="n">
        <v>1000</v>
      </c>
      <c r="F515" s="7" t="n">
        <v>4</v>
      </c>
      <c r="G515" s="6" t="n">
        <v>20.55</v>
      </c>
      <c r="H515" s="6" t="n">
        <v>0</v>
      </c>
      <c r="I515" s="6" t="n">
        <v>82.2</v>
      </c>
      <c r="J515" s="6" t="n">
        <v>82.2</v>
      </c>
    </row>
    <row collapsed="false" customFormat="false" customHeight="false" hidden="false" ht="12.1" outlineLevel="0" r="516">
      <c r="A516" s="39" t="n">
        <v>46797</v>
      </c>
      <c r="B516" s="16" t="s">
        <v>674</v>
      </c>
      <c r="C516" s="16" t="s">
        <v>167</v>
      </c>
      <c r="D516" s="16" t="s">
        <v>168</v>
      </c>
      <c r="E516" s="6" t="n">
        <v>1000</v>
      </c>
      <c r="F516" s="7" t="n">
        <v>6</v>
      </c>
      <c r="G516" s="6" t="n">
        <v>16.23</v>
      </c>
      <c r="H516" s="6" t="n">
        <v>0</v>
      </c>
      <c r="I516" s="6" t="n">
        <v>97.38</v>
      </c>
      <c r="J516" s="6" t="n">
        <v>97.38</v>
      </c>
    </row>
    <row collapsed="false" customFormat="false" customHeight="false" hidden="false" ht="12.1" outlineLevel="0" r="517">
      <c r="A517" s="39" t="n">
        <v>46799</v>
      </c>
      <c r="B517" s="16" t="s">
        <v>674</v>
      </c>
      <c r="C517" s="16" t="s">
        <v>189</v>
      </c>
      <c r="D517" s="16" t="s">
        <v>190</v>
      </c>
      <c r="E517" s="6" t="n">
        <v>1000</v>
      </c>
      <c r="F517" s="7" t="n">
        <v>2</v>
      </c>
      <c r="G517" s="6" t="n">
        <v>16.85</v>
      </c>
      <c r="H517" s="6" t="n">
        <v>0</v>
      </c>
      <c r="I517" s="6" t="n">
        <v>33.7</v>
      </c>
      <c r="J517" s="6" t="n">
        <v>33.7</v>
      </c>
    </row>
    <row collapsed="false" customFormat="false" customHeight="false" hidden="false" ht="12.1" outlineLevel="0" r="518">
      <c r="A518" s="39" t="n">
        <v>46805</v>
      </c>
      <c r="B518" s="16" t="s">
        <v>674</v>
      </c>
      <c r="C518" s="16" t="s">
        <v>170</v>
      </c>
      <c r="D518" s="16" t="s">
        <v>171</v>
      </c>
      <c r="E518" s="6" t="n">
        <v>1000</v>
      </c>
      <c r="F518" s="7" t="n">
        <v>5</v>
      </c>
      <c r="G518" s="6" t="n">
        <v>20.96</v>
      </c>
      <c r="H518" s="6" t="n">
        <v>0</v>
      </c>
      <c r="I518" s="6" t="n">
        <v>104.8</v>
      </c>
      <c r="J518" s="6" t="n">
        <v>104.8</v>
      </c>
    </row>
    <row collapsed="false" customFormat="false" customHeight="false" hidden="false" ht="12.1" outlineLevel="0" r="519">
      <c r="A519" s="39" t="n">
        <v>46806</v>
      </c>
      <c r="B519" s="16" t="s">
        <v>674</v>
      </c>
      <c r="C519" s="16" t="s">
        <v>195</v>
      </c>
      <c r="D519" s="16" t="s">
        <v>196</v>
      </c>
      <c r="E519" s="6" t="n">
        <v>1000</v>
      </c>
      <c r="F519" s="7" t="n">
        <v>2</v>
      </c>
      <c r="G519" s="6" t="n">
        <v>17.67</v>
      </c>
      <c r="H519" s="6" t="n">
        <v>0</v>
      </c>
      <c r="I519" s="6" t="n">
        <v>35.34</v>
      </c>
      <c r="J519" s="6" t="n">
        <v>35.34</v>
      </c>
    </row>
    <row collapsed="false" customFormat="false" customHeight="false" hidden="false" ht="12.1" outlineLevel="0" r="520">
      <c r="A520" s="39" t="n">
        <v>46808</v>
      </c>
      <c r="B520" s="16" t="s">
        <v>674</v>
      </c>
      <c r="C520" s="16" t="s">
        <v>198</v>
      </c>
      <c r="D520" s="16" t="s">
        <v>199</v>
      </c>
      <c r="E520" s="6" t="n">
        <v>233.7</v>
      </c>
      <c r="F520" s="7" t="n">
        <v>6</v>
      </c>
      <c r="G520" s="6" t="n">
        <v>1.51</v>
      </c>
      <c r="H520" s="6" t="n">
        <v>0</v>
      </c>
      <c r="I520" s="6" t="n">
        <v>9.06</v>
      </c>
      <c r="J520" s="6" t="n">
        <v>9.06</v>
      </c>
    </row>
    <row collapsed="false" customFormat="false" customHeight="false" hidden="false" ht="12.1" outlineLevel="0" r="521">
      <c r="A521" s="39" t="n">
        <v>46808</v>
      </c>
      <c r="B521" s="16" t="s">
        <v>674</v>
      </c>
      <c r="C521" s="16" t="s">
        <v>173</v>
      </c>
      <c r="D521" s="16" t="s">
        <v>174</v>
      </c>
      <c r="E521" s="6" t="n">
        <v>1000</v>
      </c>
      <c r="F521" s="7" t="n">
        <v>5</v>
      </c>
      <c r="G521" s="6" t="n">
        <v>16.64</v>
      </c>
      <c r="H521" s="6" t="n">
        <v>0</v>
      </c>
      <c r="I521" s="6" t="n">
        <v>83.2</v>
      </c>
      <c r="J521" s="6" t="n">
        <v>83.2</v>
      </c>
    </row>
    <row collapsed="false" customFormat="false" customHeight="false" hidden="false" ht="12.1" outlineLevel="0" r="522">
      <c r="A522" s="39" t="n">
        <v>46809</v>
      </c>
      <c r="B522" s="16" t="s">
        <v>674</v>
      </c>
      <c r="C522" s="16" t="s">
        <v>216</v>
      </c>
      <c r="D522" s="16" t="s">
        <v>217</v>
      </c>
      <c r="E522" s="6" t="n">
        <v>1000</v>
      </c>
      <c r="F522" s="7" t="n">
        <v>3</v>
      </c>
      <c r="G522" s="6" t="n">
        <v>12.33</v>
      </c>
      <c r="H522" s="6" t="n">
        <v>0</v>
      </c>
      <c r="I522" s="6" t="n">
        <v>36.99</v>
      </c>
      <c r="J522" s="6" t="n">
        <v>36.99</v>
      </c>
    </row>
    <row collapsed="false" customFormat="false" customHeight="false" hidden="false" ht="12.1" outlineLevel="0" r="523">
      <c r="A523" s="39" t="n">
        <v>46826</v>
      </c>
      <c r="B523" s="16" t="s">
        <v>674</v>
      </c>
      <c r="C523" s="16" t="s">
        <v>145</v>
      </c>
      <c r="D523" s="16" t="s">
        <v>147</v>
      </c>
      <c r="E523" s="6" t="n">
        <v>1000</v>
      </c>
      <c r="F523" s="7" t="n">
        <v>11</v>
      </c>
      <c r="G523" s="6" t="n">
        <v>33.41</v>
      </c>
      <c r="H523" s="6" t="n">
        <v>0</v>
      </c>
      <c r="I523" s="6" t="n">
        <v>367.51</v>
      </c>
      <c r="J523" s="6" t="n">
        <v>367.51</v>
      </c>
    </row>
    <row collapsed="false" customFormat="false" customHeight="false" hidden="false" ht="12.1" outlineLevel="0" r="524">
      <c r="A524" s="39" t="n">
        <v>46826</v>
      </c>
      <c r="B524" s="16" t="s">
        <v>674</v>
      </c>
      <c r="C524" s="16" t="s">
        <v>179</v>
      </c>
      <c r="D524" s="16" t="s">
        <v>180</v>
      </c>
      <c r="E524" s="6" t="n">
        <v>1000</v>
      </c>
      <c r="F524" s="7" t="n">
        <v>4</v>
      </c>
      <c r="G524" s="6" t="n">
        <v>20.55</v>
      </c>
      <c r="H524" s="6" t="n">
        <v>0</v>
      </c>
      <c r="I524" s="6" t="n">
        <v>82.2</v>
      </c>
      <c r="J524" s="6" t="n">
        <v>82.2</v>
      </c>
    </row>
    <row collapsed="false" customFormat="false" customHeight="false" hidden="false" ht="12.1" outlineLevel="0" r="525">
      <c r="A525" s="39" t="n">
        <v>46827</v>
      </c>
      <c r="B525" s="16" t="s">
        <v>674</v>
      </c>
      <c r="C525" s="16" t="s">
        <v>167</v>
      </c>
      <c r="D525" s="16" t="s">
        <v>168</v>
      </c>
      <c r="E525" s="6" t="n">
        <v>1000</v>
      </c>
      <c r="F525" s="7" t="n">
        <v>6</v>
      </c>
      <c r="G525" s="6" t="n">
        <v>16.23</v>
      </c>
      <c r="H525" s="6" t="n">
        <v>0</v>
      </c>
      <c r="I525" s="6" t="n">
        <v>97.38</v>
      </c>
      <c r="J525" s="6" t="n">
        <v>97.38</v>
      </c>
    </row>
    <row collapsed="false" customFormat="false" customHeight="false" hidden="false" ht="12.1" outlineLevel="0" r="526">
      <c r="A526" s="39" t="n">
        <v>46829</v>
      </c>
      <c r="B526" s="16" t="s">
        <v>674</v>
      </c>
      <c r="C526" s="16" t="s">
        <v>189</v>
      </c>
      <c r="D526" s="16" t="s">
        <v>190</v>
      </c>
      <c r="E526" s="6" t="n">
        <v>1000</v>
      </c>
      <c r="F526" s="7" t="n">
        <v>2</v>
      </c>
      <c r="G526" s="6" t="n">
        <v>16.85</v>
      </c>
      <c r="H526" s="6" t="n">
        <v>0</v>
      </c>
      <c r="I526" s="6" t="n">
        <v>33.7</v>
      </c>
      <c r="J526" s="6" t="n">
        <v>33.7</v>
      </c>
    </row>
    <row collapsed="false" customFormat="false" customHeight="false" hidden="false" ht="12.1" outlineLevel="0" r="527">
      <c r="A527" s="39" t="n">
        <v>46835</v>
      </c>
      <c r="B527" s="16" t="s">
        <v>674</v>
      </c>
      <c r="C527" s="16" t="s">
        <v>170</v>
      </c>
      <c r="D527" s="16" t="s">
        <v>171</v>
      </c>
      <c r="E527" s="6" t="n">
        <v>1000</v>
      </c>
      <c r="F527" s="7" t="n">
        <v>5</v>
      </c>
      <c r="G527" s="6" t="n">
        <v>20.96</v>
      </c>
      <c r="H527" s="6" t="n">
        <v>0</v>
      </c>
      <c r="I527" s="6" t="n">
        <v>104.8</v>
      </c>
      <c r="J527" s="6" t="n">
        <v>104.8</v>
      </c>
    </row>
    <row collapsed="false" customFormat="false" customHeight="false" hidden="false" ht="12.1" outlineLevel="0" r="528">
      <c r="A528" s="39" t="n">
        <v>46836</v>
      </c>
      <c r="B528" s="16" t="s">
        <v>674</v>
      </c>
      <c r="C528" s="16" t="s">
        <v>195</v>
      </c>
      <c r="D528" s="16" t="s">
        <v>196</v>
      </c>
      <c r="E528" s="6" t="n">
        <v>1000</v>
      </c>
      <c r="F528" s="7" t="n">
        <v>2</v>
      </c>
      <c r="G528" s="6" t="n">
        <v>17.67</v>
      </c>
      <c r="H528" s="6" t="n">
        <v>0</v>
      </c>
      <c r="I528" s="6" t="n">
        <v>35.34</v>
      </c>
      <c r="J528" s="6" t="n">
        <v>35.34</v>
      </c>
    </row>
    <row collapsed="false" customFormat="false" customHeight="false" hidden="false" ht="12.1" outlineLevel="0" r="529">
      <c r="A529" s="39" t="n">
        <v>46837</v>
      </c>
      <c r="B529" s="16" t="s">
        <v>674</v>
      </c>
      <c r="C529" s="16" t="s">
        <v>198</v>
      </c>
      <c r="D529" s="16" t="s">
        <v>199</v>
      </c>
      <c r="E529" s="6" t="n">
        <v>233.7</v>
      </c>
      <c r="F529" s="7" t="n">
        <v>6</v>
      </c>
      <c r="G529" s="6" t="n">
        <v>1.51</v>
      </c>
      <c r="H529" s="6" t="n">
        <v>0</v>
      </c>
      <c r="I529" s="6" t="n">
        <v>9.06</v>
      </c>
      <c r="J529" s="6" t="n">
        <v>9.06</v>
      </c>
    </row>
    <row collapsed="false" customFormat="false" customHeight="false" hidden="false" ht="12.1" outlineLevel="0" r="530">
      <c r="A530" s="39" t="n">
        <v>46838</v>
      </c>
      <c r="B530" s="16" t="s">
        <v>674</v>
      </c>
      <c r="C530" s="16" t="s">
        <v>173</v>
      </c>
      <c r="D530" s="16" t="s">
        <v>174</v>
      </c>
      <c r="E530" s="6" t="n">
        <v>1000</v>
      </c>
      <c r="F530" s="7" t="n">
        <v>5</v>
      </c>
      <c r="G530" s="6" t="n">
        <v>16.64</v>
      </c>
      <c r="H530" s="6" t="n">
        <v>0</v>
      </c>
      <c r="I530" s="6" t="n">
        <v>83.2</v>
      </c>
      <c r="J530" s="6" t="n">
        <v>83.2</v>
      </c>
    </row>
    <row collapsed="false" customFormat="false" customHeight="false" hidden="false" ht="12.1" outlineLevel="0" r="531">
      <c r="A531" s="39" t="n">
        <v>46839</v>
      </c>
      <c r="B531" s="16" t="s">
        <v>674</v>
      </c>
      <c r="C531" s="16" t="s">
        <v>216</v>
      </c>
      <c r="D531" s="16" t="s">
        <v>217</v>
      </c>
      <c r="E531" s="6" t="n">
        <v>1000</v>
      </c>
      <c r="F531" s="7" t="n">
        <v>3</v>
      </c>
      <c r="G531" s="6" t="n">
        <v>11.92</v>
      </c>
      <c r="H531" s="6" t="n">
        <v>0</v>
      </c>
      <c r="I531" s="6" t="n">
        <v>35.76</v>
      </c>
      <c r="J531" s="6" t="n">
        <v>35.76</v>
      </c>
    </row>
    <row collapsed="false" customFormat="false" customHeight="false" hidden="false" ht="12.1" outlineLevel="0" r="532">
      <c r="A532" s="39" t="n">
        <v>46840</v>
      </c>
      <c r="B532" s="16" t="s">
        <v>674</v>
      </c>
      <c r="C532" s="16" t="s">
        <v>153</v>
      </c>
      <c r="D532" s="16" t="s">
        <v>154</v>
      </c>
      <c r="E532" s="6" t="n">
        <v>1000</v>
      </c>
      <c r="F532" s="7" t="n">
        <v>12</v>
      </c>
      <c r="G532" s="6" t="n">
        <v>38.39</v>
      </c>
      <c r="H532" s="6" t="n">
        <v>0</v>
      </c>
      <c r="I532" s="6" t="n">
        <v>460.68</v>
      </c>
      <c r="J532" s="6" t="n">
        <v>460.68</v>
      </c>
    </row>
    <row collapsed="false" customFormat="false" customHeight="false" hidden="false" ht="12.1" outlineLevel="0" r="533">
      <c r="A533" s="39" t="n">
        <v>46856</v>
      </c>
      <c r="B533" s="16" t="s">
        <v>674</v>
      </c>
      <c r="C533" s="16" t="s">
        <v>179</v>
      </c>
      <c r="D533" s="16" t="s">
        <v>180</v>
      </c>
      <c r="E533" s="6" t="n">
        <v>1000</v>
      </c>
      <c r="F533" s="7" t="n">
        <v>4</v>
      </c>
      <c r="G533" s="6" t="n">
        <v>20.55</v>
      </c>
      <c r="H533" s="6" t="n">
        <v>0</v>
      </c>
      <c r="I533" s="6" t="n">
        <v>82.2</v>
      </c>
      <c r="J533" s="6" t="n">
        <v>82.2</v>
      </c>
    </row>
    <row collapsed="false" customFormat="false" customHeight="false" hidden="false" ht="12.1" outlineLevel="0" r="534">
      <c r="A534" s="39" t="n">
        <v>46857</v>
      </c>
      <c r="B534" s="16" t="s">
        <v>674</v>
      </c>
      <c r="C534" s="16" t="s">
        <v>167</v>
      </c>
      <c r="D534" s="16" t="s">
        <v>168</v>
      </c>
      <c r="E534" s="6" t="n">
        <v>1000</v>
      </c>
      <c r="F534" s="7" t="n">
        <v>6</v>
      </c>
      <c r="G534" s="6" t="n">
        <v>16.23</v>
      </c>
      <c r="H534" s="6" t="n">
        <v>0</v>
      </c>
      <c r="I534" s="6" t="n">
        <v>97.38</v>
      </c>
      <c r="J534" s="6" t="n">
        <v>97.38</v>
      </c>
    </row>
    <row collapsed="false" customFormat="false" customHeight="false" hidden="false" ht="12.1" outlineLevel="0" r="535">
      <c r="A535" s="39" t="n">
        <v>46859</v>
      </c>
      <c r="B535" s="16" t="s">
        <v>674</v>
      </c>
      <c r="C535" s="16" t="s">
        <v>189</v>
      </c>
      <c r="D535" s="16" t="s">
        <v>190</v>
      </c>
      <c r="E535" s="6" t="n">
        <v>1000</v>
      </c>
      <c r="F535" s="7" t="n">
        <v>2</v>
      </c>
      <c r="G535" s="6" t="n">
        <v>16.85</v>
      </c>
      <c r="H535" s="6" t="n">
        <v>0</v>
      </c>
      <c r="I535" s="6" t="n">
        <v>33.7</v>
      </c>
      <c r="J535" s="6" t="n">
        <v>33.7</v>
      </c>
    </row>
    <row collapsed="false" customFormat="false" customHeight="false" hidden="false" ht="12.1" outlineLevel="0" r="536">
      <c r="A536" s="39" t="n">
        <v>46861</v>
      </c>
      <c r="B536" s="16" t="s">
        <v>674</v>
      </c>
      <c r="C536" s="16" t="s">
        <v>157</v>
      </c>
      <c r="D536" s="16" t="s">
        <v>158</v>
      </c>
      <c r="E536" s="6" t="n">
        <v>1000</v>
      </c>
      <c r="F536" s="7" t="n">
        <v>8</v>
      </c>
      <c r="G536" s="6" t="n">
        <v>62.33</v>
      </c>
      <c r="H536" s="6" t="n">
        <v>0</v>
      </c>
      <c r="I536" s="6" t="n">
        <v>498.64</v>
      </c>
      <c r="J536" s="6" t="n">
        <v>498.64</v>
      </c>
    </row>
    <row collapsed="false" customFormat="false" customHeight="false" hidden="false" ht="12.1" outlineLevel="0" r="537">
      <c r="A537" s="39" t="n">
        <v>46866</v>
      </c>
      <c r="B537" s="16" t="s">
        <v>674</v>
      </c>
      <c r="C537" s="16" t="s">
        <v>195</v>
      </c>
      <c r="D537" s="16" t="s">
        <v>196</v>
      </c>
      <c r="E537" s="6" t="n">
        <v>1000</v>
      </c>
      <c r="F537" s="7" t="n">
        <v>2</v>
      </c>
      <c r="G537" s="6" t="n">
        <v>17.67</v>
      </c>
      <c r="H537" s="6" t="n">
        <v>0</v>
      </c>
      <c r="I537" s="6" t="n">
        <v>35.34</v>
      </c>
      <c r="J537" s="6" t="n">
        <v>35.34</v>
      </c>
    </row>
    <row collapsed="false" customFormat="false" customHeight="false" hidden="false" ht="12.1" outlineLevel="0" r="538">
      <c r="A538" s="39" t="n">
        <v>46868</v>
      </c>
      <c r="B538" s="16" t="s">
        <v>674</v>
      </c>
      <c r="C538" s="16" t="s">
        <v>198</v>
      </c>
      <c r="D538" s="16" t="s">
        <v>199</v>
      </c>
      <c r="E538" s="6" t="n">
        <v>233.7</v>
      </c>
      <c r="F538" s="7" t="n">
        <v>6</v>
      </c>
      <c r="G538" s="6" t="n">
        <v>1.51</v>
      </c>
      <c r="H538" s="6" t="n">
        <v>0</v>
      </c>
      <c r="I538" s="6" t="n">
        <v>9.06</v>
      </c>
      <c r="J538" s="6" t="n">
        <v>9.06</v>
      </c>
    </row>
    <row collapsed="false" customFormat="false" customHeight="false" hidden="false" ht="12.1" outlineLevel="0" r="539">
      <c r="A539" s="39" t="n">
        <v>46868</v>
      </c>
      <c r="B539" s="16" t="s">
        <v>674</v>
      </c>
      <c r="C539" s="16" t="s">
        <v>173</v>
      </c>
      <c r="D539" s="16" t="s">
        <v>174</v>
      </c>
      <c r="E539" s="6" t="n">
        <v>1000</v>
      </c>
      <c r="F539" s="7" t="n">
        <v>5</v>
      </c>
      <c r="G539" s="6" t="n">
        <v>16.64</v>
      </c>
      <c r="H539" s="6" t="n">
        <v>0</v>
      </c>
      <c r="I539" s="6" t="n">
        <v>83.2</v>
      </c>
      <c r="J539" s="6" t="n">
        <v>83.2</v>
      </c>
    </row>
    <row collapsed="false" customFormat="false" customHeight="false" hidden="false" ht="12.1" outlineLevel="0" r="540">
      <c r="A540" s="39" t="n">
        <v>46869</v>
      </c>
      <c r="B540" s="16" t="s">
        <v>674</v>
      </c>
      <c r="C540" s="16" t="s">
        <v>216</v>
      </c>
      <c r="D540" s="16" t="s">
        <v>217</v>
      </c>
      <c r="E540" s="6" t="n">
        <v>1000</v>
      </c>
      <c r="F540" s="7" t="n">
        <v>3</v>
      </c>
      <c r="G540" s="6" t="n">
        <v>11.92</v>
      </c>
      <c r="H540" s="6" t="n">
        <v>0</v>
      </c>
      <c r="I540" s="6" t="n">
        <v>35.76</v>
      </c>
      <c r="J540" s="6" t="n">
        <v>35.76</v>
      </c>
    </row>
    <row collapsed="false" customFormat="false" customHeight="false" hidden="false" ht="12.1" outlineLevel="0" r="541">
      <c r="A541" s="39" t="n">
        <v>46886</v>
      </c>
      <c r="B541" s="16" t="s">
        <v>674</v>
      </c>
      <c r="C541" s="16" t="s">
        <v>179</v>
      </c>
      <c r="D541" s="16" t="s">
        <v>180</v>
      </c>
      <c r="E541" s="6" t="n">
        <v>1000</v>
      </c>
      <c r="F541" s="7" t="n">
        <v>4</v>
      </c>
      <c r="G541" s="6" t="n">
        <v>20.55</v>
      </c>
      <c r="H541" s="6" t="n">
        <v>0</v>
      </c>
      <c r="I541" s="6" t="n">
        <v>82.2</v>
      </c>
      <c r="J541" s="6" t="n">
        <v>82.2</v>
      </c>
    </row>
    <row collapsed="false" customFormat="false" customHeight="false" hidden="false" ht="12.1" outlineLevel="0" r="542">
      <c r="A542" s="39" t="n">
        <v>46887</v>
      </c>
      <c r="B542" s="16" t="s">
        <v>674</v>
      </c>
      <c r="C542" s="16" t="s">
        <v>167</v>
      </c>
      <c r="D542" s="16" t="s">
        <v>168</v>
      </c>
      <c r="E542" s="6" t="n">
        <v>1000</v>
      </c>
      <c r="F542" s="7" t="n">
        <v>6</v>
      </c>
      <c r="G542" s="6" t="n">
        <v>16.23</v>
      </c>
      <c r="H542" s="6" t="n">
        <v>0</v>
      </c>
      <c r="I542" s="6" t="n">
        <v>97.38</v>
      </c>
      <c r="J542" s="6" t="n">
        <v>97.38</v>
      </c>
    </row>
    <row collapsed="false" customFormat="false" customHeight="false" hidden="false" ht="12.1" outlineLevel="0" r="543">
      <c r="A543" s="39" t="n">
        <v>46889</v>
      </c>
      <c r="B543" s="16" t="s">
        <v>674</v>
      </c>
      <c r="C543" s="16" t="s">
        <v>189</v>
      </c>
      <c r="D543" s="16" t="s">
        <v>190</v>
      </c>
      <c r="E543" s="6" t="n">
        <v>1000</v>
      </c>
      <c r="F543" s="7" t="n">
        <v>2</v>
      </c>
      <c r="G543" s="6" t="n">
        <v>16.85</v>
      </c>
      <c r="H543" s="6" t="n">
        <v>0</v>
      </c>
      <c r="I543" s="6" t="n">
        <v>33.7</v>
      </c>
      <c r="J543" s="6" t="n">
        <v>33.7</v>
      </c>
    </row>
    <row collapsed="false" customFormat="false" customHeight="false" hidden="false" ht="12.1" outlineLevel="0" r="544">
      <c r="A544" s="39" t="n">
        <v>46896</v>
      </c>
      <c r="B544" s="16" t="s">
        <v>674</v>
      </c>
      <c r="C544" s="16" t="s">
        <v>150</v>
      </c>
      <c r="D544" s="16" t="s">
        <v>151</v>
      </c>
      <c r="E544" s="6" t="n">
        <v>1000</v>
      </c>
      <c r="F544" s="7" t="n">
        <v>11</v>
      </c>
      <c r="G544" s="6" t="n">
        <v>47.37</v>
      </c>
      <c r="H544" s="6" t="n">
        <v>0</v>
      </c>
      <c r="I544" s="6" t="n">
        <v>521.07</v>
      </c>
      <c r="J544" s="6" t="n">
        <v>521.07</v>
      </c>
    </row>
    <row collapsed="false" customFormat="false" customHeight="false" hidden="false" ht="12.1" outlineLevel="0" r="545">
      <c r="A545" s="39" t="n">
        <v>46896</v>
      </c>
      <c r="B545" s="16" t="s">
        <v>674</v>
      </c>
      <c r="C545" s="16" t="s">
        <v>195</v>
      </c>
      <c r="D545" s="16" t="s">
        <v>196</v>
      </c>
      <c r="E545" s="6" t="n">
        <v>1000</v>
      </c>
      <c r="F545" s="7" t="n">
        <v>2</v>
      </c>
      <c r="G545" s="6" t="n">
        <v>17.67</v>
      </c>
      <c r="H545" s="6" t="n">
        <v>0</v>
      </c>
      <c r="I545" s="6" t="n">
        <v>35.34</v>
      </c>
      <c r="J545" s="6" t="n">
        <v>35.34</v>
      </c>
    </row>
    <row collapsed="false" customFormat="false" customHeight="false" hidden="false" ht="12.1" outlineLevel="0" r="546">
      <c r="A546" s="39" t="n">
        <v>46898</v>
      </c>
      <c r="B546" s="16" t="s">
        <v>674</v>
      </c>
      <c r="C546" s="16" t="s">
        <v>198</v>
      </c>
      <c r="D546" s="16" t="s">
        <v>199</v>
      </c>
      <c r="E546" s="6" t="n">
        <v>233.7</v>
      </c>
      <c r="F546" s="7" t="n">
        <v>6</v>
      </c>
      <c r="G546" s="6" t="n">
        <v>1.51</v>
      </c>
      <c r="H546" s="6" t="n">
        <v>0</v>
      </c>
      <c r="I546" s="6" t="n">
        <v>9.06</v>
      </c>
      <c r="J546" s="6" t="n">
        <v>9.06</v>
      </c>
    </row>
    <row collapsed="false" customFormat="false" customHeight="false" hidden="false" ht="12.1" outlineLevel="0" r="547">
      <c r="A547" s="39" t="n">
        <v>46898</v>
      </c>
      <c r="B547" s="16" t="s">
        <v>674</v>
      </c>
      <c r="C547" s="16" t="s">
        <v>173</v>
      </c>
      <c r="D547" s="16" t="s">
        <v>174</v>
      </c>
      <c r="E547" s="6" t="n">
        <v>1000</v>
      </c>
      <c r="F547" s="7" t="n">
        <v>5</v>
      </c>
      <c r="G547" s="6" t="n">
        <v>16.64</v>
      </c>
      <c r="H547" s="6" t="n">
        <v>0</v>
      </c>
      <c r="I547" s="6" t="n">
        <v>83.2</v>
      </c>
      <c r="J547" s="6" t="n">
        <v>83.2</v>
      </c>
    </row>
    <row collapsed="false" customFormat="false" customHeight="false" hidden="false" ht="12.1" outlineLevel="0" r="548">
      <c r="A548" s="39" t="n">
        <v>46899</v>
      </c>
      <c r="B548" s="16" t="s">
        <v>674</v>
      </c>
      <c r="C548" s="16" t="s">
        <v>216</v>
      </c>
      <c r="D548" s="16" t="s">
        <v>217</v>
      </c>
      <c r="E548" s="6" t="n">
        <v>1000</v>
      </c>
      <c r="F548" s="7" t="n">
        <v>3</v>
      </c>
      <c r="G548" s="6" t="n">
        <v>11.92</v>
      </c>
      <c r="H548" s="6" t="n">
        <v>0</v>
      </c>
      <c r="I548" s="6" t="n">
        <v>35.76</v>
      </c>
      <c r="J548" s="6" t="n">
        <v>35.76</v>
      </c>
    </row>
    <row collapsed="false" customFormat="false" customHeight="false" hidden="false" ht="12.1" outlineLevel="0" r="549">
      <c r="A549" s="39" t="n">
        <v>46903</v>
      </c>
      <c r="B549" s="16" t="s">
        <v>674</v>
      </c>
      <c r="C549" s="16" t="s">
        <v>160</v>
      </c>
      <c r="D549" s="16" t="s">
        <v>161</v>
      </c>
      <c r="E549" s="6" t="n">
        <v>1000</v>
      </c>
      <c r="F549" s="7" t="n">
        <v>13</v>
      </c>
      <c r="G549" s="6" t="n">
        <v>35.4</v>
      </c>
      <c r="H549" s="6" t="n">
        <v>0</v>
      </c>
      <c r="I549" s="6" t="n">
        <v>460.2</v>
      </c>
      <c r="J549" s="6" t="n">
        <v>460.2</v>
      </c>
    </row>
    <row collapsed="false" customFormat="false" customHeight="false" hidden="false" ht="12.1" outlineLevel="0" r="550">
      <c r="A550" s="39" t="n">
        <v>46916</v>
      </c>
      <c r="B550" s="16" t="s">
        <v>674</v>
      </c>
      <c r="C550" s="16" t="s">
        <v>179</v>
      </c>
      <c r="D550" s="16" t="s">
        <v>180</v>
      </c>
      <c r="E550" s="6" t="n">
        <v>1000</v>
      </c>
      <c r="F550" s="7" t="n">
        <v>4</v>
      </c>
      <c r="G550" s="6" t="n">
        <v>20.55</v>
      </c>
      <c r="H550" s="6" t="n">
        <v>0</v>
      </c>
      <c r="I550" s="6" t="n">
        <v>82.2</v>
      </c>
      <c r="J550" s="6" t="n">
        <v>82.2</v>
      </c>
    </row>
    <row collapsed="false" customFormat="false" customHeight="false" hidden="false" ht="12.1" outlineLevel="0" r="551">
      <c r="A551" s="39" t="n">
        <v>46917</v>
      </c>
      <c r="B551" s="16" t="s">
        <v>674</v>
      </c>
      <c r="C551" s="16" t="s">
        <v>167</v>
      </c>
      <c r="D551" s="16" t="s">
        <v>168</v>
      </c>
      <c r="E551" s="6" t="n">
        <v>1000</v>
      </c>
      <c r="F551" s="7" t="n">
        <v>6</v>
      </c>
      <c r="G551" s="6" t="n">
        <v>16.23</v>
      </c>
      <c r="H551" s="6" t="n">
        <v>0</v>
      </c>
      <c r="I551" s="6" t="n">
        <v>97.38</v>
      </c>
      <c r="J551" s="6" t="n">
        <v>97.38</v>
      </c>
    </row>
    <row collapsed="false" customFormat="false" customHeight="false" hidden="false" ht="12.1" outlineLevel="0" r="552">
      <c r="A552" s="39" t="n">
        <v>46919</v>
      </c>
      <c r="B552" s="16" t="s">
        <v>674</v>
      </c>
      <c r="C552" s="16" t="s">
        <v>189</v>
      </c>
      <c r="D552" s="16" t="s">
        <v>190</v>
      </c>
      <c r="E552" s="6" t="n">
        <v>1000</v>
      </c>
      <c r="F552" s="7" t="n">
        <v>2</v>
      </c>
      <c r="G552" s="6" t="n">
        <v>16.85</v>
      </c>
      <c r="H552" s="6" t="n">
        <v>0</v>
      </c>
      <c r="I552" s="6" t="n">
        <v>33.7</v>
      </c>
      <c r="J552" s="6" t="n">
        <v>33.7</v>
      </c>
    </row>
    <row collapsed="false" customFormat="false" customHeight="false" hidden="false" ht="12.1" outlineLevel="0" r="553">
      <c r="A553" s="39" t="n">
        <v>46926</v>
      </c>
      <c r="B553" s="16" t="s">
        <v>674</v>
      </c>
      <c r="C553" s="16" t="s">
        <v>195</v>
      </c>
      <c r="D553" s="16" t="s">
        <v>196</v>
      </c>
      <c r="E553" s="6" t="n">
        <v>1000</v>
      </c>
      <c r="F553" s="7" t="n">
        <v>2</v>
      </c>
      <c r="G553" s="6" t="n">
        <v>17.67</v>
      </c>
      <c r="H553" s="6" t="n">
        <v>0</v>
      </c>
      <c r="I553" s="6" t="n">
        <v>35.34</v>
      </c>
      <c r="J553" s="6" t="n">
        <v>35.34</v>
      </c>
    </row>
    <row collapsed="false" customFormat="false" customHeight="false" hidden="false" ht="12.1" outlineLevel="0" r="554">
      <c r="A554" s="39" t="n">
        <v>46929</v>
      </c>
      <c r="B554" s="16" t="s">
        <v>674</v>
      </c>
      <c r="C554" s="16" t="s">
        <v>216</v>
      </c>
      <c r="D554" s="16" t="s">
        <v>217</v>
      </c>
      <c r="E554" s="6" t="n">
        <v>1000</v>
      </c>
      <c r="F554" s="7" t="n">
        <v>3</v>
      </c>
      <c r="G554" s="6" t="n">
        <v>11.92</v>
      </c>
      <c r="H554" s="6" t="n">
        <v>0</v>
      </c>
      <c r="I554" s="6" t="n">
        <v>35.76</v>
      </c>
      <c r="J554" s="6" t="n">
        <v>35.76</v>
      </c>
    </row>
    <row collapsed="false" customFormat="false" customHeight="false" hidden="false" ht="12.1" outlineLevel="0" r="555">
      <c r="A555" s="39" t="n">
        <v>46929</v>
      </c>
      <c r="B555" s="16" t="s">
        <v>674</v>
      </c>
      <c r="C555" s="16" t="s">
        <v>198</v>
      </c>
      <c r="D555" s="16" t="s">
        <v>199</v>
      </c>
      <c r="E555" s="6" t="n">
        <v>233.7</v>
      </c>
      <c r="F555" s="7" t="n">
        <v>6</v>
      </c>
      <c r="G555" s="6" t="n">
        <v>1.51</v>
      </c>
      <c r="H555" s="6" t="n">
        <v>0</v>
      </c>
      <c r="I555" s="6" t="n">
        <v>9.06</v>
      </c>
      <c r="J555" s="6" t="n">
        <v>9.06</v>
      </c>
    </row>
    <row collapsed="false" customFormat="false" customHeight="false" hidden="false" ht="12.1" outlineLevel="0" r="556">
      <c r="A556" s="39" t="n">
        <v>46946</v>
      </c>
      <c r="B556" s="16" t="s">
        <v>674</v>
      </c>
      <c r="C556" s="16" t="s">
        <v>179</v>
      </c>
      <c r="D556" s="16" t="s">
        <v>180</v>
      </c>
      <c r="E556" s="6" t="n">
        <v>1000</v>
      </c>
      <c r="F556" s="7" t="n">
        <v>4</v>
      </c>
      <c r="G556" s="6" t="n">
        <v>20.55</v>
      </c>
      <c r="H556" s="6" t="n">
        <v>0</v>
      </c>
      <c r="I556" s="6" t="n">
        <v>82.2</v>
      </c>
      <c r="J556" s="6" t="n">
        <v>82.2</v>
      </c>
    </row>
    <row collapsed="false" customFormat="false" customHeight="false" hidden="false" ht="12.1" outlineLevel="0" r="557">
      <c r="A557" s="39" t="n">
        <v>46947</v>
      </c>
      <c r="B557" s="16" t="s">
        <v>674</v>
      </c>
      <c r="C557" s="16" t="s">
        <v>167</v>
      </c>
      <c r="D557" s="16" t="s">
        <v>168</v>
      </c>
      <c r="E557" s="6" t="n">
        <v>1000</v>
      </c>
      <c r="F557" s="7" t="n">
        <v>6</v>
      </c>
      <c r="G557" s="6" t="n">
        <v>16.23</v>
      </c>
      <c r="H557" s="6" t="n">
        <v>0</v>
      </c>
      <c r="I557" s="6" t="n">
        <v>97.38</v>
      </c>
      <c r="J557" s="6" t="n">
        <v>97.38</v>
      </c>
    </row>
    <row collapsed="false" customFormat="false" customHeight="false" hidden="false" ht="12.1" outlineLevel="0" r="558">
      <c r="A558" s="39" t="n">
        <v>46949</v>
      </c>
      <c r="B558" s="16" t="s">
        <v>674</v>
      </c>
      <c r="C558" s="16" t="s">
        <v>189</v>
      </c>
      <c r="D558" s="16" t="s">
        <v>190</v>
      </c>
      <c r="E558" s="6" t="n">
        <v>1000</v>
      </c>
      <c r="F558" s="7" t="n">
        <v>2</v>
      </c>
      <c r="G558" s="6" t="n">
        <v>16.85</v>
      </c>
      <c r="H558" s="6" t="n">
        <v>0</v>
      </c>
      <c r="I558" s="6" t="n">
        <v>33.7</v>
      </c>
      <c r="J558" s="6" t="n">
        <v>33.7</v>
      </c>
    </row>
    <row collapsed="false" customFormat="false" customHeight="false" hidden="false" ht="12.1" outlineLevel="0" r="559">
      <c r="A559" s="39" t="n">
        <v>46956</v>
      </c>
      <c r="B559" s="16" t="s">
        <v>674</v>
      </c>
      <c r="C559" s="16" t="s">
        <v>195</v>
      </c>
      <c r="D559" s="16" t="s">
        <v>196</v>
      </c>
      <c r="E559" s="6" t="n">
        <v>1000</v>
      </c>
      <c r="F559" s="7" t="n">
        <v>2</v>
      </c>
      <c r="G559" s="6" t="n">
        <v>17.67</v>
      </c>
      <c r="H559" s="6" t="n">
        <v>0</v>
      </c>
      <c r="I559" s="6" t="n">
        <v>35.34</v>
      </c>
      <c r="J559" s="6" t="n">
        <v>35.34</v>
      </c>
    </row>
    <row collapsed="false" customFormat="false" customHeight="false" hidden="false" ht="12.1" outlineLevel="0" r="560">
      <c r="A560" s="39" t="n">
        <v>46959</v>
      </c>
      <c r="B560" s="16" t="s">
        <v>674</v>
      </c>
      <c r="C560" s="16" t="s">
        <v>216</v>
      </c>
      <c r="D560" s="16" t="s">
        <v>217</v>
      </c>
      <c r="E560" s="6" t="n">
        <v>1000</v>
      </c>
      <c r="F560" s="7" t="n">
        <v>3</v>
      </c>
      <c r="G560" s="6" t="n">
        <v>11.92</v>
      </c>
      <c r="H560" s="6" t="n">
        <v>0</v>
      </c>
      <c r="I560" s="6" t="n">
        <v>35.76</v>
      </c>
      <c r="J560" s="6" t="n">
        <v>35.76</v>
      </c>
    </row>
    <row collapsed="false" customFormat="false" customHeight="false" hidden="false" ht="12.1" outlineLevel="0" r="561">
      <c r="A561" s="39" t="n">
        <v>46959</v>
      </c>
      <c r="B561" s="16" t="s">
        <v>674</v>
      </c>
      <c r="C561" s="16" t="s">
        <v>198</v>
      </c>
      <c r="D561" s="16" t="s">
        <v>199</v>
      </c>
      <c r="E561" s="6" t="n">
        <v>233.7</v>
      </c>
      <c r="F561" s="7" t="n">
        <v>6</v>
      </c>
      <c r="G561" s="6" t="n">
        <v>1.51</v>
      </c>
      <c r="H561" s="6" t="n">
        <v>0</v>
      </c>
      <c r="I561" s="6" t="n">
        <v>9.06</v>
      </c>
      <c r="J561" s="6" t="n">
        <v>9.06</v>
      </c>
    </row>
    <row collapsed="false" customFormat="false" customHeight="false" hidden="false" ht="12.1" outlineLevel="0" r="562">
      <c r="A562" s="39" t="n">
        <v>46959</v>
      </c>
      <c r="B562" s="16" t="s">
        <v>674</v>
      </c>
      <c r="C562" s="16" t="s">
        <v>182</v>
      </c>
      <c r="D562" s="16" t="s">
        <v>183</v>
      </c>
      <c r="E562" s="6" t="n">
        <v>1000</v>
      </c>
      <c r="F562" s="7" t="n">
        <v>7</v>
      </c>
      <c r="G562" s="6" t="n">
        <v>30.42</v>
      </c>
      <c r="H562" s="6" t="n">
        <v>0</v>
      </c>
      <c r="I562" s="6" t="n">
        <v>212.94</v>
      </c>
      <c r="J562" s="6" t="n">
        <v>212.94</v>
      </c>
    </row>
    <row collapsed="false" customFormat="false" customHeight="false" hidden="false" ht="12.1" outlineLevel="0" r="563">
      <c r="A563" s="39" t="n">
        <v>46959</v>
      </c>
      <c r="B563" s="16" t="s">
        <v>674</v>
      </c>
      <c r="C563" s="16" t="s">
        <v>186</v>
      </c>
      <c r="D563" s="16" t="s">
        <v>187</v>
      </c>
      <c r="E563" s="6" t="n">
        <v>1000</v>
      </c>
      <c r="F563" s="7" t="n">
        <v>5</v>
      </c>
      <c r="G563" s="6" t="n">
        <v>34.41</v>
      </c>
      <c r="H563" s="6" t="n">
        <v>0</v>
      </c>
      <c r="I563" s="6" t="n">
        <v>172.05</v>
      </c>
      <c r="J563" s="6" t="n">
        <v>172.05</v>
      </c>
    </row>
    <row collapsed="false" customFormat="false" customHeight="false" hidden="false" ht="12.1" outlineLevel="0" r="564">
      <c r="A564" s="39" t="n">
        <v>46973</v>
      </c>
      <c r="B564" s="16" t="s">
        <v>674</v>
      </c>
      <c r="C564" s="16" t="s">
        <v>164</v>
      </c>
      <c r="D564" s="16" t="s">
        <v>165</v>
      </c>
      <c r="E564" s="6" t="n">
        <v>1000</v>
      </c>
      <c r="F564" s="7" t="n">
        <v>12</v>
      </c>
      <c r="G564" s="6" t="n">
        <v>34.9</v>
      </c>
      <c r="H564" s="6" t="n">
        <v>0</v>
      </c>
      <c r="I564" s="6" t="n">
        <v>418.8</v>
      </c>
      <c r="J564" s="6" t="n">
        <v>418.8</v>
      </c>
    </row>
    <row collapsed="false" customFormat="false" customHeight="false" hidden="false" ht="12.1" outlineLevel="0" r="565">
      <c r="A565" s="39" t="n">
        <v>46979</v>
      </c>
      <c r="B565" s="16" t="s">
        <v>674</v>
      </c>
      <c r="C565" s="16" t="s">
        <v>189</v>
      </c>
      <c r="D565" s="16" t="s">
        <v>190</v>
      </c>
      <c r="E565" s="6" t="n">
        <v>1000</v>
      </c>
      <c r="F565" s="7" t="n">
        <v>2</v>
      </c>
      <c r="G565" s="6" t="n">
        <v>16.85</v>
      </c>
      <c r="H565" s="6" t="n">
        <v>0</v>
      </c>
      <c r="I565" s="6" t="n">
        <v>33.7</v>
      </c>
      <c r="J565" s="6" t="n">
        <v>33.7</v>
      </c>
    </row>
    <row collapsed="false" customFormat="false" customHeight="false" hidden="false" ht="12.1" outlineLevel="0" r="566">
      <c r="A566" s="39" t="n">
        <v>46989</v>
      </c>
      <c r="B566" s="16" t="s">
        <v>674</v>
      </c>
      <c r="C566" s="16" t="s">
        <v>216</v>
      </c>
      <c r="D566" s="16" t="s">
        <v>217</v>
      </c>
      <c r="E566" s="6" t="n">
        <v>1000</v>
      </c>
      <c r="F566" s="7" t="n">
        <v>3</v>
      </c>
      <c r="G566" s="6" t="n">
        <v>11.92</v>
      </c>
      <c r="H566" s="6" t="n">
        <v>0</v>
      </c>
      <c r="I566" s="6" t="n">
        <v>35.76</v>
      </c>
      <c r="J566" s="6" t="n">
        <v>35.76</v>
      </c>
    </row>
    <row collapsed="false" customFormat="false" customHeight="false" hidden="false" ht="12.1" outlineLevel="0" r="567">
      <c r="A567" s="39" t="n">
        <v>46990</v>
      </c>
      <c r="B567" s="16" t="s">
        <v>674</v>
      </c>
      <c r="C567" s="16" t="s">
        <v>198</v>
      </c>
      <c r="D567" s="16" t="s">
        <v>199</v>
      </c>
      <c r="E567" s="6" t="n">
        <v>233.7</v>
      </c>
      <c r="F567" s="7" t="n">
        <v>6</v>
      </c>
      <c r="G567" s="6" t="n">
        <v>1.51</v>
      </c>
      <c r="H567" s="6" t="n">
        <v>0</v>
      </c>
      <c r="I567" s="6" t="n">
        <v>9.06</v>
      </c>
      <c r="J567" s="6" t="n">
        <v>9.06</v>
      </c>
    </row>
    <row collapsed="false" customFormat="false" customHeight="false" hidden="false" ht="12.1" outlineLevel="0" r="568">
      <c r="A568" s="39" t="n">
        <v>47008</v>
      </c>
      <c r="B568" s="16" t="s">
        <v>674</v>
      </c>
      <c r="C568" s="16" t="s">
        <v>145</v>
      </c>
      <c r="D568" s="16" t="s">
        <v>147</v>
      </c>
      <c r="E568" s="6" t="n">
        <v>1000</v>
      </c>
      <c r="F568" s="7" t="n">
        <v>11</v>
      </c>
      <c r="G568" s="6" t="n">
        <v>33.41</v>
      </c>
      <c r="H568" s="6" t="n">
        <v>0</v>
      </c>
      <c r="I568" s="6" t="n">
        <v>367.51</v>
      </c>
      <c r="J568" s="6" t="n">
        <v>367.51</v>
      </c>
    </row>
    <row collapsed="false" customFormat="false" customHeight="false" hidden="false" ht="12.1" outlineLevel="0" r="569">
      <c r="A569" s="39" t="n">
        <v>47009</v>
      </c>
      <c r="B569" s="16" t="s">
        <v>674</v>
      </c>
      <c r="C569" s="16" t="s">
        <v>189</v>
      </c>
      <c r="D569" s="16" t="s">
        <v>190</v>
      </c>
      <c r="E569" s="6" t="n">
        <v>1000</v>
      </c>
      <c r="F569" s="7" t="n">
        <v>2</v>
      </c>
      <c r="G569" s="6" t="n">
        <v>16.85</v>
      </c>
      <c r="H569" s="6" t="n">
        <v>0</v>
      </c>
      <c r="I569" s="6" t="n">
        <v>33.7</v>
      </c>
      <c r="J569" s="6" t="n">
        <v>33.7</v>
      </c>
    </row>
    <row collapsed="false" customFormat="false" customHeight="false" hidden="false" ht="12.1" outlineLevel="0" r="570">
      <c r="A570" s="39" t="n">
        <v>47019</v>
      </c>
      <c r="B570" s="16" t="s">
        <v>674</v>
      </c>
      <c r="C570" s="16" t="s">
        <v>216</v>
      </c>
      <c r="D570" s="16" t="s">
        <v>217</v>
      </c>
      <c r="E570" s="6" t="n">
        <v>1000</v>
      </c>
      <c r="F570" s="7" t="n">
        <v>3</v>
      </c>
      <c r="G570" s="6" t="n">
        <v>10.43</v>
      </c>
      <c r="H570" s="6" t="n">
        <v>0</v>
      </c>
      <c r="I570" s="6" t="n">
        <v>31.29</v>
      </c>
      <c r="J570" s="6" t="n">
        <v>31.29</v>
      </c>
    </row>
    <row collapsed="false" customFormat="false" customHeight="false" hidden="false" ht="12.1" outlineLevel="0" r="571">
      <c r="A571" s="39" t="n">
        <v>47021</v>
      </c>
      <c r="B571" s="16" t="s">
        <v>674</v>
      </c>
      <c r="C571" s="16" t="s">
        <v>198</v>
      </c>
      <c r="D571" s="16" t="s">
        <v>199</v>
      </c>
      <c r="E571" s="6" t="n">
        <v>233.7</v>
      </c>
      <c r="F571" s="7" t="n">
        <v>6</v>
      </c>
      <c r="G571" s="6" t="n">
        <v>1.51</v>
      </c>
      <c r="H571" s="6" t="n">
        <v>0</v>
      </c>
      <c r="I571" s="6" t="n">
        <v>9.06</v>
      </c>
      <c r="J571" s="6" t="n">
        <v>9.06</v>
      </c>
    </row>
    <row collapsed="false" customFormat="false" customHeight="false" hidden="false" ht="12.1" outlineLevel="0" r="572">
      <c r="A572" s="39" t="n">
        <v>47022</v>
      </c>
      <c r="B572" s="16" t="s">
        <v>674</v>
      </c>
      <c r="C572" s="16" t="s">
        <v>153</v>
      </c>
      <c r="D572" s="16" t="s">
        <v>154</v>
      </c>
      <c r="E572" s="6" t="n">
        <v>1000</v>
      </c>
      <c r="F572" s="7" t="n">
        <v>12</v>
      </c>
      <c r="G572" s="6" t="n">
        <v>38.39</v>
      </c>
      <c r="H572" s="6" t="n">
        <v>0</v>
      </c>
      <c r="I572" s="6" t="n">
        <v>460.68</v>
      </c>
      <c r="J572" s="6" t="n">
        <v>460.68</v>
      </c>
    </row>
    <row collapsed="false" customFormat="false" customHeight="false" hidden="false" ht="12.1" outlineLevel="0" r="573">
      <c r="A573" s="39" t="n">
        <v>47039</v>
      </c>
      <c r="B573" s="16" t="s">
        <v>674</v>
      </c>
      <c r="C573" s="16" t="s">
        <v>189</v>
      </c>
      <c r="D573" s="16" t="s">
        <v>190</v>
      </c>
      <c r="E573" s="6" t="n">
        <v>1000</v>
      </c>
      <c r="F573" s="7" t="n">
        <v>2</v>
      </c>
      <c r="G573" s="6" t="n">
        <v>16.85</v>
      </c>
      <c r="H573" s="6" t="n">
        <v>0</v>
      </c>
      <c r="I573" s="6" t="n">
        <v>33.7</v>
      </c>
      <c r="J573" s="6" t="n">
        <v>33.7</v>
      </c>
    </row>
    <row collapsed="false" customFormat="false" customHeight="false" hidden="false" ht="12.1" outlineLevel="0" r="574">
      <c r="A574" s="39" t="n">
        <v>47043</v>
      </c>
      <c r="B574" s="16" t="s">
        <v>674</v>
      </c>
      <c r="C574" s="16" t="s">
        <v>157</v>
      </c>
      <c r="D574" s="16" t="s">
        <v>158</v>
      </c>
      <c r="E574" s="6" t="n">
        <v>1000</v>
      </c>
      <c r="F574" s="7" t="n">
        <v>8</v>
      </c>
      <c r="G574" s="6" t="n">
        <v>62.33</v>
      </c>
      <c r="H574" s="6" t="n">
        <v>0</v>
      </c>
      <c r="I574" s="6" t="n">
        <v>498.64</v>
      </c>
      <c r="J574" s="6" t="n">
        <v>498.64</v>
      </c>
    </row>
    <row collapsed="false" customFormat="false" customHeight="false" hidden="false" ht="12.1" outlineLevel="0" r="575">
      <c r="A575" s="39" t="n">
        <v>47049</v>
      </c>
      <c r="B575" s="16" t="s">
        <v>674</v>
      </c>
      <c r="C575" s="16" t="s">
        <v>216</v>
      </c>
      <c r="D575" s="16" t="s">
        <v>217</v>
      </c>
      <c r="E575" s="6" t="n">
        <v>1000</v>
      </c>
      <c r="F575" s="7" t="n">
        <v>3</v>
      </c>
      <c r="G575" s="6" t="n">
        <v>10.43</v>
      </c>
      <c r="H575" s="6" t="n">
        <v>0</v>
      </c>
      <c r="I575" s="6" t="n">
        <v>31.29</v>
      </c>
      <c r="J575" s="6" t="n">
        <v>31.29</v>
      </c>
    </row>
    <row collapsed="false" customFormat="false" customHeight="false" hidden="false" ht="12.1" outlineLevel="0" r="576">
      <c r="A576" s="39" t="n">
        <v>47051</v>
      </c>
      <c r="B576" s="16" t="s">
        <v>674</v>
      </c>
      <c r="C576" s="16" t="s">
        <v>198</v>
      </c>
      <c r="D576" s="16" t="s">
        <v>199</v>
      </c>
      <c r="E576" s="6" t="n">
        <v>233.7</v>
      </c>
      <c r="F576" s="7" t="n">
        <v>6</v>
      </c>
      <c r="G576" s="6" t="n">
        <v>1.51</v>
      </c>
      <c r="H576" s="6" t="n">
        <v>0</v>
      </c>
      <c r="I576" s="6" t="n">
        <v>9.06</v>
      </c>
      <c r="J576" s="6" t="n">
        <v>9.06</v>
      </c>
    </row>
    <row collapsed="false" customFormat="false" customHeight="false" hidden="false" ht="12.1" outlineLevel="0" r="577">
      <c r="A577" s="39" t="n">
        <v>47069</v>
      </c>
      <c r="B577" s="16" t="s">
        <v>674</v>
      </c>
      <c r="C577" s="16" t="s">
        <v>189</v>
      </c>
      <c r="D577" s="16" t="s">
        <v>190</v>
      </c>
      <c r="E577" s="6" t="n">
        <v>1000</v>
      </c>
      <c r="F577" s="7" t="n">
        <v>2</v>
      </c>
      <c r="G577" s="6" t="n">
        <v>16.85</v>
      </c>
      <c r="H577" s="6" t="n">
        <v>0</v>
      </c>
      <c r="I577" s="6" t="n">
        <v>33.7</v>
      </c>
      <c r="J577" s="6" t="n">
        <v>33.7</v>
      </c>
    </row>
    <row collapsed="false" customFormat="false" customHeight="false" hidden="false" ht="12.1" outlineLevel="0" r="578">
      <c r="A578" s="39" t="n">
        <v>47078</v>
      </c>
      <c r="B578" s="16" t="s">
        <v>674</v>
      </c>
      <c r="C578" s="16" t="s">
        <v>150</v>
      </c>
      <c r="D578" s="16" t="s">
        <v>151</v>
      </c>
      <c r="E578" s="6" t="n">
        <v>1000</v>
      </c>
      <c r="F578" s="7" t="n">
        <v>11</v>
      </c>
      <c r="G578" s="6" t="n">
        <v>47.37</v>
      </c>
      <c r="H578" s="6" t="n">
        <v>0</v>
      </c>
      <c r="I578" s="6" t="n">
        <v>521.07</v>
      </c>
      <c r="J578" s="6" t="n">
        <v>521.07</v>
      </c>
    </row>
    <row collapsed="false" customFormat="false" customHeight="false" hidden="false" ht="12.1" outlineLevel="0" r="579">
      <c r="A579" s="39" t="n">
        <v>47079</v>
      </c>
      <c r="B579" s="16" t="s">
        <v>674</v>
      </c>
      <c r="C579" s="16" t="s">
        <v>216</v>
      </c>
      <c r="D579" s="16" t="s">
        <v>217</v>
      </c>
      <c r="E579" s="6" t="n">
        <v>1000</v>
      </c>
      <c r="F579" s="7" t="n">
        <v>3</v>
      </c>
      <c r="G579" s="6" t="n">
        <v>10.43</v>
      </c>
      <c r="H579" s="6" t="n">
        <v>0</v>
      </c>
      <c r="I579" s="6" t="n">
        <v>31.29</v>
      </c>
      <c r="J579" s="6" t="n">
        <v>31.29</v>
      </c>
    </row>
    <row collapsed="false" customFormat="false" customHeight="false" hidden="false" ht="12.1" outlineLevel="0" r="580">
      <c r="A580" s="39" t="n">
        <v>47082</v>
      </c>
      <c r="B580" s="16" t="s">
        <v>674</v>
      </c>
      <c r="C580" s="16" t="s">
        <v>198</v>
      </c>
      <c r="D580" s="16" t="s">
        <v>199</v>
      </c>
      <c r="E580" s="6" t="n">
        <v>233.7</v>
      </c>
      <c r="F580" s="7" t="n">
        <v>6</v>
      </c>
      <c r="G580" s="6" t="n">
        <v>1.51</v>
      </c>
      <c r="H580" s="6" t="n">
        <v>0</v>
      </c>
      <c r="I580" s="6" t="n">
        <v>9.06</v>
      </c>
      <c r="J580" s="6" t="n">
        <v>9.06</v>
      </c>
    </row>
    <row collapsed="false" customFormat="false" customHeight="false" hidden="false" ht="12.1" outlineLevel="0" r="581">
      <c r="A581" s="39" t="n">
        <v>47085</v>
      </c>
      <c r="B581" s="16" t="s">
        <v>674</v>
      </c>
      <c r="C581" s="16" t="s">
        <v>160</v>
      </c>
      <c r="D581" s="16" t="s">
        <v>161</v>
      </c>
      <c r="E581" s="6" t="n">
        <v>1000</v>
      </c>
      <c r="F581" s="7" t="n">
        <v>13</v>
      </c>
      <c r="G581" s="6" t="n">
        <v>35.4</v>
      </c>
      <c r="H581" s="6" t="n">
        <v>0</v>
      </c>
      <c r="I581" s="6" t="n">
        <v>460.2</v>
      </c>
      <c r="J581" s="6" t="n">
        <v>460.2</v>
      </c>
    </row>
    <row collapsed="false" customFormat="false" customHeight="false" hidden="false" ht="12.1" outlineLevel="0" r="582">
      <c r="A582" s="39" t="n">
        <v>47099</v>
      </c>
      <c r="B582" s="16" t="s">
        <v>674</v>
      </c>
      <c r="C582" s="16" t="s">
        <v>189</v>
      </c>
      <c r="D582" s="16" t="s">
        <v>190</v>
      </c>
      <c r="E582" s="6" t="n">
        <v>1000</v>
      </c>
      <c r="F582" s="7" t="n">
        <v>2</v>
      </c>
      <c r="G582" s="6" t="n">
        <v>16.85</v>
      </c>
      <c r="H582" s="6" t="n">
        <v>0</v>
      </c>
      <c r="I582" s="6" t="n">
        <v>33.7</v>
      </c>
      <c r="J582" s="6" t="n">
        <v>33.7</v>
      </c>
    </row>
    <row collapsed="false" customFormat="false" customHeight="false" hidden="false" ht="12.1" outlineLevel="0" r="583">
      <c r="A583" s="39" t="n">
        <v>47109</v>
      </c>
      <c r="B583" s="16" t="s">
        <v>674</v>
      </c>
      <c r="C583" s="16" t="s">
        <v>216</v>
      </c>
      <c r="D583" s="16" t="s">
        <v>217</v>
      </c>
      <c r="E583" s="6" t="n">
        <v>1000</v>
      </c>
      <c r="F583" s="7" t="n">
        <v>3</v>
      </c>
      <c r="G583" s="6" t="n">
        <v>10.43</v>
      </c>
      <c r="H583" s="6" t="n">
        <v>0</v>
      </c>
      <c r="I583" s="6" t="n">
        <v>31.29</v>
      </c>
      <c r="J583" s="6" t="n">
        <v>31.29</v>
      </c>
    </row>
    <row collapsed="false" customFormat="false" customHeight="false" hidden="false" ht="12.1" outlineLevel="0" r="584">
      <c r="A584" s="39" t="n">
        <v>47112</v>
      </c>
      <c r="B584" s="16" t="s">
        <v>674</v>
      </c>
      <c r="C584" s="16" t="s">
        <v>198</v>
      </c>
      <c r="D584" s="16" t="s">
        <v>199</v>
      </c>
      <c r="E584" s="6" t="n">
        <v>233.7</v>
      </c>
      <c r="F584" s="7" t="n">
        <v>6</v>
      </c>
      <c r="G584" s="6" t="n">
        <v>1.51</v>
      </c>
      <c r="H584" s="6" t="n">
        <v>0</v>
      </c>
      <c r="I584" s="6" t="n">
        <v>9.06</v>
      </c>
      <c r="J584" s="6" t="n">
        <v>9.06</v>
      </c>
    </row>
    <row collapsed="false" customFormat="false" customHeight="false" hidden="false" ht="12.1" outlineLevel="0" r="585">
      <c r="A585" s="39" t="n">
        <v>47129</v>
      </c>
      <c r="B585" s="16" t="s">
        <v>674</v>
      </c>
      <c r="C585" s="16" t="s">
        <v>189</v>
      </c>
      <c r="D585" s="16" t="s">
        <v>190</v>
      </c>
      <c r="E585" s="6" t="n">
        <v>1000</v>
      </c>
      <c r="F585" s="7" t="n">
        <v>2</v>
      </c>
      <c r="G585" s="6" t="n">
        <v>16.85</v>
      </c>
      <c r="H585" s="6" t="n">
        <v>0</v>
      </c>
      <c r="I585" s="6" t="n">
        <v>33.7</v>
      </c>
      <c r="J585" s="6" t="n">
        <v>33.7</v>
      </c>
    </row>
    <row collapsed="false" customFormat="false" customHeight="false" hidden="false" ht="12.1" outlineLevel="0" r="586">
      <c r="A586" s="39" t="n">
        <v>47139</v>
      </c>
      <c r="B586" s="16" t="s">
        <v>674</v>
      </c>
      <c r="C586" s="16" t="s">
        <v>216</v>
      </c>
      <c r="D586" s="16" t="s">
        <v>217</v>
      </c>
      <c r="E586" s="6" t="n">
        <v>1000</v>
      </c>
      <c r="F586" s="7" t="n">
        <v>3</v>
      </c>
      <c r="G586" s="6" t="n">
        <v>10.43</v>
      </c>
      <c r="H586" s="6" t="n">
        <v>0</v>
      </c>
      <c r="I586" s="6" t="n">
        <v>31.29</v>
      </c>
      <c r="J586" s="6" t="n">
        <v>31.29</v>
      </c>
    </row>
    <row collapsed="false" customFormat="false" customHeight="false" hidden="false" ht="12.1" outlineLevel="0" r="587">
      <c r="A587" s="39" t="n">
        <v>47141</v>
      </c>
      <c r="B587" s="16" t="s">
        <v>674</v>
      </c>
      <c r="C587" s="16" t="s">
        <v>182</v>
      </c>
      <c r="D587" s="16" t="s">
        <v>183</v>
      </c>
      <c r="E587" s="6" t="n">
        <v>1000</v>
      </c>
      <c r="F587" s="7" t="n">
        <v>7</v>
      </c>
      <c r="G587" s="6" t="n">
        <v>30.42</v>
      </c>
      <c r="H587" s="6" t="n">
        <v>0</v>
      </c>
      <c r="I587" s="6" t="n">
        <v>212.94</v>
      </c>
      <c r="J587" s="6" t="n">
        <v>212.94</v>
      </c>
    </row>
    <row collapsed="false" customFormat="false" customHeight="false" hidden="false" ht="12.1" outlineLevel="0" r="588">
      <c r="A588" s="39" t="n">
        <v>47141</v>
      </c>
      <c r="B588" s="16" t="s">
        <v>674</v>
      </c>
      <c r="C588" s="16" t="s">
        <v>186</v>
      </c>
      <c r="D588" s="16" t="s">
        <v>187</v>
      </c>
      <c r="E588" s="6" t="n">
        <v>1000</v>
      </c>
      <c r="F588" s="7" t="n">
        <v>5</v>
      </c>
      <c r="G588" s="6" t="n">
        <v>34.41</v>
      </c>
      <c r="H588" s="6" t="n">
        <v>0</v>
      </c>
      <c r="I588" s="6" t="n">
        <v>172.05</v>
      </c>
      <c r="J588" s="6" t="n">
        <v>172.05</v>
      </c>
    </row>
    <row collapsed="false" customFormat="false" customHeight="false" hidden="false" ht="12.1" outlineLevel="0" r="589">
      <c r="A589" s="39" t="n">
        <v>47143</v>
      </c>
      <c r="B589" s="16" t="s">
        <v>674</v>
      </c>
      <c r="C589" s="16" t="s">
        <v>198</v>
      </c>
      <c r="D589" s="16" t="s">
        <v>199</v>
      </c>
      <c r="E589" s="6" t="n">
        <v>233.7</v>
      </c>
      <c r="F589" s="7" t="n">
        <v>6</v>
      </c>
      <c r="G589" s="6" t="n">
        <v>1.51</v>
      </c>
      <c r="H589" s="6" t="n">
        <v>0</v>
      </c>
      <c r="I589" s="6" t="n">
        <v>9.06</v>
      </c>
      <c r="J589" s="6" t="n">
        <v>9.06</v>
      </c>
    </row>
    <row collapsed="false" customFormat="false" customHeight="false" hidden="false" ht="12.1" outlineLevel="0" r="590">
      <c r="A590" s="39" t="n">
        <v>47155</v>
      </c>
      <c r="B590" s="16" t="s">
        <v>674</v>
      </c>
      <c r="C590" s="16" t="s">
        <v>164</v>
      </c>
      <c r="D590" s="16" t="s">
        <v>165</v>
      </c>
      <c r="E590" s="6" t="n">
        <v>1000</v>
      </c>
      <c r="F590" s="7" t="n">
        <v>12</v>
      </c>
      <c r="G590" s="6" t="n">
        <v>34.9</v>
      </c>
      <c r="H590" s="6" t="n">
        <v>0</v>
      </c>
      <c r="I590" s="6" t="n">
        <v>418.8</v>
      </c>
      <c r="J590" s="6" t="n">
        <v>418.8</v>
      </c>
    </row>
    <row collapsed="false" customFormat="false" customHeight="false" hidden="false" ht="12.1" outlineLevel="0" r="591">
      <c r="A591" s="39" t="n">
        <v>47159</v>
      </c>
      <c r="B591" s="16" t="s">
        <v>674</v>
      </c>
      <c r="C591" s="16" t="s">
        <v>189</v>
      </c>
      <c r="D591" s="16" t="s">
        <v>190</v>
      </c>
      <c r="E591" s="6" t="n">
        <v>1000</v>
      </c>
      <c r="F591" s="7" t="n">
        <v>2</v>
      </c>
      <c r="G591" s="6" t="n">
        <v>16.85</v>
      </c>
      <c r="H591" s="6" t="n">
        <v>0</v>
      </c>
      <c r="I591" s="6" t="n">
        <v>33.7</v>
      </c>
      <c r="J591" s="6" t="n">
        <v>33.7</v>
      </c>
    </row>
    <row collapsed="false" customFormat="false" customHeight="false" hidden="false" ht="12.1" outlineLevel="0" r="592">
      <c r="A592" s="39" t="n">
        <v>47169</v>
      </c>
      <c r="B592" s="16" t="s">
        <v>674</v>
      </c>
      <c r="C592" s="16" t="s">
        <v>216</v>
      </c>
      <c r="D592" s="16" t="s">
        <v>217</v>
      </c>
      <c r="E592" s="6" t="n">
        <v>1000</v>
      </c>
      <c r="F592" s="7" t="n">
        <v>3</v>
      </c>
      <c r="G592" s="6" t="n">
        <v>10.43</v>
      </c>
      <c r="H592" s="6" t="n">
        <v>0</v>
      </c>
      <c r="I592" s="6" t="n">
        <v>31.29</v>
      </c>
      <c r="J592" s="6" t="n">
        <v>31.29</v>
      </c>
    </row>
    <row collapsed="false" customFormat="false" customHeight="false" hidden="false" ht="12.1" outlineLevel="0" r="593">
      <c r="A593" s="39" t="n">
        <v>47174</v>
      </c>
      <c r="B593" s="16" t="s">
        <v>674</v>
      </c>
      <c r="C593" s="16" t="s">
        <v>198</v>
      </c>
      <c r="D593" s="16" t="s">
        <v>199</v>
      </c>
      <c r="E593" s="6" t="n">
        <v>233.7</v>
      </c>
      <c r="F593" s="7" t="n">
        <v>6</v>
      </c>
      <c r="G593" s="6" t="n">
        <v>1.51</v>
      </c>
      <c r="H593" s="6" t="n">
        <v>0</v>
      </c>
      <c r="I593" s="6" t="n">
        <v>9.06</v>
      </c>
      <c r="J593" s="6" t="n">
        <v>9.06</v>
      </c>
    </row>
    <row collapsed="false" customFormat="false" customHeight="false" hidden="false" ht="12.1" outlineLevel="0" r="594">
      <c r="A594" s="39" t="n">
        <v>47189</v>
      </c>
      <c r="B594" s="16" t="s">
        <v>674</v>
      </c>
      <c r="C594" s="16" t="s">
        <v>189</v>
      </c>
      <c r="D594" s="16" t="s">
        <v>190</v>
      </c>
      <c r="E594" s="6" t="n">
        <v>1000</v>
      </c>
      <c r="F594" s="7" t="n">
        <v>2</v>
      </c>
      <c r="G594" s="6" t="n">
        <v>16.85</v>
      </c>
      <c r="H594" s="6" t="n">
        <v>0</v>
      </c>
      <c r="I594" s="6" t="n">
        <v>33.7</v>
      </c>
      <c r="J594" s="6" t="n">
        <v>33.7</v>
      </c>
    </row>
    <row collapsed="false" customFormat="false" customHeight="false" hidden="false" ht="12.1" outlineLevel="0" r="595">
      <c r="A595" s="39" t="n">
        <v>47190</v>
      </c>
      <c r="B595" s="16" t="s">
        <v>674</v>
      </c>
      <c r="C595" s="16" t="s">
        <v>145</v>
      </c>
      <c r="D595" s="16" t="s">
        <v>147</v>
      </c>
      <c r="E595" s="6" t="n">
        <v>1000</v>
      </c>
      <c r="F595" s="7" t="n">
        <v>11</v>
      </c>
      <c r="G595" s="6" t="n">
        <v>33.41</v>
      </c>
      <c r="H595" s="6" t="n">
        <v>0</v>
      </c>
      <c r="I595" s="6" t="n">
        <v>367.51</v>
      </c>
      <c r="J595" s="6" t="n">
        <v>367.51</v>
      </c>
    </row>
    <row collapsed="false" customFormat="false" customHeight="false" hidden="false" ht="12.1" outlineLevel="0" r="596">
      <c r="A596" s="39" t="n">
        <v>47199</v>
      </c>
      <c r="B596" s="16" t="s">
        <v>674</v>
      </c>
      <c r="C596" s="16" t="s">
        <v>216</v>
      </c>
      <c r="D596" s="16" t="s">
        <v>217</v>
      </c>
      <c r="E596" s="6" t="n">
        <v>1000</v>
      </c>
      <c r="F596" s="7" t="n">
        <v>3</v>
      </c>
      <c r="G596" s="6" t="n">
        <v>8.63</v>
      </c>
      <c r="H596" s="6" t="n">
        <v>0</v>
      </c>
      <c r="I596" s="6" t="n">
        <v>25.89</v>
      </c>
      <c r="J596" s="6" t="n">
        <v>25.89</v>
      </c>
    </row>
    <row collapsed="false" customFormat="false" customHeight="false" hidden="false" ht="12.1" outlineLevel="0" r="597">
      <c r="A597" s="39" t="n">
        <v>47202</v>
      </c>
      <c r="B597" s="16" t="s">
        <v>674</v>
      </c>
      <c r="C597" s="16" t="s">
        <v>198</v>
      </c>
      <c r="D597" s="16" t="s">
        <v>199</v>
      </c>
      <c r="E597" s="6" t="n">
        <v>233.7</v>
      </c>
      <c r="F597" s="7" t="n">
        <v>6</v>
      </c>
      <c r="G597" s="6" t="n">
        <v>1.51</v>
      </c>
      <c r="H597" s="6" t="n">
        <v>0</v>
      </c>
      <c r="I597" s="6" t="n">
        <v>9.06</v>
      </c>
      <c r="J597" s="6" t="n">
        <v>9.06</v>
      </c>
    </row>
    <row collapsed="false" customFormat="false" customHeight="false" hidden="false" ht="12.1" outlineLevel="0" r="598">
      <c r="A598" s="39" t="n">
        <v>47204</v>
      </c>
      <c r="B598" s="16" t="s">
        <v>674</v>
      </c>
      <c r="C598" s="16" t="s">
        <v>153</v>
      </c>
      <c r="D598" s="16" t="s">
        <v>154</v>
      </c>
      <c r="E598" s="6" t="n">
        <v>1000</v>
      </c>
      <c r="F598" s="7" t="n">
        <v>12</v>
      </c>
      <c r="G598" s="6" t="n">
        <v>38.39</v>
      </c>
      <c r="H598" s="6" t="n">
        <v>0</v>
      </c>
      <c r="I598" s="6" t="n">
        <v>460.68</v>
      </c>
      <c r="J598" s="6" t="n">
        <v>460.68</v>
      </c>
    </row>
    <row collapsed="false" customFormat="false" customHeight="false" hidden="false" ht="12.1" outlineLevel="0" r="599">
      <c r="A599" s="39" t="n">
        <v>47219</v>
      </c>
      <c r="B599" s="16" t="s">
        <v>674</v>
      </c>
      <c r="C599" s="16" t="s">
        <v>189</v>
      </c>
      <c r="D599" s="16" t="s">
        <v>190</v>
      </c>
      <c r="E599" s="6" t="n">
        <v>1000</v>
      </c>
      <c r="F599" s="7" t="n">
        <v>2</v>
      </c>
      <c r="G599" s="6" t="n">
        <v>16.85</v>
      </c>
      <c r="H599" s="6" t="n">
        <v>0</v>
      </c>
      <c r="I599" s="6" t="n">
        <v>33.7</v>
      </c>
      <c r="J599" s="6" t="n">
        <v>33.7</v>
      </c>
    </row>
    <row collapsed="false" customFormat="false" customHeight="false" hidden="false" ht="12.1" outlineLevel="0" r="600">
      <c r="A600" s="39" t="n">
        <v>47225</v>
      </c>
      <c r="B600" s="16" t="s">
        <v>674</v>
      </c>
      <c r="C600" s="16" t="s">
        <v>157</v>
      </c>
      <c r="D600" s="16" t="s">
        <v>158</v>
      </c>
      <c r="E600" s="6" t="n">
        <v>1000</v>
      </c>
      <c r="F600" s="7" t="n">
        <v>8</v>
      </c>
      <c r="G600" s="6" t="n">
        <v>62.33</v>
      </c>
      <c r="H600" s="6" t="n">
        <v>0</v>
      </c>
      <c r="I600" s="6" t="n">
        <v>498.64</v>
      </c>
      <c r="J600" s="6" t="n">
        <v>498.64</v>
      </c>
    </row>
    <row collapsed="false" customFormat="false" customHeight="false" hidden="false" ht="12.1" outlineLevel="0" r="601">
      <c r="A601" s="39" t="n">
        <v>47229</v>
      </c>
      <c r="B601" s="16" t="s">
        <v>674</v>
      </c>
      <c r="C601" s="16" t="s">
        <v>216</v>
      </c>
      <c r="D601" s="16" t="s">
        <v>217</v>
      </c>
      <c r="E601" s="6" t="n">
        <v>1000</v>
      </c>
      <c r="F601" s="7" t="n">
        <v>3</v>
      </c>
      <c r="G601" s="6" t="n">
        <v>8.63</v>
      </c>
      <c r="H601" s="6" t="n">
        <v>0</v>
      </c>
      <c r="I601" s="6" t="n">
        <v>25.89</v>
      </c>
      <c r="J601" s="6" t="n">
        <v>25.89</v>
      </c>
    </row>
    <row collapsed="false" customFormat="false" customHeight="false" hidden="false" ht="12.1" outlineLevel="0" r="602">
      <c r="A602" s="39" t="n">
        <v>47233</v>
      </c>
      <c r="B602" s="16" t="s">
        <v>674</v>
      </c>
      <c r="C602" s="16" t="s">
        <v>198</v>
      </c>
      <c r="D602" s="16" t="s">
        <v>199</v>
      </c>
      <c r="E602" s="6" t="n">
        <v>233.7</v>
      </c>
      <c r="F602" s="7" t="n">
        <v>6</v>
      </c>
      <c r="G602" s="6" t="n">
        <v>1.51</v>
      </c>
      <c r="H602" s="6" t="n">
        <v>0</v>
      </c>
      <c r="I602" s="6" t="n">
        <v>9.06</v>
      </c>
      <c r="J602" s="6" t="n">
        <v>9.06</v>
      </c>
    </row>
    <row collapsed="false" customFormat="false" customHeight="false" hidden="false" ht="12.1" outlineLevel="0" r="603">
      <c r="A603" s="39" t="n">
        <v>47249</v>
      </c>
      <c r="B603" s="16" t="s">
        <v>674</v>
      </c>
      <c r="C603" s="16" t="s">
        <v>189</v>
      </c>
      <c r="D603" s="16" t="s">
        <v>190</v>
      </c>
      <c r="E603" s="6" t="n">
        <v>1000</v>
      </c>
      <c r="F603" s="7" t="n">
        <v>2</v>
      </c>
      <c r="G603" s="6" t="n">
        <v>16.85</v>
      </c>
      <c r="H603" s="6" t="n">
        <v>0</v>
      </c>
      <c r="I603" s="6" t="n">
        <v>33.7</v>
      </c>
      <c r="J603" s="6" t="n">
        <v>33.7</v>
      </c>
    </row>
    <row collapsed="false" customFormat="false" customHeight="false" hidden="false" ht="12.1" outlineLevel="0" r="604">
      <c r="A604" s="39" t="n">
        <v>47259</v>
      </c>
      <c r="B604" s="16" t="s">
        <v>674</v>
      </c>
      <c r="C604" s="16" t="s">
        <v>216</v>
      </c>
      <c r="D604" s="16" t="s">
        <v>217</v>
      </c>
      <c r="E604" s="6" t="n">
        <v>1000</v>
      </c>
      <c r="F604" s="7" t="n">
        <v>3</v>
      </c>
      <c r="G604" s="6" t="n">
        <v>8.63</v>
      </c>
      <c r="H604" s="6" t="n">
        <v>0</v>
      </c>
      <c r="I604" s="6" t="n">
        <v>25.89</v>
      </c>
      <c r="J604" s="6" t="n">
        <v>25.89</v>
      </c>
    </row>
    <row collapsed="false" customFormat="false" customHeight="false" hidden="false" ht="12.1" outlineLevel="0" r="605">
      <c r="A605" s="39" t="n">
        <v>47260</v>
      </c>
      <c r="B605" s="16" t="s">
        <v>674</v>
      </c>
      <c r="C605" s="16" t="s">
        <v>150</v>
      </c>
      <c r="D605" s="16" t="s">
        <v>151</v>
      </c>
      <c r="E605" s="6" t="n">
        <v>1000</v>
      </c>
      <c r="F605" s="7" t="n">
        <v>11</v>
      </c>
      <c r="G605" s="6" t="n">
        <v>47.37</v>
      </c>
      <c r="H605" s="6" t="n">
        <v>0</v>
      </c>
      <c r="I605" s="6" t="n">
        <v>521.07</v>
      </c>
      <c r="J605" s="6" t="n">
        <v>521.07</v>
      </c>
    </row>
    <row collapsed="false" customFormat="false" customHeight="false" hidden="false" ht="12.1" outlineLevel="0" r="606">
      <c r="A606" s="39" t="n">
        <v>47263</v>
      </c>
      <c r="B606" s="16" t="s">
        <v>674</v>
      </c>
      <c r="C606" s="16" t="s">
        <v>198</v>
      </c>
      <c r="D606" s="16" t="s">
        <v>199</v>
      </c>
      <c r="E606" s="6" t="n">
        <v>233.7</v>
      </c>
      <c r="F606" s="7" t="n">
        <v>6</v>
      </c>
      <c r="G606" s="6" t="n">
        <v>1.51</v>
      </c>
      <c r="H606" s="6" t="n">
        <v>0</v>
      </c>
      <c r="I606" s="6" t="n">
        <v>9.06</v>
      </c>
      <c r="J606" s="6" t="n">
        <v>9.06</v>
      </c>
    </row>
    <row collapsed="false" customFormat="false" customHeight="false" hidden="false" ht="12.1" outlineLevel="0" r="607">
      <c r="A607" s="39" t="n">
        <v>47267</v>
      </c>
      <c r="B607" s="16" t="s">
        <v>674</v>
      </c>
      <c r="C607" s="16" t="s">
        <v>160</v>
      </c>
      <c r="D607" s="16" t="s">
        <v>161</v>
      </c>
      <c r="E607" s="6" t="n">
        <v>1000</v>
      </c>
      <c r="F607" s="7" t="n">
        <v>13</v>
      </c>
      <c r="G607" s="6" t="n">
        <v>35.4</v>
      </c>
      <c r="H607" s="6" t="n">
        <v>0</v>
      </c>
      <c r="I607" s="6" t="n">
        <v>460.2</v>
      </c>
      <c r="J607" s="6" t="n">
        <v>460.2</v>
      </c>
    </row>
    <row collapsed="false" customFormat="false" customHeight="false" hidden="false" ht="12.1" outlineLevel="0" r="608">
      <c r="A608" s="39" t="n">
        <v>47279</v>
      </c>
      <c r="B608" s="16" t="s">
        <v>674</v>
      </c>
      <c r="C608" s="16" t="s">
        <v>189</v>
      </c>
      <c r="D608" s="16" t="s">
        <v>190</v>
      </c>
      <c r="E608" s="6" t="n">
        <v>1000</v>
      </c>
      <c r="F608" s="7" t="n">
        <v>2</v>
      </c>
      <c r="G608" s="6" t="n">
        <v>16.85</v>
      </c>
      <c r="H608" s="6" t="n">
        <v>0</v>
      </c>
      <c r="I608" s="6" t="n">
        <v>33.7</v>
      </c>
      <c r="J608" s="6" t="n">
        <v>33.7</v>
      </c>
    </row>
    <row collapsed="false" customFormat="false" customHeight="false" hidden="false" ht="12.1" outlineLevel="0" r="609">
      <c r="A609" s="39" t="n">
        <v>47289</v>
      </c>
      <c r="B609" s="16" t="s">
        <v>674</v>
      </c>
      <c r="C609" s="16" t="s">
        <v>216</v>
      </c>
      <c r="D609" s="16" t="s">
        <v>217</v>
      </c>
      <c r="E609" s="6" t="n">
        <v>1000</v>
      </c>
      <c r="F609" s="7" t="n">
        <v>3</v>
      </c>
      <c r="G609" s="6" t="n">
        <v>8.63</v>
      </c>
      <c r="H609" s="6" t="n">
        <v>0</v>
      </c>
      <c r="I609" s="6" t="n">
        <v>25.89</v>
      </c>
      <c r="J609" s="6" t="n">
        <v>25.89</v>
      </c>
    </row>
    <row collapsed="false" customFormat="false" customHeight="false" hidden="false" ht="12.1" outlineLevel="0" r="610">
      <c r="A610" s="39" t="n">
        <v>47294</v>
      </c>
      <c r="B610" s="16" t="s">
        <v>674</v>
      </c>
      <c r="C610" s="16" t="s">
        <v>198</v>
      </c>
      <c r="D610" s="16" t="s">
        <v>199</v>
      </c>
      <c r="E610" s="6" t="n">
        <v>233.7</v>
      </c>
      <c r="F610" s="7" t="n">
        <v>6</v>
      </c>
      <c r="G610" s="6" t="n">
        <v>1.51</v>
      </c>
      <c r="H610" s="6" t="n">
        <v>0</v>
      </c>
      <c r="I610" s="6" t="n">
        <v>9.06</v>
      </c>
      <c r="J610" s="6" t="n">
        <v>9.06</v>
      </c>
    </row>
    <row collapsed="false" customFormat="false" customHeight="false" hidden="false" ht="12.1" outlineLevel="0" r="611">
      <c r="A611" s="39" t="n">
        <v>47309</v>
      </c>
      <c r="B611" s="16" t="s">
        <v>674</v>
      </c>
      <c r="C611" s="16" t="s">
        <v>189</v>
      </c>
      <c r="D611" s="16" t="s">
        <v>190</v>
      </c>
      <c r="E611" s="6" t="n">
        <v>1000</v>
      </c>
      <c r="F611" s="7" t="n">
        <v>2</v>
      </c>
      <c r="G611" s="6" t="n">
        <v>16.85</v>
      </c>
      <c r="H611" s="6" t="n">
        <v>0</v>
      </c>
      <c r="I611" s="6" t="n">
        <v>33.7</v>
      </c>
      <c r="J611" s="6" t="n">
        <v>33.7</v>
      </c>
    </row>
    <row collapsed="false" customFormat="false" customHeight="false" hidden="false" ht="12.1" outlineLevel="0" r="612">
      <c r="A612" s="39" t="n">
        <v>47319</v>
      </c>
      <c r="B612" s="16" t="s">
        <v>674</v>
      </c>
      <c r="C612" s="16" t="s">
        <v>216</v>
      </c>
      <c r="D612" s="16" t="s">
        <v>217</v>
      </c>
      <c r="E612" s="6" t="n">
        <v>1000</v>
      </c>
      <c r="F612" s="7" t="n">
        <v>3</v>
      </c>
      <c r="G612" s="6" t="n">
        <v>8.63</v>
      </c>
      <c r="H612" s="6" t="n">
        <v>0</v>
      </c>
      <c r="I612" s="6" t="n">
        <v>25.89</v>
      </c>
      <c r="J612" s="6" t="n">
        <v>25.89</v>
      </c>
    </row>
    <row collapsed="false" customFormat="false" customHeight="false" hidden="false" ht="12.1" outlineLevel="0" r="613">
      <c r="A613" s="39" t="n">
        <v>47323</v>
      </c>
      <c r="B613" s="16" t="s">
        <v>674</v>
      </c>
      <c r="C613" s="16" t="s">
        <v>182</v>
      </c>
      <c r="D613" s="16" t="s">
        <v>183</v>
      </c>
      <c r="E613" s="6" t="n">
        <v>1000</v>
      </c>
      <c r="F613" s="7" t="n">
        <v>7</v>
      </c>
      <c r="G613" s="6" t="n">
        <v>30.42</v>
      </c>
      <c r="H613" s="6" t="n">
        <v>0</v>
      </c>
      <c r="I613" s="6" t="n">
        <v>212.94</v>
      </c>
      <c r="J613" s="6" t="n">
        <v>212.94</v>
      </c>
    </row>
    <row collapsed="false" customFormat="false" customHeight="false" hidden="false" ht="12.1" outlineLevel="0" r="614">
      <c r="A614" s="39" t="n">
        <v>47323</v>
      </c>
      <c r="B614" s="16" t="s">
        <v>674</v>
      </c>
      <c r="C614" s="16" t="s">
        <v>186</v>
      </c>
      <c r="D614" s="16" t="s">
        <v>187</v>
      </c>
      <c r="E614" s="6" t="n">
        <v>1000</v>
      </c>
      <c r="F614" s="7" t="n">
        <v>5</v>
      </c>
      <c r="G614" s="6" t="n">
        <v>34.41</v>
      </c>
      <c r="H614" s="6" t="n">
        <v>0</v>
      </c>
      <c r="I614" s="6" t="n">
        <v>172.05</v>
      </c>
      <c r="J614" s="6" t="n">
        <v>172.05</v>
      </c>
    </row>
    <row collapsed="false" customFormat="false" customHeight="false" hidden="false" ht="12.1" outlineLevel="0" r="615">
      <c r="A615" s="39" t="n">
        <v>47324</v>
      </c>
      <c r="B615" s="16" t="s">
        <v>674</v>
      </c>
      <c r="C615" s="16" t="s">
        <v>198</v>
      </c>
      <c r="D615" s="16" t="s">
        <v>199</v>
      </c>
      <c r="E615" s="6" t="n">
        <v>233.7</v>
      </c>
      <c r="F615" s="7" t="n">
        <v>6</v>
      </c>
      <c r="G615" s="6" t="n">
        <v>1.51</v>
      </c>
      <c r="H615" s="6" t="n">
        <v>0</v>
      </c>
      <c r="I615" s="6" t="n">
        <v>9.06</v>
      </c>
      <c r="J615" s="6" t="n">
        <v>9.06</v>
      </c>
    </row>
    <row collapsed="false" customFormat="false" customHeight="false" hidden="false" ht="12.1" outlineLevel="0" r="616">
      <c r="A616" s="39" t="n">
        <v>47337</v>
      </c>
      <c r="B616" s="16" t="s">
        <v>674</v>
      </c>
      <c r="C616" s="16" t="s">
        <v>164</v>
      </c>
      <c r="D616" s="16" t="s">
        <v>165</v>
      </c>
      <c r="E616" s="6" t="n">
        <v>1000</v>
      </c>
      <c r="F616" s="7" t="n">
        <v>12</v>
      </c>
      <c r="G616" s="6" t="n">
        <v>34.9</v>
      </c>
      <c r="H616" s="6" t="n">
        <v>0</v>
      </c>
      <c r="I616" s="6" t="n">
        <v>418.8</v>
      </c>
      <c r="J616" s="6" t="n">
        <v>418.8</v>
      </c>
    </row>
    <row collapsed="false" customFormat="false" customHeight="false" hidden="false" ht="12.1" outlineLevel="0" r="617">
      <c r="A617" s="39" t="n">
        <v>47349</v>
      </c>
      <c r="B617" s="16" t="s">
        <v>674</v>
      </c>
      <c r="C617" s="16" t="s">
        <v>216</v>
      </c>
      <c r="D617" s="16" t="s">
        <v>217</v>
      </c>
      <c r="E617" s="6" t="n">
        <v>1000</v>
      </c>
      <c r="F617" s="7" t="n">
        <v>3</v>
      </c>
      <c r="G617" s="6" t="n">
        <v>8.63</v>
      </c>
      <c r="H617" s="6" t="n">
        <v>0</v>
      </c>
      <c r="I617" s="6" t="n">
        <v>25.89</v>
      </c>
      <c r="J617" s="6" t="n">
        <v>25.89</v>
      </c>
    </row>
    <row collapsed="false" customFormat="false" customHeight="false" hidden="false" ht="12.1" outlineLevel="0" r="618">
      <c r="A618" s="39" t="n">
        <v>47355</v>
      </c>
      <c r="B618" s="16" t="s">
        <v>674</v>
      </c>
      <c r="C618" s="16" t="s">
        <v>198</v>
      </c>
      <c r="D618" s="16" t="s">
        <v>199</v>
      </c>
      <c r="E618" s="6" t="n">
        <v>233.7</v>
      </c>
      <c r="F618" s="7" t="n">
        <v>6</v>
      </c>
      <c r="G618" s="6" t="n">
        <v>1.51</v>
      </c>
      <c r="H618" s="6" t="n">
        <v>0</v>
      </c>
      <c r="I618" s="6" t="n">
        <v>9.06</v>
      </c>
      <c r="J618" s="6" t="n">
        <v>9.06</v>
      </c>
    </row>
    <row collapsed="false" customFormat="false" customHeight="false" hidden="false" ht="12.1" outlineLevel="0" r="619">
      <c r="A619" s="39" t="n">
        <v>47379</v>
      </c>
      <c r="B619" s="16" t="s">
        <v>674</v>
      </c>
      <c r="C619" s="16" t="s">
        <v>216</v>
      </c>
      <c r="D619" s="16" t="s">
        <v>217</v>
      </c>
      <c r="E619" s="6" t="n">
        <v>1000</v>
      </c>
      <c r="F619" s="7" t="n">
        <v>3</v>
      </c>
      <c r="G619" s="6" t="n">
        <v>7.19</v>
      </c>
      <c r="H619" s="6" t="n">
        <v>0</v>
      </c>
      <c r="I619" s="6" t="n">
        <v>21.57</v>
      </c>
      <c r="J619" s="6" t="n">
        <v>21.57</v>
      </c>
    </row>
    <row collapsed="false" customFormat="false" customHeight="false" hidden="false" ht="12.1" outlineLevel="0" r="620">
      <c r="A620" s="39" t="n">
        <v>47386</v>
      </c>
      <c r="B620" s="16" t="s">
        <v>674</v>
      </c>
      <c r="C620" s="16" t="s">
        <v>153</v>
      </c>
      <c r="D620" s="16" t="s">
        <v>154</v>
      </c>
      <c r="E620" s="6" t="n">
        <v>1000</v>
      </c>
      <c r="F620" s="7" t="n">
        <v>12</v>
      </c>
      <c r="G620" s="6" t="n">
        <v>38.39</v>
      </c>
      <c r="H620" s="6" t="n">
        <v>0</v>
      </c>
      <c r="I620" s="6" t="n">
        <v>460.68</v>
      </c>
      <c r="J620" s="6" t="n">
        <v>460.68</v>
      </c>
    </row>
    <row collapsed="false" customFormat="false" customHeight="false" hidden="false" ht="12.1" outlineLevel="0" r="621">
      <c r="A621" s="39" t="n">
        <v>47386</v>
      </c>
      <c r="B621" s="16" t="s">
        <v>674</v>
      </c>
      <c r="C621" s="16" t="s">
        <v>198</v>
      </c>
      <c r="D621" s="16" t="s">
        <v>199</v>
      </c>
      <c r="E621" s="6" t="n">
        <v>233.7</v>
      </c>
      <c r="F621" s="7" t="n">
        <v>6</v>
      </c>
      <c r="G621" s="6" t="n">
        <v>1.51</v>
      </c>
      <c r="H621" s="6" t="n">
        <v>0</v>
      </c>
      <c r="I621" s="6" t="n">
        <v>9.06</v>
      </c>
      <c r="J621" s="6" t="n">
        <v>9.06</v>
      </c>
    </row>
    <row collapsed="false" customFormat="false" customHeight="false" hidden="false" ht="12.1" outlineLevel="0" r="622">
      <c r="A622" s="39" t="n">
        <v>47407</v>
      </c>
      <c r="B622" s="16" t="s">
        <v>674</v>
      </c>
      <c r="C622" s="16" t="s">
        <v>157</v>
      </c>
      <c r="D622" s="16" t="s">
        <v>158</v>
      </c>
      <c r="E622" s="6" t="n">
        <v>1000</v>
      </c>
      <c r="F622" s="7" t="n">
        <v>8</v>
      </c>
      <c r="G622" s="6" t="n">
        <v>62.33</v>
      </c>
      <c r="H622" s="6" t="n">
        <v>0</v>
      </c>
      <c r="I622" s="6" t="n">
        <v>498.64</v>
      </c>
      <c r="J622" s="6" t="n">
        <v>498.64</v>
      </c>
    </row>
    <row collapsed="false" customFormat="false" customHeight="false" hidden="false" ht="12.1" outlineLevel="0" r="623">
      <c r="A623" s="39" t="n">
        <v>47409</v>
      </c>
      <c r="B623" s="16" t="s">
        <v>674</v>
      </c>
      <c r="C623" s="16" t="s">
        <v>216</v>
      </c>
      <c r="D623" s="16" t="s">
        <v>217</v>
      </c>
      <c r="E623" s="6" t="n">
        <v>1000</v>
      </c>
      <c r="F623" s="7" t="n">
        <v>3</v>
      </c>
      <c r="G623" s="6" t="n">
        <v>7.19</v>
      </c>
      <c r="H623" s="6" t="n">
        <v>0</v>
      </c>
      <c r="I623" s="6" t="n">
        <v>21.57</v>
      </c>
      <c r="J623" s="6" t="n">
        <v>21.57</v>
      </c>
    </row>
    <row collapsed="false" customFormat="false" customHeight="false" hidden="false" ht="12.1" outlineLevel="0" r="624">
      <c r="A624" s="39" t="n">
        <v>47416</v>
      </c>
      <c r="B624" s="16" t="s">
        <v>674</v>
      </c>
      <c r="C624" s="16" t="s">
        <v>198</v>
      </c>
      <c r="D624" s="16" t="s">
        <v>199</v>
      </c>
      <c r="E624" s="6" t="n">
        <v>233.7</v>
      </c>
      <c r="F624" s="7" t="n">
        <v>6</v>
      </c>
      <c r="G624" s="6" t="n">
        <v>1.51</v>
      </c>
      <c r="H624" s="6" t="n">
        <v>0</v>
      </c>
      <c r="I624" s="6" t="n">
        <v>9.06</v>
      </c>
      <c r="J624" s="6" t="n">
        <v>9.06</v>
      </c>
    </row>
    <row collapsed="false" customFormat="false" customHeight="false" hidden="false" ht="12.1" outlineLevel="0" r="625">
      <c r="A625" s="39" t="n">
        <v>47439</v>
      </c>
      <c r="B625" s="16" t="s">
        <v>674</v>
      </c>
      <c r="C625" s="16" t="s">
        <v>216</v>
      </c>
      <c r="D625" s="16" t="s">
        <v>217</v>
      </c>
      <c r="E625" s="6" t="n">
        <v>1000</v>
      </c>
      <c r="F625" s="7" t="n">
        <v>3</v>
      </c>
      <c r="G625" s="6" t="n">
        <v>7.19</v>
      </c>
      <c r="H625" s="6" t="n">
        <v>0</v>
      </c>
      <c r="I625" s="6" t="n">
        <v>21.57</v>
      </c>
      <c r="J625" s="6" t="n">
        <v>21.57</v>
      </c>
    </row>
    <row collapsed="false" customFormat="false" customHeight="false" hidden="false" ht="12.1" outlineLevel="0" r="626">
      <c r="A626" s="39" t="n">
        <v>47442</v>
      </c>
      <c r="B626" s="16" t="s">
        <v>674</v>
      </c>
      <c r="C626" s="16" t="s">
        <v>150</v>
      </c>
      <c r="D626" s="16" t="s">
        <v>151</v>
      </c>
      <c r="E626" s="6" t="n">
        <v>1000</v>
      </c>
      <c r="F626" s="7" t="n">
        <v>11</v>
      </c>
      <c r="G626" s="6" t="n">
        <v>47.37</v>
      </c>
      <c r="H626" s="6" t="n">
        <v>0</v>
      </c>
      <c r="I626" s="6" t="n">
        <v>521.07</v>
      </c>
      <c r="J626" s="6" t="n">
        <v>521.07</v>
      </c>
    </row>
    <row collapsed="false" customFormat="false" customHeight="false" hidden="false" ht="12.1" outlineLevel="0" r="627">
      <c r="A627" s="39" t="n">
        <v>47447</v>
      </c>
      <c r="B627" s="16" t="s">
        <v>674</v>
      </c>
      <c r="C627" s="16" t="s">
        <v>198</v>
      </c>
      <c r="D627" s="16" t="s">
        <v>199</v>
      </c>
      <c r="E627" s="6" t="n">
        <v>233.7</v>
      </c>
      <c r="F627" s="7" t="n">
        <v>6</v>
      </c>
      <c r="G627" s="6" t="n">
        <v>1.51</v>
      </c>
      <c r="H627" s="6" t="n">
        <v>0</v>
      </c>
      <c r="I627" s="6" t="n">
        <v>9.06</v>
      </c>
      <c r="J627" s="6" t="n">
        <v>9.06</v>
      </c>
    </row>
    <row collapsed="false" customFormat="false" customHeight="false" hidden="false" ht="12.1" outlineLevel="0" r="628">
      <c r="A628" s="39" t="n">
        <v>47449</v>
      </c>
      <c r="B628" s="16" t="s">
        <v>674</v>
      </c>
      <c r="C628" s="16" t="s">
        <v>160</v>
      </c>
      <c r="D628" s="16" t="s">
        <v>161</v>
      </c>
      <c r="E628" s="6" t="n">
        <v>1000</v>
      </c>
      <c r="F628" s="7" t="n">
        <v>13</v>
      </c>
      <c r="G628" s="6" t="n">
        <v>35.4</v>
      </c>
      <c r="H628" s="6" t="n">
        <v>0</v>
      </c>
      <c r="I628" s="6" t="n">
        <v>460.2</v>
      </c>
      <c r="J628" s="6" t="n">
        <v>460.2</v>
      </c>
    </row>
    <row collapsed="false" customFormat="false" customHeight="false" hidden="false" ht="12.1" outlineLevel="0" r="629">
      <c r="A629" s="39" t="n">
        <v>47469</v>
      </c>
      <c r="B629" s="16" t="s">
        <v>674</v>
      </c>
      <c r="C629" s="16" t="s">
        <v>216</v>
      </c>
      <c r="D629" s="16" t="s">
        <v>217</v>
      </c>
      <c r="E629" s="6" t="n">
        <v>1000</v>
      </c>
      <c r="F629" s="7" t="n">
        <v>3</v>
      </c>
      <c r="G629" s="6" t="n">
        <v>7.19</v>
      </c>
      <c r="H629" s="6" t="n">
        <v>0</v>
      </c>
      <c r="I629" s="6" t="n">
        <v>21.57</v>
      </c>
      <c r="J629" s="6" t="n">
        <v>21.57</v>
      </c>
    </row>
    <row collapsed="false" customFormat="false" customHeight="false" hidden="false" ht="12.1" outlineLevel="0" r="630">
      <c r="A630" s="39" t="n">
        <v>47477</v>
      </c>
      <c r="B630" s="16" t="s">
        <v>674</v>
      </c>
      <c r="C630" s="16" t="s">
        <v>198</v>
      </c>
      <c r="D630" s="16" t="s">
        <v>199</v>
      </c>
      <c r="E630" s="6" t="n">
        <v>233.7</v>
      </c>
      <c r="F630" s="7" t="n">
        <v>6</v>
      </c>
      <c r="G630" s="6" t="n">
        <v>1.51</v>
      </c>
      <c r="H630" s="6" t="n">
        <v>0</v>
      </c>
      <c r="I630" s="6" t="n">
        <v>9.06</v>
      </c>
      <c r="J630" s="6" t="n">
        <v>9.06</v>
      </c>
    </row>
    <row collapsed="false" customFormat="false" customHeight="false" hidden="false" ht="12.1" outlineLevel="0" r="631">
      <c r="A631" s="39" t="n">
        <v>47499</v>
      </c>
      <c r="B631" s="16" t="s">
        <v>674</v>
      </c>
      <c r="C631" s="16" t="s">
        <v>216</v>
      </c>
      <c r="D631" s="16" t="s">
        <v>217</v>
      </c>
      <c r="E631" s="6" t="n">
        <v>1000</v>
      </c>
      <c r="F631" s="7" t="n">
        <v>3</v>
      </c>
      <c r="G631" s="6" t="n">
        <v>7.19</v>
      </c>
      <c r="H631" s="6" t="n">
        <v>0</v>
      </c>
      <c r="I631" s="6" t="n">
        <v>21.57</v>
      </c>
      <c r="J631" s="6" t="n">
        <v>21.57</v>
      </c>
    </row>
    <row collapsed="false" customFormat="false" customHeight="false" hidden="false" ht="12.1" outlineLevel="0" r="632">
      <c r="A632" s="39" t="n">
        <v>47505</v>
      </c>
      <c r="B632" s="16" t="s">
        <v>674</v>
      </c>
      <c r="C632" s="16" t="s">
        <v>182</v>
      </c>
      <c r="D632" s="16" t="s">
        <v>183</v>
      </c>
      <c r="E632" s="6" t="n">
        <v>1000</v>
      </c>
      <c r="F632" s="7" t="n">
        <v>7</v>
      </c>
      <c r="G632" s="6" t="n">
        <v>30.42</v>
      </c>
      <c r="H632" s="6" t="n">
        <v>0</v>
      </c>
      <c r="I632" s="6" t="n">
        <v>212.94</v>
      </c>
      <c r="J632" s="6" t="n">
        <v>212.94</v>
      </c>
    </row>
    <row collapsed="false" customFormat="false" customHeight="false" hidden="false" ht="12.1" outlineLevel="0" r="633">
      <c r="A633" s="39" t="n">
        <v>47505</v>
      </c>
      <c r="B633" s="16" t="s">
        <v>674</v>
      </c>
      <c r="C633" s="16" t="s">
        <v>186</v>
      </c>
      <c r="D633" s="16" t="s">
        <v>187</v>
      </c>
      <c r="E633" s="6" t="n">
        <v>1000</v>
      </c>
      <c r="F633" s="7" t="n">
        <v>5</v>
      </c>
      <c r="G633" s="6" t="n">
        <v>34.41</v>
      </c>
      <c r="H633" s="6" t="n">
        <v>0</v>
      </c>
      <c r="I633" s="6" t="n">
        <v>172.05</v>
      </c>
      <c r="J633" s="6" t="n">
        <v>172.05</v>
      </c>
    </row>
    <row collapsed="false" customFormat="false" customHeight="false" hidden="false" ht="12.1" outlineLevel="0" r="634">
      <c r="A634" s="39" t="n">
        <v>47508</v>
      </c>
      <c r="B634" s="16" t="s">
        <v>674</v>
      </c>
      <c r="C634" s="16" t="s">
        <v>198</v>
      </c>
      <c r="D634" s="16" t="s">
        <v>199</v>
      </c>
      <c r="E634" s="6" t="n">
        <v>233.7</v>
      </c>
      <c r="F634" s="7" t="n">
        <v>6</v>
      </c>
      <c r="G634" s="6" t="n">
        <v>1.51</v>
      </c>
      <c r="H634" s="6" t="n">
        <v>0</v>
      </c>
      <c r="I634" s="6" t="n">
        <v>9.06</v>
      </c>
      <c r="J634" s="6" t="n">
        <v>9.06</v>
      </c>
    </row>
    <row collapsed="false" customFormat="false" customHeight="false" hidden="false" ht="12.1" outlineLevel="0" r="635">
      <c r="A635" s="39" t="n">
        <v>47519</v>
      </c>
      <c r="B635" s="16" t="s">
        <v>674</v>
      </c>
      <c r="C635" s="16" t="s">
        <v>164</v>
      </c>
      <c r="D635" s="16" t="s">
        <v>165</v>
      </c>
      <c r="E635" s="6" t="n">
        <v>1000</v>
      </c>
      <c r="F635" s="7" t="n">
        <v>12</v>
      </c>
      <c r="G635" s="6" t="n">
        <v>34.9</v>
      </c>
      <c r="H635" s="6" t="n">
        <v>0</v>
      </c>
      <c r="I635" s="6" t="n">
        <v>418.8</v>
      </c>
      <c r="J635" s="6" t="n">
        <v>418.8</v>
      </c>
    </row>
    <row collapsed="false" customFormat="false" customHeight="false" hidden="false" ht="12.1" outlineLevel="0" r="636">
      <c r="A636" s="39" t="n">
        <v>47529</v>
      </c>
      <c r="B636" s="16" t="s">
        <v>674</v>
      </c>
      <c r="C636" s="16" t="s">
        <v>216</v>
      </c>
      <c r="D636" s="16" t="s">
        <v>217</v>
      </c>
      <c r="E636" s="6" t="n">
        <v>1000</v>
      </c>
      <c r="F636" s="7" t="n">
        <v>3</v>
      </c>
      <c r="G636" s="6" t="n">
        <v>7.19</v>
      </c>
      <c r="H636" s="6" t="n">
        <v>0</v>
      </c>
      <c r="I636" s="6" t="n">
        <v>21.57</v>
      </c>
      <c r="J636" s="6" t="n">
        <v>21.57</v>
      </c>
    </row>
    <row collapsed="false" customFormat="false" customHeight="false" hidden="false" ht="12.1" outlineLevel="0" r="637">
      <c r="A637" s="39" t="n">
        <v>47539</v>
      </c>
      <c r="B637" s="16" t="s">
        <v>674</v>
      </c>
      <c r="C637" s="16" t="s">
        <v>198</v>
      </c>
      <c r="D637" s="16" t="s">
        <v>199</v>
      </c>
      <c r="E637" s="6" t="n">
        <v>233.7</v>
      </c>
      <c r="F637" s="7" t="n">
        <v>6</v>
      </c>
      <c r="G637" s="6" t="n">
        <v>1.51</v>
      </c>
      <c r="H637" s="6" t="n">
        <v>0</v>
      </c>
      <c r="I637" s="6" t="n">
        <v>9.06</v>
      </c>
      <c r="J637" s="6" t="n">
        <v>9.06</v>
      </c>
    </row>
    <row collapsed="false" customFormat="false" customHeight="false" hidden="false" ht="12.1" outlineLevel="0" r="638">
      <c r="A638" s="39" t="n">
        <v>47559</v>
      </c>
      <c r="B638" s="16" t="s">
        <v>674</v>
      </c>
      <c r="C638" s="16" t="s">
        <v>216</v>
      </c>
      <c r="D638" s="16" t="s">
        <v>217</v>
      </c>
      <c r="E638" s="6" t="n">
        <v>1000</v>
      </c>
      <c r="F638" s="7" t="n">
        <v>3</v>
      </c>
      <c r="G638" s="6" t="n">
        <v>5.75</v>
      </c>
      <c r="H638" s="6" t="n">
        <v>0</v>
      </c>
      <c r="I638" s="6" t="n">
        <v>17.25</v>
      </c>
      <c r="J638" s="6" t="n">
        <v>17.25</v>
      </c>
    </row>
    <row collapsed="false" customFormat="false" customHeight="false" hidden="false" ht="12.1" outlineLevel="0" r="639">
      <c r="A639" s="39" t="n">
        <v>47567</v>
      </c>
      <c r="B639" s="16" t="s">
        <v>674</v>
      </c>
      <c r="C639" s="16" t="s">
        <v>198</v>
      </c>
      <c r="D639" s="16" t="s">
        <v>199</v>
      </c>
      <c r="E639" s="6" t="n">
        <v>233.7</v>
      </c>
      <c r="F639" s="7" t="n">
        <v>6</v>
      </c>
      <c r="G639" s="6" t="n">
        <v>1.51</v>
      </c>
      <c r="H639" s="6" t="n">
        <v>0</v>
      </c>
      <c r="I639" s="6" t="n">
        <v>9.06</v>
      </c>
      <c r="J639" s="6" t="n">
        <v>9.06</v>
      </c>
    </row>
    <row collapsed="false" customFormat="false" customHeight="false" hidden="false" ht="12.1" outlineLevel="0" r="640">
      <c r="A640" s="39" t="n">
        <v>47568</v>
      </c>
      <c r="B640" s="16" t="s">
        <v>674</v>
      </c>
      <c r="C640" s="16" t="s">
        <v>153</v>
      </c>
      <c r="D640" s="16" t="s">
        <v>154</v>
      </c>
      <c r="E640" s="6" t="n">
        <v>1000</v>
      </c>
      <c r="F640" s="7" t="n">
        <v>12</v>
      </c>
      <c r="G640" s="6" t="n">
        <v>38.39</v>
      </c>
      <c r="H640" s="6" t="n">
        <v>0</v>
      </c>
      <c r="I640" s="6" t="n">
        <v>460.68</v>
      </c>
      <c r="J640" s="6" t="n">
        <v>460.68</v>
      </c>
    </row>
    <row collapsed="false" customFormat="false" customHeight="false" hidden="false" ht="12.1" outlineLevel="0" r="641">
      <c r="A641" s="39" t="n">
        <v>47589</v>
      </c>
      <c r="B641" s="16" t="s">
        <v>674</v>
      </c>
      <c r="C641" s="16" t="s">
        <v>216</v>
      </c>
      <c r="D641" s="16" t="s">
        <v>217</v>
      </c>
      <c r="E641" s="6" t="n">
        <v>1000</v>
      </c>
      <c r="F641" s="7" t="n">
        <v>3</v>
      </c>
      <c r="G641" s="6" t="n">
        <v>5.75</v>
      </c>
      <c r="H641" s="6" t="n">
        <v>0</v>
      </c>
      <c r="I641" s="6" t="n">
        <v>17.25</v>
      </c>
      <c r="J641" s="6" t="n">
        <v>17.25</v>
      </c>
    </row>
    <row collapsed="false" customFormat="false" customHeight="false" hidden="false" ht="12.1" outlineLevel="0" r="642">
      <c r="A642" s="39" t="n">
        <v>47589</v>
      </c>
      <c r="B642" s="16" t="s">
        <v>674</v>
      </c>
      <c r="C642" s="16" t="s">
        <v>157</v>
      </c>
      <c r="D642" s="16" t="s">
        <v>158</v>
      </c>
      <c r="E642" s="6" t="n">
        <v>1000</v>
      </c>
      <c r="F642" s="7" t="n">
        <v>8</v>
      </c>
      <c r="G642" s="6" t="n">
        <v>62.33</v>
      </c>
      <c r="H642" s="6" t="n">
        <v>0</v>
      </c>
      <c r="I642" s="6" t="n">
        <v>498.64</v>
      </c>
      <c r="J642" s="6" t="n">
        <v>498.64</v>
      </c>
    </row>
    <row collapsed="false" customFormat="false" customHeight="false" hidden="false" ht="12.1" outlineLevel="0" r="643">
      <c r="A643" s="39" t="n">
        <v>47598</v>
      </c>
      <c r="B643" s="16" t="s">
        <v>674</v>
      </c>
      <c r="C643" s="16" t="s">
        <v>198</v>
      </c>
      <c r="D643" s="16" t="s">
        <v>199</v>
      </c>
      <c r="E643" s="6" t="n">
        <v>233.7</v>
      </c>
      <c r="F643" s="7" t="n">
        <v>6</v>
      </c>
      <c r="G643" s="6" t="n">
        <v>1.51</v>
      </c>
      <c r="H643" s="6" t="n">
        <v>0</v>
      </c>
      <c r="I643" s="6" t="n">
        <v>9.06</v>
      </c>
      <c r="J643" s="6" t="n">
        <v>9.06</v>
      </c>
    </row>
    <row collapsed="false" customFormat="false" customHeight="false" hidden="false" ht="12.1" outlineLevel="0" r="644">
      <c r="A644" s="39" t="n">
        <v>47619</v>
      </c>
      <c r="B644" s="16" t="s">
        <v>674</v>
      </c>
      <c r="C644" s="16" t="s">
        <v>216</v>
      </c>
      <c r="D644" s="16" t="s">
        <v>217</v>
      </c>
      <c r="E644" s="6" t="n">
        <v>1000</v>
      </c>
      <c r="F644" s="7" t="n">
        <v>3</v>
      </c>
      <c r="G644" s="6" t="n">
        <v>5.75</v>
      </c>
      <c r="H644" s="6" t="n">
        <v>0</v>
      </c>
      <c r="I644" s="6" t="n">
        <v>17.25</v>
      </c>
      <c r="J644" s="6" t="n">
        <v>17.25</v>
      </c>
    </row>
    <row collapsed="false" customFormat="false" customHeight="false" hidden="false" ht="12.1" outlineLevel="0" r="645">
      <c r="A645" s="39" t="n">
        <v>47624</v>
      </c>
      <c r="B645" s="16" t="s">
        <v>674</v>
      </c>
      <c r="C645" s="16" t="s">
        <v>150</v>
      </c>
      <c r="D645" s="16" t="s">
        <v>151</v>
      </c>
      <c r="E645" s="6" t="n">
        <v>1000</v>
      </c>
      <c r="F645" s="7" t="n">
        <v>11</v>
      </c>
      <c r="G645" s="6" t="n">
        <v>47.37</v>
      </c>
      <c r="H645" s="6" t="n">
        <v>0</v>
      </c>
      <c r="I645" s="6" t="n">
        <v>521.07</v>
      </c>
      <c r="J645" s="6" t="n">
        <v>521.07</v>
      </c>
    </row>
    <row collapsed="false" customFormat="false" customHeight="false" hidden="false" ht="12.1" outlineLevel="0" r="646">
      <c r="A646" s="39" t="n">
        <v>47628</v>
      </c>
      <c r="B646" s="16" t="s">
        <v>674</v>
      </c>
      <c r="C646" s="16" t="s">
        <v>198</v>
      </c>
      <c r="D646" s="16" t="s">
        <v>199</v>
      </c>
      <c r="E646" s="6" t="n">
        <v>233.7</v>
      </c>
      <c r="F646" s="7" t="n">
        <v>6</v>
      </c>
      <c r="G646" s="6" t="n">
        <v>1.51</v>
      </c>
      <c r="H646" s="6" t="n">
        <v>0</v>
      </c>
      <c r="I646" s="6" t="n">
        <v>9.06</v>
      </c>
      <c r="J646" s="6" t="n">
        <v>9.06</v>
      </c>
    </row>
    <row collapsed="false" customFormat="false" customHeight="false" hidden="false" ht="12.1" outlineLevel="0" r="647">
      <c r="A647" s="39" t="n">
        <v>47631</v>
      </c>
      <c r="B647" s="16" t="s">
        <v>674</v>
      </c>
      <c r="C647" s="16" t="s">
        <v>160</v>
      </c>
      <c r="D647" s="16" t="s">
        <v>161</v>
      </c>
      <c r="E647" s="6" t="n">
        <v>1000</v>
      </c>
      <c r="F647" s="7" t="n">
        <v>13</v>
      </c>
      <c r="G647" s="6" t="n">
        <v>35.4</v>
      </c>
      <c r="H647" s="6" t="n">
        <v>0</v>
      </c>
      <c r="I647" s="6" t="n">
        <v>460.2</v>
      </c>
      <c r="J647" s="6" t="n">
        <v>460.2</v>
      </c>
    </row>
    <row collapsed="false" customFormat="false" customHeight="false" hidden="false" ht="12.1" outlineLevel="0" r="648">
      <c r="A648" s="39" t="n">
        <v>47649</v>
      </c>
      <c r="B648" s="16" t="s">
        <v>674</v>
      </c>
      <c r="C648" s="16" t="s">
        <v>216</v>
      </c>
      <c r="D648" s="16" t="s">
        <v>217</v>
      </c>
      <c r="E648" s="6" t="n">
        <v>1000</v>
      </c>
      <c r="F648" s="7" t="n">
        <v>3</v>
      </c>
      <c r="G648" s="6" t="n">
        <v>5.75</v>
      </c>
      <c r="H648" s="6" t="n">
        <v>0</v>
      </c>
      <c r="I648" s="6" t="n">
        <v>17.25</v>
      </c>
      <c r="J648" s="6" t="n">
        <v>17.25</v>
      </c>
    </row>
    <row collapsed="false" customFormat="false" customHeight="false" hidden="false" ht="12.1" outlineLevel="0" r="649">
      <c r="A649" s="39" t="n">
        <v>47659</v>
      </c>
      <c r="B649" s="16" t="s">
        <v>674</v>
      </c>
      <c r="C649" s="16" t="s">
        <v>198</v>
      </c>
      <c r="D649" s="16" t="s">
        <v>199</v>
      </c>
      <c r="E649" s="6" t="n">
        <v>233.7</v>
      </c>
      <c r="F649" s="7" t="n">
        <v>6</v>
      </c>
      <c r="G649" s="6" t="n">
        <v>1.51</v>
      </c>
      <c r="H649" s="6" t="n">
        <v>0</v>
      </c>
      <c r="I649" s="6" t="n">
        <v>9.06</v>
      </c>
      <c r="J649" s="6" t="n">
        <v>9.06</v>
      </c>
    </row>
    <row collapsed="false" customFormat="false" customHeight="false" hidden="false" ht="12.1" outlineLevel="0" r="650">
      <c r="A650" s="39" t="n">
        <v>47679</v>
      </c>
      <c r="B650" s="16" t="s">
        <v>674</v>
      </c>
      <c r="C650" s="16" t="s">
        <v>216</v>
      </c>
      <c r="D650" s="16" t="s">
        <v>217</v>
      </c>
      <c r="E650" s="6" t="n">
        <v>1000</v>
      </c>
      <c r="F650" s="7" t="n">
        <v>3</v>
      </c>
      <c r="G650" s="6" t="n">
        <v>5.75</v>
      </c>
      <c r="H650" s="6" t="n">
        <v>0</v>
      </c>
      <c r="I650" s="6" t="n">
        <v>17.25</v>
      </c>
      <c r="J650" s="6" t="n">
        <v>17.25</v>
      </c>
    </row>
    <row collapsed="false" customFormat="false" customHeight="false" hidden="false" ht="12.1" outlineLevel="0" r="651">
      <c r="A651" s="39" t="n">
        <v>47687</v>
      </c>
      <c r="B651" s="16" t="s">
        <v>674</v>
      </c>
      <c r="C651" s="16" t="s">
        <v>182</v>
      </c>
      <c r="D651" s="16" t="s">
        <v>183</v>
      </c>
      <c r="E651" s="6" t="n">
        <v>1000</v>
      </c>
      <c r="F651" s="7" t="n">
        <v>7</v>
      </c>
      <c r="G651" s="6" t="n">
        <v>30.42</v>
      </c>
      <c r="H651" s="6" t="n">
        <v>0</v>
      </c>
      <c r="I651" s="6" t="n">
        <v>212.94</v>
      </c>
      <c r="J651" s="6" t="n">
        <v>212.94</v>
      </c>
    </row>
    <row collapsed="false" customFormat="false" customHeight="false" hidden="false" ht="12.1" outlineLevel="0" r="652">
      <c r="A652" s="39" t="n">
        <v>47687</v>
      </c>
      <c r="B652" s="16" t="s">
        <v>674</v>
      </c>
      <c r="C652" s="16" t="s">
        <v>186</v>
      </c>
      <c r="D652" s="16" t="s">
        <v>187</v>
      </c>
      <c r="E652" s="6" t="n">
        <v>1000</v>
      </c>
      <c r="F652" s="7" t="n">
        <v>5</v>
      </c>
      <c r="G652" s="6" t="n">
        <v>34.41</v>
      </c>
      <c r="H652" s="6" t="n">
        <v>0</v>
      </c>
      <c r="I652" s="6" t="n">
        <v>172.05</v>
      </c>
      <c r="J652" s="6" t="n">
        <v>172.05</v>
      </c>
    </row>
    <row collapsed="false" customFormat="false" customHeight="false" hidden="false" ht="12.1" outlineLevel="0" r="653">
      <c r="A653" s="39" t="n">
        <v>47689</v>
      </c>
      <c r="B653" s="16" t="s">
        <v>674</v>
      </c>
      <c r="C653" s="16" t="s">
        <v>198</v>
      </c>
      <c r="D653" s="16" t="s">
        <v>199</v>
      </c>
      <c r="E653" s="6" t="n">
        <v>233.7</v>
      </c>
      <c r="F653" s="7" t="n">
        <v>6</v>
      </c>
      <c r="G653" s="6" t="n">
        <v>1.51</v>
      </c>
      <c r="H653" s="6" t="n">
        <v>0</v>
      </c>
      <c r="I653" s="6" t="n">
        <v>9.06</v>
      </c>
      <c r="J653" s="6" t="n">
        <v>9.06</v>
      </c>
    </row>
    <row collapsed="false" customFormat="false" customHeight="false" hidden="false" ht="12.1" outlineLevel="0" r="654">
      <c r="A654" s="39" t="n">
        <v>47701</v>
      </c>
      <c r="B654" s="16" t="s">
        <v>674</v>
      </c>
      <c r="C654" s="16" t="s">
        <v>164</v>
      </c>
      <c r="D654" s="16" t="s">
        <v>165</v>
      </c>
      <c r="E654" s="6" t="n">
        <v>1000</v>
      </c>
      <c r="F654" s="7" t="n">
        <v>12</v>
      </c>
      <c r="G654" s="6" t="n">
        <v>34.9</v>
      </c>
      <c r="H654" s="6" t="n">
        <v>0</v>
      </c>
      <c r="I654" s="6" t="n">
        <v>418.8</v>
      </c>
      <c r="J654" s="6" t="n">
        <v>418.8</v>
      </c>
    </row>
    <row collapsed="false" customFormat="false" customHeight="false" hidden="false" ht="12.1" outlineLevel="0" r="655">
      <c r="A655" s="39" t="n">
        <v>47709</v>
      </c>
      <c r="B655" s="16" t="s">
        <v>674</v>
      </c>
      <c r="C655" s="16" t="s">
        <v>216</v>
      </c>
      <c r="D655" s="16" t="s">
        <v>217</v>
      </c>
      <c r="E655" s="6" t="n">
        <v>1000</v>
      </c>
      <c r="F655" s="7" t="n">
        <v>3</v>
      </c>
      <c r="G655" s="6" t="n">
        <v>5.55</v>
      </c>
      <c r="H655" s="6" t="n">
        <v>0</v>
      </c>
      <c r="I655" s="6" t="n">
        <v>16.65</v>
      </c>
      <c r="J655" s="6" t="n">
        <v>16.65</v>
      </c>
    </row>
    <row collapsed="false" customFormat="false" customHeight="false" hidden="false" ht="12.1" outlineLevel="0" r="656">
      <c r="A656" s="39" t="n">
        <v>47720</v>
      </c>
      <c r="B656" s="16" t="s">
        <v>674</v>
      </c>
      <c r="C656" s="16" t="s">
        <v>198</v>
      </c>
      <c r="D656" s="16" t="s">
        <v>199</v>
      </c>
      <c r="E656" s="6" t="n">
        <v>233.7</v>
      </c>
      <c r="F656" s="7" t="n">
        <v>6</v>
      </c>
      <c r="G656" s="6" t="n">
        <v>1.51</v>
      </c>
      <c r="H656" s="6" t="n">
        <v>0</v>
      </c>
      <c r="I656" s="6" t="n">
        <v>9.06</v>
      </c>
      <c r="J656" s="6" t="n">
        <v>9.06</v>
      </c>
    </row>
    <row collapsed="false" customFormat="false" customHeight="false" hidden="false" ht="12.1" outlineLevel="0" r="657">
      <c r="A657" s="39" t="n">
        <v>47739</v>
      </c>
      <c r="B657" s="16" t="s">
        <v>674</v>
      </c>
      <c r="C657" s="16" t="s">
        <v>216</v>
      </c>
      <c r="D657" s="16" t="s">
        <v>217</v>
      </c>
      <c r="E657" s="6" t="n">
        <v>1000</v>
      </c>
      <c r="F657" s="7" t="n">
        <v>3</v>
      </c>
      <c r="G657" s="6" t="n">
        <v>2.77</v>
      </c>
      <c r="H657" s="6" t="n">
        <v>0</v>
      </c>
      <c r="I657" s="6" t="n">
        <v>8.31</v>
      </c>
      <c r="J657" s="6" t="n">
        <v>8.31</v>
      </c>
    </row>
    <row collapsed="false" customFormat="false" customHeight="false" hidden="false" ht="12.1" outlineLevel="0" r="658">
      <c r="A658" s="39" t="n">
        <v>47750</v>
      </c>
      <c r="B658" s="16" t="s">
        <v>674</v>
      </c>
      <c r="C658" s="16" t="s">
        <v>153</v>
      </c>
      <c r="D658" s="16" t="s">
        <v>154</v>
      </c>
      <c r="E658" s="6" t="n">
        <v>1000</v>
      </c>
      <c r="F658" s="7" t="n">
        <v>12</v>
      </c>
      <c r="G658" s="6" t="n">
        <v>38.39</v>
      </c>
      <c r="H658" s="6" t="n">
        <v>0</v>
      </c>
      <c r="I658" s="6" t="n">
        <v>460.68</v>
      </c>
      <c r="J658" s="6" t="n">
        <v>460.68</v>
      </c>
    </row>
    <row collapsed="false" customFormat="false" customHeight="false" hidden="false" ht="12.1" outlineLevel="0" r="659">
      <c r="A659" s="39" t="n">
        <v>47751</v>
      </c>
      <c r="B659" s="16" t="s">
        <v>674</v>
      </c>
      <c r="C659" s="16" t="s">
        <v>198</v>
      </c>
      <c r="D659" s="16" t="s">
        <v>199</v>
      </c>
      <c r="E659" s="6" t="n">
        <v>233.7</v>
      </c>
      <c r="F659" s="7" t="n">
        <v>6</v>
      </c>
      <c r="G659" s="6" t="n">
        <v>1.51</v>
      </c>
      <c r="H659" s="6" t="n">
        <v>0</v>
      </c>
      <c r="I659" s="6" t="n">
        <v>9.06</v>
      </c>
      <c r="J659" s="6" t="n">
        <v>9.06</v>
      </c>
    </row>
    <row collapsed="false" customFormat="false" customHeight="false" hidden="false" ht="12.1" outlineLevel="0" r="660">
      <c r="A660" s="39" t="n">
        <v>47769</v>
      </c>
      <c r="B660" s="16" t="s">
        <v>674</v>
      </c>
      <c r="C660" s="16" t="s">
        <v>216</v>
      </c>
      <c r="D660" s="16" t="s">
        <v>217</v>
      </c>
      <c r="E660" s="6" t="n">
        <v>1000</v>
      </c>
      <c r="F660" s="7" t="n">
        <v>3</v>
      </c>
      <c r="G660" s="6" t="n">
        <v>2.77</v>
      </c>
      <c r="H660" s="6" t="n">
        <v>0</v>
      </c>
      <c r="I660" s="6" t="n">
        <v>8.31</v>
      </c>
      <c r="J660" s="6" t="n">
        <v>8.31</v>
      </c>
    </row>
    <row collapsed="false" customFormat="false" customHeight="false" hidden="false" ht="12.1" outlineLevel="0" r="661">
      <c r="A661" s="39" t="n">
        <v>47771</v>
      </c>
      <c r="B661" s="16" t="s">
        <v>674</v>
      </c>
      <c r="C661" s="16" t="s">
        <v>157</v>
      </c>
      <c r="D661" s="16" t="s">
        <v>158</v>
      </c>
      <c r="E661" s="6" t="n">
        <v>1000</v>
      </c>
      <c r="F661" s="7" t="n">
        <v>8</v>
      </c>
      <c r="G661" s="6" t="n">
        <v>62.33</v>
      </c>
      <c r="H661" s="6" t="n">
        <v>0</v>
      </c>
      <c r="I661" s="6" t="n">
        <v>498.64</v>
      </c>
      <c r="J661" s="6" t="n">
        <v>498.64</v>
      </c>
    </row>
    <row collapsed="false" customFormat="false" customHeight="false" hidden="false" ht="12.1" outlineLevel="0" r="662">
      <c r="A662" s="39" t="n">
        <v>47781</v>
      </c>
      <c r="B662" s="16" t="s">
        <v>674</v>
      </c>
      <c r="C662" s="16" t="s">
        <v>198</v>
      </c>
      <c r="D662" s="16" t="s">
        <v>199</v>
      </c>
      <c r="E662" s="6" t="n">
        <v>233.7</v>
      </c>
      <c r="F662" s="7" t="n">
        <v>6</v>
      </c>
      <c r="G662" s="6" t="n">
        <v>1.51</v>
      </c>
      <c r="H662" s="6" t="n">
        <v>0</v>
      </c>
      <c r="I662" s="6" t="n">
        <v>9.06</v>
      </c>
      <c r="J662" s="6" t="n">
        <v>9.06</v>
      </c>
    </row>
    <row collapsed="false" customFormat="false" customHeight="false" hidden="false" ht="12.1" outlineLevel="0" r="663">
      <c r="A663" s="39" t="n">
        <v>47799</v>
      </c>
      <c r="B663" s="16" t="s">
        <v>674</v>
      </c>
      <c r="C663" s="16" t="s">
        <v>216</v>
      </c>
      <c r="D663" s="16" t="s">
        <v>217</v>
      </c>
      <c r="E663" s="6" t="n">
        <v>1000</v>
      </c>
      <c r="F663" s="7" t="n">
        <v>3</v>
      </c>
      <c r="G663" s="6" t="n">
        <v>2.77</v>
      </c>
      <c r="H663" s="6" t="n">
        <v>0</v>
      </c>
      <c r="I663" s="6" t="n">
        <v>8.31</v>
      </c>
      <c r="J663" s="6" t="n">
        <v>8.31</v>
      </c>
    </row>
    <row collapsed="false" customFormat="false" customHeight="false" hidden="false" ht="12.1" outlineLevel="0" r="664">
      <c r="A664" s="39" t="n">
        <v>47806</v>
      </c>
      <c r="B664" s="16" t="s">
        <v>674</v>
      </c>
      <c r="C664" s="16" t="s">
        <v>150</v>
      </c>
      <c r="D664" s="16" t="s">
        <v>151</v>
      </c>
      <c r="E664" s="6" t="n">
        <v>1000</v>
      </c>
      <c r="F664" s="7" t="n">
        <v>11</v>
      </c>
      <c r="G664" s="6" t="n">
        <v>47.37</v>
      </c>
      <c r="H664" s="6" t="n">
        <v>0</v>
      </c>
      <c r="I664" s="6" t="n">
        <v>521.07</v>
      </c>
      <c r="J664" s="6" t="n">
        <v>521.07</v>
      </c>
    </row>
    <row collapsed="false" customFormat="false" customHeight="false" hidden="false" ht="12.1" outlineLevel="0" r="665">
      <c r="A665" s="39" t="n">
        <v>47812</v>
      </c>
      <c r="B665" s="16" t="s">
        <v>674</v>
      </c>
      <c r="C665" s="16" t="s">
        <v>198</v>
      </c>
      <c r="D665" s="16" t="s">
        <v>199</v>
      </c>
      <c r="E665" s="6" t="n">
        <v>233.7</v>
      </c>
      <c r="F665" s="7" t="n">
        <v>6</v>
      </c>
      <c r="G665" s="6" t="n">
        <v>1.51</v>
      </c>
      <c r="H665" s="6" t="n">
        <v>0</v>
      </c>
      <c r="I665" s="6" t="n">
        <v>9.06</v>
      </c>
      <c r="J665" s="6" t="n">
        <v>9.06</v>
      </c>
    </row>
    <row collapsed="false" customFormat="false" customHeight="false" hidden="false" ht="12.1" outlineLevel="0" r="666">
      <c r="A666" s="39" t="n">
        <v>47813</v>
      </c>
      <c r="B666" s="16" t="s">
        <v>674</v>
      </c>
      <c r="C666" s="16" t="s">
        <v>160</v>
      </c>
      <c r="D666" s="16" t="s">
        <v>161</v>
      </c>
      <c r="E666" s="6" t="n">
        <v>1000</v>
      </c>
      <c r="F666" s="7" t="n">
        <v>13</v>
      </c>
      <c r="G666" s="6" t="n">
        <v>35.4</v>
      </c>
      <c r="H666" s="6" t="n">
        <v>0</v>
      </c>
      <c r="I666" s="6" t="n">
        <v>460.2</v>
      </c>
      <c r="J666" s="6" t="n">
        <v>460.2</v>
      </c>
    </row>
    <row collapsed="false" customFormat="false" customHeight="false" hidden="false" ht="12.1" outlineLevel="0" r="667">
      <c r="A667" s="39" t="n">
        <v>47817</v>
      </c>
      <c r="B667" s="16" t="s">
        <v>674</v>
      </c>
      <c r="C667" s="16" t="s">
        <v>213</v>
      </c>
      <c r="D667" s="16" t="s">
        <v>214</v>
      </c>
      <c r="E667" s="6" t="n">
        <v>54.06</v>
      </c>
      <c r="F667" s="7" t="n">
        <v>5</v>
      </c>
      <c r="G667" s="6" t="n">
        <v>0.08</v>
      </c>
      <c r="H667" s="6" t="n">
        <v>0</v>
      </c>
      <c r="I667" s="6" t="n">
        <v>0.4</v>
      </c>
      <c r="J667" s="6" t="n">
        <v>0.4</v>
      </c>
    </row>
    <row collapsed="false" customFormat="false" customHeight="false" hidden="false" ht="12.1" outlineLevel="0" r="668">
      <c r="A668" s="39" t="n">
        <v>47829</v>
      </c>
      <c r="B668" s="16" t="s">
        <v>674</v>
      </c>
      <c r="C668" s="16" t="s">
        <v>216</v>
      </c>
      <c r="D668" s="16" t="s">
        <v>217</v>
      </c>
      <c r="E668" s="6" t="n">
        <v>1000</v>
      </c>
      <c r="F668" s="7" t="n">
        <v>3</v>
      </c>
      <c r="G668" s="6" t="n">
        <v>2.77</v>
      </c>
      <c r="H668" s="6" t="n">
        <v>0</v>
      </c>
      <c r="I668" s="6" t="n">
        <v>8.31</v>
      </c>
      <c r="J668" s="6" t="n">
        <v>8.31</v>
      </c>
    </row>
    <row collapsed="false" customFormat="false" customHeight="false" hidden="false" ht="12.1" outlineLevel="0" r="669">
      <c r="A669" s="39" t="n">
        <v>47842</v>
      </c>
      <c r="B669" s="16" t="s">
        <v>674</v>
      </c>
      <c r="C669" s="16" t="s">
        <v>198</v>
      </c>
      <c r="D669" s="16" t="s">
        <v>199</v>
      </c>
      <c r="E669" s="6" t="n">
        <v>233.7</v>
      </c>
      <c r="F669" s="7" t="n">
        <v>6</v>
      </c>
      <c r="G669" s="6" t="n">
        <v>1.51</v>
      </c>
      <c r="H669" s="6" t="n">
        <v>0</v>
      </c>
      <c r="I669" s="6" t="n">
        <v>9.06</v>
      </c>
      <c r="J669" s="6" t="n">
        <v>9.06</v>
      </c>
    </row>
    <row collapsed="false" customFormat="false" customHeight="false" hidden="false" ht="12.1" outlineLevel="0" r="670">
      <c r="A670" s="39" t="n">
        <v>47859</v>
      </c>
      <c r="B670" s="16" t="s">
        <v>674</v>
      </c>
      <c r="C670" s="16" t="s">
        <v>216</v>
      </c>
      <c r="D670" s="16" t="s">
        <v>217</v>
      </c>
      <c r="E670" s="6" t="n">
        <v>1000</v>
      </c>
      <c r="F670" s="7" t="n">
        <v>3</v>
      </c>
      <c r="G670" s="6" t="n">
        <v>2.77</v>
      </c>
      <c r="H670" s="6" t="n">
        <v>0</v>
      </c>
      <c r="I670" s="6" t="n">
        <v>8.31</v>
      </c>
      <c r="J670" s="6" t="n">
        <v>8.31</v>
      </c>
    </row>
    <row collapsed="false" customFormat="false" customHeight="false" hidden="false" ht="12.1" outlineLevel="0" r="671">
      <c r="A671" s="39" t="n">
        <v>47869</v>
      </c>
      <c r="B671" s="16" t="s">
        <v>674</v>
      </c>
      <c r="C671" s="16" t="s">
        <v>182</v>
      </c>
      <c r="D671" s="16" t="s">
        <v>183</v>
      </c>
      <c r="E671" s="6" t="n">
        <v>1000</v>
      </c>
      <c r="F671" s="7" t="n">
        <v>7</v>
      </c>
      <c r="G671" s="6" t="n">
        <v>30.42</v>
      </c>
      <c r="H671" s="6" t="n">
        <v>0</v>
      </c>
      <c r="I671" s="6" t="n">
        <v>212.94</v>
      </c>
      <c r="J671" s="6" t="n">
        <v>212.94</v>
      </c>
    </row>
    <row collapsed="false" customFormat="false" customHeight="false" hidden="false" ht="12.1" outlineLevel="0" r="672">
      <c r="A672" s="39" t="n">
        <v>47869</v>
      </c>
      <c r="B672" s="16" t="s">
        <v>674</v>
      </c>
      <c r="C672" s="16" t="s">
        <v>186</v>
      </c>
      <c r="D672" s="16" t="s">
        <v>187</v>
      </c>
      <c r="E672" s="6" t="n">
        <v>1000</v>
      </c>
      <c r="F672" s="7" t="n">
        <v>5</v>
      </c>
      <c r="G672" s="6" t="n">
        <v>34.41</v>
      </c>
      <c r="H672" s="6" t="n">
        <v>0</v>
      </c>
      <c r="I672" s="6" t="n">
        <v>172.05</v>
      </c>
      <c r="J672" s="6" t="n">
        <v>172.05</v>
      </c>
    </row>
    <row collapsed="false" customFormat="false" customHeight="false" hidden="false" ht="12.1" outlineLevel="0" r="673">
      <c r="A673" s="39" t="n">
        <v>47873</v>
      </c>
      <c r="B673" s="16" t="s">
        <v>674</v>
      </c>
      <c r="C673" s="16" t="s">
        <v>198</v>
      </c>
      <c r="D673" s="16" t="s">
        <v>199</v>
      </c>
      <c r="E673" s="6" t="n">
        <v>233.7</v>
      </c>
      <c r="F673" s="7" t="n">
        <v>6</v>
      </c>
      <c r="G673" s="6" t="n">
        <v>1.51</v>
      </c>
      <c r="H673" s="6" t="n">
        <v>0</v>
      </c>
      <c r="I673" s="6" t="n">
        <v>9.06</v>
      </c>
      <c r="J673" s="6" t="n">
        <v>9.06</v>
      </c>
    </row>
    <row collapsed="false" customFormat="false" customHeight="false" hidden="false" ht="12.1" outlineLevel="0" r="674">
      <c r="A674" s="39" t="n">
        <v>47883</v>
      </c>
      <c r="B674" s="16" t="s">
        <v>674</v>
      </c>
      <c r="C674" s="16" t="s">
        <v>164</v>
      </c>
      <c r="D674" s="16" t="s">
        <v>165</v>
      </c>
      <c r="E674" s="6" t="n">
        <v>1000</v>
      </c>
      <c r="F674" s="7" t="n">
        <v>12</v>
      </c>
      <c r="G674" s="6" t="n">
        <v>34.9</v>
      </c>
      <c r="H674" s="6" t="n">
        <v>0</v>
      </c>
      <c r="I674" s="6" t="n">
        <v>418.8</v>
      </c>
      <c r="J674" s="6" t="n">
        <v>418.8</v>
      </c>
    </row>
    <row collapsed="false" customFormat="false" customHeight="false" hidden="false" ht="12.1" outlineLevel="0" r="675">
      <c r="A675" s="39" t="n">
        <v>47889</v>
      </c>
      <c r="B675" s="16" t="s">
        <v>674</v>
      </c>
      <c r="C675" s="16" t="s">
        <v>216</v>
      </c>
      <c r="D675" s="16" t="s">
        <v>217</v>
      </c>
      <c r="E675" s="6" t="n">
        <v>1000</v>
      </c>
      <c r="F675" s="7" t="n">
        <v>3</v>
      </c>
      <c r="G675" s="6" t="n">
        <v>2.77</v>
      </c>
      <c r="H675" s="6" t="n">
        <v>0</v>
      </c>
      <c r="I675" s="6" t="n">
        <v>8.31</v>
      </c>
      <c r="J675" s="6" t="n">
        <v>8.31</v>
      </c>
    </row>
    <row collapsed="false" customFormat="false" customHeight="false" hidden="false" ht="12.1" outlineLevel="0" r="676">
      <c r="A676" s="39" t="n">
        <v>47904</v>
      </c>
      <c r="B676" s="16" t="s">
        <v>674</v>
      </c>
      <c r="C676" s="16" t="s">
        <v>198</v>
      </c>
      <c r="D676" s="16" t="s">
        <v>199</v>
      </c>
      <c r="E676" s="6" t="n">
        <v>233.7</v>
      </c>
      <c r="F676" s="7" t="n">
        <v>6</v>
      </c>
      <c r="G676" s="6" t="n">
        <v>1.51</v>
      </c>
      <c r="H676" s="6" t="n">
        <v>0</v>
      </c>
      <c r="I676" s="6" t="n">
        <v>9.06</v>
      </c>
      <c r="J676" s="6" t="n">
        <v>9.06</v>
      </c>
    </row>
    <row collapsed="false" customFormat="false" customHeight="false" hidden="false" ht="12.1" outlineLevel="0" r="677">
      <c r="A677" s="39" t="n">
        <v>47932</v>
      </c>
      <c r="B677" s="16" t="s">
        <v>674</v>
      </c>
      <c r="C677" s="16" t="s">
        <v>153</v>
      </c>
      <c r="D677" s="16" t="s">
        <v>154</v>
      </c>
      <c r="E677" s="6" t="n">
        <v>1000</v>
      </c>
      <c r="F677" s="7" t="n">
        <v>12</v>
      </c>
      <c r="G677" s="6" t="n">
        <v>38.39</v>
      </c>
      <c r="H677" s="6" t="n">
        <v>0</v>
      </c>
      <c r="I677" s="6" t="n">
        <v>460.68</v>
      </c>
      <c r="J677" s="6" t="n">
        <v>460.68</v>
      </c>
    </row>
    <row collapsed="false" customFormat="false" customHeight="false" hidden="false" ht="12.1" outlineLevel="0" r="678">
      <c r="A678" s="39" t="n">
        <v>47932</v>
      </c>
      <c r="B678" s="16" t="s">
        <v>674</v>
      </c>
      <c r="C678" s="16" t="s">
        <v>198</v>
      </c>
      <c r="D678" s="16" t="s">
        <v>199</v>
      </c>
      <c r="E678" s="6" t="n">
        <v>233.7</v>
      </c>
      <c r="F678" s="7" t="n">
        <v>6</v>
      </c>
      <c r="G678" s="6" t="n">
        <v>1.51</v>
      </c>
      <c r="H678" s="6" t="n">
        <v>0</v>
      </c>
      <c r="I678" s="6" t="n">
        <v>9.06</v>
      </c>
      <c r="J678" s="6" t="n">
        <v>9.06</v>
      </c>
    </row>
    <row collapsed="false" customFormat="false" customHeight="false" hidden="false" ht="12.1" outlineLevel="0" r="679">
      <c r="A679" s="39" t="n">
        <v>47953</v>
      </c>
      <c r="B679" s="16" t="s">
        <v>674</v>
      </c>
      <c r="C679" s="16" t="s">
        <v>157</v>
      </c>
      <c r="D679" s="16" t="s">
        <v>158</v>
      </c>
      <c r="E679" s="6" t="n">
        <v>1000</v>
      </c>
      <c r="F679" s="7" t="n">
        <v>8</v>
      </c>
      <c r="G679" s="6" t="n">
        <v>62.33</v>
      </c>
      <c r="H679" s="6" t="n">
        <v>0</v>
      </c>
      <c r="I679" s="6" t="n">
        <v>498.64</v>
      </c>
      <c r="J679" s="6" t="n">
        <v>498.64</v>
      </c>
    </row>
    <row collapsed="false" customFormat="false" customHeight="false" hidden="false" ht="12.1" outlineLevel="0" r="680">
      <c r="A680" s="39" t="n">
        <v>47963</v>
      </c>
      <c r="B680" s="16" t="s">
        <v>674</v>
      </c>
      <c r="C680" s="16" t="s">
        <v>198</v>
      </c>
      <c r="D680" s="16" t="s">
        <v>199</v>
      </c>
      <c r="E680" s="6" t="n">
        <v>233.7</v>
      </c>
      <c r="F680" s="7" t="n">
        <v>6</v>
      </c>
      <c r="G680" s="6" t="n">
        <v>1.51</v>
      </c>
      <c r="H680" s="6" t="n">
        <v>0</v>
      </c>
      <c r="I680" s="6" t="n">
        <v>9.06</v>
      </c>
      <c r="J680" s="6" t="n">
        <v>9.06</v>
      </c>
    </row>
    <row collapsed="false" customFormat="false" customHeight="false" hidden="false" ht="12.1" outlineLevel="0" r="681">
      <c r="A681" s="39" t="n">
        <v>47988</v>
      </c>
      <c r="B681" s="16" t="s">
        <v>674</v>
      </c>
      <c r="C681" s="16" t="s">
        <v>150</v>
      </c>
      <c r="D681" s="16" t="s">
        <v>151</v>
      </c>
      <c r="E681" s="6" t="n">
        <v>1000</v>
      </c>
      <c r="F681" s="7" t="n">
        <v>11</v>
      </c>
      <c r="G681" s="6" t="n">
        <v>47.37</v>
      </c>
      <c r="H681" s="6" t="n">
        <v>0</v>
      </c>
      <c r="I681" s="6" t="n">
        <v>521.07</v>
      </c>
      <c r="J681" s="6" t="n">
        <v>521.07</v>
      </c>
    </row>
    <row collapsed="false" customFormat="false" customHeight="false" hidden="false" ht="12.1" outlineLevel="0" r="682">
      <c r="A682" s="39" t="n">
        <v>47993</v>
      </c>
      <c r="B682" s="16" t="s">
        <v>674</v>
      </c>
      <c r="C682" s="16" t="s">
        <v>198</v>
      </c>
      <c r="D682" s="16" t="s">
        <v>199</v>
      </c>
      <c r="E682" s="6" t="n">
        <v>233.7</v>
      </c>
      <c r="F682" s="7" t="n">
        <v>6</v>
      </c>
      <c r="G682" s="6" t="n">
        <v>1.51</v>
      </c>
      <c r="H682" s="6" t="n">
        <v>0</v>
      </c>
      <c r="I682" s="6" t="n">
        <v>9.06</v>
      </c>
      <c r="J682" s="6" t="n">
        <v>9.06</v>
      </c>
    </row>
    <row collapsed="false" customFormat="false" customHeight="false" hidden="false" ht="12.1" outlineLevel="0" r="683">
      <c r="A683" s="39" t="n">
        <v>47995</v>
      </c>
      <c r="B683" s="16" t="s">
        <v>674</v>
      </c>
      <c r="C683" s="16" t="s">
        <v>160</v>
      </c>
      <c r="D683" s="16" t="s">
        <v>161</v>
      </c>
      <c r="E683" s="6" t="n">
        <v>1000</v>
      </c>
      <c r="F683" s="7" t="n">
        <v>13</v>
      </c>
      <c r="G683" s="6" t="n">
        <v>35.4</v>
      </c>
      <c r="H683" s="6" t="n">
        <v>0</v>
      </c>
      <c r="I683" s="6" t="n">
        <v>460.2</v>
      </c>
      <c r="J683" s="6" t="n">
        <v>460.2</v>
      </c>
    </row>
    <row collapsed="false" customFormat="false" customHeight="false" hidden="false" ht="12.1" outlineLevel="0" r="684">
      <c r="A684" s="39" t="n">
        <v>48024</v>
      </c>
      <c r="B684" s="16" t="s">
        <v>674</v>
      </c>
      <c r="C684" s="16" t="s">
        <v>198</v>
      </c>
      <c r="D684" s="16" t="s">
        <v>199</v>
      </c>
      <c r="E684" s="6" t="n">
        <v>233.7</v>
      </c>
      <c r="F684" s="7" t="n">
        <v>6</v>
      </c>
      <c r="G684" s="6" t="n">
        <v>1.51</v>
      </c>
      <c r="H684" s="6" t="n">
        <v>0</v>
      </c>
      <c r="I684" s="6" t="n">
        <v>9.06</v>
      </c>
      <c r="J684" s="6" t="n">
        <v>9.06</v>
      </c>
    </row>
    <row collapsed="false" customFormat="false" customHeight="false" hidden="false" ht="12.1" outlineLevel="0" r="685">
      <c r="A685" s="39" t="n">
        <v>48051</v>
      </c>
      <c r="B685" s="16" t="s">
        <v>674</v>
      </c>
      <c r="C685" s="16" t="s">
        <v>182</v>
      </c>
      <c r="D685" s="16" t="s">
        <v>183</v>
      </c>
      <c r="E685" s="6" t="n">
        <v>1000</v>
      </c>
      <c r="F685" s="7" t="n">
        <v>7</v>
      </c>
      <c r="G685" s="6" t="n">
        <v>30.42</v>
      </c>
      <c r="H685" s="6" t="n">
        <v>0</v>
      </c>
      <c r="I685" s="6" t="n">
        <v>212.94</v>
      </c>
      <c r="J685" s="6" t="n">
        <v>212.94</v>
      </c>
    </row>
    <row collapsed="false" customFormat="false" customHeight="false" hidden="false" ht="12.1" outlineLevel="0" r="686">
      <c r="A686" s="39" t="n">
        <v>48051</v>
      </c>
      <c r="B686" s="16" t="s">
        <v>674</v>
      </c>
      <c r="C686" s="16" t="s">
        <v>186</v>
      </c>
      <c r="D686" s="16" t="s">
        <v>187</v>
      </c>
      <c r="E686" s="6" t="n">
        <v>1000</v>
      </c>
      <c r="F686" s="7" t="n">
        <v>5</v>
      </c>
      <c r="G686" s="6" t="n">
        <v>34.41</v>
      </c>
      <c r="H686" s="6" t="n">
        <v>0</v>
      </c>
      <c r="I686" s="6" t="n">
        <v>172.05</v>
      </c>
      <c r="J686" s="6" t="n">
        <v>172.05</v>
      </c>
    </row>
    <row collapsed="false" customFormat="false" customHeight="false" hidden="false" ht="12.1" outlineLevel="0" r="687">
      <c r="A687" s="39" t="n">
        <v>48054</v>
      </c>
      <c r="B687" s="16" t="s">
        <v>674</v>
      </c>
      <c r="C687" s="16" t="s">
        <v>198</v>
      </c>
      <c r="D687" s="16" t="s">
        <v>199</v>
      </c>
      <c r="E687" s="6" t="n">
        <v>233.7</v>
      </c>
      <c r="F687" s="7" t="n">
        <v>6</v>
      </c>
      <c r="G687" s="6" t="n">
        <v>1.51</v>
      </c>
      <c r="H687" s="6" t="n">
        <v>0</v>
      </c>
      <c r="I687" s="6" t="n">
        <v>9.06</v>
      </c>
      <c r="J687" s="6" t="n">
        <v>9.06</v>
      </c>
    </row>
    <row collapsed="false" customFormat="false" customHeight="false" hidden="false" ht="12.1" outlineLevel="0" r="688">
      <c r="A688" s="39" t="n">
        <v>48065</v>
      </c>
      <c r="B688" s="16" t="s">
        <v>674</v>
      </c>
      <c r="C688" s="16" t="s">
        <v>164</v>
      </c>
      <c r="D688" s="16" t="s">
        <v>165</v>
      </c>
      <c r="E688" s="6" t="n">
        <v>1000</v>
      </c>
      <c r="F688" s="7" t="n">
        <v>12</v>
      </c>
      <c r="G688" s="6" t="n">
        <v>34.9</v>
      </c>
      <c r="H688" s="6" t="n">
        <v>0</v>
      </c>
      <c r="I688" s="6" t="n">
        <v>418.8</v>
      </c>
      <c r="J688" s="6" t="n">
        <v>418.8</v>
      </c>
    </row>
    <row collapsed="false" customFormat="false" customHeight="false" hidden="false" ht="12.1" outlineLevel="0" r="689">
      <c r="A689" s="39" t="n">
        <v>48085</v>
      </c>
      <c r="B689" s="16" t="s">
        <v>674</v>
      </c>
      <c r="C689" s="16" t="s">
        <v>198</v>
      </c>
      <c r="D689" s="16" t="s">
        <v>199</v>
      </c>
      <c r="E689" s="6" t="n">
        <v>233.7</v>
      </c>
      <c r="F689" s="7" t="n">
        <v>6</v>
      </c>
      <c r="G689" s="6" t="n">
        <v>1.51</v>
      </c>
      <c r="H689" s="6" t="n">
        <v>0</v>
      </c>
      <c r="I689" s="6" t="n">
        <v>9.06</v>
      </c>
      <c r="J689" s="6" t="n">
        <v>9.06</v>
      </c>
    </row>
    <row collapsed="false" customFormat="false" customHeight="false" hidden="false" ht="12.1" outlineLevel="0" r="690">
      <c r="A690" s="39" t="n">
        <v>48114</v>
      </c>
      <c r="B690" s="16" t="s">
        <v>674</v>
      </c>
      <c r="C690" s="16" t="s">
        <v>153</v>
      </c>
      <c r="D690" s="16" t="s">
        <v>154</v>
      </c>
      <c r="E690" s="6" t="n">
        <v>1000</v>
      </c>
      <c r="F690" s="7" t="n">
        <v>12</v>
      </c>
      <c r="G690" s="6" t="n">
        <v>38.39</v>
      </c>
      <c r="H690" s="6" t="n">
        <v>0</v>
      </c>
      <c r="I690" s="6" t="n">
        <v>460.68</v>
      </c>
      <c r="J690" s="6" t="n">
        <v>460.68</v>
      </c>
    </row>
    <row collapsed="false" customFormat="false" customHeight="false" hidden="false" ht="12.1" outlineLevel="0" r="691">
      <c r="A691" s="39" t="n">
        <v>48116</v>
      </c>
      <c r="B691" s="16" t="s">
        <v>674</v>
      </c>
      <c r="C691" s="16" t="s">
        <v>198</v>
      </c>
      <c r="D691" s="16" t="s">
        <v>199</v>
      </c>
      <c r="E691" s="6" t="n">
        <v>233.7</v>
      </c>
      <c r="F691" s="7" t="n">
        <v>6</v>
      </c>
      <c r="G691" s="6" t="n">
        <v>1.51</v>
      </c>
      <c r="H691" s="6" t="n">
        <v>0</v>
      </c>
      <c r="I691" s="6" t="n">
        <v>9.06</v>
      </c>
      <c r="J691" s="6" t="n">
        <v>9.06</v>
      </c>
    </row>
    <row collapsed="false" customFormat="false" customHeight="false" hidden="false" ht="12.1" outlineLevel="0" r="692">
      <c r="A692" s="39" t="n">
        <v>48135</v>
      </c>
      <c r="B692" s="16" t="s">
        <v>674</v>
      </c>
      <c r="C692" s="16" t="s">
        <v>157</v>
      </c>
      <c r="D692" s="16" t="s">
        <v>158</v>
      </c>
      <c r="E692" s="6" t="n">
        <v>1000</v>
      </c>
      <c r="F692" s="7" t="n">
        <v>8</v>
      </c>
      <c r="G692" s="6" t="n">
        <v>62.33</v>
      </c>
      <c r="H692" s="6" t="n">
        <v>0</v>
      </c>
      <c r="I692" s="6" t="n">
        <v>498.64</v>
      </c>
      <c r="J692" s="6" t="n">
        <v>498.64</v>
      </c>
    </row>
    <row collapsed="false" customFormat="false" customHeight="false" hidden="false" ht="12.1" outlineLevel="0" r="693">
      <c r="A693" s="39" t="n">
        <v>48146</v>
      </c>
      <c r="B693" s="16" t="s">
        <v>674</v>
      </c>
      <c r="C693" s="16" t="s">
        <v>198</v>
      </c>
      <c r="D693" s="16" t="s">
        <v>199</v>
      </c>
      <c r="E693" s="6" t="n">
        <v>233.7</v>
      </c>
      <c r="F693" s="7" t="n">
        <v>6</v>
      </c>
      <c r="G693" s="6" t="n">
        <v>1.51</v>
      </c>
      <c r="H693" s="6" t="n">
        <v>0</v>
      </c>
      <c r="I693" s="6" t="n">
        <v>9.06</v>
      </c>
      <c r="J693" s="6" t="n">
        <v>9.06</v>
      </c>
    </row>
    <row collapsed="false" customFormat="false" customHeight="false" hidden="false" ht="12.1" outlineLevel="0" r="694">
      <c r="A694" s="39" t="n">
        <v>48170</v>
      </c>
      <c r="B694" s="16" t="s">
        <v>674</v>
      </c>
      <c r="C694" s="16" t="s">
        <v>150</v>
      </c>
      <c r="D694" s="16" t="s">
        <v>151</v>
      </c>
      <c r="E694" s="6" t="n">
        <v>1000</v>
      </c>
      <c r="F694" s="7" t="n">
        <v>11</v>
      </c>
      <c r="G694" s="6" t="n">
        <v>47.37</v>
      </c>
      <c r="H694" s="6" t="n">
        <v>0</v>
      </c>
      <c r="I694" s="6" t="n">
        <v>521.07</v>
      </c>
      <c r="J694" s="6" t="n">
        <v>521.07</v>
      </c>
    </row>
    <row collapsed="false" customFormat="false" customHeight="false" hidden="false" ht="12.1" outlineLevel="0" r="695">
      <c r="A695" s="39" t="n">
        <v>48177</v>
      </c>
      <c r="B695" s="16" t="s">
        <v>674</v>
      </c>
      <c r="C695" s="16" t="s">
        <v>160</v>
      </c>
      <c r="D695" s="16" t="s">
        <v>161</v>
      </c>
      <c r="E695" s="6" t="n">
        <v>1000</v>
      </c>
      <c r="F695" s="7" t="n">
        <v>13</v>
      </c>
      <c r="G695" s="6" t="n">
        <v>35.4</v>
      </c>
      <c r="H695" s="6" t="n">
        <v>0</v>
      </c>
      <c r="I695" s="6" t="n">
        <v>460.2</v>
      </c>
      <c r="J695" s="6" t="n">
        <v>460.2</v>
      </c>
    </row>
    <row collapsed="false" customFormat="false" customHeight="false" hidden="false" ht="12.1" outlineLevel="0" r="696">
      <c r="A696" s="39" t="n">
        <v>48177</v>
      </c>
      <c r="B696" s="16" t="s">
        <v>674</v>
      </c>
      <c r="C696" s="16" t="s">
        <v>198</v>
      </c>
      <c r="D696" s="16" t="s">
        <v>199</v>
      </c>
      <c r="E696" s="6" t="n">
        <v>233.7</v>
      </c>
      <c r="F696" s="7" t="n">
        <v>6</v>
      </c>
      <c r="G696" s="6" t="n">
        <v>1.51</v>
      </c>
      <c r="H696" s="6" t="n">
        <v>0</v>
      </c>
      <c r="I696" s="6" t="n">
        <v>9.06</v>
      </c>
      <c r="J696" s="6" t="n">
        <v>9.06</v>
      </c>
    </row>
    <row collapsed="false" customFormat="false" customHeight="false" hidden="false" ht="12.1" outlineLevel="0" r="697">
      <c r="A697" s="39" t="n">
        <v>48207</v>
      </c>
      <c r="B697" s="16" t="s">
        <v>674</v>
      </c>
      <c r="C697" s="16" t="s">
        <v>198</v>
      </c>
      <c r="D697" s="16" t="s">
        <v>199</v>
      </c>
      <c r="E697" s="6" t="n">
        <v>233.7</v>
      </c>
      <c r="F697" s="7" t="n">
        <v>6</v>
      </c>
      <c r="G697" s="6" t="n">
        <v>1.51</v>
      </c>
      <c r="H697" s="6" t="n">
        <v>0</v>
      </c>
      <c r="I697" s="6" t="n">
        <v>9.06</v>
      </c>
      <c r="J697" s="6" t="n">
        <v>9.06</v>
      </c>
    </row>
    <row collapsed="false" customFormat="false" customHeight="false" hidden="false" ht="12.1" outlineLevel="0" r="698">
      <c r="A698" s="39" t="n">
        <v>48233</v>
      </c>
      <c r="B698" s="16" t="s">
        <v>674</v>
      </c>
      <c r="C698" s="16" t="s">
        <v>182</v>
      </c>
      <c r="D698" s="16" t="s">
        <v>183</v>
      </c>
      <c r="E698" s="6" t="n">
        <v>1000</v>
      </c>
      <c r="F698" s="7" t="n">
        <v>7</v>
      </c>
      <c r="G698" s="6" t="n">
        <v>30.42</v>
      </c>
      <c r="H698" s="6" t="n">
        <v>0</v>
      </c>
      <c r="I698" s="6" t="n">
        <v>212.94</v>
      </c>
      <c r="J698" s="6" t="n">
        <v>212.94</v>
      </c>
    </row>
    <row collapsed="false" customFormat="false" customHeight="false" hidden="false" ht="12.1" outlineLevel="0" r="699">
      <c r="A699" s="39" t="n">
        <v>48238</v>
      </c>
      <c r="B699" s="16" t="s">
        <v>674</v>
      </c>
      <c r="C699" s="16" t="s">
        <v>198</v>
      </c>
      <c r="D699" s="16" t="s">
        <v>199</v>
      </c>
      <c r="E699" s="6" t="n">
        <v>233.7</v>
      </c>
      <c r="F699" s="7" t="n">
        <v>6</v>
      </c>
      <c r="G699" s="6" t="n">
        <v>1.51</v>
      </c>
      <c r="H699" s="6" t="n">
        <v>0</v>
      </c>
      <c r="I699" s="6" t="n">
        <v>9.06</v>
      </c>
      <c r="J699" s="6" t="n">
        <v>9.06</v>
      </c>
    </row>
    <row collapsed="false" customFormat="false" customHeight="false" hidden="false" ht="12.1" outlineLevel="0" r="700">
      <c r="A700" s="39" t="n">
        <v>48247</v>
      </c>
      <c r="B700" s="16" t="s">
        <v>674</v>
      </c>
      <c r="C700" s="16" t="s">
        <v>164</v>
      </c>
      <c r="D700" s="16" t="s">
        <v>165</v>
      </c>
      <c r="E700" s="6" t="n">
        <v>1000</v>
      </c>
      <c r="F700" s="7" t="n">
        <v>12</v>
      </c>
      <c r="G700" s="6" t="n">
        <v>34.9</v>
      </c>
      <c r="H700" s="6" t="n">
        <v>0</v>
      </c>
      <c r="I700" s="6" t="n">
        <v>418.8</v>
      </c>
      <c r="J700" s="6" t="n">
        <v>418.8</v>
      </c>
    </row>
    <row collapsed="false" customFormat="false" customHeight="false" hidden="false" ht="12.1" outlineLevel="0" r="701">
      <c r="A701" s="39" t="n">
        <v>48269</v>
      </c>
      <c r="B701" s="16" t="s">
        <v>674</v>
      </c>
      <c r="C701" s="16" t="s">
        <v>198</v>
      </c>
      <c r="D701" s="16" t="s">
        <v>199</v>
      </c>
      <c r="E701" s="6" t="n">
        <v>233.7</v>
      </c>
      <c r="F701" s="7" t="n">
        <v>6</v>
      </c>
      <c r="G701" s="6" t="n">
        <v>1.51</v>
      </c>
      <c r="H701" s="6" t="n">
        <v>0</v>
      </c>
      <c r="I701" s="6" t="n">
        <v>9.06</v>
      </c>
      <c r="J701" s="6" t="n">
        <v>9.06</v>
      </c>
    </row>
    <row collapsed="false" customFormat="false" customHeight="false" hidden="false" ht="12.1" outlineLevel="0" r="702">
      <c r="A702" s="39" t="n">
        <v>48296</v>
      </c>
      <c r="B702" s="16" t="s">
        <v>674</v>
      </c>
      <c r="C702" s="16" t="s">
        <v>153</v>
      </c>
      <c r="D702" s="16" t="s">
        <v>154</v>
      </c>
      <c r="E702" s="6" t="n">
        <v>1000</v>
      </c>
      <c r="F702" s="7" t="n">
        <v>12</v>
      </c>
      <c r="G702" s="6" t="n">
        <v>38.39</v>
      </c>
      <c r="H702" s="6" t="n">
        <v>0</v>
      </c>
      <c r="I702" s="6" t="n">
        <v>460.68</v>
      </c>
      <c r="J702" s="6" t="n">
        <v>460.68</v>
      </c>
    </row>
    <row collapsed="false" customFormat="false" customHeight="false" hidden="false" ht="12.1" outlineLevel="0" r="703">
      <c r="A703" s="39" t="n">
        <v>48298</v>
      </c>
      <c r="B703" s="16" t="s">
        <v>674</v>
      </c>
      <c r="C703" s="16" t="s">
        <v>198</v>
      </c>
      <c r="D703" s="16" t="s">
        <v>199</v>
      </c>
      <c r="E703" s="6" t="n">
        <v>233.7</v>
      </c>
      <c r="F703" s="7" t="n">
        <v>6</v>
      </c>
      <c r="G703" s="6" t="n">
        <v>1.51</v>
      </c>
      <c r="H703" s="6" t="n">
        <v>0</v>
      </c>
      <c r="I703" s="6" t="n">
        <v>9.06</v>
      </c>
      <c r="J703" s="6" t="n">
        <v>9.06</v>
      </c>
    </row>
    <row collapsed="false" customFormat="false" customHeight="false" hidden="false" ht="12.1" outlineLevel="0" r="704">
      <c r="A704" s="39" t="n">
        <v>48317</v>
      </c>
      <c r="B704" s="16" t="s">
        <v>674</v>
      </c>
      <c r="C704" s="16" t="s">
        <v>157</v>
      </c>
      <c r="D704" s="16" t="s">
        <v>158</v>
      </c>
      <c r="E704" s="6" t="n">
        <v>1000</v>
      </c>
      <c r="F704" s="7" t="n">
        <v>8</v>
      </c>
      <c r="G704" s="6" t="n">
        <v>62.33</v>
      </c>
      <c r="H704" s="6" t="n">
        <v>0</v>
      </c>
      <c r="I704" s="6" t="n">
        <v>498.64</v>
      </c>
      <c r="J704" s="6" t="n">
        <v>498.64</v>
      </c>
    </row>
    <row collapsed="false" customFormat="false" customHeight="false" hidden="false" ht="12.1" outlineLevel="0" r="705">
      <c r="A705" s="39" t="n">
        <v>48329</v>
      </c>
      <c r="B705" s="16" t="s">
        <v>674</v>
      </c>
      <c r="C705" s="16" t="s">
        <v>198</v>
      </c>
      <c r="D705" s="16" t="s">
        <v>199</v>
      </c>
      <c r="E705" s="6" t="n">
        <v>233.7</v>
      </c>
      <c r="F705" s="7" t="n">
        <v>6</v>
      </c>
      <c r="G705" s="6" t="n">
        <v>1.51</v>
      </c>
      <c r="H705" s="6" t="n">
        <v>0</v>
      </c>
      <c r="I705" s="6" t="n">
        <v>9.06</v>
      </c>
      <c r="J705" s="6" t="n">
        <v>9.06</v>
      </c>
    </row>
    <row collapsed="false" customFormat="false" customHeight="false" hidden="false" ht="12.1" outlineLevel="0" r="706">
      <c r="A706" s="39" t="n">
        <v>48352</v>
      </c>
      <c r="B706" s="16" t="s">
        <v>674</v>
      </c>
      <c r="C706" s="16" t="s">
        <v>150</v>
      </c>
      <c r="D706" s="16" t="s">
        <v>151</v>
      </c>
      <c r="E706" s="6" t="n">
        <v>1000</v>
      </c>
      <c r="F706" s="7" t="n">
        <v>11</v>
      </c>
      <c r="G706" s="6" t="n">
        <v>47.37</v>
      </c>
      <c r="H706" s="6" t="n">
        <v>0</v>
      </c>
      <c r="I706" s="6" t="n">
        <v>521.07</v>
      </c>
      <c r="J706" s="6" t="n">
        <v>521.07</v>
      </c>
    </row>
    <row collapsed="false" customFormat="false" customHeight="false" hidden="false" ht="12.1" outlineLevel="0" r="707">
      <c r="A707" s="39" t="n">
        <v>48359</v>
      </c>
      <c r="B707" s="16" t="s">
        <v>674</v>
      </c>
      <c r="C707" s="16" t="s">
        <v>160</v>
      </c>
      <c r="D707" s="16" t="s">
        <v>161</v>
      </c>
      <c r="E707" s="6" t="n">
        <v>1000</v>
      </c>
      <c r="F707" s="7" t="n">
        <v>13</v>
      </c>
      <c r="G707" s="6" t="n">
        <v>35.4</v>
      </c>
      <c r="H707" s="6" t="n">
        <v>0</v>
      </c>
      <c r="I707" s="6" t="n">
        <v>460.2</v>
      </c>
      <c r="J707" s="6" t="n">
        <v>460.2</v>
      </c>
    </row>
    <row collapsed="false" customFormat="false" customHeight="false" hidden="false" ht="12.1" outlineLevel="0" r="708">
      <c r="A708" s="39" t="n">
        <v>48359</v>
      </c>
      <c r="B708" s="16" t="s">
        <v>674</v>
      </c>
      <c r="C708" s="16" t="s">
        <v>198</v>
      </c>
      <c r="D708" s="16" t="s">
        <v>199</v>
      </c>
      <c r="E708" s="6" t="n">
        <v>233.7</v>
      </c>
      <c r="F708" s="7" t="n">
        <v>6</v>
      </c>
      <c r="G708" s="6" t="n">
        <v>1.51</v>
      </c>
      <c r="H708" s="6" t="n">
        <v>0</v>
      </c>
      <c r="I708" s="6" t="n">
        <v>9.06</v>
      </c>
      <c r="J708" s="6" t="n">
        <v>9.06</v>
      </c>
    </row>
    <row collapsed="false" customFormat="false" customHeight="false" hidden="false" ht="12.1" outlineLevel="0" r="709">
      <c r="A709" s="39" t="n">
        <v>48390</v>
      </c>
      <c r="B709" s="16" t="s">
        <v>674</v>
      </c>
      <c r="C709" s="16" t="s">
        <v>198</v>
      </c>
      <c r="D709" s="16" t="s">
        <v>199</v>
      </c>
      <c r="E709" s="6" t="n">
        <v>233.7</v>
      </c>
      <c r="F709" s="7" t="n">
        <v>6</v>
      </c>
      <c r="G709" s="6" t="n">
        <v>1.51</v>
      </c>
      <c r="H709" s="6" t="n">
        <v>0</v>
      </c>
      <c r="I709" s="6" t="n">
        <v>9.06</v>
      </c>
      <c r="J709" s="6" t="n">
        <v>9.06</v>
      </c>
    </row>
    <row collapsed="false" customFormat="false" customHeight="false" hidden="false" ht="12.1" outlineLevel="0" r="710">
      <c r="A710" s="39" t="n">
        <v>48415</v>
      </c>
      <c r="B710" s="16" t="s">
        <v>674</v>
      </c>
      <c r="C710" s="16" t="s">
        <v>182</v>
      </c>
      <c r="D710" s="16" t="s">
        <v>183</v>
      </c>
      <c r="E710" s="6" t="n">
        <v>1000</v>
      </c>
      <c r="F710" s="7" t="n">
        <v>7</v>
      </c>
      <c r="G710" s="6" t="n">
        <v>30.42</v>
      </c>
      <c r="H710" s="6" t="n">
        <v>0</v>
      </c>
      <c r="I710" s="6" t="n">
        <v>212.94</v>
      </c>
      <c r="J710" s="6" t="n">
        <v>212.94</v>
      </c>
    </row>
    <row collapsed="false" customFormat="false" customHeight="false" hidden="false" ht="12.1" outlineLevel="0" r="711">
      <c r="A711" s="39" t="n">
        <v>48420</v>
      </c>
      <c r="B711" s="16" t="s">
        <v>674</v>
      </c>
      <c r="C711" s="16" t="s">
        <v>198</v>
      </c>
      <c r="D711" s="16" t="s">
        <v>199</v>
      </c>
      <c r="E711" s="6" t="n">
        <v>233.7</v>
      </c>
      <c r="F711" s="7" t="n">
        <v>6</v>
      </c>
      <c r="G711" s="6" t="n">
        <v>1.51</v>
      </c>
      <c r="H711" s="6" t="n">
        <v>0</v>
      </c>
      <c r="I711" s="6" t="n">
        <v>9.06</v>
      </c>
      <c r="J711" s="6" t="n">
        <v>9.06</v>
      </c>
    </row>
    <row collapsed="false" customFormat="false" customHeight="false" hidden="false" ht="12.1" outlineLevel="0" r="712">
      <c r="A712" s="39" t="n">
        <v>48429</v>
      </c>
      <c r="B712" s="16" t="s">
        <v>674</v>
      </c>
      <c r="C712" s="16" t="s">
        <v>164</v>
      </c>
      <c r="D712" s="16" t="s">
        <v>165</v>
      </c>
      <c r="E712" s="6" t="n">
        <v>1000</v>
      </c>
      <c r="F712" s="7" t="n">
        <v>12</v>
      </c>
      <c r="G712" s="6" t="n">
        <v>34.9</v>
      </c>
      <c r="H712" s="6" t="n">
        <v>0</v>
      </c>
      <c r="I712" s="6" t="n">
        <v>418.8</v>
      </c>
      <c r="J712" s="6" t="n">
        <v>418.8</v>
      </c>
    </row>
    <row collapsed="false" customFormat="false" customHeight="false" hidden="false" ht="12.1" outlineLevel="0" r="713">
      <c r="A713" s="39" t="n">
        <v>48451</v>
      </c>
      <c r="B713" s="16" t="s">
        <v>674</v>
      </c>
      <c r="C713" s="16" t="s">
        <v>198</v>
      </c>
      <c r="D713" s="16" t="s">
        <v>199</v>
      </c>
      <c r="E713" s="6" t="n">
        <v>233.7</v>
      </c>
      <c r="F713" s="7" t="n">
        <v>6</v>
      </c>
      <c r="G713" s="6" t="n">
        <v>1.51</v>
      </c>
      <c r="H713" s="6" t="n">
        <v>0</v>
      </c>
      <c r="I713" s="6" t="n">
        <v>9.06</v>
      </c>
      <c r="J713" s="6" t="n">
        <v>9.06</v>
      </c>
    </row>
    <row collapsed="false" customFormat="false" customHeight="false" hidden="false" ht="12.1" outlineLevel="0" r="714">
      <c r="A714" s="39" t="n">
        <v>48478</v>
      </c>
      <c r="B714" s="16" t="s">
        <v>674</v>
      </c>
      <c r="C714" s="16" t="s">
        <v>153</v>
      </c>
      <c r="D714" s="16" t="s">
        <v>154</v>
      </c>
      <c r="E714" s="6" t="n">
        <v>1000</v>
      </c>
      <c r="F714" s="7" t="n">
        <v>12</v>
      </c>
      <c r="G714" s="6" t="n">
        <v>38.39</v>
      </c>
      <c r="H714" s="6" t="n">
        <v>0</v>
      </c>
      <c r="I714" s="6" t="n">
        <v>460.68</v>
      </c>
      <c r="J714" s="6" t="n">
        <v>460.68</v>
      </c>
    </row>
    <row collapsed="false" customFormat="false" customHeight="false" hidden="false" ht="12.1" outlineLevel="0" r="715">
      <c r="A715" s="39" t="n">
        <v>48482</v>
      </c>
      <c r="B715" s="16" t="s">
        <v>674</v>
      </c>
      <c r="C715" s="16" t="s">
        <v>198</v>
      </c>
      <c r="D715" s="16" t="s">
        <v>199</v>
      </c>
      <c r="E715" s="6" t="n">
        <v>233.7</v>
      </c>
      <c r="F715" s="7" t="n">
        <v>6</v>
      </c>
      <c r="G715" s="6" t="n">
        <v>1.51</v>
      </c>
      <c r="H715" s="6" t="n">
        <v>0</v>
      </c>
      <c r="I715" s="6" t="n">
        <v>9.06</v>
      </c>
      <c r="J715" s="6" t="n">
        <v>9.06</v>
      </c>
    </row>
    <row collapsed="false" customFormat="false" customHeight="false" hidden="false" ht="12.1" outlineLevel="0" r="716">
      <c r="A716" s="39" t="n">
        <v>48499</v>
      </c>
      <c r="B716" s="16" t="s">
        <v>674</v>
      </c>
      <c r="C716" s="16" t="s">
        <v>157</v>
      </c>
      <c r="D716" s="16" t="s">
        <v>158</v>
      </c>
      <c r="E716" s="6" t="n">
        <v>1000</v>
      </c>
      <c r="F716" s="7" t="n">
        <v>8</v>
      </c>
      <c r="G716" s="6" t="n">
        <v>62.33</v>
      </c>
      <c r="H716" s="6" t="n">
        <v>0</v>
      </c>
      <c r="I716" s="6" t="n">
        <v>498.64</v>
      </c>
      <c r="J716" s="6" t="n">
        <v>498.64</v>
      </c>
    </row>
    <row collapsed="false" customFormat="false" customHeight="false" hidden="false" ht="12.1" outlineLevel="0" r="717">
      <c r="A717" s="39" t="n">
        <v>48512</v>
      </c>
      <c r="B717" s="16" t="s">
        <v>674</v>
      </c>
      <c r="C717" s="16" t="s">
        <v>198</v>
      </c>
      <c r="D717" s="16" t="s">
        <v>199</v>
      </c>
      <c r="E717" s="6" t="n">
        <v>233.7</v>
      </c>
      <c r="F717" s="7" t="n">
        <v>6</v>
      </c>
      <c r="G717" s="6" t="n">
        <v>1.51</v>
      </c>
      <c r="H717" s="6" t="n">
        <v>0</v>
      </c>
      <c r="I717" s="6" t="n">
        <v>9.06</v>
      </c>
      <c r="J717" s="6" t="n">
        <v>9.06</v>
      </c>
    </row>
    <row collapsed="false" customFormat="false" customHeight="false" hidden="false" ht="12.1" outlineLevel="0" r="718">
      <c r="A718" s="39" t="n">
        <v>48534</v>
      </c>
      <c r="B718" s="16" t="s">
        <v>674</v>
      </c>
      <c r="C718" s="16" t="s">
        <v>150</v>
      </c>
      <c r="D718" s="16" t="s">
        <v>151</v>
      </c>
      <c r="E718" s="6" t="n">
        <v>1000</v>
      </c>
      <c r="F718" s="7" t="n">
        <v>11</v>
      </c>
      <c r="G718" s="6" t="n">
        <v>47.37</v>
      </c>
      <c r="H718" s="6" t="n">
        <v>0</v>
      </c>
      <c r="I718" s="6" t="n">
        <v>521.07</v>
      </c>
      <c r="J718" s="6" t="n">
        <v>521.07</v>
      </c>
    </row>
    <row collapsed="false" customFormat="false" customHeight="false" hidden="false" ht="12.1" outlineLevel="0" r="719">
      <c r="A719" s="39" t="n">
        <v>48541</v>
      </c>
      <c r="B719" s="16" t="s">
        <v>674</v>
      </c>
      <c r="C719" s="16" t="s">
        <v>160</v>
      </c>
      <c r="D719" s="16" t="s">
        <v>161</v>
      </c>
      <c r="E719" s="6" t="n">
        <v>1000</v>
      </c>
      <c r="F719" s="7" t="n">
        <v>13</v>
      </c>
      <c r="G719" s="6" t="n">
        <v>35.4</v>
      </c>
      <c r="H719" s="6" t="n">
        <v>0</v>
      </c>
      <c r="I719" s="6" t="n">
        <v>460.2</v>
      </c>
      <c r="J719" s="6" t="n">
        <v>460.2</v>
      </c>
    </row>
    <row collapsed="false" customFormat="false" customHeight="false" hidden="false" ht="12.1" outlineLevel="0" r="720">
      <c r="A720" s="39" t="n">
        <v>48543</v>
      </c>
      <c r="B720" s="16" t="s">
        <v>674</v>
      </c>
      <c r="C720" s="16" t="s">
        <v>198</v>
      </c>
      <c r="D720" s="16" t="s">
        <v>199</v>
      </c>
      <c r="E720" s="6" t="n">
        <v>233.7</v>
      </c>
      <c r="F720" s="7" t="n">
        <v>6</v>
      </c>
      <c r="G720" s="6" t="n">
        <v>1.51</v>
      </c>
      <c r="H720" s="6" t="n">
        <v>0</v>
      </c>
      <c r="I720" s="6" t="n">
        <v>9.06</v>
      </c>
      <c r="J720" s="6" t="n">
        <v>9.06</v>
      </c>
    </row>
    <row collapsed="false" customFormat="false" customHeight="false" hidden="false" ht="12.1" outlineLevel="0" r="721">
      <c r="A721" s="39" t="n">
        <v>48550</v>
      </c>
      <c r="B721" s="16" t="s">
        <v>674</v>
      </c>
      <c r="C721" s="16" t="s">
        <v>207</v>
      </c>
      <c r="D721" s="16" t="s">
        <v>208</v>
      </c>
      <c r="E721" s="6" t="n">
        <v>237.97</v>
      </c>
      <c r="F721" s="7" t="n">
        <v>3</v>
      </c>
      <c r="G721" s="6" t="n">
        <v>1</v>
      </c>
      <c r="H721" s="6" t="n">
        <v>0</v>
      </c>
      <c r="I721" s="6" t="n">
        <v>3</v>
      </c>
      <c r="J721" s="6" t="n">
        <v>3</v>
      </c>
    </row>
    <row collapsed="false" customFormat="false" customHeight="false" hidden="false" ht="12.1" outlineLevel="0" r="722">
      <c r="A722" s="39" t="n">
        <v>48573</v>
      </c>
      <c r="B722" s="16" t="s">
        <v>674</v>
      </c>
      <c r="C722" s="16" t="s">
        <v>198</v>
      </c>
      <c r="D722" s="16" t="s">
        <v>199</v>
      </c>
      <c r="E722" s="6" t="n">
        <v>233.7</v>
      </c>
      <c r="F722" s="7" t="n">
        <v>6</v>
      </c>
      <c r="G722" s="6" t="n">
        <v>1.51</v>
      </c>
      <c r="H722" s="6" t="n">
        <v>0</v>
      </c>
      <c r="I722" s="6" t="n">
        <v>9.06</v>
      </c>
      <c r="J722" s="6" t="n">
        <v>9.06</v>
      </c>
    </row>
    <row collapsed="false" customFormat="false" customHeight="false" hidden="false" ht="12.1" outlineLevel="0" r="723">
      <c r="A723" s="39" t="n">
        <v>48597</v>
      </c>
      <c r="B723" s="16" t="s">
        <v>674</v>
      </c>
      <c r="C723" s="16" t="s">
        <v>182</v>
      </c>
      <c r="D723" s="16" t="s">
        <v>183</v>
      </c>
      <c r="E723" s="6" t="n">
        <v>1000</v>
      </c>
      <c r="F723" s="7" t="n">
        <v>7</v>
      </c>
      <c r="G723" s="6" t="n">
        <v>30.42</v>
      </c>
      <c r="H723" s="6" t="n">
        <v>0</v>
      </c>
      <c r="I723" s="6" t="n">
        <v>212.94</v>
      </c>
      <c r="J723" s="6" t="n">
        <v>212.94</v>
      </c>
    </row>
    <row collapsed="false" customFormat="false" customHeight="false" hidden="false" ht="12.1" outlineLevel="0" r="724">
      <c r="A724" s="39" t="n">
        <v>48604</v>
      </c>
      <c r="B724" s="16" t="s">
        <v>674</v>
      </c>
      <c r="C724" s="16" t="s">
        <v>198</v>
      </c>
      <c r="D724" s="16" t="s">
        <v>199</v>
      </c>
      <c r="E724" s="6" t="n">
        <v>233.7</v>
      </c>
      <c r="F724" s="7" t="n">
        <v>6</v>
      </c>
      <c r="G724" s="6" t="n">
        <v>1.51</v>
      </c>
      <c r="H724" s="6" t="n">
        <v>0</v>
      </c>
      <c r="I724" s="6" t="n">
        <v>9.06</v>
      </c>
      <c r="J724" s="6" t="n">
        <v>9.06</v>
      </c>
    </row>
    <row collapsed="false" customFormat="false" customHeight="false" hidden="false" ht="12.1" outlineLevel="0" r="725">
      <c r="A725" s="39" t="n">
        <v>48611</v>
      </c>
      <c r="B725" s="16" t="s">
        <v>674</v>
      </c>
      <c r="C725" s="16" t="s">
        <v>164</v>
      </c>
      <c r="D725" s="16" t="s">
        <v>165</v>
      </c>
      <c r="E725" s="6" t="n">
        <v>1000</v>
      </c>
      <c r="F725" s="7" t="n">
        <v>12</v>
      </c>
      <c r="G725" s="6" t="n">
        <v>34.9</v>
      </c>
      <c r="H725" s="6" t="n">
        <v>0</v>
      </c>
      <c r="I725" s="6" t="n">
        <v>418.8</v>
      </c>
      <c r="J725" s="6" t="n">
        <v>418.8</v>
      </c>
    </row>
    <row collapsed="false" customFormat="false" customHeight="false" hidden="false" ht="12.1" outlineLevel="0" r="726">
      <c r="A726" s="39" t="n">
        <v>48635</v>
      </c>
      <c r="B726" s="16" t="s">
        <v>674</v>
      </c>
      <c r="C726" s="16" t="s">
        <v>198</v>
      </c>
      <c r="D726" s="16" t="s">
        <v>199</v>
      </c>
      <c r="E726" s="6" t="n">
        <v>233.7</v>
      </c>
      <c r="F726" s="7" t="n">
        <v>6</v>
      </c>
      <c r="G726" s="6" t="n">
        <v>1.51</v>
      </c>
      <c r="H726" s="6" t="n">
        <v>0</v>
      </c>
      <c r="I726" s="6" t="n">
        <v>9.06</v>
      </c>
      <c r="J726" s="6" t="n">
        <v>9.06</v>
      </c>
    </row>
    <row collapsed="false" customFormat="false" customHeight="false" hidden="false" ht="12.1" outlineLevel="0" r="727">
      <c r="A727" s="39" t="n">
        <v>48660</v>
      </c>
      <c r="B727" s="16" t="s">
        <v>674</v>
      </c>
      <c r="C727" s="16" t="s">
        <v>153</v>
      </c>
      <c r="D727" s="16" t="s">
        <v>154</v>
      </c>
      <c r="E727" s="6" t="n">
        <v>1000</v>
      </c>
      <c r="F727" s="7" t="n">
        <v>12</v>
      </c>
      <c r="G727" s="6" t="n">
        <v>38.39</v>
      </c>
      <c r="H727" s="6" t="n">
        <v>0</v>
      </c>
      <c r="I727" s="6" t="n">
        <v>460.68</v>
      </c>
      <c r="J727" s="6" t="n">
        <v>460.68</v>
      </c>
    </row>
    <row collapsed="false" customFormat="false" customHeight="false" hidden="false" ht="12.1" outlineLevel="0" r="728">
      <c r="A728" s="39" t="n">
        <v>48663</v>
      </c>
      <c r="B728" s="16" t="s">
        <v>674</v>
      </c>
      <c r="C728" s="16" t="s">
        <v>198</v>
      </c>
      <c r="D728" s="16" t="s">
        <v>199</v>
      </c>
      <c r="E728" s="6" t="n">
        <v>233.7</v>
      </c>
      <c r="F728" s="7" t="n">
        <v>6</v>
      </c>
      <c r="G728" s="6" t="n">
        <v>1.51</v>
      </c>
      <c r="H728" s="6" t="n">
        <v>0</v>
      </c>
      <c r="I728" s="6" t="n">
        <v>9.06</v>
      </c>
      <c r="J728" s="6" t="n">
        <v>9.06</v>
      </c>
    </row>
    <row collapsed="false" customFormat="false" customHeight="false" hidden="false" ht="12.1" outlineLevel="0" r="729">
      <c r="A729" s="39" t="n">
        <v>48681</v>
      </c>
      <c r="B729" s="16" t="s">
        <v>674</v>
      </c>
      <c r="C729" s="16" t="s">
        <v>157</v>
      </c>
      <c r="D729" s="16" t="s">
        <v>158</v>
      </c>
      <c r="E729" s="6" t="n">
        <v>1000</v>
      </c>
      <c r="F729" s="7" t="n">
        <v>8</v>
      </c>
      <c r="G729" s="6" t="n">
        <v>62.33</v>
      </c>
      <c r="H729" s="6" t="n">
        <v>0</v>
      </c>
      <c r="I729" s="6" t="n">
        <v>498.64</v>
      </c>
      <c r="J729" s="6" t="n">
        <v>498.64</v>
      </c>
    </row>
    <row collapsed="false" customFormat="false" customHeight="false" hidden="false" ht="12.1" outlineLevel="0" r="730">
      <c r="A730" s="39" t="n">
        <v>48694</v>
      </c>
      <c r="B730" s="16" t="s">
        <v>674</v>
      </c>
      <c r="C730" s="16" t="s">
        <v>198</v>
      </c>
      <c r="D730" s="16" t="s">
        <v>199</v>
      </c>
      <c r="E730" s="6" t="n">
        <v>233.7</v>
      </c>
      <c r="F730" s="7" t="n">
        <v>6</v>
      </c>
      <c r="G730" s="6" t="n">
        <v>1.51</v>
      </c>
      <c r="H730" s="6" t="n">
        <v>0</v>
      </c>
      <c r="I730" s="6" t="n">
        <v>9.06</v>
      </c>
      <c r="J730" s="6" t="n">
        <v>9.06</v>
      </c>
    </row>
    <row collapsed="false" customFormat="false" customHeight="false" hidden="false" ht="12.1" outlineLevel="0" r="731">
      <c r="A731" s="39" t="n">
        <v>48723</v>
      </c>
      <c r="B731" s="16" t="s">
        <v>674</v>
      </c>
      <c r="C731" s="16" t="s">
        <v>160</v>
      </c>
      <c r="D731" s="16" t="s">
        <v>161</v>
      </c>
      <c r="E731" s="6" t="n">
        <v>1000</v>
      </c>
      <c r="F731" s="7" t="n">
        <v>13</v>
      </c>
      <c r="G731" s="6" t="n">
        <v>35.4</v>
      </c>
      <c r="H731" s="6" t="n">
        <v>0</v>
      </c>
      <c r="I731" s="6" t="n">
        <v>460.2</v>
      </c>
      <c r="J731" s="6" t="n">
        <v>460.2</v>
      </c>
    </row>
    <row collapsed="false" customFormat="false" customHeight="false" hidden="false" ht="12.1" outlineLevel="0" r="732">
      <c r="A732" s="39" t="n">
        <v>48724</v>
      </c>
      <c r="B732" s="16" t="s">
        <v>674</v>
      </c>
      <c r="C732" s="16" t="s">
        <v>198</v>
      </c>
      <c r="D732" s="16" t="s">
        <v>199</v>
      </c>
      <c r="E732" s="6" t="n">
        <v>233.7</v>
      </c>
      <c r="F732" s="7" t="n">
        <v>6</v>
      </c>
      <c r="G732" s="6" t="n">
        <v>1.51</v>
      </c>
      <c r="H732" s="6" t="n">
        <v>0</v>
      </c>
      <c r="I732" s="6" t="n">
        <v>9.06</v>
      </c>
      <c r="J732" s="6" t="n">
        <v>9.06</v>
      </c>
    </row>
    <row collapsed="false" customFormat="false" customHeight="false" hidden="false" ht="12.1" outlineLevel="0" r="733">
      <c r="A733" s="39" t="n">
        <v>48755</v>
      </c>
      <c r="B733" s="16" t="s">
        <v>674</v>
      </c>
      <c r="C733" s="16" t="s">
        <v>198</v>
      </c>
      <c r="D733" s="16" t="s">
        <v>199</v>
      </c>
      <c r="E733" s="6" t="n">
        <v>233.7</v>
      </c>
      <c r="F733" s="7" t="n">
        <v>6</v>
      </c>
      <c r="G733" s="6" t="n">
        <v>1.51</v>
      </c>
      <c r="H733" s="6" t="n">
        <v>0</v>
      </c>
      <c r="I733" s="6" t="n">
        <v>9.06</v>
      </c>
      <c r="J733" s="6" t="n">
        <v>9.06</v>
      </c>
    </row>
    <row collapsed="false" customFormat="false" customHeight="false" hidden="false" ht="12.1" outlineLevel="0" r="734">
      <c r="A734" s="39" t="n">
        <v>48779</v>
      </c>
      <c r="B734" s="16" t="s">
        <v>674</v>
      </c>
      <c r="C734" s="16" t="s">
        <v>182</v>
      </c>
      <c r="D734" s="16" t="s">
        <v>183</v>
      </c>
      <c r="E734" s="6" t="n">
        <v>1000</v>
      </c>
      <c r="F734" s="7" t="n">
        <v>7</v>
      </c>
      <c r="G734" s="6" t="n">
        <v>30.42</v>
      </c>
      <c r="H734" s="6" t="n">
        <v>0</v>
      </c>
      <c r="I734" s="6" t="n">
        <v>212.94</v>
      </c>
      <c r="J734" s="6" t="n">
        <v>212.94</v>
      </c>
    </row>
    <row collapsed="false" customFormat="false" customHeight="false" hidden="false" ht="12.1" outlineLevel="0" r="735">
      <c r="A735" s="39" t="n">
        <v>48785</v>
      </c>
      <c r="B735" s="16" t="s">
        <v>674</v>
      </c>
      <c r="C735" s="16" t="s">
        <v>198</v>
      </c>
      <c r="D735" s="16" t="s">
        <v>199</v>
      </c>
      <c r="E735" s="6" t="n">
        <v>233.7</v>
      </c>
      <c r="F735" s="7" t="n">
        <v>6</v>
      </c>
      <c r="G735" s="6" t="n">
        <v>1.51</v>
      </c>
      <c r="H735" s="6" t="n">
        <v>0</v>
      </c>
      <c r="I735" s="6" t="n">
        <v>9.06</v>
      </c>
      <c r="J735" s="6" t="n">
        <v>9.06</v>
      </c>
    </row>
    <row collapsed="false" customFormat="false" customHeight="false" hidden="false" ht="12.1" outlineLevel="0" r="736">
      <c r="A736" s="39" t="n">
        <v>48793</v>
      </c>
      <c r="B736" s="16" t="s">
        <v>674</v>
      </c>
      <c r="C736" s="16" t="s">
        <v>164</v>
      </c>
      <c r="D736" s="16" t="s">
        <v>165</v>
      </c>
      <c r="E736" s="6" t="n">
        <v>1000</v>
      </c>
      <c r="F736" s="7" t="n">
        <v>12</v>
      </c>
      <c r="G736" s="6" t="n">
        <v>34.9</v>
      </c>
      <c r="H736" s="6" t="n">
        <v>0</v>
      </c>
      <c r="I736" s="6" t="n">
        <v>418.8</v>
      </c>
      <c r="J736" s="6" t="n">
        <v>418.8</v>
      </c>
    </row>
    <row collapsed="false" customFormat="false" customHeight="false" hidden="false" ht="12.1" outlineLevel="0" r="737">
      <c r="A737" s="39" t="n">
        <v>48816</v>
      </c>
      <c r="B737" s="16" t="s">
        <v>674</v>
      </c>
      <c r="C737" s="16" t="s">
        <v>198</v>
      </c>
      <c r="D737" s="16" t="s">
        <v>199</v>
      </c>
      <c r="E737" s="6" t="n">
        <v>233.7</v>
      </c>
      <c r="F737" s="7" t="n">
        <v>6</v>
      </c>
      <c r="G737" s="6" t="n">
        <v>1.51</v>
      </c>
      <c r="H737" s="6" t="n">
        <v>0</v>
      </c>
      <c r="I737" s="6" t="n">
        <v>9.06</v>
      </c>
      <c r="J737" s="6" t="n">
        <v>9.06</v>
      </c>
    </row>
    <row collapsed="false" customFormat="false" customHeight="false" hidden="false" ht="12.1" outlineLevel="0" r="738">
      <c r="A738" s="39" t="n">
        <v>48842</v>
      </c>
      <c r="B738" s="16" t="s">
        <v>674</v>
      </c>
      <c r="C738" s="16" t="s">
        <v>153</v>
      </c>
      <c r="D738" s="16" t="s">
        <v>154</v>
      </c>
      <c r="E738" s="6" t="n">
        <v>1000</v>
      </c>
      <c r="F738" s="7" t="n">
        <v>12</v>
      </c>
      <c r="G738" s="6" t="n">
        <v>38.39</v>
      </c>
      <c r="H738" s="6" t="n">
        <v>0</v>
      </c>
      <c r="I738" s="6" t="n">
        <v>460.68</v>
      </c>
      <c r="J738" s="6" t="n">
        <v>460.68</v>
      </c>
    </row>
    <row collapsed="false" customFormat="false" customHeight="false" hidden="false" ht="12.1" outlineLevel="0" r="739">
      <c r="A739" s="39" t="n">
        <v>48863</v>
      </c>
      <c r="B739" s="16" t="s">
        <v>674</v>
      </c>
      <c r="C739" s="16" t="s">
        <v>157</v>
      </c>
      <c r="D739" s="16" t="s">
        <v>158</v>
      </c>
      <c r="E739" s="6" t="n">
        <v>1000</v>
      </c>
      <c r="F739" s="7" t="n">
        <v>8</v>
      </c>
      <c r="G739" s="6" t="n">
        <v>62.33</v>
      </c>
      <c r="H739" s="6" t="n">
        <v>0</v>
      </c>
      <c r="I739" s="6" t="n">
        <v>498.64</v>
      </c>
      <c r="J739" s="6" t="n">
        <v>498.64</v>
      </c>
    </row>
    <row collapsed="false" customFormat="false" customHeight="false" hidden="false" ht="12.1" outlineLevel="0" r="740">
      <c r="A740" s="39" t="n">
        <v>48905</v>
      </c>
      <c r="B740" s="16" t="s">
        <v>674</v>
      </c>
      <c r="C740" s="16" t="s">
        <v>160</v>
      </c>
      <c r="D740" s="16" t="s">
        <v>161</v>
      </c>
      <c r="E740" s="6" t="n">
        <v>1000</v>
      </c>
      <c r="F740" s="7" t="n">
        <v>13</v>
      </c>
      <c r="G740" s="6" t="n">
        <v>35.4</v>
      </c>
      <c r="H740" s="6" t="n">
        <v>0</v>
      </c>
      <c r="I740" s="6" t="n">
        <v>460.2</v>
      </c>
      <c r="J740" s="6" t="n">
        <v>460.2</v>
      </c>
    </row>
    <row collapsed="false" customFormat="false" customHeight="false" hidden="false" ht="12.1" outlineLevel="0" r="741">
      <c r="A741" s="39" t="n">
        <v>48961</v>
      </c>
      <c r="B741" s="16" t="s">
        <v>674</v>
      </c>
      <c r="C741" s="16" t="s">
        <v>182</v>
      </c>
      <c r="D741" s="16" t="s">
        <v>183</v>
      </c>
      <c r="E741" s="6" t="n">
        <v>1000</v>
      </c>
      <c r="F741" s="7" t="n">
        <v>7</v>
      </c>
      <c r="G741" s="6" t="n">
        <v>30.42</v>
      </c>
      <c r="H741" s="6" t="n">
        <v>0</v>
      </c>
      <c r="I741" s="6" t="n">
        <v>212.94</v>
      </c>
      <c r="J741" s="6" t="n">
        <v>212.94</v>
      </c>
    </row>
    <row collapsed="false" customFormat="false" customHeight="false" hidden="false" ht="12.1" outlineLevel="0" r="742">
      <c r="A742" s="39" t="n">
        <v>48975</v>
      </c>
      <c r="B742" s="16" t="s">
        <v>674</v>
      </c>
      <c r="C742" s="16" t="s">
        <v>164</v>
      </c>
      <c r="D742" s="16" t="s">
        <v>165</v>
      </c>
      <c r="E742" s="6" t="n">
        <v>1000</v>
      </c>
      <c r="F742" s="7" t="n">
        <v>12</v>
      </c>
      <c r="G742" s="6" t="n">
        <v>34.9</v>
      </c>
      <c r="H742" s="6" t="n">
        <v>0</v>
      </c>
      <c r="I742" s="6" t="n">
        <v>418.8</v>
      </c>
      <c r="J742" s="6" t="n">
        <v>418.8</v>
      </c>
    </row>
    <row collapsed="false" customFormat="false" customHeight="false" hidden="false" ht="12.1" outlineLevel="0" r="743">
      <c r="A743" s="39" t="n">
        <v>49024</v>
      </c>
      <c r="B743" s="16" t="s">
        <v>674</v>
      </c>
      <c r="C743" s="16" t="s">
        <v>153</v>
      </c>
      <c r="D743" s="16" t="s">
        <v>154</v>
      </c>
      <c r="E743" s="6" t="n">
        <v>1000</v>
      </c>
      <c r="F743" s="7" t="n">
        <v>12</v>
      </c>
      <c r="G743" s="6" t="n">
        <v>38.39</v>
      </c>
      <c r="H743" s="6" t="n">
        <v>0</v>
      </c>
      <c r="I743" s="6" t="n">
        <v>460.68</v>
      </c>
      <c r="J743" s="6" t="n">
        <v>460.68</v>
      </c>
    </row>
    <row collapsed="false" customFormat="false" customHeight="false" hidden="false" ht="12.1" outlineLevel="0" r="744">
      <c r="A744" s="39" t="n">
        <v>49087</v>
      </c>
      <c r="B744" s="16" t="s">
        <v>674</v>
      </c>
      <c r="C744" s="16" t="s">
        <v>160</v>
      </c>
      <c r="D744" s="16" t="s">
        <v>161</v>
      </c>
      <c r="E744" s="6" t="n">
        <v>1000</v>
      </c>
      <c r="F744" s="7" t="n">
        <v>13</v>
      </c>
      <c r="G744" s="6" t="n">
        <v>35.4</v>
      </c>
      <c r="H744" s="6" t="n">
        <v>0</v>
      </c>
      <c r="I744" s="6" t="n">
        <v>460.2</v>
      </c>
      <c r="J744" s="6" t="n">
        <v>460.2</v>
      </c>
    </row>
    <row collapsed="false" customFormat="false" customHeight="false" hidden="false" ht="12.1" outlineLevel="0" r="745">
      <c r="A745" s="39" t="n">
        <v>49143</v>
      </c>
      <c r="B745" s="16" t="s">
        <v>674</v>
      </c>
      <c r="C745" s="16" t="s">
        <v>182</v>
      </c>
      <c r="D745" s="16" t="s">
        <v>183</v>
      </c>
      <c r="E745" s="6" t="n">
        <v>1000</v>
      </c>
      <c r="F745" s="7" t="n">
        <v>7</v>
      </c>
      <c r="G745" s="6" t="n">
        <v>30.42</v>
      </c>
      <c r="H745" s="6" t="n">
        <v>0</v>
      </c>
      <c r="I745" s="6" t="n">
        <v>212.94</v>
      </c>
      <c r="J745" s="6" t="n">
        <v>212.94</v>
      </c>
    </row>
    <row collapsed="false" customFormat="false" customHeight="false" hidden="false" ht="12.1" outlineLevel="0" r="746">
      <c r="A746" s="39" t="n">
        <v>49157</v>
      </c>
      <c r="B746" s="16" t="s">
        <v>674</v>
      </c>
      <c r="C746" s="16" t="s">
        <v>164</v>
      </c>
      <c r="D746" s="16" t="s">
        <v>165</v>
      </c>
      <c r="E746" s="6" t="n">
        <v>1000</v>
      </c>
      <c r="F746" s="7" t="n">
        <v>12</v>
      </c>
      <c r="G746" s="6" t="n">
        <v>34.9</v>
      </c>
      <c r="H746" s="6" t="n">
        <v>0</v>
      </c>
      <c r="I746" s="6" t="n">
        <v>418.8</v>
      </c>
      <c r="J746" s="6" t="n">
        <v>418.8</v>
      </c>
    </row>
    <row collapsed="false" customFormat="false" customHeight="false" hidden="false" ht="12.1" outlineLevel="0" r="747">
      <c r="A747" s="39" t="n">
        <v>49206</v>
      </c>
      <c r="B747" s="16" t="s">
        <v>674</v>
      </c>
      <c r="C747" s="16" t="s">
        <v>153</v>
      </c>
      <c r="D747" s="16" t="s">
        <v>154</v>
      </c>
      <c r="E747" s="6" t="n">
        <v>1000</v>
      </c>
      <c r="F747" s="7" t="n">
        <v>12</v>
      </c>
      <c r="G747" s="6" t="n">
        <v>38.39</v>
      </c>
      <c r="H747" s="6" t="n">
        <v>0</v>
      </c>
      <c r="I747" s="6" t="n">
        <v>460.68</v>
      </c>
      <c r="J747" s="6" t="n">
        <v>460.68</v>
      </c>
    </row>
    <row collapsed="false" customFormat="false" customHeight="false" hidden="false" ht="12.1" outlineLevel="0" r="748">
      <c r="A748" s="39" t="n">
        <v>49269</v>
      </c>
      <c r="B748" s="16" t="s">
        <v>674</v>
      </c>
      <c r="C748" s="16" t="s">
        <v>160</v>
      </c>
      <c r="D748" s="16" t="s">
        <v>161</v>
      </c>
      <c r="E748" s="6" t="n">
        <v>1000</v>
      </c>
      <c r="F748" s="7" t="n">
        <v>13</v>
      </c>
      <c r="G748" s="6" t="n">
        <v>35.4</v>
      </c>
      <c r="H748" s="6" t="n">
        <v>0</v>
      </c>
      <c r="I748" s="6" t="n">
        <v>460.2</v>
      </c>
      <c r="J748" s="6" t="n">
        <v>460.2</v>
      </c>
    </row>
    <row collapsed="false" customFormat="false" customHeight="false" hidden="false" ht="12.1" outlineLevel="0" r="749">
      <c r="A749" s="39" t="n">
        <v>49325</v>
      </c>
      <c r="B749" s="16" t="s">
        <v>674</v>
      </c>
      <c r="C749" s="16" t="s">
        <v>182</v>
      </c>
      <c r="D749" s="16" t="s">
        <v>183</v>
      </c>
      <c r="E749" s="6" t="n">
        <v>1000</v>
      </c>
      <c r="F749" s="7" t="n">
        <v>7</v>
      </c>
      <c r="G749" s="6" t="n">
        <v>30.42</v>
      </c>
      <c r="H749" s="6" t="n">
        <v>0</v>
      </c>
      <c r="I749" s="6" t="n">
        <v>212.94</v>
      </c>
      <c r="J749" s="6" t="n">
        <v>212.94</v>
      </c>
    </row>
    <row collapsed="false" customFormat="false" customHeight="false" hidden="false" ht="12.1" outlineLevel="0" r="750">
      <c r="A750" s="39" t="n">
        <v>49339</v>
      </c>
      <c r="B750" s="16" t="s">
        <v>674</v>
      </c>
      <c r="C750" s="16" t="s">
        <v>164</v>
      </c>
      <c r="D750" s="16" t="s">
        <v>165</v>
      </c>
      <c r="E750" s="6" t="n">
        <v>1000</v>
      </c>
      <c r="F750" s="7" t="n">
        <v>12</v>
      </c>
      <c r="G750" s="6" t="n">
        <v>34.9</v>
      </c>
      <c r="H750" s="6" t="n">
        <v>0</v>
      </c>
      <c r="I750" s="6" t="n">
        <v>418.8</v>
      </c>
      <c r="J750" s="6" t="n">
        <v>418.8</v>
      </c>
    </row>
    <row collapsed="false" customFormat="false" customHeight="false" hidden="false" ht="12.1" outlineLevel="0" r="751">
      <c r="A751" s="39" t="n">
        <v>49388</v>
      </c>
      <c r="B751" s="16" t="s">
        <v>674</v>
      </c>
      <c r="C751" s="16" t="s">
        <v>153</v>
      </c>
      <c r="D751" s="16" t="s">
        <v>154</v>
      </c>
      <c r="E751" s="6" t="n">
        <v>1000</v>
      </c>
      <c r="F751" s="7" t="n">
        <v>12</v>
      </c>
      <c r="G751" s="6" t="n">
        <v>38.39</v>
      </c>
      <c r="H751" s="6" t="n">
        <v>0</v>
      </c>
      <c r="I751" s="6" t="n">
        <v>460.68</v>
      </c>
      <c r="J751" s="6" t="n">
        <v>460.68</v>
      </c>
    </row>
    <row collapsed="false" customFormat="false" customHeight="false" hidden="false" ht="12.1" outlineLevel="0" r="752">
      <c r="A752" s="39" t="n">
        <v>49451</v>
      </c>
      <c r="B752" s="16" t="s">
        <v>674</v>
      </c>
      <c r="C752" s="16" t="s">
        <v>160</v>
      </c>
      <c r="D752" s="16" t="s">
        <v>161</v>
      </c>
      <c r="E752" s="6" t="n">
        <v>1000</v>
      </c>
      <c r="F752" s="7" t="n">
        <v>13</v>
      </c>
      <c r="G752" s="6" t="n">
        <v>35.4</v>
      </c>
      <c r="H752" s="6" t="n">
        <v>0</v>
      </c>
      <c r="I752" s="6" t="n">
        <v>460.2</v>
      </c>
      <c r="J752" s="6" t="n">
        <v>460.2</v>
      </c>
    </row>
    <row collapsed="false" customFormat="false" customHeight="false" hidden="false" ht="12.1" outlineLevel="0" r="753">
      <c r="A753" s="39" t="n">
        <v>49507</v>
      </c>
      <c r="B753" s="16" t="s">
        <v>674</v>
      </c>
      <c r="C753" s="16" t="s">
        <v>182</v>
      </c>
      <c r="D753" s="16" t="s">
        <v>183</v>
      </c>
      <c r="E753" s="6" t="n">
        <v>1000</v>
      </c>
      <c r="F753" s="7" t="n">
        <v>7</v>
      </c>
      <c r="G753" s="6" t="n">
        <v>30.42</v>
      </c>
      <c r="H753" s="6" t="n">
        <v>0</v>
      </c>
      <c r="I753" s="6" t="n">
        <v>212.94</v>
      </c>
      <c r="J753" s="6" t="n">
        <v>212.94</v>
      </c>
    </row>
    <row collapsed="false" customFormat="false" customHeight="false" hidden="false" ht="12.1" outlineLevel="0" r="754">
      <c r="A754" s="39" t="n">
        <v>49521</v>
      </c>
      <c r="B754" s="16" t="s">
        <v>674</v>
      </c>
      <c r="C754" s="16" t="s">
        <v>164</v>
      </c>
      <c r="D754" s="16" t="s">
        <v>165</v>
      </c>
      <c r="E754" s="6" t="n">
        <v>1000</v>
      </c>
      <c r="F754" s="7" t="n">
        <v>12</v>
      </c>
      <c r="G754" s="6" t="n">
        <v>34.9</v>
      </c>
      <c r="H754" s="6" t="n">
        <v>0</v>
      </c>
      <c r="I754" s="6" t="n">
        <v>418.8</v>
      </c>
      <c r="J754" s="6" t="n">
        <v>418.8</v>
      </c>
    </row>
    <row collapsed="false" customFormat="false" customHeight="false" hidden="false" ht="12.1" outlineLevel="0" r="755">
      <c r="A755" s="39" t="n">
        <v>49570</v>
      </c>
      <c r="B755" s="16" t="s">
        <v>674</v>
      </c>
      <c r="C755" s="16" t="s">
        <v>153</v>
      </c>
      <c r="D755" s="16" t="s">
        <v>154</v>
      </c>
      <c r="E755" s="6" t="n">
        <v>1000</v>
      </c>
      <c r="F755" s="7" t="n">
        <v>12</v>
      </c>
      <c r="G755" s="6" t="n">
        <v>38.39</v>
      </c>
      <c r="H755" s="6" t="n">
        <v>0</v>
      </c>
      <c r="I755" s="6" t="n">
        <v>460.68</v>
      </c>
      <c r="J755" s="6" t="n">
        <v>460.68</v>
      </c>
    </row>
    <row collapsed="false" customFormat="false" customHeight="false" hidden="false" ht="12.1" outlineLevel="0" r="756">
      <c r="A756" s="39" t="n">
        <v>49633</v>
      </c>
      <c r="B756" s="16" t="s">
        <v>674</v>
      </c>
      <c r="C756" s="16" t="s">
        <v>160</v>
      </c>
      <c r="D756" s="16" t="s">
        <v>161</v>
      </c>
      <c r="E756" s="6" t="n">
        <v>1000</v>
      </c>
      <c r="F756" s="7" t="n">
        <v>13</v>
      </c>
      <c r="G756" s="6" t="n">
        <v>35.4</v>
      </c>
      <c r="H756" s="6" t="n">
        <v>0</v>
      </c>
      <c r="I756" s="6" t="n">
        <v>460.2</v>
      </c>
      <c r="J756" s="6" t="n">
        <v>460.2</v>
      </c>
    </row>
    <row collapsed="false" customFormat="false" customHeight="false" hidden="false" ht="12.1" outlineLevel="0" r="757">
      <c r="A757" s="39" t="n">
        <v>49703</v>
      </c>
      <c r="B757" s="16" t="s">
        <v>674</v>
      </c>
      <c r="C757" s="16" t="s">
        <v>164</v>
      </c>
      <c r="D757" s="16" t="s">
        <v>165</v>
      </c>
      <c r="E757" s="6" t="n">
        <v>1000</v>
      </c>
      <c r="F757" s="7" t="n">
        <v>12</v>
      </c>
      <c r="G757" s="6" t="n">
        <v>34.9</v>
      </c>
      <c r="H757" s="6" t="n">
        <v>0</v>
      </c>
      <c r="I757" s="6" t="n">
        <v>418.8</v>
      </c>
      <c r="J757" s="6" t="n">
        <v>418.8</v>
      </c>
    </row>
    <row collapsed="false" customFormat="false" customHeight="false" hidden="false" ht="12.1" outlineLevel="0" r="758">
      <c r="A758" s="39" t="n">
        <v>49752</v>
      </c>
      <c r="B758" s="16" t="s">
        <v>674</v>
      </c>
      <c r="C758" s="16" t="s">
        <v>153</v>
      </c>
      <c r="D758" s="16" t="s">
        <v>154</v>
      </c>
      <c r="E758" s="6" t="n">
        <v>1000</v>
      </c>
      <c r="F758" s="7" t="n">
        <v>12</v>
      </c>
      <c r="G758" s="6" t="n">
        <v>38.39</v>
      </c>
      <c r="H758" s="6" t="n">
        <v>0</v>
      </c>
      <c r="I758" s="6" t="n">
        <v>460.68</v>
      </c>
      <c r="J758" s="6" t="n">
        <v>460.68</v>
      </c>
    </row>
    <row collapsed="false" customFormat="false" customHeight="false" hidden="false" ht="12.1" outlineLevel="0" r="759">
      <c r="A759" s="39" t="n">
        <v>49815</v>
      </c>
      <c r="B759" s="16" t="s">
        <v>674</v>
      </c>
      <c r="C759" s="16" t="s">
        <v>160</v>
      </c>
      <c r="D759" s="16" t="s">
        <v>161</v>
      </c>
      <c r="E759" s="6" t="n">
        <v>1000</v>
      </c>
      <c r="F759" s="7" t="n">
        <v>13</v>
      </c>
      <c r="G759" s="6" t="n">
        <v>35.4</v>
      </c>
      <c r="H759" s="6" t="n">
        <v>0</v>
      </c>
      <c r="I759" s="6" t="n">
        <v>460.2</v>
      </c>
      <c r="J759" s="6" t="n">
        <v>460.2</v>
      </c>
    </row>
    <row collapsed="false" customFormat="false" customHeight="false" hidden="false" ht="12.1" outlineLevel="0" r="760">
      <c r="A760" s="39" t="n">
        <v>49885</v>
      </c>
      <c r="B760" s="16" t="s">
        <v>674</v>
      </c>
      <c r="C760" s="16" t="s">
        <v>164</v>
      </c>
      <c r="D760" s="16" t="s">
        <v>165</v>
      </c>
      <c r="E760" s="6" t="n">
        <v>1000</v>
      </c>
      <c r="F760" s="7" t="n">
        <v>12</v>
      </c>
      <c r="G760" s="6" t="n">
        <v>34.9</v>
      </c>
      <c r="H760" s="6" t="n">
        <v>0</v>
      </c>
      <c r="I760" s="6" t="n">
        <v>418.8</v>
      </c>
      <c r="J760" s="6" t="n">
        <v>418.8</v>
      </c>
    </row>
    <row collapsed="false" customFormat="false" customHeight="false" hidden="false" ht="12.1" outlineLevel="0" r="761">
      <c r="A761" s="39" t="n">
        <v>49934</v>
      </c>
      <c r="B761" s="16" t="s">
        <v>674</v>
      </c>
      <c r="C761" s="16" t="s">
        <v>153</v>
      </c>
      <c r="D761" s="16" t="s">
        <v>154</v>
      </c>
      <c r="E761" s="6" t="n">
        <v>1000</v>
      </c>
      <c r="F761" s="7" t="n">
        <v>12</v>
      </c>
      <c r="G761" s="6" t="n">
        <v>38.39</v>
      </c>
      <c r="H761" s="6" t="n">
        <v>0</v>
      </c>
      <c r="I761" s="6" t="n">
        <v>460.68</v>
      </c>
      <c r="J761" s="6" t="n">
        <v>460.68</v>
      </c>
    </row>
    <row collapsed="false" customFormat="false" customHeight="false" hidden="false" ht="12.1" outlineLevel="0" r="762">
      <c r="A762" s="39" t="n">
        <v>49997</v>
      </c>
      <c r="B762" s="16" t="s">
        <v>674</v>
      </c>
      <c r="C762" s="16" t="s">
        <v>160</v>
      </c>
      <c r="D762" s="16" t="s">
        <v>161</v>
      </c>
      <c r="E762" s="6" t="n">
        <v>1000</v>
      </c>
      <c r="F762" s="7" t="n">
        <v>13</v>
      </c>
      <c r="G762" s="6" t="n">
        <v>35.4</v>
      </c>
      <c r="H762" s="6" t="n">
        <v>0</v>
      </c>
      <c r="I762" s="6" t="n">
        <v>460.2</v>
      </c>
      <c r="J762" s="6" t="n">
        <v>460.2</v>
      </c>
    </row>
    <row collapsed="false" customFormat="false" customHeight="false" hidden="false" ht="12.1" outlineLevel="0" r="763">
      <c r="A763" s="39" t="n">
        <v>50116</v>
      </c>
      <c r="B763" s="16" t="s">
        <v>674</v>
      </c>
      <c r="C763" s="16" t="s">
        <v>153</v>
      </c>
      <c r="D763" s="16" t="s">
        <v>154</v>
      </c>
      <c r="E763" s="6" t="n">
        <v>1000</v>
      </c>
      <c r="F763" s="7" t="n">
        <v>12</v>
      </c>
      <c r="G763" s="6" t="n">
        <v>38.39</v>
      </c>
      <c r="H763" s="6" t="n">
        <v>0</v>
      </c>
      <c r="I763" s="6" t="n">
        <v>460.68</v>
      </c>
      <c r="J763" s="6" t="n">
        <v>460.68</v>
      </c>
    </row>
    <row collapsed="false" customFormat="false" customHeight="false" hidden="false" ht="12.1" outlineLevel="0" r="764">
      <c r="A764" s="39" t="n">
        <v>50179</v>
      </c>
      <c r="B764" s="16" t="s">
        <v>674</v>
      </c>
      <c r="C764" s="16" t="s">
        <v>160</v>
      </c>
      <c r="D764" s="16" t="s">
        <v>161</v>
      </c>
      <c r="E764" s="6" t="n">
        <v>1000</v>
      </c>
      <c r="F764" s="7" t="n">
        <v>13</v>
      </c>
      <c r="G764" s="6" t="n">
        <v>35.4</v>
      </c>
      <c r="H764" s="6" t="n">
        <v>0</v>
      </c>
      <c r="I764" s="6" t="n">
        <v>460.2</v>
      </c>
      <c r="J764" s="6" t="n">
        <v>460.2</v>
      </c>
    </row>
    <row collapsed="false" customFormat="false" customHeight="false" hidden="false" ht="12.1" outlineLevel="0" r="765">
      <c r="A765" s="39" t="n">
        <v>50298</v>
      </c>
      <c r="B765" s="16" t="s">
        <v>674</v>
      </c>
      <c r="C765" s="16" t="s">
        <v>153</v>
      </c>
      <c r="D765" s="16" t="s">
        <v>154</v>
      </c>
      <c r="E765" s="6" t="n">
        <v>1000</v>
      </c>
      <c r="F765" s="7" t="n">
        <v>12</v>
      </c>
      <c r="G765" s="6" t="n">
        <v>38.39</v>
      </c>
      <c r="H765" s="6" t="n">
        <v>0</v>
      </c>
      <c r="I765" s="6" t="n">
        <v>460.68</v>
      </c>
      <c r="J765" s="6" t="n">
        <v>460.68</v>
      </c>
    </row>
    <row collapsed="false" customFormat="false" customHeight="false" hidden="false" ht="12.1" outlineLevel="0" r="766">
      <c r="A766" s="39" t="n">
        <v>50361</v>
      </c>
      <c r="B766" s="16" t="s">
        <v>674</v>
      </c>
      <c r="C766" s="16" t="s">
        <v>160</v>
      </c>
      <c r="D766" s="16" t="s">
        <v>161</v>
      </c>
      <c r="E766" s="6" t="n">
        <v>1000</v>
      </c>
      <c r="F766" s="7" t="n">
        <v>13</v>
      </c>
      <c r="G766" s="6" t="n">
        <v>35.4</v>
      </c>
      <c r="H766" s="6" t="n">
        <v>0</v>
      </c>
      <c r="I766" s="6" t="n">
        <v>460.2</v>
      </c>
      <c r="J766" s="6" t="n">
        <v>460.2</v>
      </c>
    </row>
    <row collapsed="false" customFormat="false" customHeight="false" hidden="false" ht="12.1" outlineLevel="0" r="767">
      <c r="A767" s="39" t="n">
        <v>50480</v>
      </c>
      <c r="B767" s="16" t="s">
        <v>674</v>
      </c>
      <c r="C767" s="16" t="s">
        <v>153</v>
      </c>
      <c r="D767" s="16" t="s">
        <v>154</v>
      </c>
      <c r="E767" s="6" t="n">
        <v>1000</v>
      </c>
      <c r="F767" s="7" t="n">
        <v>12</v>
      </c>
      <c r="G767" s="6" t="n">
        <v>38.39</v>
      </c>
      <c r="H767" s="6" t="n">
        <v>0</v>
      </c>
      <c r="I767" s="6" t="n">
        <v>460.68</v>
      </c>
      <c r="J767" s="6" t="n">
        <v>460.68</v>
      </c>
    </row>
    <row collapsed="false" customFormat="false" customHeight="false" hidden="false" ht="12.1" outlineLevel="0" r="768">
      <c r="A768" s="39" t="n">
        <v>50543</v>
      </c>
      <c r="B768" s="16" t="s">
        <v>674</v>
      </c>
      <c r="C768" s="16" t="s">
        <v>160</v>
      </c>
      <c r="D768" s="16" t="s">
        <v>161</v>
      </c>
      <c r="E768" s="6" t="n">
        <v>1000</v>
      </c>
      <c r="F768" s="7" t="n">
        <v>13</v>
      </c>
      <c r="G768" s="6" t="n">
        <v>35.4</v>
      </c>
      <c r="H768" s="6" t="n">
        <v>0</v>
      </c>
      <c r="I768" s="6" t="n">
        <v>460.2</v>
      </c>
      <c r="J768" s="6" t="n">
        <v>460.2</v>
      </c>
    </row>
    <row collapsed="false" customFormat="false" customHeight="false" hidden="false" ht="12.1" outlineLevel="0" r="769">
      <c r="A769" s="39" t="n">
        <v>50662</v>
      </c>
      <c r="B769" s="16" t="s">
        <v>674</v>
      </c>
      <c r="C769" s="16" t="s">
        <v>153</v>
      </c>
      <c r="D769" s="16" t="s">
        <v>154</v>
      </c>
      <c r="E769" s="6" t="n">
        <v>1000</v>
      </c>
      <c r="F769" s="7" t="n">
        <v>12</v>
      </c>
      <c r="G769" s="6" t="n">
        <v>38.39</v>
      </c>
      <c r="H769" s="6" t="n">
        <v>0</v>
      </c>
      <c r="I769" s="6" t="n">
        <v>460.68</v>
      </c>
      <c r="J769" s="6" t="n">
        <v>460.68</v>
      </c>
    </row>
    <row collapsed="false" customFormat="false" customHeight="false" hidden="false" ht="12.1" outlineLevel="0" r="770">
      <c r="A770" s="39" t="n">
        <v>50725</v>
      </c>
      <c r="B770" s="16" t="s">
        <v>674</v>
      </c>
      <c r="C770" s="16" t="s">
        <v>160</v>
      </c>
      <c r="D770" s="16" t="s">
        <v>161</v>
      </c>
      <c r="E770" s="6" t="n">
        <v>1000</v>
      </c>
      <c r="F770" s="7" t="n">
        <v>13</v>
      </c>
      <c r="G770" s="6" t="n">
        <v>35.4</v>
      </c>
      <c r="H770" s="6" t="n">
        <v>0</v>
      </c>
      <c r="I770" s="6" t="n">
        <v>460.2</v>
      </c>
      <c r="J770" s="6" t="n">
        <v>460.2</v>
      </c>
    </row>
    <row collapsed="false" customFormat="false" customHeight="false" hidden="false" ht="12.1" outlineLevel="0" r="771">
      <c r="A771" s="39" t="n">
        <v>50844</v>
      </c>
      <c r="B771" s="16" t="s">
        <v>674</v>
      </c>
      <c r="C771" s="16" t="s">
        <v>153</v>
      </c>
      <c r="D771" s="16" t="s">
        <v>154</v>
      </c>
      <c r="E771" s="6" t="n">
        <v>1000</v>
      </c>
      <c r="F771" s="7" t="n">
        <v>12</v>
      </c>
      <c r="G771" s="6" t="n">
        <v>38.39</v>
      </c>
      <c r="H771" s="6" t="n">
        <v>0</v>
      </c>
      <c r="I771" s="6" t="n">
        <v>460.68</v>
      </c>
      <c r="J771" s="6" t="n">
        <v>460.68</v>
      </c>
    </row>
    <row collapsed="false" customFormat="false" customHeight="false" hidden="false" ht="12.1" outlineLevel="0" r="772">
      <c r="A772" s="39" t="n">
        <v>50907</v>
      </c>
      <c r="B772" s="16" t="s">
        <v>674</v>
      </c>
      <c r="C772" s="16" t="s">
        <v>160</v>
      </c>
      <c r="D772" s="16" t="s">
        <v>161</v>
      </c>
      <c r="E772" s="6" t="n">
        <v>1000</v>
      </c>
      <c r="F772" s="7" t="n">
        <v>13</v>
      </c>
      <c r="G772" s="6" t="n">
        <v>35.4</v>
      </c>
      <c r="H772" s="6" t="n">
        <v>0</v>
      </c>
      <c r="I772" s="6" t="n">
        <v>460.2</v>
      </c>
      <c r="J772" s="6" t="n">
        <v>460.2</v>
      </c>
    </row>
    <row collapsed="false" customFormat="false" customHeight="false" hidden="false" ht="12.1" outlineLevel="0" r="773">
      <c r="A773" s="39" t="n">
        <v>51089</v>
      </c>
      <c r="B773" s="16" t="s">
        <v>674</v>
      </c>
      <c r="C773" s="16" t="s">
        <v>160</v>
      </c>
      <c r="D773" s="16" t="s">
        <v>161</v>
      </c>
      <c r="E773" s="6" t="n">
        <v>1000</v>
      </c>
      <c r="F773" s="7" t="n">
        <v>13</v>
      </c>
      <c r="G773" s="6" t="n">
        <v>35.4</v>
      </c>
      <c r="H773" s="6" t="n">
        <v>0</v>
      </c>
      <c r="I773" s="6" t="n">
        <v>460.2</v>
      </c>
      <c r="J773" s="6" t="n">
        <v>460.2</v>
      </c>
    </row>
    <row collapsed="false" customFormat="false" customHeight="false" hidden="false" ht="12.1" outlineLevel="0" r="774">
      <c r="A774" s="39" t="n">
        <v>51271</v>
      </c>
      <c r="B774" s="16" t="s">
        <v>674</v>
      </c>
      <c r="C774" s="16" t="s">
        <v>160</v>
      </c>
      <c r="D774" s="16" t="s">
        <v>161</v>
      </c>
      <c r="E774" s="6" t="n">
        <v>1000</v>
      </c>
      <c r="F774" s="7" t="n">
        <v>13</v>
      </c>
      <c r="G774" s="6" t="n">
        <v>35.4</v>
      </c>
      <c r="H774" s="6" t="n">
        <v>0</v>
      </c>
      <c r="I774" s="6" t="n">
        <v>460.2</v>
      </c>
      <c r="J774" s="6" t="n">
        <v>460.2</v>
      </c>
    </row>
    <row collapsed="false" customFormat="false" customHeight="false" hidden="false" ht="12.1" outlineLevel="0" r="775">
      <c r="A775" s="39" t="n">
        <v>51453</v>
      </c>
      <c r="B775" s="16" t="s">
        <v>674</v>
      </c>
      <c r="C775" s="16" t="s">
        <v>160</v>
      </c>
      <c r="D775" s="16" t="s">
        <v>161</v>
      </c>
      <c r="E775" s="6" t="n">
        <v>1000</v>
      </c>
      <c r="F775" s="7" t="n">
        <v>13</v>
      </c>
      <c r="G775" s="6" t="n">
        <v>35.4</v>
      </c>
      <c r="H775" s="6" t="n">
        <v>0</v>
      </c>
      <c r="I775" s="6" t="n">
        <v>460.2</v>
      </c>
      <c r="J775" s="6" t="n">
        <v>460.2</v>
      </c>
    </row>
    <row collapsed="false" customFormat="false" customHeight="false" hidden="false" ht="12.1" outlineLevel="0" r="776">
      <c r="A776" s="39" t="n">
        <v>51635</v>
      </c>
      <c r="B776" s="16" t="s">
        <v>674</v>
      </c>
      <c r="C776" s="16" t="s">
        <v>160</v>
      </c>
      <c r="D776" s="16" t="s">
        <v>161</v>
      </c>
      <c r="E776" s="6" t="n">
        <v>1000</v>
      </c>
      <c r="F776" s="7" t="n">
        <v>13</v>
      </c>
      <c r="G776" s="6" t="n">
        <v>35.4</v>
      </c>
      <c r="H776" s="6" t="n">
        <v>0</v>
      </c>
      <c r="I776" s="6" t="n">
        <v>460.2</v>
      </c>
      <c r="J776" s="6" t="n">
        <v>460.2</v>
      </c>
    </row>
  </sheetData>
  <autoFilter ref="A1:J77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30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8" t="s">
        <v>226</v>
      </c>
      <c r="B1" s="38" t="s">
        <v>672</v>
      </c>
      <c r="C1" s="38" t="s">
        <v>0</v>
      </c>
      <c r="D1" s="38" t="s">
        <v>2</v>
      </c>
      <c r="E1" s="38" t="s">
        <v>916</v>
      </c>
      <c r="F1" s="38" t="s">
        <v>941</v>
      </c>
      <c r="G1" s="38" t="s">
        <v>942</v>
      </c>
      <c r="H1" s="38" t="s">
        <v>230</v>
      </c>
      <c r="I1" s="38" t="s">
        <v>943</v>
      </c>
      <c r="J1" s="38" t="s">
        <v>944</v>
      </c>
      <c r="K1" s="38" t="s">
        <v>945</v>
      </c>
      <c r="L1" s="38" t="s">
        <v>946</v>
      </c>
      <c r="M1" s="38" t="s">
        <v>947</v>
      </c>
      <c r="N1" s="38" t="s">
        <v>948</v>
      </c>
      <c r="O1" s="38" t="s">
        <v>949</v>
      </c>
    </row>
    <row collapsed="false" customFormat="false" customHeight="false" hidden="false" ht="12.1" outlineLevel="0" r="2">
      <c r="A2" s="40" t="n">
        <v>45254</v>
      </c>
      <c r="B2" s="16" t="s">
        <v>674</v>
      </c>
      <c r="C2" s="16" t="s">
        <v>17</v>
      </c>
      <c r="D2" s="16" t="s">
        <v>19</v>
      </c>
      <c r="E2" s="17" t="n">
        <v>10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1004</v>
      </c>
      <c r="J2" s="17" t="n">
        <v>263.488</v>
      </c>
      <c r="K2" s="6" t="s">
        <f>=Портфель!G2*Портфель!$R$13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40" t="n">
        <v>45549</v>
      </c>
      <c r="B3" s="16" t="s">
        <v>674</v>
      </c>
      <c r="C3" s="16" t="s">
        <v>17</v>
      </c>
      <c r="D3" s="16" t="s">
        <v>19</v>
      </c>
      <c r="E3" s="17" t="n">
        <v>10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709</v>
      </c>
      <c r="J3" s="17" t="n">
        <v>196.35</v>
      </c>
      <c r="K3" s="6" t="s">
        <f>=Портфель!G2*Портфель!$R$13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40" t="n">
        <v>45729</v>
      </c>
      <c r="B4" s="16" t="s">
        <v>674</v>
      </c>
      <c r="C4" s="16" t="s">
        <v>17</v>
      </c>
      <c r="D4" s="16" t="s">
        <v>19</v>
      </c>
      <c r="E4" s="17" t="n">
        <v>20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529</v>
      </c>
      <c r="J4" s="17" t="n">
        <v>247.6405</v>
      </c>
      <c r="K4" s="6" t="s">
        <f>=Портфель!G2*Портфель!$R$13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40" t="n">
        <v>45854</v>
      </c>
      <c r="B5" s="16" t="s">
        <v>674</v>
      </c>
      <c r="C5" s="16" t="s">
        <v>17</v>
      </c>
      <c r="D5" s="16" t="s">
        <v>19</v>
      </c>
      <c r="E5" s="17" t="n">
        <v>10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405</v>
      </c>
      <c r="J5" s="17" t="n">
        <v>204.06</v>
      </c>
      <c r="K5" s="6" t="s">
        <f>=Портфель!G2*Портфель!$R$13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40" t="n">
        <v>45790</v>
      </c>
      <c r="B6" s="16" t="s">
        <v>674</v>
      </c>
      <c r="C6" s="16" t="s">
        <v>23</v>
      </c>
      <c r="D6" s="16" t="s">
        <v>24</v>
      </c>
      <c r="E6" s="17" t="n">
        <v>10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469</v>
      </c>
      <c r="J6" s="17" t="n">
        <v>307.821</v>
      </c>
      <c r="K6" s="6" t="s">
        <f>=Портфель!G3*Портфель!$R$13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40" t="n">
        <v>45824</v>
      </c>
      <c r="B7" s="16" t="s">
        <v>674</v>
      </c>
      <c r="C7" s="16" t="s">
        <v>23</v>
      </c>
      <c r="D7" s="16" t="s">
        <v>24</v>
      </c>
      <c r="E7" s="17" t="n">
        <v>10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434</v>
      </c>
      <c r="J7" s="17" t="n">
        <v>248.543</v>
      </c>
      <c r="K7" s="6" t="s">
        <f>=Портфель!G3*Портфель!$R$13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40" t="n">
        <v>45141</v>
      </c>
      <c r="B8" s="16" t="s">
        <v>674</v>
      </c>
      <c r="C8" s="16" t="s">
        <v>27</v>
      </c>
      <c r="D8" s="16" t="s">
        <v>28</v>
      </c>
      <c r="E8" s="17" t="n">
        <v>10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1118</v>
      </c>
      <c r="J8" s="17" t="n">
        <v>74.724</v>
      </c>
      <c r="K8" s="6" t="s">
        <f>=Портфель!G4*Портфель!$R$13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40" t="n">
        <v>45198</v>
      </c>
      <c r="B9" s="16" t="s">
        <v>674</v>
      </c>
      <c r="C9" s="16" t="s">
        <v>27</v>
      </c>
      <c r="D9" s="16" t="s">
        <v>28</v>
      </c>
      <c r="E9" s="17" t="n">
        <v>10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1060</v>
      </c>
      <c r="J9" s="17" t="n">
        <v>68.706</v>
      </c>
      <c r="K9" s="6" t="s">
        <f>=Портфель!G4*Портфель!$R$13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40" t="n">
        <v>45212</v>
      </c>
      <c r="B10" s="16" t="s">
        <v>674</v>
      </c>
      <c r="C10" s="16" t="s">
        <v>27</v>
      </c>
      <c r="D10" s="16" t="s">
        <v>28</v>
      </c>
      <c r="E10" s="17" t="n">
        <v>10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1046</v>
      </c>
      <c r="J10" s="17" t="n">
        <v>66.298</v>
      </c>
      <c r="K10" s="6" t="s">
        <f>=Портфель!G4*Портфель!$R$13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40" t="n">
        <v>45217</v>
      </c>
      <c r="B11" s="16" t="s">
        <v>674</v>
      </c>
      <c r="C11" s="16" t="s">
        <v>27</v>
      </c>
      <c r="D11" s="16" t="s">
        <v>28</v>
      </c>
      <c r="E11" s="17" t="n">
        <v>10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1042</v>
      </c>
      <c r="J11" s="17" t="n">
        <v>71.664</v>
      </c>
      <c r="K11" s="6" t="s">
        <f>=Портфель!G4*Портфель!$R$13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40" t="n">
        <v>45289</v>
      </c>
      <c r="B12" s="16" t="s">
        <v>674</v>
      </c>
      <c r="C12" s="16" t="s">
        <v>27</v>
      </c>
      <c r="D12" s="16" t="s">
        <v>28</v>
      </c>
      <c r="E12" s="17" t="n">
        <v>30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970</v>
      </c>
      <c r="J12" s="17" t="n">
        <v>63.139</v>
      </c>
      <c r="K12" s="6" t="s">
        <f>=Портфель!G4*Портфель!$R$13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40" t="n">
        <v>45594</v>
      </c>
      <c r="B13" s="16" t="s">
        <v>674</v>
      </c>
      <c r="C13" s="16" t="s">
        <v>27</v>
      </c>
      <c r="D13" s="16" t="s">
        <v>28</v>
      </c>
      <c r="E13" s="17" t="n">
        <v>20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664</v>
      </c>
      <c r="J13" s="17" t="n">
        <v>58.6255</v>
      </c>
      <c r="K13" s="6" t="s">
        <f>=Портфель!G4*Портфель!$R$13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40" t="n">
        <v>45729</v>
      </c>
      <c r="B14" s="16" t="s">
        <v>674</v>
      </c>
      <c r="C14" s="16" t="s">
        <v>27</v>
      </c>
      <c r="D14" s="16" t="s">
        <v>28</v>
      </c>
      <c r="E14" s="17" t="n">
        <v>80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529</v>
      </c>
      <c r="J14" s="17" t="n">
        <v>59.99875</v>
      </c>
      <c r="K14" s="6" t="s">
        <f>=Портфель!G4*Портфель!$R$13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40" t="n">
        <v>45805</v>
      </c>
      <c r="B15" s="16" t="s">
        <v>674</v>
      </c>
      <c r="C15" s="16" t="s">
        <v>27</v>
      </c>
      <c r="D15" s="16" t="s">
        <v>28</v>
      </c>
      <c r="E15" s="17" t="n">
        <v>10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454</v>
      </c>
      <c r="J15" s="17" t="n">
        <v>54.714</v>
      </c>
      <c r="K15" s="6" t="s">
        <f>=Портфель!G4*Портфель!$R$13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40" t="n">
        <v>45211</v>
      </c>
      <c r="B16" s="16" t="s">
        <v>674</v>
      </c>
      <c r="C16" s="16" t="s">
        <v>31</v>
      </c>
      <c r="D16" s="16" t="s">
        <v>32</v>
      </c>
      <c r="E16" s="17" t="n">
        <v>3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1047</v>
      </c>
      <c r="J16" s="17" t="n">
        <v>614.696667</v>
      </c>
      <c r="K16" s="6" t="s">
        <f>=Портфель!G5*Портфель!$R$13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40" t="n">
        <v>45230</v>
      </c>
      <c r="B17" s="16" t="s">
        <v>674</v>
      </c>
      <c r="C17" s="16" t="s">
        <v>31</v>
      </c>
      <c r="D17" s="16" t="s">
        <v>32</v>
      </c>
      <c r="E17" s="17" t="n">
        <v>1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1029</v>
      </c>
      <c r="J17" s="17" t="n">
        <v>609.82</v>
      </c>
      <c r="K17" s="6" t="s">
        <f>=Портфель!G5*Портфель!$R$13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40" t="n">
        <v>45233</v>
      </c>
      <c r="B18" s="16" t="s">
        <v>674</v>
      </c>
      <c r="C18" s="16" t="s">
        <v>31</v>
      </c>
      <c r="D18" s="16" t="s">
        <v>32</v>
      </c>
      <c r="E18" s="17" t="n">
        <v>1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1026</v>
      </c>
      <c r="J18" s="17" t="n">
        <v>590.77</v>
      </c>
      <c r="K18" s="6" t="s">
        <f>=Портфель!G5*Портфель!$R$13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40" t="n">
        <v>45504</v>
      </c>
      <c r="B19" s="16" t="s">
        <v>674</v>
      </c>
      <c r="C19" s="16" t="s">
        <v>31</v>
      </c>
      <c r="D19" s="16" t="s">
        <v>32</v>
      </c>
      <c r="E19" s="17" t="n">
        <v>3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755</v>
      </c>
      <c r="J19" s="17" t="n">
        <v>630.58666666667</v>
      </c>
      <c r="K19" s="6" t="s">
        <f>=Портфель!G5*Портфель!$R$13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40" t="n">
        <v>45729</v>
      </c>
      <c r="B20" s="16" t="s">
        <v>674</v>
      </c>
      <c r="C20" s="16" t="s">
        <v>31</v>
      </c>
      <c r="D20" s="16" t="s">
        <v>32</v>
      </c>
      <c r="E20" s="17" t="n">
        <v>2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529</v>
      </c>
      <c r="J20" s="17" t="n">
        <v>664.79</v>
      </c>
      <c r="K20" s="6" t="s">
        <f>=Портфель!G5*Портфель!$R$13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40" t="n">
        <v>45926</v>
      </c>
      <c r="B21" s="16" t="s">
        <v>674</v>
      </c>
      <c r="C21" s="16" t="s">
        <v>31</v>
      </c>
      <c r="D21" s="16" t="s">
        <v>32</v>
      </c>
      <c r="E21" s="17" t="n">
        <v>1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332</v>
      </c>
      <c r="J21" s="17" t="n">
        <v>598.79</v>
      </c>
      <c r="K21" s="6" t="s">
        <f>=Портфель!G5*Портфель!$R$13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40" t="n">
        <v>46127</v>
      </c>
      <c r="B22" s="16" t="s">
        <v>674</v>
      </c>
      <c r="C22" s="16" t="s">
        <v>31</v>
      </c>
      <c r="D22" s="16" t="s">
        <v>32</v>
      </c>
      <c r="E22" s="17" t="n">
        <v>3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131</v>
      </c>
      <c r="J22" s="17" t="n">
        <v>555.56333333333</v>
      </c>
      <c r="K22" s="6" t="s">
        <f>=Портфель!G5*Портфель!$R$13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40" t="n">
        <v>45351</v>
      </c>
      <c r="B23" s="16" t="s">
        <v>674</v>
      </c>
      <c r="C23" s="16" t="s">
        <v>35</v>
      </c>
      <c r="D23" s="16" t="s">
        <v>36</v>
      </c>
      <c r="E23" s="17" t="n">
        <v>10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908</v>
      </c>
      <c r="J23" s="17" t="n">
        <v>199.848</v>
      </c>
      <c r="K23" s="6" t="s">
        <f>=Портфель!G6*Портфель!$R$13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40" t="n">
        <v>45846</v>
      </c>
      <c r="B24" s="16" t="s">
        <v>674</v>
      </c>
      <c r="C24" s="16" t="s">
        <v>35</v>
      </c>
      <c r="D24" s="16" t="s">
        <v>36</v>
      </c>
      <c r="E24" s="17" t="n">
        <v>10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413</v>
      </c>
      <c r="J24" s="17" t="n">
        <v>215.144</v>
      </c>
      <c r="K24" s="6" t="s">
        <f>=Портфель!G6*Портфель!$R$13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40" t="n">
        <v>45897</v>
      </c>
      <c r="B25" s="16" t="s">
        <v>674</v>
      </c>
      <c r="C25" s="16" t="s">
        <v>38</v>
      </c>
      <c r="D25" s="16" t="s">
        <v>39</v>
      </c>
      <c r="E25" s="17" t="n">
        <v>40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362</v>
      </c>
      <c r="J25" s="17" t="n">
        <v>44.08175</v>
      </c>
      <c r="K25" s="6" t="s">
        <f>=Портфель!G7*Портфель!$R$13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40" t="n">
        <v>45909</v>
      </c>
      <c r="B26" s="16" t="s">
        <v>674</v>
      </c>
      <c r="C26" s="16" t="s">
        <v>38</v>
      </c>
      <c r="D26" s="16" t="s">
        <v>39</v>
      </c>
      <c r="E26" s="17" t="n">
        <v>30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349</v>
      </c>
      <c r="J26" s="17" t="n">
        <v>45.656666666667</v>
      </c>
      <c r="K26" s="6" t="s">
        <f>=Портфель!G7*Портфель!$R$13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40" t="n">
        <v>45917</v>
      </c>
      <c r="B27" s="16" t="s">
        <v>674</v>
      </c>
      <c r="C27" s="16" t="s">
        <v>38</v>
      </c>
      <c r="D27" s="16" t="s">
        <v>39</v>
      </c>
      <c r="E27" s="17" t="n">
        <v>10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342</v>
      </c>
      <c r="J27" s="17" t="n">
        <v>43.886</v>
      </c>
      <c r="K27" s="6" t="s">
        <f>=Портфель!G7*Портфель!$R$13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40" t="n">
        <v>45926</v>
      </c>
      <c r="B28" s="16" t="s">
        <v>674</v>
      </c>
      <c r="C28" s="16" t="s">
        <v>38</v>
      </c>
      <c r="D28" s="16" t="s">
        <v>39</v>
      </c>
      <c r="E28" s="17" t="n">
        <v>10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332</v>
      </c>
      <c r="J28" s="17" t="n">
        <v>41.008</v>
      </c>
      <c r="K28" s="6" t="s">
        <f>=Портфель!G7*Портфель!$R$13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40" t="n">
        <v>45926</v>
      </c>
      <c r="B29" s="16" t="s">
        <v>674</v>
      </c>
      <c r="C29" s="16" t="s">
        <v>38</v>
      </c>
      <c r="D29" s="16" t="s">
        <v>39</v>
      </c>
      <c r="E29" s="17" t="n">
        <v>20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332</v>
      </c>
      <c r="J29" s="17" t="n">
        <v>40.9975</v>
      </c>
      <c r="K29" s="6" t="s">
        <f>=Портфель!G7*Портфель!$R$13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40" t="n">
        <v>46006</v>
      </c>
      <c r="B30" s="16" t="s">
        <v>674</v>
      </c>
      <c r="C30" s="16" t="s">
        <v>38</v>
      </c>
      <c r="D30" s="16" t="s">
        <v>39</v>
      </c>
      <c r="E30" s="17" t="n">
        <v>30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252</v>
      </c>
      <c r="J30" s="17" t="n">
        <v>39.696666666667</v>
      </c>
      <c r="K30" s="6" t="s">
        <f>=Портфель!G7*Портфель!$R$13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40" t="n">
        <v>46006</v>
      </c>
      <c r="B31" s="16" t="s">
        <v>674</v>
      </c>
      <c r="C31" s="16" t="s">
        <v>38</v>
      </c>
      <c r="D31" s="16" t="s">
        <v>39</v>
      </c>
      <c r="E31" s="17" t="n">
        <v>20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252</v>
      </c>
      <c r="J31" s="17" t="n">
        <v>39.695</v>
      </c>
      <c r="K31" s="6" t="s">
        <f>=Портфель!G7*Портфель!$R$13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40" t="n">
        <v>45343</v>
      </c>
      <c r="B32" s="16" t="s">
        <v>674</v>
      </c>
      <c r="C32" s="16" t="s">
        <v>42</v>
      </c>
      <c r="D32" s="16" t="s">
        <v>43</v>
      </c>
      <c r="E32" s="17" t="n">
        <v>1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916</v>
      </c>
      <c r="J32" s="17" t="n">
        <v>1627.37</v>
      </c>
      <c r="K32" s="6" t="s">
        <f>=Портфель!G8*Портфель!$R$13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40" t="n">
        <v>45356</v>
      </c>
      <c r="B33" s="16" t="s">
        <v>674</v>
      </c>
      <c r="C33" s="16" t="s">
        <v>42</v>
      </c>
      <c r="D33" s="16" t="s">
        <v>43</v>
      </c>
      <c r="E33" s="17" t="n">
        <v>1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903</v>
      </c>
      <c r="J33" s="17" t="n">
        <v>1590.76</v>
      </c>
      <c r="K33" s="6" t="s">
        <f>=Портфель!G8*Портфель!$R$13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40" t="n">
        <v>45448</v>
      </c>
      <c r="B34" s="16" t="s">
        <v>674</v>
      </c>
      <c r="C34" s="16" t="s">
        <v>42</v>
      </c>
      <c r="D34" s="16" t="s">
        <v>43</v>
      </c>
      <c r="E34" s="17" t="n">
        <v>1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810</v>
      </c>
      <c r="J34" s="17" t="n">
        <v>1610.32</v>
      </c>
      <c r="K34" s="6" t="s">
        <f>=Портфель!G8*Портфель!$R$13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40" t="n">
        <v>45631</v>
      </c>
      <c r="B35" s="16" t="s">
        <v>674</v>
      </c>
      <c r="C35" s="16" t="s">
        <v>42</v>
      </c>
      <c r="D35" s="16" t="s">
        <v>43</v>
      </c>
      <c r="E35" s="17" t="n">
        <v>1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628</v>
      </c>
      <c r="J35" s="17" t="n">
        <v>917.75</v>
      </c>
      <c r="K35" s="6" t="s">
        <f>=Портфель!G8*Портфель!$R$13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40" t="n">
        <v>45646</v>
      </c>
      <c r="B36" s="16" t="s">
        <v>674</v>
      </c>
      <c r="C36" s="16" t="s">
        <v>42</v>
      </c>
      <c r="D36" s="16" t="s">
        <v>43</v>
      </c>
      <c r="E36" s="17" t="n">
        <v>1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612</v>
      </c>
      <c r="J36" s="17" t="n">
        <v>1002.4</v>
      </c>
      <c r="K36" s="6" t="s">
        <f>=Портфель!G8*Портфель!$R$13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40" t="n">
        <v>45729</v>
      </c>
      <c r="B37" s="16" t="s">
        <v>674</v>
      </c>
      <c r="C37" s="16" t="s">
        <v>42</v>
      </c>
      <c r="D37" s="16" t="s">
        <v>43</v>
      </c>
      <c r="E37" s="17" t="n">
        <v>1</v>
      </c>
      <c r="F37" s="7" t="s">
        <f>=DATEDIF(A37,$O$2,"y")</f>
      </c>
      <c r="G37" s="7" t="s">
        <f>=DATEDIF(A37,$O$2,"ym")</f>
      </c>
      <c r="H37" s="7" t="s">
        <f>=DATEDIF(A37,$O$2,"md")</f>
      </c>
      <c r="I37" s="7" t="n">
        <v>529</v>
      </c>
      <c r="J37" s="17" t="n">
        <v>1160.7</v>
      </c>
      <c r="K37" s="6" t="s">
        <f>=Портфель!G8*Портфель!$R$13</f>
      </c>
      <c r="L37" s="6" t="s">
        <f>=E37*K37</f>
      </c>
      <c r="M37" s="6" t="s">
        <f>=(K37-J37)*E37</f>
      </c>
      <c r="N37" s="6" t="s">
        <f>=MAX(0,M37*0.13)</f>
      </c>
    </row>
    <row collapsed="false" customFormat="false" customHeight="false" hidden="false" ht="12.1" outlineLevel="0" r="38">
      <c r="A38" s="40" t="n">
        <v>45114</v>
      </c>
      <c r="B38" s="16" t="s">
        <v>674</v>
      </c>
      <c r="C38" s="16" t="s">
        <v>46</v>
      </c>
      <c r="D38" s="16" t="s">
        <v>47</v>
      </c>
      <c r="E38" s="17" t="n">
        <v>1</v>
      </c>
      <c r="F38" s="7" t="s">
        <f>=DATEDIF(A38,$O$2,"y")</f>
      </c>
      <c r="G38" s="7" t="s">
        <f>=DATEDIF(A38,$O$2,"ym")</f>
      </c>
      <c r="H38" s="7" t="s">
        <f>=DATEDIF(A38,$O$2,"md")</f>
      </c>
      <c r="I38" s="7" t="n">
        <v>1144</v>
      </c>
      <c r="J38" s="17" t="n">
        <v>1397.18</v>
      </c>
      <c r="K38" s="6" t="s">
        <f>=Портфель!G9*Портфель!$R$13</f>
      </c>
      <c r="L38" s="6" t="s">
        <f>=E38*K38</f>
      </c>
      <c r="M38" s="6" t="s">
        <f>=(K38-J38)*E38</f>
      </c>
      <c r="N38" s="6" t="s">
        <f>=MAX(0,M38*0.13)</f>
      </c>
    </row>
    <row collapsed="false" customFormat="false" customHeight="false" hidden="false" ht="12.1" outlineLevel="0" r="39">
      <c r="A39" s="40" t="n">
        <v>45287</v>
      </c>
      <c r="B39" s="16" t="s">
        <v>674</v>
      </c>
      <c r="C39" s="16" t="s">
        <v>46</v>
      </c>
      <c r="D39" s="16" t="s">
        <v>47</v>
      </c>
      <c r="E39" s="17" t="n">
        <v>1</v>
      </c>
      <c r="F39" s="7" t="s">
        <f>=DATEDIF(A39,$O$2,"y")</f>
      </c>
      <c r="G39" s="7" t="s">
        <f>=DATEDIF(A39,$O$2,"ym")</f>
      </c>
      <c r="H39" s="7" t="s">
        <f>=DATEDIF(A39,$O$2,"md")</f>
      </c>
      <c r="I39" s="7" t="n">
        <v>971</v>
      </c>
      <c r="J39" s="17" t="n">
        <v>1454.35</v>
      </c>
      <c r="K39" s="6" t="s">
        <f>=Портфель!G9*Портфель!$R$13</f>
      </c>
      <c r="L39" s="6" t="s">
        <f>=E39*K39</f>
      </c>
      <c r="M39" s="6" t="s">
        <f>=(K39-J39)*E39</f>
      </c>
      <c r="N39" s="6" t="s">
        <f>=MAX(0,M39*0.13)</f>
      </c>
    </row>
    <row collapsed="false" customFormat="false" customHeight="false" hidden="false" ht="12.1" outlineLevel="0" r="40">
      <c r="A40" s="40" t="n">
        <v>45425</v>
      </c>
      <c r="B40" s="16" t="s">
        <v>674</v>
      </c>
      <c r="C40" s="16" t="s">
        <v>46</v>
      </c>
      <c r="D40" s="16" t="s">
        <v>47</v>
      </c>
      <c r="E40" s="17" t="n">
        <v>1</v>
      </c>
      <c r="F40" s="7" t="s">
        <f>=DATEDIF(A40,$O$2,"y")</f>
      </c>
      <c r="G40" s="7" t="s">
        <f>=DATEDIF(A40,$O$2,"ym")</f>
      </c>
      <c r="H40" s="7" t="s">
        <f>=DATEDIF(A40,$O$2,"md")</f>
      </c>
      <c r="I40" s="7" t="n">
        <v>834</v>
      </c>
      <c r="J40" s="17" t="n">
        <v>1233.69</v>
      </c>
      <c r="K40" s="6" t="s">
        <f>=Портфель!G9*Портфель!$R$13</f>
      </c>
      <c r="L40" s="6" t="s">
        <f>=E40*K40</f>
      </c>
      <c r="M40" s="6" t="s">
        <f>=(K40-J40)*E40</f>
      </c>
      <c r="N40" s="6" t="s">
        <f>=MAX(0,M40*0.13)</f>
      </c>
    </row>
    <row collapsed="false" customFormat="false" customHeight="false" hidden="false" ht="12.1" outlineLevel="0" r="41">
      <c r="A41" s="40" t="n">
        <v>45435</v>
      </c>
      <c r="B41" s="16" t="s">
        <v>674</v>
      </c>
      <c r="C41" s="16" t="s">
        <v>46</v>
      </c>
      <c r="D41" s="16" t="s">
        <v>47</v>
      </c>
      <c r="E41" s="17" t="n">
        <v>1</v>
      </c>
      <c r="F41" s="7" t="s">
        <f>=DATEDIF(A41,$O$2,"y")</f>
      </c>
      <c r="G41" s="7" t="s">
        <f>=DATEDIF(A41,$O$2,"ym")</f>
      </c>
      <c r="H41" s="7" t="s">
        <f>=DATEDIF(A41,$O$2,"md")</f>
      </c>
      <c r="I41" s="7" t="n">
        <v>824</v>
      </c>
      <c r="J41" s="17" t="n">
        <v>1167.69</v>
      </c>
      <c r="K41" s="6" t="s">
        <f>=Портфель!G9*Портфель!$R$13</f>
      </c>
      <c r="L41" s="6" t="s">
        <f>=E41*K41</f>
      </c>
      <c r="M41" s="6" t="s">
        <f>=(K41-J41)*E41</f>
      </c>
      <c r="N41" s="6" t="s">
        <f>=MAX(0,M41*0.13)</f>
      </c>
    </row>
    <row collapsed="false" customFormat="false" customHeight="false" hidden="false" ht="12.1" outlineLevel="0" r="42">
      <c r="A42" s="40" t="n">
        <v>45646</v>
      </c>
      <c r="B42" s="16" t="s">
        <v>674</v>
      </c>
      <c r="C42" s="16" t="s">
        <v>46</v>
      </c>
      <c r="D42" s="16" t="s">
        <v>47</v>
      </c>
      <c r="E42" s="17" t="n">
        <v>1</v>
      </c>
      <c r="F42" s="7" t="s">
        <f>=DATEDIF(A42,$O$2,"y")</f>
      </c>
      <c r="G42" s="7" t="s">
        <f>=DATEDIF(A42,$O$2,"ym")</f>
      </c>
      <c r="H42" s="7" t="s">
        <f>=DATEDIF(A42,$O$2,"md")</f>
      </c>
      <c r="I42" s="7" t="n">
        <v>612</v>
      </c>
      <c r="J42" s="17" t="n">
        <v>894.07</v>
      </c>
      <c r="K42" s="6" t="s">
        <f>=Портфель!G9*Портфель!$R$13</f>
      </c>
      <c r="L42" s="6" t="s">
        <f>=E42*K42</f>
      </c>
      <c r="M42" s="6" t="s">
        <f>=(K42-J42)*E42</f>
      </c>
      <c r="N42" s="6" t="s">
        <f>=MAX(0,M42*0.13)</f>
      </c>
    </row>
    <row collapsed="false" customFormat="false" customHeight="false" hidden="false" ht="12.1" outlineLevel="0" r="43">
      <c r="A43" s="40" t="n">
        <v>45805</v>
      </c>
      <c r="B43" s="16" t="s">
        <v>674</v>
      </c>
      <c r="C43" s="16" t="s">
        <v>46</v>
      </c>
      <c r="D43" s="16" t="s">
        <v>47</v>
      </c>
      <c r="E43" s="17" t="n">
        <v>1</v>
      </c>
      <c r="F43" s="7" t="s">
        <f>=DATEDIF(A43,$O$2,"y")</f>
      </c>
      <c r="G43" s="7" t="s">
        <f>=DATEDIF(A43,$O$2,"ym")</f>
      </c>
      <c r="H43" s="7" t="s">
        <f>=DATEDIF(A43,$O$2,"md")</f>
      </c>
      <c r="I43" s="7" t="n">
        <v>454</v>
      </c>
      <c r="J43" s="17" t="n">
        <v>1056.3</v>
      </c>
      <c r="K43" s="6" t="s">
        <f>=Портфель!G9*Портфель!$R$13</f>
      </c>
      <c r="L43" s="6" t="s">
        <f>=E43*K43</f>
      </c>
      <c r="M43" s="6" t="s">
        <f>=(K43-J43)*E43</f>
      </c>
      <c r="N43" s="6" t="s">
        <f>=MAX(0,M43*0.13)</f>
      </c>
    </row>
    <row collapsed="false" customFormat="false" customHeight="false" hidden="false" ht="12.1" outlineLevel="0" r="44">
      <c r="A44" s="40" t="n">
        <v>45670</v>
      </c>
      <c r="B44" s="16" t="s">
        <v>674</v>
      </c>
      <c r="C44" s="16" t="s">
        <v>49</v>
      </c>
      <c r="D44" s="16" t="s">
        <v>50</v>
      </c>
      <c r="E44" s="17" t="n">
        <v>1</v>
      </c>
      <c r="F44" s="7" t="s">
        <f>=DATEDIF(A44,$O$2,"y")</f>
      </c>
      <c r="G44" s="7" t="s">
        <f>=DATEDIF(A44,$O$2,"ym")</f>
      </c>
      <c r="H44" s="7" t="s">
        <f>=DATEDIF(A44,$O$2,"md")</f>
      </c>
      <c r="I44" s="7" t="n">
        <v>588</v>
      </c>
      <c r="J44" s="17" t="n">
        <v>2892</v>
      </c>
      <c r="K44" s="6" t="s">
        <f>=Портфель!G10*Портфель!$R$13</f>
      </c>
      <c r="L44" s="6" t="s">
        <f>=E44*K44</f>
      </c>
      <c r="M44" s="6" t="s">
        <f>=(K44-J44)*E44</f>
      </c>
      <c r="N44" s="6" t="s">
        <f>=MAX(0,M44*0.13)</f>
      </c>
    </row>
    <row collapsed="false" customFormat="false" customHeight="false" hidden="false" ht="12.1" outlineLevel="0" r="45">
      <c r="A45" s="40" t="n">
        <v>45848</v>
      </c>
      <c r="B45" s="16" t="s">
        <v>674</v>
      </c>
      <c r="C45" s="16" t="s">
        <v>49</v>
      </c>
      <c r="D45" s="16" t="s">
        <v>50</v>
      </c>
      <c r="E45" s="17" t="n">
        <v>1</v>
      </c>
      <c r="F45" s="7" t="s">
        <f>=DATEDIF(A45,$O$2,"y")</f>
      </c>
      <c r="G45" s="7" t="s">
        <f>=DATEDIF(A45,$O$2,"ym")</f>
      </c>
      <c r="H45" s="7" t="s">
        <f>=DATEDIF(A45,$O$2,"md")</f>
      </c>
      <c r="I45" s="7" t="n">
        <v>411</v>
      </c>
      <c r="J45" s="17" t="n">
        <v>2904.19</v>
      </c>
      <c r="K45" s="6" t="s">
        <f>=Портфель!G10*Портфель!$R$13</f>
      </c>
      <c r="L45" s="6" t="s">
        <f>=E45*K45</f>
      </c>
      <c r="M45" s="6" t="s">
        <f>=(K45-J45)*E45</f>
      </c>
      <c r="N45" s="6" t="s">
        <f>=MAX(0,M45*0.13)</f>
      </c>
    </row>
    <row collapsed="false" customFormat="false" customHeight="false" hidden="false" ht="12.1" outlineLevel="0" r="46">
      <c r="A46" s="40" t="n">
        <v>46127</v>
      </c>
      <c r="B46" s="16" t="s">
        <v>674</v>
      </c>
      <c r="C46" s="16" t="s">
        <v>49</v>
      </c>
      <c r="D46" s="16" t="s">
        <v>50</v>
      </c>
      <c r="E46" s="17" t="n">
        <v>1</v>
      </c>
      <c r="F46" s="7" t="s">
        <f>=DATEDIF(A46,$O$2,"y")</f>
      </c>
      <c r="G46" s="7" t="s">
        <f>=DATEDIF(A46,$O$2,"ym")</f>
      </c>
      <c r="H46" s="7" t="s">
        <f>=DATEDIF(A46,$O$2,"md")</f>
      </c>
      <c r="I46" s="7" t="n">
        <v>131</v>
      </c>
      <c r="J46" s="17" t="n">
        <v>2446.82</v>
      </c>
      <c r="K46" s="6" t="s">
        <f>=Портфель!G10*Портфель!$R$13</f>
      </c>
      <c r="L46" s="6" t="s">
        <f>=E46*K46</f>
      </c>
      <c r="M46" s="6" t="s">
        <f>=(K46-J46)*E46</f>
      </c>
      <c r="N46" s="6" t="s">
        <f>=MAX(0,M46*0.13)</f>
      </c>
    </row>
    <row collapsed="false" customFormat="false" customHeight="false" hidden="false" ht="12.1" outlineLevel="0" r="47">
      <c r="A47" s="40" t="n">
        <v>45181</v>
      </c>
      <c r="B47" s="16" t="s">
        <v>674</v>
      </c>
      <c r="C47" s="16" t="s">
        <v>53</v>
      </c>
      <c r="D47" s="16" t="s">
        <v>54</v>
      </c>
      <c r="E47" s="17" t="n">
        <v>10</v>
      </c>
      <c r="F47" s="7" t="s">
        <f>=DATEDIF(A47,$O$2,"y")</f>
      </c>
      <c r="G47" s="7" t="s">
        <f>=DATEDIF(A47,$O$2,"ym")</f>
      </c>
      <c r="H47" s="7" t="s">
        <f>=DATEDIF(A47,$O$2,"md")</f>
      </c>
      <c r="I47" s="7" t="n">
        <v>1077</v>
      </c>
      <c r="J47" s="17" t="n">
        <v>261.131</v>
      </c>
      <c r="K47" s="6" t="s">
        <f>=Портфель!G11*Портфель!$R$13</f>
      </c>
      <c r="L47" s="6" t="s">
        <f>=E47*K47</f>
      </c>
      <c r="M47" s="6" t="s">
        <f>=(K47-J47)*E47</f>
      </c>
      <c r="N47" s="6" t="s">
        <f>=MAX(0,M47*0.13)</f>
      </c>
    </row>
    <row collapsed="false" customFormat="false" customHeight="false" hidden="false" ht="12.1" outlineLevel="0" r="48">
      <c r="A48" s="40" t="n">
        <v>45594</v>
      </c>
      <c r="B48" s="16" t="s">
        <v>674</v>
      </c>
      <c r="C48" s="16" t="s">
        <v>53</v>
      </c>
      <c r="D48" s="16" t="s">
        <v>54</v>
      </c>
      <c r="E48" s="17" t="n">
        <v>10</v>
      </c>
      <c r="F48" s="7" t="s">
        <f>=DATEDIF(A48,$O$2,"y")</f>
      </c>
      <c r="G48" s="7" t="s">
        <f>=DATEDIF(A48,$O$2,"ym")</f>
      </c>
      <c r="H48" s="7" t="s">
        <f>=DATEDIF(A48,$O$2,"md")</f>
      </c>
      <c r="I48" s="7" t="n">
        <v>664</v>
      </c>
      <c r="J48" s="17" t="n">
        <v>243.689</v>
      </c>
      <c r="K48" s="6" t="s">
        <f>=Портфель!G11*Портфель!$R$13</f>
      </c>
      <c r="L48" s="6" t="s">
        <f>=E48*K48</f>
      </c>
      <c r="M48" s="6" t="s">
        <f>=(K48-J48)*E48</f>
      </c>
      <c r="N48" s="6" t="s">
        <f>=MAX(0,M48*0.13)</f>
      </c>
    </row>
    <row collapsed="false" customFormat="false" customHeight="false" hidden="false" ht="12.1" outlineLevel="0" r="49">
      <c r="A49" s="40" t="n">
        <v>45119</v>
      </c>
      <c r="B49" s="16" t="s">
        <v>674</v>
      </c>
      <c r="C49" s="16" t="s">
        <v>56</v>
      </c>
      <c r="D49" s="16" t="s">
        <v>57</v>
      </c>
      <c r="E49" s="17" t="n">
        <v>4</v>
      </c>
      <c r="F49" s="7" t="s">
        <f>=DATEDIF(A49,$O$2,"y")</f>
      </c>
      <c r="G49" s="7" t="s">
        <f>=DATEDIF(A49,$O$2,"ym")</f>
      </c>
      <c r="H49" s="7" t="s">
        <f>=DATEDIF(A49,$O$2,"md")</f>
      </c>
      <c r="I49" s="7" t="n">
        <v>1140</v>
      </c>
      <c r="J49" s="17" t="n">
        <v>482.4425</v>
      </c>
      <c r="K49" s="6" t="s">
        <f>=Портфель!G12*Портфель!$R$13</f>
      </c>
      <c r="L49" s="6" t="s">
        <f>=E49*K49</f>
      </c>
      <c r="M49" s="6" t="s">
        <f>=(K49-J49)*E49</f>
      </c>
      <c r="N49" s="6" t="s">
        <f>=MAX(0,M49*0.13)</f>
      </c>
    </row>
    <row collapsed="false" customFormat="false" customHeight="false" hidden="false" ht="12.1" outlineLevel="0" r="50">
      <c r="A50" s="40" t="n">
        <v>45230</v>
      </c>
      <c r="B50" s="16" t="s">
        <v>674</v>
      </c>
      <c r="C50" s="16" t="s">
        <v>56</v>
      </c>
      <c r="D50" s="16" t="s">
        <v>57</v>
      </c>
      <c r="E50" s="17" t="n">
        <v>1</v>
      </c>
      <c r="F50" s="7" t="s">
        <f>=DATEDIF(A50,$O$2,"y")</f>
      </c>
      <c r="G50" s="7" t="s">
        <f>=DATEDIF(A50,$O$2,"ym")</f>
      </c>
      <c r="H50" s="7" t="s">
        <f>=DATEDIF(A50,$O$2,"md")</f>
      </c>
      <c r="I50" s="7" t="n">
        <v>1029</v>
      </c>
      <c r="J50" s="17" t="n">
        <v>580.24</v>
      </c>
      <c r="K50" s="6" t="s">
        <f>=Портфель!G12*Портфель!$R$13</f>
      </c>
      <c r="L50" s="6" t="s">
        <f>=E50*K50</f>
      </c>
      <c r="M50" s="6" t="s">
        <f>=(K50-J50)*E50</f>
      </c>
      <c r="N50" s="6" t="s">
        <f>=MAX(0,M50*0.13)</f>
      </c>
    </row>
    <row collapsed="false" customFormat="false" customHeight="false" hidden="false" ht="12.1" outlineLevel="0" r="51">
      <c r="A51" s="40" t="n">
        <v>45307</v>
      </c>
      <c r="B51" s="16" t="s">
        <v>674</v>
      </c>
      <c r="C51" s="16" t="s">
        <v>56</v>
      </c>
      <c r="D51" s="16" t="s">
        <v>57</v>
      </c>
      <c r="E51" s="17" t="n">
        <v>1</v>
      </c>
      <c r="F51" s="7" t="s">
        <f>=DATEDIF(A51,$O$2,"y")</f>
      </c>
      <c r="G51" s="7" t="s">
        <f>=DATEDIF(A51,$O$2,"ym")</f>
      </c>
      <c r="H51" s="7" t="s">
        <f>=DATEDIF(A51,$O$2,"md")</f>
      </c>
      <c r="I51" s="7" t="n">
        <v>952</v>
      </c>
      <c r="J51" s="17" t="n">
        <v>581.74</v>
      </c>
      <c r="K51" s="6" t="s">
        <f>=Портфель!G12*Портфель!$R$13</f>
      </c>
      <c r="L51" s="6" t="s">
        <f>=E51*K51</f>
      </c>
      <c r="M51" s="6" t="s">
        <f>=(K51-J51)*E51</f>
      </c>
      <c r="N51" s="6" t="s">
        <f>=MAX(0,M51*0.13)</f>
      </c>
    </row>
    <row collapsed="false" customFormat="false" customHeight="false" hidden="false" ht="12.1" outlineLevel="0" r="52">
      <c r="A52" s="40" t="n">
        <v>45489</v>
      </c>
      <c r="B52" s="16" t="s">
        <v>674</v>
      </c>
      <c r="C52" s="16" t="s">
        <v>56</v>
      </c>
      <c r="D52" s="16" t="s">
        <v>57</v>
      </c>
      <c r="E52" s="17" t="n">
        <v>1</v>
      </c>
      <c r="F52" s="7" t="s">
        <f>=DATEDIF(A52,$O$2,"y")</f>
      </c>
      <c r="G52" s="7" t="s">
        <f>=DATEDIF(A52,$O$2,"ym")</f>
      </c>
      <c r="H52" s="7" t="s">
        <f>=DATEDIF(A52,$O$2,"md")</f>
      </c>
      <c r="I52" s="7" t="n">
        <v>769</v>
      </c>
      <c r="J52" s="17" t="n">
        <v>510.83</v>
      </c>
      <c r="K52" s="6" t="s">
        <f>=Портфель!G12*Портфель!$R$13</f>
      </c>
      <c r="L52" s="6" t="s">
        <f>=E52*K52</f>
      </c>
      <c r="M52" s="6" t="s">
        <f>=(K52-J52)*E52</f>
      </c>
      <c r="N52" s="6" t="s">
        <f>=MAX(0,M52*0.13)</f>
      </c>
    </row>
    <row collapsed="false" customFormat="false" customHeight="false" hidden="false" ht="12.1" outlineLevel="0" r="53">
      <c r="A53" s="40" t="n">
        <v>45502</v>
      </c>
      <c r="B53" s="16" t="s">
        <v>674</v>
      </c>
      <c r="C53" s="16" t="s">
        <v>56</v>
      </c>
      <c r="D53" s="16" t="s">
        <v>57</v>
      </c>
      <c r="E53" s="17" t="n">
        <v>1</v>
      </c>
      <c r="F53" s="7" t="s">
        <f>=DATEDIF(A53,$O$2,"y")</f>
      </c>
      <c r="G53" s="7" t="s">
        <f>=DATEDIF(A53,$O$2,"ym")</f>
      </c>
      <c r="H53" s="7" t="s">
        <f>=DATEDIF(A53,$O$2,"md")</f>
      </c>
      <c r="I53" s="7" t="n">
        <v>756</v>
      </c>
      <c r="J53" s="17" t="n">
        <v>504.66</v>
      </c>
      <c r="K53" s="6" t="s">
        <f>=Портфель!G12*Портфель!$R$13</f>
      </c>
      <c r="L53" s="6" t="s">
        <f>=E53*K53</f>
      </c>
      <c r="M53" s="6" t="s">
        <f>=(K53-J53)*E53</f>
      </c>
      <c r="N53" s="6" t="s">
        <f>=MAX(0,M53*0.13)</f>
      </c>
    </row>
    <row collapsed="false" customFormat="false" customHeight="false" hidden="false" ht="12.1" outlineLevel="0" r="54">
      <c r="A54" s="40" t="n">
        <v>45504</v>
      </c>
      <c r="B54" s="16" t="s">
        <v>674</v>
      </c>
      <c r="C54" s="16" t="s">
        <v>56</v>
      </c>
      <c r="D54" s="16" t="s">
        <v>57</v>
      </c>
      <c r="E54" s="17" t="n">
        <v>2</v>
      </c>
      <c r="F54" s="7" t="s">
        <f>=DATEDIF(A54,$O$2,"y")</f>
      </c>
      <c r="G54" s="7" t="s">
        <f>=DATEDIF(A54,$O$2,"ym")</f>
      </c>
      <c r="H54" s="7" t="s">
        <f>=DATEDIF(A54,$O$2,"md")</f>
      </c>
      <c r="I54" s="7" t="n">
        <v>755</v>
      </c>
      <c r="J54" s="17" t="n">
        <v>513.135</v>
      </c>
      <c r="K54" s="6" t="s">
        <f>=Портфель!G12*Портфель!$R$13</f>
      </c>
      <c r="L54" s="6" t="s">
        <f>=E54*K54</f>
      </c>
      <c r="M54" s="6" t="s">
        <f>=(K54-J54)*E54</f>
      </c>
      <c r="N54" s="6" t="s">
        <f>=MAX(0,M54*0.13)</f>
      </c>
    </row>
    <row collapsed="false" customFormat="false" customHeight="false" hidden="false" ht="12.1" outlineLevel="0" r="55">
      <c r="A55" s="40" t="n">
        <v>45729</v>
      </c>
      <c r="B55" s="16" t="s">
        <v>674</v>
      </c>
      <c r="C55" s="16" t="s">
        <v>56</v>
      </c>
      <c r="D55" s="16" t="s">
        <v>57</v>
      </c>
      <c r="E55" s="17" t="n">
        <v>3</v>
      </c>
      <c r="F55" s="7" t="s">
        <f>=DATEDIF(A55,$O$2,"y")</f>
      </c>
      <c r="G55" s="7" t="s">
        <f>=DATEDIF(A55,$O$2,"ym")</f>
      </c>
      <c r="H55" s="7" t="s">
        <f>=DATEDIF(A55,$O$2,"md")</f>
      </c>
      <c r="I55" s="7" t="n">
        <v>529</v>
      </c>
      <c r="J55" s="17" t="n">
        <v>530.16666666667</v>
      </c>
      <c r="K55" s="6" t="s">
        <f>=Портфель!G12*Портфель!$R$13</f>
      </c>
      <c r="L55" s="6" t="s">
        <f>=E55*K55</f>
      </c>
      <c r="M55" s="6" t="s">
        <f>=(K55-J55)*E55</f>
      </c>
      <c r="N55" s="6" t="s">
        <f>=MAX(0,M55*0.13)</f>
      </c>
    </row>
    <row collapsed="false" customFormat="false" customHeight="false" hidden="false" ht="12.1" outlineLevel="0" r="56">
      <c r="A56" s="40" t="n">
        <v>45792</v>
      </c>
      <c r="B56" s="16" t="s">
        <v>674</v>
      </c>
      <c r="C56" s="16" t="s">
        <v>56</v>
      </c>
      <c r="D56" s="16" t="s">
        <v>57</v>
      </c>
      <c r="E56" s="17" t="n">
        <v>1</v>
      </c>
      <c r="F56" s="7" t="s">
        <f>=DATEDIF(A56,$O$2,"y")</f>
      </c>
      <c r="G56" s="7" t="s">
        <f>=DATEDIF(A56,$O$2,"ym")</f>
      </c>
      <c r="H56" s="7" t="s">
        <f>=DATEDIF(A56,$O$2,"md")</f>
      </c>
      <c r="I56" s="7" t="n">
        <v>467</v>
      </c>
      <c r="J56" s="17" t="n">
        <v>441.59</v>
      </c>
      <c r="K56" s="6" t="s">
        <f>=Портфель!G12*Портфель!$R$13</f>
      </c>
      <c r="L56" s="6" t="s">
        <f>=E56*K56</f>
      </c>
      <c r="M56" s="6" t="s">
        <f>=(K56-J56)*E56</f>
      </c>
      <c r="N56" s="6" t="s">
        <f>=MAX(0,M56*0.13)</f>
      </c>
    </row>
    <row collapsed="false" customFormat="false" customHeight="false" hidden="false" ht="12.1" outlineLevel="0" r="57">
      <c r="A57" s="40" t="n">
        <v>45805</v>
      </c>
      <c r="B57" s="16" t="s">
        <v>674</v>
      </c>
      <c r="C57" s="16" t="s">
        <v>56</v>
      </c>
      <c r="D57" s="16" t="s">
        <v>57</v>
      </c>
      <c r="E57" s="17" t="n">
        <v>1</v>
      </c>
      <c r="F57" s="7" t="s">
        <f>=DATEDIF(A57,$O$2,"y")</f>
      </c>
      <c r="G57" s="7" t="s">
        <f>=DATEDIF(A57,$O$2,"ym")</f>
      </c>
      <c r="H57" s="7" t="s">
        <f>=DATEDIF(A57,$O$2,"md")</f>
      </c>
      <c r="I57" s="7" t="n">
        <v>454</v>
      </c>
      <c r="J57" s="17" t="n">
        <v>416.79</v>
      </c>
      <c r="K57" s="6" t="s">
        <f>=Портфель!G12*Портфель!$R$13</f>
      </c>
      <c r="L57" s="6" t="s">
        <f>=E57*K57</f>
      </c>
      <c r="M57" s="6" t="s">
        <f>=(K57-J57)*E57</f>
      </c>
      <c r="N57" s="6" t="s">
        <f>=MAX(0,M57*0.13)</f>
      </c>
    </row>
    <row collapsed="false" customFormat="false" customHeight="false" hidden="false" ht="12.1" outlineLevel="0" r="58">
      <c r="A58" s="40" t="n">
        <v>46127</v>
      </c>
      <c r="B58" s="16" t="s">
        <v>674</v>
      </c>
      <c r="C58" s="16" t="s">
        <v>56</v>
      </c>
      <c r="D58" s="16" t="s">
        <v>57</v>
      </c>
      <c r="E58" s="17" t="n">
        <v>2</v>
      </c>
      <c r="F58" s="7" t="s">
        <f>=DATEDIF(A58,$O$2,"y")</f>
      </c>
      <c r="G58" s="7" t="s">
        <f>=DATEDIF(A58,$O$2,"ym")</f>
      </c>
      <c r="H58" s="7" t="s">
        <f>=DATEDIF(A58,$O$2,"md")</f>
      </c>
      <c r="I58" s="7" t="n">
        <v>131</v>
      </c>
      <c r="J58" s="17" t="n">
        <v>450.75</v>
      </c>
      <c r="K58" s="6" t="s">
        <f>=Портфель!G12*Портфель!$R$13</f>
      </c>
      <c r="L58" s="6" t="s">
        <f>=E58*K58</f>
      </c>
      <c r="M58" s="6" t="s">
        <f>=(K58-J58)*E58</f>
      </c>
      <c r="N58" s="6" t="s">
        <f>=MAX(0,M58*0.13)</f>
      </c>
    </row>
    <row collapsed="false" customFormat="false" customHeight="false" hidden="false" ht="12.1" outlineLevel="0" r="59">
      <c r="A59" s="40" t="n">
        <v>46037</v>
      </c>
      <c r="B59" s="16" t="s">
        <v>674</v>
      </c>
      <c r="C59" s="16" t="s">
        <v>60</v>
      </c>
      <c r="D59" s="16" t="s">
        <v>61</v>
      </c>
      <c r="E59" s="17" t="n">
        <v>1</v>
      </c>
      <c r="F59" s="7" t="s">
        <f>=DATEDIF(A59,$O$2,"y")</f>
      </c>
      <c r="G59" s="7" t="s">
        <f>=DATEDIF(A59,$O$2,"ym")</f>
      </c>
      <c r="H59" s="7" t="s">
        <f>=DATEDIF(A59,$O$2,"md")</f>
      </c>
      <c r="I59" s="7" t="n">
        <v>222</v>
      </c>
      <c r="J59" s="17" t="n">
        <v>6333.95</v>
      </c>
      <c r="K59" s="6" t="s">
        <f>=Портфель!G13*Портфель!$R$13</f>
      </c>
      <c r="L59" s="6" t="s">
        <f>=E59*K59</f>
      </c>
      <c r="M59" s="6" t="s">
        <f>=(K59-J59)*E59</f>
      </c>
      <c r="N59" s="6" t="s">
        <f>=MAX(0,M59*0.13)</f>
      </c>
    </row>
    <row collapsed="false" customFormat="false" customHeight="false" hidden="false" ht="12.1" outlineLevel="0" r="60">
      <c r="A60" s="40" t="n">
        <v>45334</v>
      </c>
      <c r="B60" s="16" t="s">
        <v>674</v>
      </c>
      <c r="C60" s="16" t="s">
        <v>63</v>
      </c>
      <c r="D60" s="16" t="s">
        <v>64</v>
      </c>
      <c r="E60" s="17" t="n">
        <v>1</v>
      </c>
      <c r="F60" s="7" t="s">
        <f>=DATEDIF(A60,$O$2,"y")</f>
      </c>
      <c r="G60" s="7" t="s">
        <f>=DATEDIF(A60,$O$2,"ym")</f>
      </c>
      <c r="H60" s="7" t="s">
        <f>=DATEDIF(A60,$O$2,"md")</f>
      </c>
      <c r="I60" s="7" t="n">
        <v>924</v>
      </c>
      <c r="J60" s="17" t="n">
        <v>2989.94</v>
      </c>
      <c r="K60" s="6" t="s">
        <f>=Портфель!G14*Портфель!$R$13</f>
      </c>
      <c r="L60" s="6" t="s">
        <f>=E60*K60</f>
      </c>
      <c r="M60" s="6" t="s">
        <f>=(K60-J60)*E60</f>
      </c>
      <c r="N60" s="6" t="s">
        <f>=MAX(0,M60*0.13)</f>
      </c>
    </row>
    <row collapsed="false" customFormat="false" customHeight="false" hidden="false" ht="12.1" outlineLevel="0" r="61">
      <c r="A61" s="40" t="n">
        <v>45972</v>
      </c>
      <c r="B61" s="16" t="s">
        <v>674</v>
      </c>
      <c r="C61" s="16" t="s">
        <v>63</v>
      </c>
      <c r="D61" s="16" t="s">
        <v>64</v>
      </c>
      <c r="E61" s="17" t="n">
        <v>1</v>
      </c>
      <c r="F61" s="7" t="s">
        <f>=DATEDIF(A61,$O$2,"y")</f>
      </c>
      <c r="G61" s="7" t="s">
        <f>=DATEDIF(A61,$O$2,"ym")</f>
      </c>
      <c r="H61" s="7" t="s">
        <f>=DATEDIF(A61,$O$2,"md")</f>
      </c>
      <c r="I61" s="7" t="n">
        <v>287</v>
      </c>
      <c r="J61" s="17" t="n">
        <v>3961.85</v>
      </c>
      <c r="K61" s="6" t="s">
        <f>=Портфель!G14*Портфель!$R$13</f>
      </c>
      <c r="L61" s="6" t="s">
        <f>=E61*K61</f>
      </c>
      <c r="M61" s="6" t="s">
        <f>=(K61-J61)*E61</f>
      </c>
      <c r="N61" s="6" t="s">
        <f>=MAX(0,M61*0.13)</f>
      </c>
    </row>
    <row collapsed="false" customFormat="false" customHeight="false" hidden="false" ht="12.1" outlineLevel="0" r="62">
      <c r="A62" s="40" t="n">
        <v>45229</v>
      </c>
      <c r="B62" s="16" t="s">
        <v>674</v>
      </c>
      <c r="C62" s="16" t="s">
        <v>67</v>
      </c>
      <c r="D62" s="16" t="s">
        <v>68</v>
      </c>
      <c r="E62" s="17" t="n">
        <v>10</v>
      </c>
      <c r="F62" s="7" t="s">
        <f>=DATEDIF(A62,$O$2,"y")</f>
      </c>
      <c r="G62" s="7" t="s">
        <f>=DATEDIF(A62,$O$2,"ym")</f>
      </c>
      <c r="H62" s="7" t="s">
        <f>=DATEDIF(A62,$O$2,"md")</f>
      </c>
      <c r="I62" s="7" t="n">
        <v>1030</v>
      </c>
      <c r="J62" s="17" t="n">
        <v>53.691</v>
      </c>
      <c r="K62" s="6" t="s">
        <f>=Портфель!G15*Портфель!$R$13</f>
      </c>
      <c r="L62" s="6" t="s">
        <f>=E62*K62</f>
      </c>
      <c r="M62" s="6" t="s">
        <f>=(K62-J62)*E62</f>
      </c>
      <c r="N62" s="6" t="s">
        <f>=MAX(0,M62*0.13)</f>
      </c>
    </row>
    <row collapsed="false" customFormat="false" customHeight="false" hidden="false" ht="12.1" outlineLevel="0" r="63">
      <c r="A63" s="40" t="n">
        <v>45244</v>
      </c>
      <c r="B63" s="16" t="s">
        <v>674</v>
      </c>
      <c r="C63" s="16" t="s">
        <v>67</v>
      </c>
      <c r="D63" s="16" t="s">
        <v>68</v>
      </c>
      <c r="E63" s="17" t="n">
        <v>20</v>
      </c>
      <c r="F63" s="7" t="s">
        <f>=DATEDIF(A63,$O$2,"y")</f>
      </c>
      <c r="G63" s="7" t="s">
        <f>=DATEDIF(A63,$O$2,"ym")</f>
      </c>
      <c r="H63" s="7" t="s">
        <f>=DATEDIF(A63,$O$2,"md")</f>
      </c>
      <c r="I63" s="7" t="n">
        <v>1015</v>
      </c>
      <c r="J63" s="17" t="n">
        <v>51.7345</v>
      </c>
      <c r="K63" s="6" t="s">
        <f>=Портфель!G15*Портфель!$R$13</f>
      </c>
      <c r="L63" s="6" t="s">
        <f>=E63*K63</f>
      </c>
      <c r="M63" s="6" t="s">
        <f>=(K63-J63)*E63</f>
      </c>
      <c r="N63" s="6" t="s">
        <f>=MAX(0,M63*0.13)</f>
      </c>
    </row>
    <row collapsed="false" customFormat="false" customHeight="false" hidden="false" ht="12.1" outlineLevel="0" r="64">
      <c r="A64" s="40" t="n">
        <v>45397</v>
      </c>
      <c r="B64" s="16" t="s">
        <v>674</v>
      </c>
      <c r="C64" s="16" t="s">
        <v>67</v>
      </c>
      <c r="D64" s="16" t="s">
        <v>68</v>
      </c>
      <c r="E64" s="17" t="n">
        <v>10</v>
      </c>
      <c r="F64" s="7" t="s">
        <f>=DATEDIF(A64,$O$2,"y")</f>
      </c>
      <c r="G64" s="7" t="s">
        <f>=DATEDIF(A64,$O$2,"ym")</f>
      </c>
      <c r="H64" s="7" t="s">
        <f>=DATEDIF(A64,$O$2,"md")</f>
      </c>
      <c r="I64" s="7" t="n">
        <v>861</v>
      </c>
      <c r="J64" s="17" t="n">
        <v>58.254</v>
      </c>
      <c r="K64" s="6" t="s">
        <f>=Портфель!G15*Портфель!$R$13</f>
      </c>
      <c r="L64" s="6" t="s">
        <f>=E64*K64</f>
      </c>
      <c r="M64" s="6" t="s">
        <f>=(K64-J64)*E64</f>
      </c>
      <c r="N64" s="6" t="s">
        <f>=MAX(0,M64*0.13)</f>
      </c>
    </row>
    <row collapsed="false" customFormat="false" customHeight="false" hidden="false" ht="12.1" outlineLevel="0" r="65">
      <c r="A65" s="40" t="n">
        <v>45474</v>
      </c>
      <c r="B65" s="16" t="s">
        <v>674</v>
      </c>
      <c r="C65" s="16" t="s">
        <v>67</v>
      </c>
      <c r="D65" s="16" t="s">
        <v>68</v>
      </c>
      <c r="E65" s="17" t="n">
        <v>10</v>
      </c>
      <c r="F65" s="7" t="s">
        <f>=DATEDIF(A65,$O$2,"y")</f>
      </c>
      <c r="G65" s="7" t="s">
        <f>=DATEDIF(A65,$O$2,"ym")</f>
      </c>
      <c r="H65" s="7" t="s">
        <f>=DATEDIF(A65,$O$2,"md")</f>
      </c>
      <c r="I65" s="7" t="n">
        <v>785</v>
      </c>
      <c r="J65" s="17" t="n">
        <v>55.601</v>
      </c>
      <c r="K65" s="6" t="s">
        <f>=Портфель!G15*Портфель!$R$13</f>
      </c>
      <c r="L65" s="6" t="s">
        <f>=E65*K65</f>
      </c>
      <c r="M65" s="6" t="s">
        <f>=(K65-J65)*E65</f>
      </c>
      <c r="N65" s="6" t="s">
        <f>=MAX(0,M65*0.13)</f>
      </c>
    </row>
    <row collapsed="false" customFormat="false" customHeight="false" hidden="false" ht="12.1" outlineLevel="0" r="66">
      <c r="A66" s="40" t="n">
        <v>45504</v>
      </c>
      <c r="B66" s="16" t="s">
        <v>674</v>
      </c>
      <c r="C66" s="16" t="s">
        <v>67</v>
      </c>
      <c r="D66" s="16" t="s">
        <v>68</v>
      </c>
      <c r="E66" s="17" t="n">
        <v>10</v>
      </c>
      <c r="F66" s="7" t="s">
        <f>=DATEDIF(A66,$O$2,"y")</f>
      </c>
      <c r="G66" s="7" t="s">
        <f>=DATEDIF(A66,$O$2,"ym")</f>
      </c>
      <c r="H66" s="7" t="s">
        <f>=DATEDIF(A66,$O$2,"md")</f>
      </c>
      <c r="I66" s="7" t="n">
        <v>755</v>
      </c>
      <c r="J66" s="17" t="n">
        <v>51.584</v>
      </c>
      <c r="K66" s="6" t="s">
        <f>=Портфель!G15*Портфель!$R$13</f>
      </c>
      <c r="L66" s="6" t="s">
        <f>=E66*K66</f>
      </c>
      <c r="M66" s="6" t="s">
        <f>=(K66-J66)*E66</f>
      </c>
      <c r="N66" s="6" t="s">
        <f>=MAX(0,M66*0.13)</f>
      </c>
    </row>
    <row collapsed="false" customFormat="false" customHeight="false" hidden="false" ht="12.1" outlineLevel="0" r="67">
      <c r="A67" s="40" t="n">
        <v>45594</v>
      </c>
      <c r="B67" s="16" t="s">
        <v>674</v>
      </c>
      <c r="C67" s="16" t="s">
        <v>67</v>
      </c>
      <c r="D67" s="16" t="s">
        <v>68</v>
      </c>
      <c r="E67" s="17" t="n">
        <v>20</v>
      </c>
      <c r="F67" s="7" t="s">
        <f>=DATEDIF(A67,$O$2,"y")</f>
      </c>
      <c r="G67" s="7" t="s">
        <f>=DATEDIF(A67,$O$2,"ym")</f>
      </c>
      <c r="H67" s="7" t="s">
        <f>=DATEDIF(A67,$O$2,"md")</f>
      </c>
      <c r="I67" s="7" t="n">
        <v>664</v>
      </c>
      <c r="J67" s="17" t="n">
        <v>37.0155</v>
      </c>
      <c r="K67" s="6" t="s">
        <f>=Портфель!G15*Портфель!$R$13</f>
      </c>
      <c r="L67" s="6" t="s">
        <f>=E67*K67</f>
      </c>
      <c r="M67" s="6" t="s">
        <f>=(K67-J67)*E67</f>
      </c>
      <c r="N67" s="6" t="s">
        <f>=MAX(0,M67*0.13)</f>
      </c>
    </row>
    <row collapsed="false" customFormat="false" customHeight="false" hidden="false" ht="12.1" outlineLevel="0" r="68">
      <c r="A68" s="40" t="n">
        <v>45646</v>
      </c>
      <c r="B68" s="16" t="s">
        <v>674</v>
      </c>
      <c r="C68" s="16" t="s">
        <v>67</v>
      </c>
      <c r="D68" s="16" t="s">
        <v>68</v>
      </c>
      <c r="E68" s="17" t="n">
        <v>20</v>
      </c>
      <c r="F68" s="7" t="s">
        <f>=DATEDIF(A68,$O$2,"y")</f>
      </c>
      <c r="G68" s="7" t="s">
        <f>=DATEDIF(A68,$O$2,"ym")</f>
      </c>
      <c r="H68" s="7" t="s">
        <f>=DATEDIF(A68,$O$2,"md")</f>
      </c>
      <c r="I68" s="7" t="n">
        <v>612</v>
      </c>
      <c r="J68" s="17" t="n">
        <v>34.508</v>
      </c>
      <c r="K68" s="6" t="s">
        <f>=Портфель!G15*Портфель!$R$13</f>
      </c>
      <c r="L68" s="6" t="s">
        <f>=E68*K68</f>
      </c>
      <c r="M68" s="6" t="s">
        <f>=(K68-J68)*E68</f>
      </c>
      <c r="N68" s="6" t="s">
        <f>=MAX(0,M68*0.13)</f>
      </c>
    </row>
    <row collapsed="false" customFormat="false" customHeight="false" hidden="false" ht="12.1" outlineLevel="0" r="69">
      <c r="A69" s="40" t="n">
        <v>45686</v>
      </c>
      <c r="B69" s="16" t="s">
        <v>674</v>
      </c>
      <c r="C69" s="16" t="s">
        <v>67</v>
      </c>
      <c r="D69" s="16" t="s">
        <v>68</v>
      </c>
      <c r="E69" s="17" t="n">
        <v>10</v>
      </c>
      <c r="F69" s="7" t="s">
        <f>=DATEDIF(A69,$O$2,"y")</f>
      </c>
      <c r="G69" s="7" t="s">
        <f>=DATEDIF(A69,$O$2,"ym")</f>
      </c>
      <c r="H69" s="7" t="s">
        <f>=DATEDIF(A69,$O$2,"md")</f>
      </c>
      <c r="I69" s="7" t="n">
        <v>573</v>
      </c>
      <c r="J69" s="17" t="n">
        <v>36.409</v>
      </c>
      <c r="K69" s="6" t="s">
        <f>=Портфель!G15*Портфель!$R$13</f>
      </c>
      <c r="L69" s="6" t="s">
        <f>=E69*K69</f>
      </c>
      <c r="M69" s="6" t="s">
        <f>=(K69-J69)*E69</f>
      </c>
      <c r="N69" s="6" t="s">
        <f>=MAX(0,M69*0.13)</f>
      </c>
    </row>
    <row collapsed="false" customFormat="false" customHeight="false" hidden="false" ht="12.1" outlineLevel="0" r="70">
      <c r="A70" s="40" t="n">
        <v>45748</v>
      </c>
      <c r="B70" s="16" t="s">
        <v>674</v>
      </c>
      <c r="C70" s="16" t="s">
        <v>67</v>
      </c>
      <c r="D70" s="16" t="s">
        <v>68</v>
      </c>
      <c r="E70" s="17" t="n">
        <v>20</v>
      </c>
      <c r="F70" s="7" t="s">
        <f>=DATEDIF(A70,$O$2,"y")</f>
      </c>
      <c r="G70" s="7" t="s">
        <f>=DATEDIF(A70,$O$2,"ym")</f>
      </c>
      <c r="H70" s="7" t="s">
        <f>=DATEDIF(A70,$O$2,"md")</f>
      </c>
      <c r="I70" s="7" t="n">
        <v>510</v>
      </c>
      <c r="J70" s="17" t="n">
        <v>34.655</v>
      </c>
      <c r="K70" s="6" t="s">
        <f>=Портфель!G15*Портфель!$R$13</f>
      </c>
      <c r="L70" s="6" t="s">
        <f>=E70*K70</f>
      </c>
      <c r="M70" s="6" t="s">
        <f>=(K70-J70)*E70</f>
      </c>
      <c r="N70" s="6" t="s">
        <f>=MAX(0,M70*0.13)</f>
      </c>
    </row>
    <row collapsed="false" customFormat="false" customHeight="false" hidden="false" ht="12.1" outlineLevel="0" r="71">
      <c r="A71" s="40" t="n">
        <v>45758</v>
      </c>
      <c r="B71" s="16" t="s">
        <v>674</v>
      </c>
      <c r="C71" s="16" t="s">
        <v>67</v>
      </c>
      <c r="D71" s="16" t="s">
        <v>68</v>
      </c>
      <c r="E71" s="17" t="n">
        <v>30</v>
      </c>
      <c r="F71" s="7" t="s">
        <f>=DATEDIF(A71,$O$2,"y")</f>
      </c>
      <c r="G71" s="7" t="s">
        <f>=DATEDIF(A71,$O$2,"ym")</f>
      </c>
      <c r="H71" s="7" t="s">
        <f>=DATEDIF(A71,$O$2,"md")</f>
      </c>
      <c r="I71" s="7" t="n">
        <v>500</v>
      </c>
      <c r="J71" s="17" t="n">
        <v>32.671666666667</v>
      </c>
      <c r="K71" s="6" t="s">
        <f>=Портфель!G15*Портфель!$R$13</f>
      </c>
      <c r="L71" s="6" t="s">
        <f>=E71*K71</f>
      </c>
      <c r="M71" s="6" t="s">
        <f>=(K71-J71)*E71</f>
      </c>
      <c r="N71" s="6" t="s">
        <f>=MAX(0,M71*0.13)</f>
      </c>
    </row>
    <row collapsed="false" customFormat="false" customHeight="false" hidden="false" ht="12.1" outlineLevel="0" r="72">
      <c r="A72" s="40" t="n">
        <v>45805</v>
      </c>
      <c r="B72" s="16" t="s">
        <v>674</v>
      </c>
      <c r="C72" s="16" t="s">
        <v>67</v>
      </c>
      <c r="D72" s="16" t="s">
        <v>68</v>
      </c>
      <c r="E72" s="17" t="n">
        <v>10</v>
      </c>
      <c r="F72" s="7" t="s">
        <f>=DATEDIF(A72,$O$2,"y")</f>
      </c>
      <c r="G72" s="7" t="s">
        <f>=DATEDIF(A72,$O$2,"ym")</f>
      </c>
      <c r="H72" s="7" t="s">
        <f>=DATEDIF(A72,$O$2,"md")</f>
      </c>
      <c r="I72" s="7" t="n">
        <v>454</v>
      </c>
      <c r="J72" s="17" t="n">
        <v>30.511</v>
      </c>
      <c r="K72" s="6" t="s">
        <f>=Портфель!G15*Портфель!$R$13</f>
      </c>
      <c r="L72" s="6" t="s">
        <f>=E72*K72</f>
      </c>
      <c r="M72" s="6" t="s">
        <f>=(K72-J72)*E72</f>
      </c>
      <c r="N72" s="6" t="s">
        <f>=MAX(0,M72*0.13)</f>
      </c>
    </row>
    <row collapsed="false" customFormat="false" customHeight="false" hidden="false" ht="12.1" outlineLevel="0" r="73">
      <c r="A73" s="40" t="n">
        <v>46006</v>
      </c>
      <c r="B73" s="16" t="s">
        <v>674</v>
      </c>
      <c r="C73" s="16" t="s">
        <v>67</v>
      </c>
      <c r="D73" s="16" t="s">
        <v>68</v>
      </c>
      <c r="E73" s="17" t="n">
        <v>60</v>
      </c>
      <c r="F73" s="7" t="s">
        <f>=DATEDIF(A73,$O$2,"y")</f>
      </c>
      <c r="G73" s="7" t="s">
        <f>=DATEDIF(A73,$O$2,"ym")</f>
      </c>
      <c r="H73" s="7" t="s">
        <f>=DATEDIF(A73,$O$2,"md")</f>
      </c>
      <c r="I73" s="7" t="n">
        <v>252</v>
      </c>
      <c r="J73" s="17" t="n">
        <v>27.338333333333</v>
      </c>
      <c r="K73" s="6" t="s">
        <f>=Портфель!G15*Портфель!$R$13</f>
      </c>
      <c r="L73" s="6" t="s">
        <f>=E73*K73</f>
      </c>
      <c r="M73" s="6" t="s">
        <f>=(K73-J73)*E73</f>
      </c>
      <c r="N73" s="6" t="s">
        <f>=MAX(0,M73*0.13)</f>
      </c>
    </row>
    <row collapsed="false" customFormat="false" customHeight="false" hidden="false" ht="12.1" outlineLevel="0" r="74">
      <c r="A74" s="40" t="n">
        <v>45758</v>
      </c>
      <c r="B74" s="16" t="s">
        <v>674</v>
      </c>
      <c r="C74" s="16" t="s">
        <v>71</v>
      </c>
      <c r="D74" s="16" t="s">
        <v>72</v>
      </c>
      <c r="E74" s="17" t="n">
        <v>10</v>
      </c>
      <c r="F74" s="7" t="s">
        <f>=DATEDIF(A74,$O$2,"y")</f>
      </c>
      <c r="G74" s="7" t="s">
        <f>=DATEDIF(A74,$O$2,"ym")</f>
      </c>
      <c r="H74" s="7" t="s">
        <f>=DATEDIF(A74,$O$2,"md")</f>
      </c>
      <c r="I74" s="7" t="n">
        <v>500</v>
      </c>
      <c r="J74" s="17" t="n">
        <v>390.46</v>
      </c>
      <c r="K74" s="6" t="s">
        <f>=Портфель!G16*Портфель!$R$13</f>
      </c>
      <c r="L74" s="6" t="s">
        <f>=E74*K74</f>
      </c>
      <c r="M74" s="6" t="s">
        <f>=(K74-J74)*E74</f>
      </c>
      <c r="N74" s="6" t="s">
        <f>=MAX(0,M74*0.13)</f>
      </c>
    </row>
    <row collapsed="false" customFormat="false" customHeight="false" hidden="false" ht="12.1" outlineLevel="0" r="75">
      <c r="A75" s="40" t="n">
        <v>45824</v>
      </c>
      <c r="B75" s="16" t="s">
        <v>674</v>
      </c>
      <c r="C75" s="16" t="s">
        <v>71</v>
      </c>
      <c r="D75" s="16" t="s">
        <v>72</v>
      </c>
      <c r="E75" s="17" t="n">
        <v>10</v>
      </c>
      <c r="F75" s="7" t="s">
        <f>=DATEDIF(A75,$O$2,"y")</f>
      </c>
      <c r="G75" s="7" t="s">
        <f>=DATEDIF(A75,$O$2,"ym")</f>
      </c>
      <c r="H75" s="7" t="s">
        <f>=DATEDIF(A75,$O$2,"md")</f>
      </c>
      <c r="I75" s="7" t="n">
        <v>434</v>
      </c>
      <c r="J75" s="17" t="n">
        <v>353.59</v>
      </c>
      <c r="K75" s="6" t="s">
        <f>=Портфель!G16*Портфель!$R$13</f>
      </c>
      <c r="L75" s="6" t="s">
        <f>=E75*K75</f>
      </c>
      <c r="M75" s="6" t="s">
        <f>=(K75-J75)*E75</f>
      </c>
      <c r="N75" s="6" t="s">
        <f>=MAX(0,M75*0.13)</f>
      </c>
    </row>
    <row collapsed="false" customFormat="false" customHeight="false" hidden="false" ht="12.1" outlineLevel="0" r="76">
      <c r="A76" s="40" t="n">
        <v>45926</v>
      </c>
      <c r="B76" s="16" t="s">
        <v>674</v>
      </c>
      <c r="C76" s="16" t="s">
        <v>74</v>
      </c>
      <c r="D76" s="16" t="s">
        <v>75</v>
      </c>
      <c r="E76" s="17" t="n">
        <v>1</v>
      </c>
      <c r="F76" s="7" t="s">
        <f>=DATEDIF(A76,$O$2,"y")</f>
      </c>
      <c r="G76" s="7" t="s">
        <f>=DATEDIF(A76,$O$2,"ym")</f>
      </c>
      <c r="H76" s="7" t="s">
        <f>=DATEDIF(A76,$O$2,"md")</f>
      </c>
      <c r="I76" s="7" t="n">
        <v>332</v>
      </c>
      <c r="J76" s="17" t="n">
        <v>2316.43</v>
      </c>
      <c r="K76" s="6" t="s">
        <f>=Портфель!G17*Портфель!$R$13</f>
      </c>
      <c r="L76" s="6" t="s">
        <f>=E76*K76</f>
      </c>
      <c r="M76" s="6" t="s">
        <f>=(K76-J76)*E76</f>
      </c>
      <c r="N76" s="6" t="s">
        <f>=MAX(0,M76*0.13)</f>
      </c>
    </row>
    <row collapsed="false" customFormat="false" customHeight="false" hidden="false" ht="12.1" outlineLevel="0" r="77">
      <c r="A77" s="40" t="n">
        <v>46006</v>
      </c>
      <c r="B77" s="16" t="s">
        <v>674</v>
      </c>
      <c r="C77" s="16" t="s">
        <v>74</v>
      </c>
      <c r="D77" s="16" t="s">
        <v>75</v>
      </c>
      <c r="E77" s="17" t="n">
        <v>1</v>
      </c>
      <c r="F77" s="7" t="s">
        <f>=DATEDIF(A77,$O$2,"y")</f>
      </c>
      <c r="G77" s="7" t="s">
        <f>=DATEDIF(A77,$O$2,"ym")</f>
      </c>
      <c r="H77" s="7" t="s">
        <f>=DATEDIF(A77,$O$2,"md")</f>
      </c>
      <c r="I77" s="7" t="n">
        <v>252</v>
      </c>
      <c r="J77" s="17" t="n">
        <v>1842.01</v>
      </c>
      <c r="K77" s="6" t="s">
        <f>=Портфель!G17*Портфель!$R$13</f>
      </c>
      <c r="L77" s="6" t="s">
        <f>=E77*K77</f>
      </c>
      <c r="M77" s="6" t="s">
        <f>=(K77-J77)*E77</f>
      </c>
      <c r="N77" s="6" t="s">
        <f>=MAX(0,M77*0.13)</f>
      </c>
    </row>
    <row collapsed="false" customFormat="false" customHeight="false" hidden="false" ht="12.1" outlineLevel="0" r="78">
      <c r="A78" s="40" t="n">
        <v>46127</v>
      </c>
      <c r="B78" s="16" t="s">
        <v>674</v>
      </c>
      <c r="C78" s="16" t="s">
        <v>74</v>
      </c>
      <c r="D78" s="16" t="s">
        <v>75</v>
      </c>
      <c r="E78" s="17" t="n">
        <v>2</v>
      </c>
      <c r="F78" s="7" t="s">
        <f>=DATEDIF(A78,$O$2,"y")</f>
      </c>
      <c r="G78" s="7" t="s">
        <f>=DATEDIF(A78,$O$2,"ym")</f>
      </c>
      <c r="H78" s="7" t="s">
        <f>=DATEDIF(A78,$O$2,"md")</f>
      </c>
      <c r="I78" s="7" t="n">
        <v>131</v>
      </c>
      <c r="J78" s="17" t="n">
        <v>1502.495</v>
      </c>
      <c r="K78" s="6" t="s">
        <f>=Портфель!G17*Портфель!$R$13</f>
      </c>
      <c r="L78" s="6" t="s">
        <f>=E78*K78</f>
      </c>
      <c r="M78" s="6" t="s">
        <f>=(K78-J78)*E78</f>
      </c>
      <c r="N78" s="6" t="s">
        <f>=MAX(0,M78*0.13)</f>
      </c>
    </row>
    <row collapsed="false" customFormat="false" customHeight="false" hidden="false" ht="12.1" outlineLevel="0" r="79">
      <c r="A79" s="40" t="n">
        <v>45926</v>
      </c>
      <c r="B79" s="16" t="s">
        <v>674</v>
      </c>
      <c r="C79" s="16" t="s">
        <v>78</v>
      </c>
      <c r="D79" s="16" t="s">
        <v>79</v>
      </c>
      <c r="E79" s="17" t="n">
        <v>2</v>
      </c>
      <c r="F79" s="7" t="s">
        <f>=DATEDIF(A79,$O$2,"y")</f>
      </c>
      <c r="G79" s="7" t="s">
        <f>=DATEDIF(A79,$O$2,"ym")</f>
      </c>
      <c r="H79" s="7" t="s">
        <f>=DATEDIF(A79,$O$2,"md")</f>
      </c>
      <c r="I79" s="7" t="n">
        <v>332</v>
      </c>
      <c r="J79" s="17" t="n">
        <v>1202.95</v>
      </c>
      <c r="K79" s="6" t="s">
        <f>=Портфель!G18*Портфель!$R$13</f>
      </c>
      <c r="L79" s="6" t="s">
        <f>=E79*K79</f>
      </c>
      <c r="M79" s="6" t="s">
        <f>=(K79-J79)*E79</f>
      </c>
      <c r="N79" s="6" t="s">
        <f>=MAX(0,M79*0.13)</f>
      </c>
    </row>
    <row collapsed="false" customFormat="false" customHeight="false" hidden="false" ht="12.1" outlineLevel="0" r="80">
      <c r="A80" s="40" t="n">
        <v>46006</v>
      </c>
      <c r="B80" s="16" t="s">
        <v>674</v>
      </c>
      <c r="C80" s="16" t="s">
        <v>78</v>
      </c>
      <c r="D80" s="16" t="s">
        <v>79</v>
      </c>
      <c r="E80" s="17" t="n">
        <v>2</v>
      </c>
      <c r="F80" s="7" t="s">
        <f>=DATEDIF(A80,$O$2,"y")</f>
      </c>
      <c r="G80" s="7" t="s">
        <f>=DATEDIF(A80,$O$2,"ym")</f>
      </c>
      <c r="H80" s="7" t="s">
        <f>=DATEDIF(A80,$O$2,"md")</f>
      </c>
      <c r="I80" s="7" t="n">
        <v>252</v>
      </c>
      <c r="J80" s="17" t="n">
        <v>1065.75</v>
      </c>
      <c r="K80" s="6" t="s">
        <f>=Портфель!G18*Портфель!$R$13</f>
      </c>
      <c r="L80" s="6" t="s">
        <f>=E80*K80</f>
      </c>
      <c r="M80" s="6" t="s">
        <f>=(K80-J80)*E80</f>
      </c>
      <c r="N80" s="6" t="s">
        <f>=MAX(0,M80*0.13)</f>
      </c>
    </row>
    <row collapsed="false" customFormat="false" customHeight="false" hidden="false" ht="12.1" outlineLevel="0" r="81">
      <c r="A81" s="40" t="n">
        <v>46127</v>
      </c>
      <c r="B81" s="16" t="s">
        <v>674</v>
      </c>
      <c r="C81" s="16" t="s">
        <v>78</v>
      </c>
      <c r="D81" s="16" t="s">
        <v>79</v>
      </c>
      <c r="E81" s="17" t="n">
        <v>1</v>
      </c>
      <c r="F81" s="7" t="s">
        <f>=DATEDIF(A81,$O$2,"y")</f>
      </c>
      <c r="G81" s="7" t="s">
        <f>=DATEDIF(A81,$O$2,"ym")</f>
      </c>
      <c r="H81" s="7" t="s">
        <f>=DATEDIF(A81,$O$2,"md")</f>
      </c>
      <c r="I81" s="7" t="n">
        <v>131</v>
      </c>
      <c r="J81" s="17" t="n">
        <v>1068.6</v>
      </c>
      <c r="K81" s="6" t="s">
        <f>=Портфель!G18*Портфель!$R$13</f>
      </c>
      <c r="L81" s="6" t="s">
        <f>=E81*K81</f>
      </c>
      <c r="M81" s="6" t="s">
        <f>=(K81-J81)*E81</f>
      </c>
      <c r="N81" s="6" t="s">
        <f>=MAX(0,M81*0.13)</f>
      </c>
    </row>
    <row collapsed="false" customFormat="false" customHeight="false" hidden="false" ht="12.1" outlineLevel="0" r="82">
      <c r="A82" s="40" t="n">
        <v>45114</v>
      </c>
      <c r="B82" s="16" t="s">
        <v>674</v>
      </c>
      <c r="C82" s="16" t="s">
        <v>81</v>
      </c>
      <c r="D82" s="16" t="s">
        <v>82</v>
      </c>
      <c r="E82" s="17" t="n">
        <v>30</v>
      </c>
      <c r="F82" s="7" t="s">
        <f>=DATEDIF(A82,$O$2,"y")</f>
      </c>
      <c r="G82" s="7" t="s">
        <f>=DATEDIF(A82,$O$2,"ym")</f>
      </c>
      <c r="H82" s="7" t="s">
        <f>=DATEDIF(A82,$O$2,"md")</f>
      </c>
      <c r="I82" s="7" t="n">
        <v>1145</v>
      </c>
      <c r="J82" s="17" t="n">
        <v>122.95766666667</v>
      </c>
      <c r="K82" s="6" t="s">
        <f>=Портфель!G19*Портфель!$R$13</f>
      </c>
      <c r="L82" s="6" t="s">
        <f>=E82*K82</f>
      </c>
      <c r="M82" s="6" t="s">
        <f>=(K82-J82)*E82</f>
      </c>
      <c r="N82" s="6" t="s">
        <f>=MAX(0,M82*0.13)</f>
      </c>
    </row>
    <row collapsed="false" customFormat="false" customHeight="false" hidden="false" ht="12.1" outlineLevel="0" r="83">
      <c r="A83" s="40" t="n">
        <v>45670</v>
      </c>
      <c r="B83" s="16" t="s">
        <v>674</v>
      </c>
      <c r="C83" s="16" t="s">
        <v>84</v>
      </c>
      <c r="D83" s="16" t="s">
        <v>85</v>
      </c>
      <c r="E83" s="17" t="n">
        <v>1</v>
      </c>
      <c r="F83" s="7" t="s">
        <f>=DATEDIF(A83,$O$2,"y")</f>
      </c>
      <c r="G83" s="7" t="s">
        <f>=DATEDIF(A83,$O$2,"ym")</f>
      </c>
      <c r="H83" s="7" t="s">
        <f>=DATEDIF(A83,$O$2,"md")</f>
      </c>
      <c r="I83" s="7" t="n">
        <v>588</v>
      </c>
      <c r="J83" s="17" t="n">
        <v>7026.02</v>
      </c>
      <c r="K83" s="6" t="s">
        <f>=Портфель!G20*Портфель!$R$13</f>
      </c>
      <c r="L83" s="6" t="s">
        <f>=E83*K83</f>
      </c>
      <c r="M83" s="6" t="s">
        <f>=(K83-J83)*E83</f>
      </c>
      <c r="N83" s="6" t="s">
        <f>=MAX(0,M83*0.13)</f>
      </c>
    </row>
    <row collapsed="false" customFormat="false" customHeight="false" hidden="false" ht="12.1" outlineLevel="0" r="84">
      <c r="A84" s="40" t="n">
        <v>45926</v>
      </c>
      <c r="B84" s="16" t="s">
        <v>674</v>
      </c>
      <c r="C84" s="16" t="s">
        <v>86</v>
      </c>
      <c r="D84" s="16" t="s">
        <v>87</v>
      </c>
      <c r="E84" s="17" t="n">
        <v>30</v>
      </c>
      <c r="F84" s="7" t="s">
        <f>=DATEDIF(A84,$O$2,"y")</f>
      </c>
      <c r="G84" s="7" t="s">
        <f>=DATEDIF(A84,$O$2,"ym")</f>
      </c>
      <c r="H84" s="7" t="s">
        <f>=DATEDIF(A84,$O$2,"md")</f>
      </c>
      <c r="I84" s="7" t="n">
        <v>332</v>
      </c>
      <c r="J84" s="17" t="n">
        <v>101.002</v>
      </c>
      <c r="K84" s="6" t="s">
        <f>=Портфель!G21*Портфель!$R$13</f>
      </c>
      <c r="L84" s="6" t="s">
        <f>=E84*K84</f>
      </c>
      <c r="M84" s="6" t="s">
        <f>=(K84-J84)*E84</f>
      </c>
      <c r="N84" s="6" t="s">
        <f>=MAX(0,M84*0.13)</f>
      </c>
    </row>
    <row collapsed="false" customFormat="false" customHeight="false" hidden="false" ht="12.1" outlineLevel="0" r="85">
      <c r="A85" s="40" t="n">
        <v>46006</v>
      </c>
      <c r="B85" s="16" t="s">
        <v>674</v>
      </c>
      <c r="C85" s="16" t="s">
        <v>86</v>
      </c>
      <c r="D85" s="16" t="s">
        <v>87</v>
      </c>
      <c r="E85" s="17" t="n">
        <v>20</v>
      </c>
      <c r="F85" s="7" t="s">
        <f>=DATEDIF(A85,$O$2,"y")</f>
      </c>
      <c r="G85" s="7" t="s">
        <f>=DATEDIF(A85,$O$2,"ym")</f>
      </c>
      <c r="H85" s="7" t="s">
        <f>=DATEDIF(A85,$O$2,"md")</f>
      </c>
      <c r="I85" s="7" t="n">
        <v>252</v>
      </c>
      <c r="J85" s="17" t="n">
        <v>79.9995</v>
      </c>
      <c r="K85" s="6" t="s">
        <f>=Портфель!G21*Портфель!$R$13</f>
      </c>
      <c r="L85" s="6" t="s">
        <f>=E85*K85</f>
      </c>
      <c r="M85" s="6" t="s">
        <f>=(K85-J85)*E85</f>
      </c>
      <c r="N85" s="6" t="s">
        <f>=MAX(0,M85*0.13)</f>
      </c>
    </row>
    <row collapsed="false" customFormat="false" customHeight="false" hidden="false" ht="12.1" outlineLevel="0" r="86">
      <c r="A86" s="40" t="n">
        <v>46006</v>
      </c>
      <c r="B86" s="16" t="s">
        <v>674</v>
      </c>
      <c r="C86" s="16" t="s">
        <v>86</v>
      </c>
      <c r="D86" s="16" t="s">
        <v>87</v>
      </c>
      <c r="E86" s="17" t="n">
        <v>10</v>
      </c>
      <c r="F86" s="7" t="s">
        <f>=DATEDIF(A86,$O$2,"y")</f>
      </c>
      <c r="G86" s="7" t="s">
        <f>=DATEDIF(A86,$O$2,"ym")</f>
      </c>
      <c r="H86" s="7" t="s">
        <f>=DATEDIF(A86,$O$2,"md")</f>
      </c>
      <c r="I86" s="7" t="n">
        <v>252</v>
      </c>
      <c r="J86" s="17" t="n">
        <v>79.979</v>
      </c>
      <c r="K86" s="6" t="s">
        <f>=Портфель!G21*Портфель!$R$13</f>
      </c>
      <c r="L86" s="6" t="s">
        <f>=E86*K86</f>
      </c>
      <c r="M86" s="6" t="s">
        <f>=(K86-J86)*E86</f>
      </c>
      <c r="N86" s="6" t="s">
        <f>=MAX(0,M86*0.13)</f>
      </c>
    </row>
    <row collapsed="false" customFormat="false" customHeight="false" hidden="false" ht="12.1" outlineLevel="0" r="87">
      <c r="A87" s="40" t="n">
        <v>46127</v>
      </c>
      <c r="B87" s="16" t="s">
        <v>674</v>
      </c>
      <c r="C87" s="16" t="s">
        <v>86</v>
      </c>
      <c r="D87" s="16" t="s">
        <v>87</v>
      </c>
      <c r="E87" s="17" t="n">
        <v>10</v>
      </c>
      <c r="F87" s="7" t="s">
        <f>=DATEDIF(A87,$O$2,"y")</f>
      </c>
      <c r="G87" s="7" t="s">
        <f>=DATEDIF(A87,$O$2,"ym")</f>
      </c>
      <c r="H87" s="7" t="s">
        <f>=DATEDIF(A87,$O$2,"md")</f>
      </c>
      <c r="I87" s="7" t="n">
        <v>131</v>
      </c>
      <c r="J87" s="17" t="n">
        <v>71.975</v>
      </c>
      <c r="K87" s="6" t="s">
        <f>=Портфель!G21*Портфель!$R$13</f>
      </c>
      <c r="L87" s="6" t="s">
        <f>=E87*K87</f>
      </c>
      <c r="M87" s="6" t="s">
        <f>=(K87-J87)*E87</f>
      </c>
      <c r="N87" s="6" t="s">
        <f>=MAX(0,M87*0.13)</f>
      </c>
    </row>
    <row collapsed="false" customFormat="false" customHeight="false" hidden="false" ht="12.1" outlineLevel="0" r="88">
      <c r="A88" s="40" t="n">
        <v>46127</v>
      </c>
      <c r="B88" s="16" t="s">
        <v>674</v>
      </c>
      <c r="C88" s="16" t="s">
        <v>86</v>
      </c>
      <c r="D88" s="16" t="s">
        <v>87</v>
      </c>
      <c r="E88" s="17" t="n">
        <v>10</v>
      </c>
      <c r="F88" s="7" t="s">
        <f>=DATEDIF(A88,$O$2,"y")</f>
      </c>
      <c r="G88" s="7" t="s">
        <f>=DATEDIF(A88,$O$2,"ym")</f>
      </c>
      <c r="H88" s="7" t="s">
        <f>=DATEDIF(A88,$O$2,"md")</f>
      </c>
      <c r="I88" s="7" t="n">
        <v>131</v>
      </c>
      <c r="J88" s="17" t="n">
        <v>71.995</v>
      </c>
      <c r="K88" s="6" t="s">
        <f>=Портфель!G21*Портфель!$R$13</f>
      </c>
      <c r="L88" s="6" t="s">
        <f>=E88*K88</f>
      </c>
      <c r="M88" s="6" t="s">
        <f>=(K88-J88)*E88</f>
      </c>
      <c r="N88" s="6" t="s">
        <f>=MAX(0,M88*0.13)</f>
      </c>
    </row>
    <row collapsed="false" customFormat="false" customHeight="false" hidden="false" ht="12.1" outlineLevel="0" r="89">
      <c r="A89" s="40" t="n">
        <v>45149</v>
      </c>
      <c r="B89" s="16" t="s">
        <v>674</v>
      </c>
      <c r="C89" s="16" t="s">
        <v>89</v>
      </c>
      <c r="D89" s="16" t="s">
        <v>90</v>
      </c>
      <c r="E89" s="17" t="n">
        <v>10</v>
      </c>
      <c r="F89" s="7" t="s">
        <f>=DATEDIF(A89,$O$2,"y")</f>
      </c>
      <c r="G89" s="7" t="s">
        <f>=DATEDIF(A89,$O$2,"ym")</f>
      </c>
      <c r="H89" s="7" t="s">
        <f>=DATEDIF(A89,$O$2,"md")</f>
      </c>
      <c r="I89" s="7" t="n">
        <v>1109</v>
      </c>
      <c r="J89" s="17" t="n">
        <v>205.414</v>
      </c>
      <c r="K89" s="6" t="s">
        <f>=Портфель!G22*Портфель!$R$13</f>
      </c>
      <c r="L89" s="6" t="s">
        <f>=E89*K89</f>
      </c>
      <c r="M89" s="6" t="s">
        <f>=(K89-J89)*E89</f>
      </c>
      <c r="N89" s="6" t="s">
        <f>=MAX(0,M89*0.13)</f>
      </c>
    </row>
    <row collapsed="false" customFormat="false" customHeight="false" hidden="false" ht="12.1" outlineLevel="0" r="90">
      <c r="A90" s="40" t="n">
        <v>45240</v>
      </c>
      <c r="B90" s="16" t="s">
        <v>674</v>
      </c>
      <c r="C90" s="16" t="s">
        <v>89</v>
      </c>
      <c r="D90" s="16" t="s">
        <v>90</v>
      </c>
      <c r="E90" s="17" t="n">
        <v>10</v>
      </c>
      <c r="F90" s="7" t="s">
        <f>=DATEDIF(A90,$O$2,"y")</f>
      </c>
      <c r="G90" s="7" t="s">
        <f>=DATEDIF(A90,$O$2,"ym")</f>
      </c>
      <c r="H90" s="7" t="s">
        <f>=DATEDIF(A90,$O$2,"md")</f>
      </c>
      <c r="I90" s="7" t="n">
        <v>1018</v>
      </c>
      <c r="J90" s="17" t="n">
        <v>194.979</v>
      </c>
      <c r="K90" s="6" t="s">
        <f>=Портфель!G22*Портфель!$R$13</f>
      </c>
      <c r="L90" s="6" t="s">
        <f>=E90*K90</f>
      </c>
      <c r="M90" s="6" t="s">
        <f>=(K90-J90)*E90</f>
      </c>
      <c r="N90" s="6" t="s">
        <f>=MAX(0,M90*0.13)</f>
      </c>
    </row>
    <row collapsed="false" customFormat="false" customHeight="false" hidden="false" ht="12.1" outlineLevel="0" r="91">
      <c r="A91" s="40" t="n">
        <v>45461</v>
      </c>
      <c r="B91" s="16" t="s">
        <v>674</v>
      </c>
      <c r="C91" s="16" t="s">
        <v>89</v>
      </c>
      <c r="D91" s="16" t="s">
        <v>90</v>
      </c>
      <c r="E91" s="17" t="n">
        <v>10</v>
      </c>
      <c r="F91" s="7" t="s">
        <f>=DATEDIF(A91,$O$2,"y")</f>
      </c>
      <c r="G91" s="7" t="s">
        <f>=DATEDIF(A91,$O$2,"ym")</f>
      </c>
      <c r="H91" s="7" t="s">
        <f>=DATEDIF(A91,$O$2,"md")</f>
      </c>
      <c r="I91" s="7" t="n">
        <v>797</v>
      </c>
      <c r="J91" s="17" t="n">
        <v>184.231</v>
      </c>
      <c r="K91" s="6" t="s">
        <f>=Портфель!G22*Портфель!$R$13</f>
      </c>
      <c r="L91" s="6" t="s">
        <f>=E91*K91</f>
      </c>
      <c r="M91" s="6" t="s">
        <f>=(K91-J91)*E91</f>
      </c>
      <c r="N91" s="6" t="s">
        <f>=MAX(0,M91*0.13)</f>
      </c>
    </row>
    <row collapsed="false" customFormat="false" customHeight="false" hidden="false" ht="12.1" outlineLevel="0" r="92">
      <c r="A92" s="40" t="n">
        <v>45758</v>
      </c>
      <c r="B92" s="16" t="s">
        <v>674</v>
      </c>
      <c r="C92" s="16" t="s">
        <v>89</v>
      </c>
      <c r="D92" s="16" t="s">
        <v>90</v>
      </c>
      <c r="E92" s="17" t="n">
        <v>10</v>
      </c>
      <c r="F92" s="7" t="s">
        <f>=DATEDIF(A92,$O$2,"y")</f>
      </c>
      <c r="G92" s="7" t="s">
        <f>=DATEDIF(A92,$O$2,"ym")</f>
      </c>
      <c r="H92" s="7" t="s">
        <f>=DATEDIF(A92,$O$2,"md")</f>
      </c>
      <c r="I92" s="7" t="n">
        <v>500</v>
      </c>
      <c r="J92" s="17" t="n">
        <v>133.66</v>
      </c>
      <c r="K92" s="6" t="s">
        <f>=Портфель!G22*Портфель!$R$13</f>
      </c>
      <c r="L92" s="6" t="s">
        <f>=E92*K92</f>
      </c>
      <c r="M92" s="6" t="s">
        <f>=(K92-J92)*E92</f>
      </c>
      <c r="N92" s="6" t="s">
        <f>=MAX(0,M92*0.13)</f>
      </c>
    </row>
    <row collapsed="false" customFormat="false" customHeight="false" hidden="false" ht="12.1" outlineLevel="0" r="93">
      <c r="A93" s="40" t="n">
        <v>45805</v>
      </c>
      <c r="B93" s="16" t="s">
        <v>674</v>
      </c>
      <c r="C93" s="16" t="s">
        <v>89</v>
      </c>
      <c r="D93" s="16" t="s">
        <v>90</v>
      </c>
      <c r="E93" s="17" t="n">
        <v>10</v>
      </c>
      <c r="F93" s="7" t="s">
        <f>=DATEDIF(A93,$O$2,"y")</f>
      </c>
      <c r="G93" s="7" t="s">
        <f>=DATEDIF(A93,$O$2,"ym")</f>
      </c>
      <c r="H93" s="7" t="s">
        <f>=DATEDIF(A93,$O$2,"md")</f>
      </c>
      <c r="I93" s="7" t="n">
        <v>454</v>
      </c>
      <c r="J93" s="17" t="n">
        <v>117.39</v>
      </c>
      <c r="K93" s="6" t="s">
        <f>=Портфель!G22*Портфель!$R$13</f>
      </c>
      <c r="L93" s="6" t="s">
        <f>=E93*K93</f>
      </c>
      <c r="M93" s="6" t="s">
        <f>=(K93-J93)*E93</f>
      </c>
      <c r="N93" s="6" t="s">
        <f>=MAX(0,M93*0.13)</f>
      </c>
    </row>
    <row collapsed="false" customFormat="false" customHeight="false" hidden="false" ht="12.1" outlineLevel="0" r="94">
      <c r="A94" s="40" t="n">
        <v>45854</v>
      </c>
      <c r="B94" s="16" t="s">
        <v>674</v>
      </c>
      <c r="C94" s="16" t="s">
        <v>89</v>
      </c>
      <c r="D94" s="16" t="s">
        <v>90</v>
      </c>
      <c r="E94" s="17" t="n">
        <v>10</v>
      </c>
      <c r="F94" s="7" t="s">
        <f>=DATEDIF(A94,$O$2,"y")</f>
      </c>
      <c r="G94" s="7" t="s">
        <f>=DATEDIF(A94,$O$2,"ym")</f>
      </c>
      <c r="H94" s="7" t="s">
        <f>=DATEDIF(A94,$O$2,"md")</f>
      </c>
      <c r="I94" s="7" t="n">
        <v>405</v>
      </c>
      <c r="J94" s="17" t="n">
        <v>111.51</v>
      </c>
      <c r="K94" s="6" t="s">
        <f>=Портфель!G22*Портфель!$R$13</f>
      </c>
      <c r="L94" s="6" t="s">
        <f>=E94*K94</f>
      </c>
      <c r="M94" s="6" t="s">
        <f>=(K94-J94)*E94</f>
      </c>
      <c r="N94" s="6" t="s">
        <f>=MAX(0,M94*0.13)</f>
      </c>
    </row>
    <row collapsed="false" customFormat="false" customHeight="false" hidden="false" ht="12.1" outlineLevel="0" r="95">
      <c r="A95" s="40" t="n">
        <v>45805</v>
      </c>
      <c r="B95" s="16" t="s">
        <v>674</v>
      </c>
      <c r="C95" s="16" t="s">
        <v>92</v>
      </c>
      <c r="D95" s="16" t="s">
        <v>93</v>
      </c>
      <c r="E95" s="17" t="n">
        <v>3000</v>
      </c>
      <c r="F95" s="7" t="s">
        <f>=DATEDIF(A95,$O$2,"y")</f>
      </c>
      <c r="G95" s="7" t="s">
        <f>=DATEDIF(A95,$O$2,"ym")</f>
      </c>
      <c r="H95" s="7" t="s">
        <f>=DATEDIF(A95,$O$2,"md")</f>
      </c>
      <c r="I95" s="7" t="n">
        <v>454</v>
      </c>
      <c r="J95" s="17" t="n">
        <v>0.63008333333333</v>
      </c>
      <c r="K95" s="6" t="s">
        <f>=Портфель!G23*Портфель!$R$13</f>
      </c>
      <c r="L95" s="6" t="s">
        <f>=E95*K95</f>
      </c>
      <c r="M95" s="6" t="s">
        <f>=(K95-J95)*E95</f>
      </c>
      <c r="N95" s="6" t="s">
        <f>=MAX(0,M95*0.13)</f>
      </c>
    </row>
    <row collapsed="false" customFormat="false" customHeight="false" hidden="false" ht="12.1" outlineLevel="0" r="96">
      <c r="A96" s="40" t="n">
        <v>45806</v>
      </c>
      <c r="B96" s="16" t="s">
        <v>674</v>
      </c>
      <c r="C96" s="16" t="s">
        <v>92</v>
      </c>
      <c r="D96" s="16" t="s">
        <v>93</v>
      </c>
      <c r="E96" s="17" t="n">
        <v>1000</v>
      </c>
      <c r="F96" s="7" t="s">
        <f>=DATEDIF(A96,$O$2,"y")</f>
      </c>
      <c r="G96" s="7" t="s">
        <f>=DATEDIF(A96,$O$2,"ym")</f>
      </c>
      <c r="H96" s="7" t="s">
        <f>=DATEDIF(A96,$O$2,"md")</f>
      </c>
      <c r="I96" s="7" t="n">
        <v>453</v>
      </c>
      <c r="J96" s="17" t="n">
        <v>0.63831</v>
      </c>
      <c r="K96" s="6" t="s">
        <f>=Портфель!G23*Портфель!$R$13</f>
      </c>
      <c r="L96" s="6" t="s">
        <f>=E96*K96</f>
      </c>
      <c r="M96" s="6" t="s">
        <f>=(K96-J96)*E96</f>
      </c>
      <c r="N96" s="6" t="s">
        <f>=MAX(0,M96*0.13)</f>
      </c>
    </row>
    <row collapsed="false" customFormat="false" customHeight="false" hidden="false" ht="12.1" outlineLevel="0" r="97">
      <c r="A97" s="40" t="n">
        <v>45838</v>
      </c>
      <c r="B97" s="16" t="s">
        <v>674</v>
      </c>
      <c r="C97" s="16" t="s">
        <v>92</v>
      </c>
      <c r="D97" s="16" t="s">
        <v>93</v>
      </c>
      <c r="E97" s="17" t="n">
        <v>2000</v>
      </c>
      <c r="F97" s="7" t="s">
        <f>=DATEDIF(A97,$O$2,"y")</f>
      </c>
      <c r="G97" s="7" t="s">
        <f>=DATEDIF(A97,$O$2,"ym")</f>
      </c>
      <c r="H97" s="7" t="s">
        <f>=DATEDIF(A97,$O$2,"md")</f>
      </c>
      <c r="I97" s="7" t="n">
        <v>421</v>
      </c>
      <c r="J97" s="17" t="n">
        <v>0.600795</v>
      </c>
      <c r="K97" s="6" t="s">
        <f>=Портфель!G23*Портфель!$R$13</f>
      </c>
      <c r="L97" s="6" t="s">
        <f>=E97*K97</f>
      </c>
      <c r="M97" s="6" t="s">
        <f>=(K97-J97)*E97</f>
      </c>
      <c r="N97" s="6" t="s">
        <f>=MAX(0,M97*0.13)</f>
      </c>
    </row>
    <row collapsed="false" customFormat="false" customHeight="false" hidden="false" ht="12.1" outlineLevel="0" r="98">
      <c r="A98" s="40" t="n">
        <v>45334</v>
      </c>
      <c r="B98" s="16" t="s">
        <v>674</v>
      </c>
      <c r="C98" s="16" t="s">
        <v>95</v>
      </c>
      <c r="D98" s="16" t="s">
        <v>96</v>
      </c>
      <c r="E98" s="17" t="n">
        <v>1</v>
      </c>
      <c r="F98" s="7" t="s">
        <f>=DATEDIF(A98,$O$2,"y")</f>
      </c>
      <c r="G98" s="7" t="s">
        <f>=DATEDIF(A98,$O$2,"ym")</f>
      </c>
      <c r="H98" s="7" t="s">
        <f>=DATEDIF(A98,$O$2,"md")</f>
      </c>
      <c r="I98" s="7" t="n">
        <v>924</v>
      </c>
      <c r="J98" s="17" t="n">
        <v>565.39</v>
      </c>
      <c r="K98" s="6" t="s">
        <f>=Портфель!G24*Портфель!$R$13</f>
      </c>
      <c r="L98" s="6" t="s">
        <f>=E98*K98</f>
      </c>
      <c r="M98" s="6" t="s">
        <f>=(K98-J98)*E98</f>
      </c>
      <c r="N98" s="6" t="s">
        <f>=MAX(0,M98*0.13)</f>
      </c>
    </row>
    <row collapsed="false" customFormat="false" customHeight="false" hidden="false" ht="12.1" outlineLevel="0" r="99">
      <c r="A99" s="40" t="n">
        <v>45363</v>
      </c>
      <c r="B99" s="16" t="s">
        <v>674</v>
      </c>
      <c r="C99" s="16" t="s">
        <v>95</v>
      </c>
      <c r="D99" s="16" t="s">
        <v>96</v>
      </c>
      <c r="E99" s="17" t="n">
        <v>2</v>
      </c>
      <c r="F99" s="7" t="s">
        <f>=DATEDIF(A99,$O$2,"y")</f>
      </c>
      <c r="G99" s="7" t="s">
        <f>=DATEDIF(A99,$O$2,"ym")</f>
      </c>
      <c r="H99" s="7" t="s">
        <f>=DATEDIF(A99,$O$2,"md")</f>
      </c>
      <c r="I99" s="7" t="n">
        <v>895</v>
      </c>
      <c r="J99" s="17" t="n">
        <v>570.055</v>
      </c>
      <c r="K99" s="6" t="s">
        <f>=Портфель!G24*Портфель!$R$13</f>
      </c>
      <c r="L99" s="6" t="s">
        <f>=E99*K99</f>
      </c>
      <c r="M99" s="6" t="s">
        <f>=(K99-J99)*E99</f>
      </c>
      <c r="N99" s="6" t="s">
        <f>=MAX(0,M99*0.13)</f>
      </c>
    </row>
    <row collapsed="false" customFormat="false" customHeight="false" hidden="false" ht="12.1" outlineLevel="0" r="100">
      <c r="A100" s="40" t="n">
        <v>45397</v>
      </c>
      <c r="B100" s="16" t="s">
        <v>674</v>
      </c>
      <c r="C100" s="16" t="s">
        <v>95</v>
      </c>
      <c r="D100" s="16" t="s">
        <v>96</v>
      </c>
      <c r="E100" s="17" t="n">
        <v>1</v>
      </c>
      <c r="F100" s="7" t="s">
        <f>=DATEDIF(A100,$O$2,"y")</f>
      </c>
      <c r="G100" s="7" t="s">
        <f>=DATEDIF(A100,$O$2,"ym")</f>
      </c>
      <c r="H100" s="7" t="s">
        <f>=DATEDIF(A100,$O$2,"md")</f>
      </c>
      <c r="I100" s="7" t="n">
        <v>861</v>
      </c>
      <c r="J100" s="17" t="n">
        <v>614.19</v>
      </c>
      <c r="K100" s="6" t="s">
        <f>=Портфель!G24*Портфель!$R$13</f>
      </c>
      <c r="L100" s="6" t="s">
        <f>=E100*K100</f>
      </c>
      <c r="M100" s="6" t="s">
        <f>=(K100-J100)*E100</f>
      </c>
      <c r="N100" s="6" t="s">
        <f>=MAX(0,M100*0.13)</f>
      </c>
    </row>
    <row collapsed="false" customFormat="false" customHeight="false" hidden="false" ht="12.1" outlineLevel="0" r="101">
      <c r="A101" s="40" t="n">
        <v>45489</v>
      </c>
      <c r="B101" s="16" t="s">
        <v>674</v>
      </c>
      <c r="C101" s="16" t="s">
        <v>95</v>
      </c>
      <c r="D101" s="16" t="s">
        <v>96</v>
      </c>
      <c r="E101" s="17" t="n">
        <v>1</v>
      </c>
      <c r="F101" s="7" t="s">
        <f>=DATEDIF(A101,$O$2,"y")</f>
      </c>
      <c r="G101" s="7" t="s">
        <f>=DATEDIF(A101,$O$2,"ym")</f>
      </c>
      <c r="H101" s="7" t="s">
        <f>=DATEDIF(A101,$O$2,"md")</f>
      </c>
      <c r="I101" s="7" t="n">
        <v>769</v>
      </c>
      <c r="J101" s="17" t="n">
        <v>528.43</v>
      </c>
      <c r="K101" s="6" t="s">
        <f>=Портфель!G24*Портфель!$R$13</f>
      </c>
      <c r="L101" s="6" t="s">
        <f>=E101*K101</f>
      </c>
      <c r="M101" s="6" t="s">
        <f>=(K101-J101)*E101</f>
      </c>
      <c r="N101" s="6" t="s">
        <f>=MAX(0,M101*0.13)</f>
      </c>
    </row>
    <row collapsed="false" customFormat="false" customHeight="false" hidden="false" ht="12.1" outlineLevel="0" r="102">
      <c r="A102" s="40" t="n">
        <v>45503</v>
      </c>
      <c r="B102" s="16" t="s">
        <v>674</v>
      </c>
      <c r="C102" s="16" t="s">
        <v>95</v>
      </c>
      <c r="D102" s="16" t="s">
        <v>96</v>
      </c>
      <c r="E102" s="17" t="n">
        <v>1</v>
      </c>
      <c r="F102" s="7" t="s">
        <f>=DATEDIF(A102,$O$2,"y")</f>
      </c>
      <c r="G102" s="7" t="s">
        <f>=DATEDIF(A102,$O$2,"ym")</f>
      </c>
      <c r="H102" s="7" t="s">
        <f>=DATEDIF(A102,$O$2,"md")</f>
      </c>
      <c r="I102" s="7" t="n">
        <v>756</v>
      </c>
      <c r="J102" s="17" t="n">
        <v>547.24</v>
      </c>
      <c r="K102" s="6" t="s">
        <f>=Портфель!G24*Портфель!$R$13</f>
      </c>
      <c r="L102" s="6" t="s">
        <f>=E102*K102</f>
      </c>
      <c r="M102" s="6" t="s">
        <f>=(K102-J102)*E102</f>
      </c>
      <c r="N102" s="6" t="s">
        <f>=MAX(0,M102*0.13)</f>
      </c>
    </row>
    <row collapsed="false" customFormat="false" customHeight="false" hidden="false" ht="12.1" outlineLevel="0" r="103">
      <c r="A103" s="40" t="n">
        <v>45504</v>
      </c>
      <c r="B103" s="16" t="s">
        <v>674</v>
      </c>
      <c r="C103" s="16" t="s">
        <v>95</v>
      </c>
      <c r="D103" s="16" t="s">
        <v>96</v>
      </c>
      <c r="E103" s="17" t="n">
        <v>1</v>
      </c>
      <c r="F103" s="7" t="s">
        <f>=DATEDIF(A103,$O$2,"y")</f>
      </c>
      <c r="G103" s="7" t="s">
        <f>=DATEDIF(A103,$O$2,"ym")</f>
      </c>
      <c r="H103" s="7" t="s">
        <f>=DATEDIF(A103,$O$2,"md")</f>
      </c>
      <c r="I103" s="7" t="n">
        <v>755</v>
      </c>
      <c r="J103" s="17" t="n">
        <v>551.95</v>
      </c>
      <c r="K103" s="6" t="s">
        <f>=Портфель!G24*Портфель!$R$13</f>
      </c>
      <c r="L103" s="6" t="s">
        <f>=E103*K103</f>
      </c>
      <c r="M103" s="6" t="s">
        <f>=(K103-J103)*E103</f>
      </c>
      <c r="N103" s="6" t="s">
        <f>=MAX(0,M103*0.13)</f>
      </c>
    </row>
    <row collapsed="false" customFormat="false" customHeight="false" hidden="false" ht="12.1" outlineLevel="0" r="104">
      <c r="A104" s="40" t="n">
        <v>45711</v>
      </c>
      <c r="B104" s="16" t="s">
        <v>674</v>
      </c>
      <c r="C104" s="16" t="s">
        <v>95</v>
      </c>
      <c r="D104" s="16" t="s">
        <v>96</v>
      </c>
      <c r="E104" s="17" t="n">
        <v>2</v>
      </c>
      <c r="F104" s="7" t="s">
        <f>=DATEDIF(A104,$O$2,"y")</f>
      </c>
      <c r="G104" s="7" t="s">
        <f>=DATEDIF(A104,$O$2,"ym")</f>
      </c>
      <c r="H104" s="7" t="s">
        <f>=DATEDIF(A104,$O$2,"md")</f>
      </c>
      <c r="I104" s="7" t="n">
        <v>547</v>
      </c>
      <c r="J104" s="17" t="n">
        <v>452.35</v>
      </c>
      <c r="K104" s="6" t="s">
        <f>=Портфель!G24*Портфель!$R$13</f>
      </c>
      <c r="L104" s="6" t="s">
        <f>=E104*K104</f>
      </c>
      <c r="M104" s="6" t="s">
        <f>=(K104-J104)*E104</f>
      </c>
      <c r="N104" s="6" t="s">
        <f>=MAX(0,M104*0.13)</f>
      </c>
    </row>
    <row collapsed="false" customFormat="false" customHeight="false" hidden="false" ht="12.1" outlineLevel="0" r="105">
      <c r="A105" s="40" t="n">
        <v>45758</v>
      </c>
      <c r="B105" s="16" t="s">
        <v>674</v>
      </c>
      <c r="C105" s="16" t="s">
        <v>95</v>
      </c>
      <c r="D105" s="16" t="s">
        <v>96</v>
      </c>
      <c r="E105" s="17" t="n">
        <v>1</v>
      </c>
      <c r="F105" s="7" t="s">
        <f>=DATEDIF(A105,$O$2,"y")</f>
      </c>
      <c r="G105" s="7" t="s">
        <f>=DATEDIF(A105,$O$2,"ym")</f>
      </c>
      <c r="H105" s="7" t="s">
        <f>=DATEDIF(A105,$O$2,"md")</f>
      </c>
      <c r="I105" s="7" t="n">
        <v>500</v>
      </c>
      <c r="J105" s="17" t="n">
        <v>419.84</v>
      </c>
      <c r="K105" s="6" t="s">
        <f>=Портфель!G24*Портфель!$R$13</f>
      </c>
      <c r="L105" s="6" t="s">
        <f>=E105*K105</f>
      </c>
      <c r="M105" s="6" t="s">
        <f>=(K105-J105)*E105</f>
      </c>
      <c r="N105" s="6" t="s">
        <f>=MAX(0,M105*0.13)</f>
      </c>
    </row>
    <row collapsed="false" customFormat="false" customHeight="false" hidden="false" ht="12.1" outlineLevel="0" r="106">
      <c r="A106" s="40" t="n">
        <v>45790</v>
      </c>
      <c r="B106" s="16" t="s">
        <v>674</v>
      </c>
      <c r="C106" s="16" t="s">
        <v>95</v>
      </c>
      <c r="D106" s="16" t="s">
        <v>96</v>
      </c>
      <c r="E106" s="17" t="n">
        <v>3</v>
      </c>
      <c r="F106" s="7" t="s">
        <f>=DATEDIF(A106,$O$2,"y")</f>
      </c>
      <c r="G106" s="7" t="s">
        <f>=DATEDIF(A106,$O$2,"ym")</f>
      </c>
      <c r="H106" s="7" t="s">
        <f>=DATEDIF(A106,$O$2,"md")</f>
      </c>
      <c r="I106" s="7" t="n">
        <v>469</v>
      </c>
      <c r="J106" s="17" t="n">
        <v>404.26</v>
      </c>
      <c r="K106" s="6" t="s">
        <f>=Портфель!G24*Портфель!$R$13</f>
      </c>
      <c r="L106" s="6" t="s">
        <f>=E106*K106</f>
      </c>
      <c r="M106" s="6" t="s">
        <f>=(K106-J106)*E106</f>
      </c>
      <c r="N106" s="6" t="s">
        <f>=MAX(0,M106*0.13)</f>
      </c>
    </row>
    <row collapsed="false" customFormat="false" customHeight="false" hidden="false" ht="12.1" outlineLevel="0" r="107">
      <c r="A107" s="40" t="n">
        <v>45792</v>
      </c>
      <c r="B107" s="16" t="s">
        <v>674</v>
      </c>
      <c r="C107" s="16" t="s">
        <v>95</v>
      </c>
      <c r="D107" s="16" t="s">
        <v>96</v>
      </c>
      <c r="E107" s="17" t="n">
        <v>1</v>
      </c>
      <c r="F107" s="7" t="s">
        <f>=DATEDIF(A107,$O$2,"y")</f>
      </c>
      <c r="G107" s="7" t="s">
        <f>=DATEDIF(A107,$O$2,"ym")</f>
      </c>
      <c r="H107" s="7" t="s">
        <f>=DATEDIF(A107,$O$2,"md")</f>
      </c>
      <c r="I107" s="7" t="n">
        <v>467</v>
      </c>
      <c r="J107" s="17" t="n">
        <v>396.34</v>
      </c>
      <c r="K107" s="6" t="s">
        <f>=Портфель!G24*Портфель!$R$13</f>
      </c>
      <c r="L107" s="6" t="s">
        <f>=E107*K107</f>
      </c>
      <c r="M107" s="6" t="s">
        <f>=(K107-J107)*E107</f>
      </c>
      <c r="N107" s="6" t="s">
        <f>=MAX(0,M107*0.13)</f>
      </c>
    </row>
    <row collapsed="false" customFormat="false" customHeight="false" hidden="false" ht="12.1" outlineLevel="0" r="108">
      <c r="A108" s="40" t="n">
        <v>45792</v>
      </c>
      <c r="B108" s="16" t="s">
        <v>674</v>
      </c>
      <c r="C108" s="16" t="s">
        <v>95</v>
      </c>
      <c r="D108" s="16" t="s">
        <v>96</v>
      </c>
      <c r="E108" s="17" t="n">
        <v>3</v>
      </c>
      <c r="F108" s="7" t="s">
        <f>=DATEDIF(A108,$O$2,"y")</f>
      </c>
      <c r="G108" s="7" t="s">
        <f>=DATEDIF(A108,$O$2,"ym")</f>
      </c>
      <c r="H108" s="7" t="s">
        <f>=DATEDIF(A108,$O$2,"md")</f>
      </c>
      <c r="I108" s="7" t="n">
        <v>467</v>
      </c>
      <c r="J108" s="17" t="n">
        <v>396.33666666667</v>
      </c>
      <c r="K108" s="6" t="s">
        <f>=Портфель!G24*Портфель!$R$13</f>
      </c>
      <c r="L108" s="6" t="s">
        <f>=E108*K108</f>
      </c>
      <c r="M108" s="6" t="s">
        <f>=(K108-J108)*E108</f>
      </c>
      <c r="N108" s="6" t="s">
        <f>=MAX(0,M108*0.13)</f>
      </c>
    </row>
    <row collapsed="false" customFormat="false" customHeight="false" hidden="false" ht="12.1" outlineLevel="0" r="109">
      <c r="A109" s="40" t="n">
        <v>46006</v>
      </c>
      <c r="B109" s="16" t="s">
        <v>674</v>
      </c>
      <c r="C109" s="16" t="s">
        <v>95</v>
      </c>
      <c r="D109" s="16" t="s">
        <v>96</v>
      </c>
      <c r="E109" s="17" t="n">
        <v>2</v>
      </c>
      <c r="F109" s="7" t="s">
        <f>=DATEDIF(A109,$O$2,"y")</f>
      </c>
      <c r="G109" s="7" t="s">
        <f>=DATEDIF(A109,$O$2,"ym")</f>
      </c>
      <c r="H109" s="7" t="s">
        <f>=DATEDIF(A109,$O$2,"md")</f>
      </c>
      <c r="I109" s="7" t="n">
        <v>252</v>
      </c>
      <c r="J109" s="17" t="n">
        <v>268.2</v>
      </c>
      <c r="K109" s="6" t="s">
        <f>=Портфель!G24*Портфель!$R$13</f>
      </c>
      <c r="L109" s="6" t="s">
        <f>=E109*K109</f>
      </c>
      <c r="M109" s="6" t="s">
        <f>=(K109-J109)*E109</f>
      </c>
      <c r="N109" s="6" t="s">
        <f>=MAX(0,M109*0.13)</f>
      </c>
    </row>
    <row collapsed="false" customFormat="false" customHeight="false" hidden="false" ht="12.1" outlineLevel="0" r="110">
      <c r="A110" s="40" t="n">
        <v>45188</v>
      </c>
      <c r="B110" s="16" t="s">
        <v>674</v>
      </c>
      <c r="C110" s="16" t="s">
        <v>98</v>
      </c>
      <c r="D110" s="16" t="s">
        <v>99</v>
      </c>
      <c r="E110" s="17" t="n">
        <v>1</v>
      </c>
      <c r="F110" s="7" t="s">
        <f>=DATEDIF(A110,$O$2,"y")</f>
      </c>
      <c r="G110" s="7" t="s">
        <f>=DATEDIF(A110,$O$2,"ym")</f>
      </c>
      <c r="H110" s="7" t="s">
        <f>=DATEDIF(A110,$O$2,"md")</f>
      </c>
      <c r="I110" s="7" t="n">
        <v>1071</v>
      </c>
      <c r="J110" s="17" t="n">
        <v>1293.87</v>
      </c>
      <c r="K110" s="6" t="s">
        <f>=Портфель!G25*Портфель!$R$13</f>
      </c>
      <c r="L110" s="6" t="s">
        <f>=E110*K110</f>
      </c>
      <c r="M110" s="6" t="s">
        <f>=(K110-J110)*E110</f>
      </c>
      <c r="N110" s="6" t="s">
        <f>=MAX(0,M110*0.13)</f>
      </c>
    </row>
    <row collapsed="false" customFormat="false" customHeight="false" hidden="false" ht="12.1" outlineLevel="0" r="111">
      <c r="A111" s="40" t="n">
        <v>45274</v>
      </c>
      <c r="B111" s="16" t="s">
        <v>674</v>
      </c>
      <c r="C111" s="16" t="s">
        <v>98</v>
      </c>
      <c r="D111" s="16" t="s">
        <v>99</v>
      </c>
      <c r="E111" s="17" t="n">
        <v>1</v>
      </c>
      <c r="F111" s="7" t="s">
        <f>=DATEDIF(A111,$O$2,"y")</f>
      </c>
      <c r="G111" s="7" t="s">
        <f>=DATEDIF(A111,$O$2,"ym")</f>
      </c>
      <c r="H111" s="7" t="s">
        <f>=DATEDIF(A111,$O$2,"md")</f>
      </c>
      <c r="I111" s="7" t="n">
        <v>984</v>
      </c>
      <c r="J111" s="17" t="n">
        <v>1233.69</v>
      </c>
      <c r="K111" s="6" t="s">
        <f>=Портфель!G25*Портфель!$R$13</f>
      </c>
      <c r="L111" s="6" t="s">
        <f>=E111*K111</f>
      </c>
      <c r="M111" s="6" t="s">
        <f>=(K111-J111)*E111</f>
      </c>
      <c r="N111" s="6" t="s">
        <f>=MAX(0,M111*0.13)</f>
      </c>
    </row>
    <row collapsed="false" customFormat="false" customHeight="false" hidden="false" ht="12.1" outlineLevel="0" r="112">
      <c r="A112" s="40" t="n">
        <v>45729</v>
      </c>
      <c r="B112" s="16" t="s">
        <v>674</v>
      </c>
      <c r="C112" s="16" t="s">
        <v>98</v>
      </c>
      <c r="D112" s="16" t="s">
        <v>99</v>
      </c>
      <c r="E112" s="17" t="n">
        <v>2</v>
      </c>
      <c r="F112" s="7" t="s">
        <f>=DATEDIF(A112,$O$2,"y")</f>
      </c>
      <c r="G112" s="7" t="s">
        <f>=DATEDIF(A112,$O$2,"ym")</f>
      </c>
      <c r="H112" s="7" t="s">
        <f>=DATEDIF(A112,$O$2,"md")</f>
      </c>
      <c r="I112" s="7" t="n">
        <v>529</v>
      </c>
      <c r="J112" s="17" t="n">
        <v>1328.175</v>
      </c>
      <c r="K112" s="6" t="s">
        <f>=Портфель!G25*Портфель!$R$13</f>
      </c>
      <c r="L112" s="6" t="s">
        <f>=E112*K112</f>
      </c>
      <c r="M112" s="6" t="s">
        <f>=(K112-J112)*E112</f>
      </c>
      <c r="N112" s="6" t="s">
        <f>=MAX(0,M112*0.13)</f>
      </c>
    </row>
    <row collapsed="false" customFormat="false" customHeight="false" hidden="false" ht="12.1" outlineLevel="0" r="113">
      <c r="A113" s="40" t="n">
        <v>45758</v>
      </c>
      <c r="B113" s="16" t="s">
        <v>674</v>
      </c>
      <c r="C113" s="16" t="s">
        <v>98</v>
      </c>
      <c r="D113" s="16" t="s">
        <v>99</v>
      </c>
      <c r="E113" s="17" t="n">
        <v>1</v>
      </c>
      <c r="F113" s="7" t="s">
        <f>=DATEDIF(A113,$O$2,"y")</f>
      </c>
      <c r="G113" s="7" t="s">
        <f>=DATEDIF(A113,$O$2,"ym")</f>
      </c>
      <c r="H113" s="7" t="s">
        <f>=DATEDIF(A113,$O$2,"md")</f>
      </c>
      <c r="I113" s="7" t="n">
        <v>500</v>
      </c>
      <c r="J113" s="17" t="n">
        <v>1045.7</v>
      </c>
      <c r="K113" s="6" t="s">
        <f>=Портфель!G25*Портфель!$R$13</f>
      </c>
      <c r="L113" s="6" t="s">
        <f>=E113*K113</f>
      </c>
      <c r="M113" s="6" t="s">
        <f>=(K113-J113)*E113</f>
      </c>
      <c r="N113" s="6" t="s">
        <f>=MAX(0,M113*0.13)</f>
      </c>
    </row>
    <row collapsed="false" customFormat="false" customHeight="false" hidden="false" ht="12.1" outlineLevel="0" r="114">
      <c r="A114" s="40" t="n">
        <v>45924</v>
      </c>
      <c r="B114" s="16" t="s">
        <v>674</v>
      </c>
      <c r="C114" s="16" t="s">
        <v>98</v>
      </c>
      <c r="D114" s="16" t="s">
        <v>99</v>
      </c>
      <c r="E114" s="17" t="n">
        <v>1</v>
      </c>
      <c r="F114" s="7" t="s">
        <f>=DATEDIF(A114,$O$2,"y")</f>
      </c>
      <c r="G114" s="7" t="s">
        <f>=DATEDIF(A114,$O$2,"ym")</f>
      </c>
      <c r="H114" s="7" t="s">
        <f>=DATEDIF(A114,$O$2,"md")</f>
      </c>
      <c r="I114" s="7" t="n">
        <v>334</v>
      </c>
      <c r="J114" s="17" t="n">
        <v>969.9</v>
      </c>
      <c r="K114" s="6" t="s">
        <f>=Портфель!G25*Портфель!$R$13</f>
      </c>
      <c r="L114" s="6" t="s">
        <f>=E114*K114</f>
      </c>
      <c r="M114" s="6" t="s">
        <f>=(K114-J114)*E114</f>
      </c>
      <c r="N114" s="6" t="s">
        <f>=MAX(0,M114*0.13)</f>
      </c>
    </row>
    <row collapsed="false" customFormat="false" customHeight="false" hidden="false" ht="12.1" outlineLevel="0" r="115">
      <c r="A115" s="40" t="n">
        <v>45711</v>
      </c>
      <c r="B115" s="16" t="s">
        <v>674</v>
      </c>
      <c r="C115" s="16" t="s">
        <v>100</v>
      </c>
      <c r="D115" s="16" t="s">
        <v>101</v>
      </c>
      <c r="E115" s="17" t="n">
        <v>2000</v>
      </c>
      <c r="F115" s="7" t="s">
        <f>=DATEDIF(A115,$O$2,"y")</f>
      </c>
      <c r="G115" s="7" t="s">
        <f>=DATEDIF(A115,$O$2,"ym")</f>
      </c>
      <c r="H115" s="7" t="s">
        <f>=DATEDIF(A115,$O$2,"md")</f>
      </c>
      <c r="I115" s="7" t="n">
        <v>547</v>
      </c>
      <c r="J115" s="17" t="n">
        <v>0.5552</v>
      </c>
      <c r="K115" s="6" t="s">
        <f>=Портфель!G26*Портфель!$R$13</f>
      </c>
      <c r="L115" s="6" t="s">
        <f>=E115*K115</f>
      </c>
      <c r="M115" s="6" t="s">
        <f>=(K115-J115)*E115</f>
      </c>
      <c r="N115" s="6" t="s">
        <f>=MAX(0,M115*0.13)</f>
      </c>
    </row>
    <row collapsed="false" customFormat="false" customHeight="false" hidden="false" ht="12.1" outlineLevel="0" r="116">
      <c r="A116" s="40" t="n">
        <v>45729</v>
      </c>
      <c r="B116" s="16" t="s">
        <v>674</v>
      </c>
      <c r="C116" s="16" t="s">
        <v>100</v>
      </c>
      <c r="D116" s="16" t="s">
        <v>101</v>
      </c>
      <c r="E116" s="17" t="n">
        <v>3000</v>
      </c>
      <c r="F116" s="7" t="s">
        <f>=DATEDIF(A116,$O$2,"y")</f>
      </c>
      <c r="G116" s="7" t="s">
        <f>=DATEDIF(A116,$O$2,"ym")</f>
      </c>
      <c r="H116" s="7" t="s">
        <f>=DATEDIF(A116,$O$2,"md")</f>
      </c>
      <c r="I116" s="7" t="n">
        <v>529</v>
      </c>
      <c r="J116" s="17" t="n">
        <v>0.51955333333333</v>
      </c>
      <c r="K116" s="6" t="s">
        <f>=Портфель!G26*Портфель!$R$13</f>
      </c>
      <c r="L116" s="6" t="s">
        <f>=E116*K116</f>
      </c>
      <c r="M116" s="6" t="s">
        <f>=(K116-J116)*E116</f>
      </c>
      <c r="N116" s="6" t="s">
        <f>=MAX(0,M116*0.13)</f>
      </c>
    </row>
    <row collapsed="false" customFormat="false" customHeight="false" hidden="false" ht="12.1" outlineLevel="0" r="117">
      <c r="A117" s="40" t="n">
        <v>45758</v>
      </c>
      <c r="B117" s="16" t="s">
        <v>674</v>
      </c>
      <c r="C117" s="16" t="s">
        <v>100</v>
      </c>
      <c r="D117" s="16" t="s">
        <v>101</v>
      </c>
      <c r="E117" s="17" t="n">
        <v>2000</v>
      </c>
      <c r="F117" s="7" t="s">
        <f>=DATEDIF(A117,$O$2,"y")</f>
      </c>
      <c r="G117" s="7" t="s">
        <f>=DATEDIF(A117,$O$2,"ym")</f>
      </c>
      <c r="H117" s="7" t="s">
        <f>=DATEDIF(A117,$O$2,"md")</f>
      </c>
      <c r="I117" s="7" t="n">
        <v>500</v>
      </c>
      <c r="J117" s="17" t="n">
        <v>0.462485</v>
      </c>
      <c r="K117" s="6" t="s">
        <f>=Портфель!G26*Портфель!$R$13</f>
      </c>
      <c r="L117" s="6" t="s">
        <f>=E117*K117</f>
      </c>
      <c r="M117" s="6" t="s">
        <f>=(K117-J117)*E117</f>
      </c>
      <c r="N117" s="6" t="s">
        <f>=MAX(0,M117*0.13)</f>
      </c>
    </row>
    <row collapsed="false" customFormat="false" customHeight="false" hidden="false" ht="12.1" outlineLevel="0" r="118">
      <c r="A118" s="40" t="n">
        <v>45924</v>
      </c>
      <c r="B118" s="16" t="s">
        <v>674</v>
      </c>
      <c r="C118" s="16" t="s">
        <v>100</v>
      </c>
      <c r="D118" s="16" t="s">
        <v>101</v>
      </c>
      <c r="E118" s="17" t="n">
        <v>2000</v>
      </c>
      <c r="F118" s="7" t="s">
        <f>=DATEDIF(A118,$O$2,"y")</f>
      </c>
      <c r="G118" s="7" t="s">
        <f>=DATEDIF(A118,$O$2,"ym")</f>
      </c>
      <c r="H118" s="7" t="s">
        <f>=DATEDIF(A118,$O$2,"md")</f>
      </c>
      <c r="I118" s="7" t="n">
        <v>334</v>
      </c>
      <c r="J118" s="17" t="n">
        <v>0.42808</v>
      </c>
      <c r="K118" s="6" t="s">
        <f>=Портфель!G26*Портфель!$R$13</f>
      </c>
      <c r="L118" s="6" t="s">
        <f>=E118*K118</f>
      </c>
      <c r="M118" s="6" t="s">
        <f>=(K118-J118)*E118</f>
      </c>
      <c r="N118" s="6" t="s">
        <f>=MAX(0,M118*0.13)</f>
      </c>
    </row>
    <row collapsed="false" customFormat="false" customHeight="false" hidden="false" ht="12.1" outlineLevel="0" r="119">
      <c r="A119" s="40" t="n">
        <v>46006</v>
      </c>
      <c r="B119" s="16" t="s">
        <v>674</v>
      </c>
      <c r="C119" s="16" t="s">
        <v>100</v>
      </c>
      <c r="D119" s="16" t="s">
        <v>101</v>
      </c>
      <c r="E119" s="17" t="n">
        <v>1000</v>
      </c>
      <c r="F119" s="7" t="s">
        <f>=DATEDIF(A119,$O$2,"y")</f>
      </c>
      <c r="G119" s="7" t="s">
        <f>=DATEDIF(A119,$O$2,"ym")</f>
      </c>
      <c r="H119" s="7" t="s">
        <f>=DATEDIF(A119,$O$2,"md")</f>
      </c>
      <c r="I119" s="7" t="n">
        <v>252</v>
      </c>
      <c r="J119" s="17" t="n">
        <v>0.39919</v>
      </c>
      <c r="K119" s="6" t="s">
        <f>=Портфель!G26*Портфель!$R$13</f>
      </c>
      <c r="L119" s="6" t="s">
        <f>=E119*K119</f>
      </c>
      <c r="M119" s="6" t="s">
        <f>=(K119-J119)*E119</f>
      </c>
      <c r="N119" s="6" t="s">
        <f>=MAX(0,M119*0.13)</f>
      </c>
    </row>
    <row collapsed="false" customFormat="false" customHeight="false" hidden="false" ht="12.1" outlineLevel="0" r="120">
      <c r="A120" s="40" t="n">
        <v>46127</v>
      </c>
      <c r="B120" s="16" t="s">
        <v>674</v>
      </c>
      <c r="C120" s="16" t="s">
        <v>100</v>
      </c>
      <c r="D120" s="16" t="s">
        <v>101</v>
      </c>
      <c r="E120" s="17" t="n">
        <v>1000</v>
      </c>
      <c r="F120" s="7" t="s">
        <f>=DATEDIF(A120,$O$2,"y")</f>
      </c>
      <c r="G120" s="7" t="s">
        <f>=DATEDIF(A120,$O$2,"ym")</f>
      </c>
      <c r="H120" s="7" t="s">
        <f>=DATEDIF(A120,$O$2,"md")</f>
      </c>
      <c r="I120" s="7" t="n">
        <v>131</v>
      </c>
      <c r="J120" s="17" t="n">
        <v>0.42427</v>
      </c>
      <c r="K120" s="6" t="s">
        <f>=Портфель!G26*Портфель!$R$13</f>
      </c>
      <c r="L120" s="6" t="s">
        <f>=E120*K120</f>
      </c>
      <c r="M120" s="6" t="s">
        <f>=(K120-J120)*E120</f>
      </c>
      <c r="N120" s="6" t="s">
        <f>=MAX(0,M120*0.13)</f>
      </c>
    </row>
    <row collapsed="false" customFormat="false" customHeight="false" hidden="false" ht="12.1" outlineLevel="0" r="121">
      <c r="A121" s="40" t="n">
        <v>45497</v>
      </c>
      <c r="B121" s="16" t="s">
        <v>674</v>
      </c>
      <c r="C121" s="16" t="s">
        <v>103</v>
      </c>
      <c r="D121" s="16" t="s">
        <v>104</v>
      </c>
      <c r="E121" s="17" t="n">
        <v>1</v>
      </c>
      <c r="F121" s="7" t="s">
        <f>=DATEDIF(A121,$O$2,"y")</f>
      </c>
      <c r="G121" s="7" t="s">
        <f>=DATEDIF(A121,$O$2,"ym")</f>
      </c>
      <c r="H121" s="7" t="s">
        <f>=DATEDIF(A121,$O$2,"md")</f>
      </c>
      <c r="I121" s="7" t="n">
        <v>761</v>
      </c>
      <c r="J121" s="17" t="n">
        <v>4114.5</v>
      </c>
      <c r="K121" s="6" t="s">
        <f>=Портфель!G27*Портфель!$R$13</f>
      </c>
      <c r="L121" s="6" t="s">
        <f>=E121*K121</f>
      </c>
      <c r="M121" s="6" t="s">
        <f>=(K121-J121)*E121</f>
      </c>
      <c r="N121" s="6" t="s">
        <f>=MAX(0,M121*0.13)</f>
      </c>
    </row>
    <row collapsed="false" customFormat="false" customHeight="false" hidden="false" ht="12.1" outlineLevel="0" r="122">
      <c r="A122" s="40" t="n">
        <v>45384</v>
      </c>
      <c r="B122" s="16" t="s">
        <v>674</v>
      </c>
      <c r="C122" s="16" t="s">
        <v>105</v>
      </c>
      <c r="D122" s="16" t="s">
        <v>106</v>
      </c>
      <c r="E122" s="17" t="n">
        <v>400</v>
      </c>
      <c r="F122" s="7" t="s">
        <f>=DATEDIF(A122,$O$2,"y")</f>
      </c>
      <c r="G122" s="7" t="s">
        <f>=DATEDIF(A122,$O$2,"ym")</f>
      </c>
      <c r="H122" s="7" t="s">
        <f>=DATEDIF(A122,$O$2,"md")</f>
      </c>
      <c r="I122" s="7" t="n">
        <v>875</v>
      </c>
      <c r="J122" s="17" t="n">
        <v>4.270275</v>
      </c>
      <c r="K122" s="6" t="s">
        <f>=Портфель!G28*Портфель!$R$13</f>
      </c>
      <c r="L122" s="6" t="s">
        <f>=E122*K122</f>
      </c>
      <c r="M122" s="6" t="s">
        <f>=(K122-J122)*E122</f>
      </c>
      <c r="N122" s="6" t="s">
        <f>=MAX(0,M122*0.13)</f>
      </c>
    </row>
    <row collapsed="false" customFormat="false" customHeight="false" hidden="false" ht="12.1" outlineLevel="0" r="123">
      <c r="A123" s="40" t="n">
        <v>45456</v>
      </c>
      <c r="B123" s="16" t="s">
        <v>674</v>
      </c>
      <c r="C123" s="16" t="s">
        <v>105</v>
      </c>
      <c r="D123" s="16" t="s">
        <v>106</v>
      </c>
      <c r="E123" s="17" t="n">
        <v>200</v>
      </c>
      <c r="F123" s="7" t="s">
        <f>=DATEDIF(A123,$O$2,"y")</f>
      </c>
      <c r="G123" s="7" t="s">
        <f>=DATEDIF(A123,$O$2,"ym")</f>
      </c>
      <c r="H123" s="7" t="s">
        <f>=DATEDIF(A123,$O$2,"md")</f>
      </c>
      <c r="I123" s="7" t="n">
        <v>802</v>
      </c>
      <c r="J123" s="17" t="n">
        <v>3.8495</v>
      </c>
      <c r="K123" s="6" t="s">
        <f>=Портфель!G28*Портфель!$R$13</f>
      </c>
      <c r="L123" s="6" t="s">
        <f>=E123*K123</f>
      </c>
      <c r="M123" s="6" t="s">
        <f>=(K123-J123)*E123</f>
      </c>
      <c r="N123" s="6" t="s">
        <f>=MAX(0,M123*0.13)</f>
      </c>
    </row>
    <row collapsed="false" customFormat="false" customHeight="false" hidden="false" ht="12.1" outlineLevel="0" r="124">
      <c r="A124" s="40" t="n">
        <v>45489</v>
      </c>
      <c r="B124" s="16" t="s">
        <v>674</v>
      </c>
      <c r="C124" s="16" t="s">
        <v>105</v>
      </c>
      <c r="D124" s="16" t="s">
        <v>106</v>
      </c>
      <c r="E124" s="17" t="n">
        <v>200</v>
      </c>
      <c r="F124" s="7" t="s">
        <f>=DATEDIF(A124,$O$2,"y")</f>
      </c>
      <c r="G124" s="7" t="s">
        <f>=DATEDIF(A124,$O$2,"ym")</f>
      </c>
      <c r="H124" s="7" t="s">
        <f>=DATEDIF(A124,$O$2,"md")</f>
      </c>
      <c r="I124" s="7" t="n">
        <v>769</v>
      </c>
      <c r="J124" s="17" t="n">
        <v>3.73315</v>
      </c>
      <c r="K124" s="6" t="s">
        <f>=Портфель!G28*Портфель!$R$13</f>
      </c>
      <c r="L124" s="6" t="s">
        <f>=E124*K124</f>
      </c>
      <c r="M124" s="6" t="s">
        <f>=(K124-J124)*E124</f>
      </c>
      <c r="N124" s="6" t="s">
        <f>=MAX(0,M124*0.13)</f>
      </c>
    </row>
    <row collapsed="false" customFormat="false" customHeight="false" hidden="false" ht="12.1" outlineLevel="0" r="125">
      <c r="A125" s="40" t="n">
        <v>45792</v>
      </c>
      <c r="B125" s="16" t="s">
        <v>674</v>
      </c>
      <c r="C125" s="16" t="s">
        <v>105</v>
      </c>
      <c r="D125" s="16" t="s">
        <v>106</v>
      </c>
      <c r="E125" s="17" t="n">
        <v>400</v>
      </c>
      <c r="F125" s="7" t="s">
        <f>=DATEDIF(A125,$O$2,"y")</f>
      </c>
      <c r="G125" s="7" t="s">
        <f>=DATEDIF(A125,$O$2,"ym")</f>
      </c>
      <c r="H125" s="7" t="s">
        <f>=DATEDIF(A125,$O$2,"md")</f>
      </c>
      <c r="I125" s="7" t="n">
        <v>467</v>
      </c>
      <c r="J125" s="17" t="n">
        <v>3.522025</v>
      </c>
      <c r="K125" s="6" t="s">
        <f>=Портфель!G28*Портфель!$R$13</f>
      </c>
      <c r="L125" s="6" t="s">
        <f>=E125*K125</f>
      </c>
      <c r="M125" s="6" t="s">
        <f>=(K125-J125)*E125</f>
      </c>
      <c r="N125" s="6" t="s">
        <f>=MAX(0,M125*0.13)</f>
      </c>
    </row>
    <row collapsed="false" customFormat="false" customHeight="false" hidden="false" ht="12.1" outlineLevel="0" r="126">
      <c r="A126" s="40" t="n">
        <v>45909</v>
      </c>
      <c r="B126" s="16" t="s">
        <v>674</v>
      </c>
      <c r="C126" s="16" t="s">
        <v>105</v>
      </c>
      <c r="D126" s="16" t="s">
        <v>106</v>
      </c>
      <c r="E126" s="17" t="n">
        <v>100</v>
      </c>
      <c r="F126" s="7" t="s">
        <f>=DATEDIF(A126,$O$2,"y")</f>
      </c>
      <c r="G126" s="7" t="s">
        <f>=DATEDIF(A126,$O$2,"ym")</f>
      </c>
      <c r="H126" s="7" t="s">
        <f>=DATEDIF(A126,$O$2,"md")</f>
      </c>
      <c r="I126" s="7" t="n">
        <v>349</v>
      </c>
      <c r="J126" s="17" t="n">
        <v>3.2522</v>
      </c>
      <c r="K126" s="6" t="s">
        <f>=Портфель!G28*Портфель!$R$13</f>
      </c>
      <c r="L126" s="6" t="s">
        <f>=E126*K126</f>
      </c>
      <c r="M126" s="6" t="s">
        <f>=(K126-J126)*E126</f>
      </c>
      <c r="N126" s="6" t="s">
        <f>=MAX(0,M126*0.13)</f>
      </c>
    </row>
    <row collapsed="false" customFormat="false" customHeight="false" hidden="false" ht="12.1" outlineLevel="0" r="127">
      <c r="A127" s="40" t="n">
        <v>46127</v>
      </c>
      <c r="B127" s="16" t="s">
        <v>674</v>
      </c>
      <c r="C127" s="16" t="s">
        <v>105</v>
      </c>
      <c r="D127" s="16" t="s">
        <v>106</v>
      </c>
      <c r="E127" s="17" t="n">
        <v>200</v>
      </c>
      <c r="F127" s="7" t="s">
        <f>=DATEDIF(A127,$O$2,"y")</f>
      </c>
      <c r="G127" s="7" t="s">
        <f>=DATEDIF(A127,$O$2,"ym")</f>
      </c>
      <c r="H127" s="7" t="s">
        <f>=DATEDIF(A127,$O$2,"md")</f>
      </c>
      <c r="I127" s="7" t="n">
        <v>131</v>
      </c>
      <c r="J127" s="17" t="n">
        <v>3.2758</v>
      </c>
      <c r="K127" s="6" t="s">
        <f>=Портфель!G28*Портфель!$R$13</f>
      </c>
      <c r="L127" s="6" t="s">
        <f>=E127*K127</f>
      </c>
      <c r="M127" s="6" t="s">
        <f>=(K127-J127)*E127</f>
      </c>
      <c r="N127" s="6" t="s">
        <f>=MAX(0,M127*0.13)</f>
      </c>
    </row>
    <row collapsed="false" customFormat="false" customHeight="false" hidden="false" ht="12.1" outlineLevel="0" r="128">
      <c r="A128" s="40" t="n">
        <v>45909</v>
      </c>
      <c r="B128" s="16" t="s">
        <v>674</v>
      </c>
      <c r="C128" s="16" t="s">
        <v>108</v>
      </c>
      <c r="D128" s="16" t="s">
        <v>109</v>
      </c>
      <c r="E128" s="17" t="n">
        <v>2000</v>
      </c>
      <c r="F128" s="7" t="s">
        <f>=DATEDIF(A128,$O$2,"y")</f>
      </c>
      <c r="G128" s="7" t="s">
        <f>=DATEDIF(A128,$O$2,"ym")</f>
      </c>
      <c r="H128" s="7" t="s">
        <f>=DATEDIF(A128,$O$2,"md")</f>
      </c>
      <c r="I128" s="7" t="n">
        <v>349</v>
      </c>
      <c r="J128" s="17" t="n">
        <v>0.64894</v>
      </c>
      <c r="K128" s="6" t="s">
        <f>=Портфель!G29*Портфель!$R$13</f>
      </c>
      <c r="L128" s="6" t="s">
        <f>=E128*K128</f>
      </c>
      <c r="M128" s="6" t="s">
        <f>=(K128-J128)*E128</f>
      </c>
      <c r="N128" s="6" t="s">
        <f>=MAX(0,M128*0.13)</f>
      </c>
    </row>
    <row collapsed="false" customFormat="false" customHeight="false" hidden="false" ht="12.1" outlineLevel="0" r="129">
      <c r="A129" s="40" t="n">
        <v>45909</v>
      </c>
      <c r="B129" s="16" t="s">
        <v>674</v>
      </c>
      <c r="C129" s="16" t="s">
        <v>108</v>
      </c>
      <c r="D129" s="16" t="s">
        <v>109</v>
      </c>
      <c r="E129" s="17" t="n">
        <v>2000</v>
      </c>
      <c r="F129" s="7" t="s">
        <f>=DATEDIF(A129,$O$2,"y")</f>
      </c>
      <c r="G129" s="7" t="s">
        <f>=DATEDIF(A129,$O$2,"ym")</f>
      </c>
      <c r="H129" s="7" t="s">
        <f>=DATEDIF(A129,$O$2,"md")</f>
      </c>
      <c r="I129" s="7" t="n">
        <v>349</v>
      </c>
      <c r="J129" s="17" t="n">
        <v>0.64894</v>
      </c>
      <c r="K129" s="6" t="s">
        <f>=Портфель!G29*Портфель!$R$13</f>
      </c>
      <c r="L129" s="6" t="s">
        <f>=E129*K129</f>
      </c>
      <c r="M129" s="6" t="s">
        <f>=(K129-J129)*E129</f>
      </c>
      <c r="N129" s="6" t="s">
        <f>=MAX(0,M129*0.13)</f>
      </c>
    </row>
    <row collapsed="false" customFormat="false" customHeight="false" hidden="false" ht="12.1" outlineLevel="0" r="130">
      <c r="A130" s="40" t="n">
        <v>45924</v>
      </c>
      <c r="B130" s="16" t="s">
        <v>674</v>
      </c>
      <c r="C130" s="16" t="s">
        <v>108</v>
      </c>
      <c r="D130" s="16" t="s">
        <v>109</v>
      </c>
      <c r="E130" s="17" t="n">
        <v>2000</v>
      </c>
      <c r="F130" s="7" t="s">
        <f>=DATEDIF(A130,$O$2,"y")</f>
      </c>
      <c r="G130" s="7" t="s">
        <f>=DATEDIF(A130,$O$2,"ym")</f>
      </c>
      <c r="H130" s="7" t="s">
        <f>=DATEDIF(A130,$O$2,"md")</f>
      </c>
      <c r="I130" s="7" t="n">
        <v>334</v>
      </c>
      <c r="J130" s="17" t="n">
        <v>0.603805</v>
      </c>
      <c r="K130" s="6" t="s">
        <f>=Портфель!G29*Портфель!$R$13</f>
      </c>
      <c r="L130" s="6" t="s">
        <f>=E130*K130</f>
      </c>
      <c r="M130" s="6" t="s">
        <f>=(K130-J130)*E130</f>
      </c>
      <c r="N130" s="6" t="s">
        <f>=MAX(0,M130*0.13)</f>
      </c>
    </row>
    <row collapsed="false" customFormat="false" customHeight="false" hidden="false" ht="12.1" outlineLevel="0" r="131">
      <c r="A131" s="40" t="n">
        <v>45625</v>
      </c>
      <c r="B131" s="16" t="s">
        <v>674</v>
      </c>
      <c r="C131" s="16" t="s">
        <v>110</v>
      </c>
      <c r="D131" s="16" t="s">
        <v>111</v>
      </c>
      <c r="E131" s="17" t="n">
        <v>1</v>
      </c>
      <c r="F131" s="7" t="s">
        <f>=DATEDIF(A131,$O$2,"y")</f>
      </c>
      <c r="G131" s="7" t="s">
        <f>=DATEDIF(A131,$O$2,"ym")</f>
      </c>
      <c r="H131" s="7" t="s">
        <f>=DATEDIF(A131,$O$2,"md")</f>
      </c>
      <c r="I131" s="7" t="n">
        <v>634</v>
      </c>
      <c r="J131" s="17" t="n">
        <v>4513.5</v>
      </c>
      <c r="K131" s="6" t="s">
        <f>=Портфель!G30*Портфель!$R$13</f>
      </c>
      <c r="L131" s="6" t="s">
        <f>=E131*K131</f>
      </c>
      <c r="M131" s="6" t="s">
        <f>=(K131-J131)*E131</f>
      </c>
      <c r="N131" s="6" t="s">
        <f>=MAX(0,M131*0.13)</f>
      </c>
    </row>
    <row collapsed="false" customFormat="false" customHeight="false" hidden="false" ht="12.1" outlineLevel="0" r="132">
      <c r="A132" s="40" t="n">
        <v>45924</v>
      </c>
      <c r="B132" s="16" t="s">
        <v>674</v>
      </c>
      <c r="C132" s="16" t="s">
        <v>110</v>
      </c>
      <c r="D132" s="16" t="s">
        <v>111</v>
      </c>
      <c r="E132" s="17" t="n">
        <v>1</v>
      </c>
      <c r="F132" s="7" t="s">
        <f>=DATEDIF(A132,$O$2,"y")</f>
      </c>
      <c r="G132" s="7" t="s">
        <f>=DATEDIF(A132,$O$2,"ym")</f>
      </c>
      <c r="H132" s="7" t="s">
        <f>=DATEDIF(A132,$O$2,"md")</f>
      </c>
      <c r="I132" s="7" t="n">
        <v>334</v>
      </c>
      <c r="J132" s="17" t="n">
        <v>3344.5</v>
      </c>
      <c r="K132" s="6" t="s">
        <f>=Портфель!G30*Портфель!$R$13</f>
      </c>
      <c r="L132" s="6" t="s">
        <f>=E132*K132</f>
      </c>
      <c r="M132" s="6" t="s">
        <f>=(K132-J132)*E132</f>
      </c>
      <c r="N132" s="6" t="s">
        <f>=MAX(0,M132*0.13)</f>
      </c>
    </row>
    <row collapsed="false" customFormat="false" customHeight="false" hidden="false" ht="12.1" outlineLevel="0" r="133">
      <c r="A133" s="40" t="n">
        <v>45363</v>
      </c>
      <c r="B133" s="16" t="s">
        <v>674</v>
      </c>
      <c r="C133" s="16" t="s">
        <v>112</v>
      </c>
      <c r="D133" s="16" t="s">
        <v>113</v>
      </c>
      <c r="E133" s="17" t="n">
        <v>1000</v>
      </c>
      <c r="F133" s="7" t="s">
        <f>=DATEDIF(A133,$O$2,"y")</f>
      </c>
      <c r="G133" s="7" t="s">
        <f>=DATEDIF(A133,$O$2,"ym")</f>
      </c>
      <c r="H133" s="7" t="s">
        <f>=DATEDIF(A133,$O$2,"md")</f>
      </c>
      <c r="I133" s="7" t="n">
        <v>895</v>
      </c>
      <c r="J133" s="17" t="n">
        <v>3.55664</v>
      </c>
      <c r="K133" s="6" t="s">
        <f>=Портфель!G31*Портфель!$R$13</f>
      </c>
      <c r="L133" s="6" t="s">
        <f>=E133*K133</f>
      </c>
      <c r="M133" s="6" t="s">
        <f>=(K133-J133)*E133</f>
      </c>
      <c r="N133" s="6" t="s">
        <f>=MAX(0,M133*0.13)</f>
      </c>
    </row>
    <row collapsed="false" customFormat="false" customHeight="false" hidden="false" ht="12.1" outlineLevel="0" r="134">
      <c r="A134" s="40" t="n">
        <v>45549</v>
      </c>
      <c r="B134" s="16" t="s">
        <v>674</v>
      </c>
      <c r="C134" s="16" t="s">
        <v>112</v>
      </c>
      <c r="D134" s="16" t="s">
        <v>113</v>
      </c>
      <c r="E134" s="17" t="n">
        <v>1000</v>
      </c>
      <c r="F134" s="7" t="s">
        <f>=DATEDIF(A134,$O$2,"y")</f>
      </c>
      <c r="G134" s="7" t="s">
        <f>=DATEDIF(A134,$O$2,"ym")</f>
      </c>
      <c r="H134" s="7" t="s">
        <f>=DATEDIF(A134,$O$2,"md")</f>
      </c>
      <c r="I134" s="7" t="n">
        <v>709</v>
      </c>
      <c r="J134" s="17" t="n">
        <v>2.2185</v>
      </c>
      <c r="K134" s="6" t="s">
        <f>=Портфель!G31*Портфель!$R$13</f>
      </c>
      <c r="L134" s="6" t="s">
        <f>=E134*K134</f>
      </c>
      <c r="M134" s="6" t="s">
        <f>=(K134-J134)*E134</f>
      </c>
      <c r="N134" s="6" t="s">
        <f>=MAX(0,M134*0.13)</f>
      </c>
    </row>
    <row collapsed="false" customFormat="false" customHeight="false" hidden="false" ht="12.1" outlineLevel="0" r="135">
      <c r="A135" s="40" t="n">
        <v>45348</v>
      </c>
      <c r="B135" s="16" t="s">
        <v>674</v>
      </c>
      <c r="C135" s="16" t="s">
        <v>115</v>
      </c>
      <c r="D135" s="16" t="s">
        <v>116</v>
      </c>
      <c r="E135" s="17" t="n">
        <v>100</v>
      </c>
      <c r="F135" s="7" t="s">
        <f>=DATEDIF(A135,$O$2,"y")</f>
      </c>
      <c r="G135" s="7" t="s">
        <f>=DATEDIF(A135,$O$2,"ym")</f>
      </c>
      <c r="H135" s="7" t="s">
        <f>=DATEDIF(A135,$O$2,"md")</f>
      </c>
      <c r="I135" s="7" t="n">
        <v>911</v>
      </c>
      <c r="J135" s="17" t="n">
        <v>17.8569</v>
      </c>
      <c r="K135" s="6" t="s">
        <f>=Портфель!G32*Портфель!$R$13</f>
      </c>
      <c r="L135" s="6" t="s">
        <f>=E135*K135</f>
      </c>
      <c r="M135" s="6" t="s">
        <f>=(K135-J135)*E135</f>
      </c>
      <c r="N135" s="6" t="s">
        <f>=MAX(0,M135*0.13)</f>
      </c>
    </row>
    <row collapsed="false" customFormat="false" customHeight="false" hidden="false" ht="12.1" outlineLevel="0" r="136">
      <c r="A136" s="40" t="n">
        <v>45506</v>
      </c>
      <c r="B136" s="16" t="s">
        <v>674</v>
      </c>
      <c r="C136" s="16" t="s">
        <v>115</v>
      </c>
      <c r="D136" s="16" t="s">
        <v>116</v>
      </c>
      <c r="E136" s="17" t="n">
        <v>100</v>
      </c>
      <c r="F136" s="7" t="s">
        <f>=DATEDIF(A136,$O$2,"y")</f>
      </c>
      <c r="G136" s="7" t="s">
        <f>=DATEDIF(A136,$O$2,"ym")</f>
      </c>
      <c r="H136" s="7" t="s">
        <f>=DATEDIF(A136,$O$2,"md")</f>
      </c>
      <c r="I136" s="7" t="n">
        <v>752</v>
      </c>
      <c r="J136" s="17" t="n">
        <v>20.7922</v>
      </c>
      <c r="K136" s="6" t="s">
        <f>=Портфель!G32*Портфель!$R$13</f>
      </c>
      <c r="L136" s="6" t="s">
        <f>=E136*K136</f>
      </c>
      <c r="M136" s="6" t="s">
        <f>=(K136-J136)*E136</f>
      </c>
      <c r="N136" s="6" t="s">
        <f>=MAX(0,M136*0.13)</f>
      </c>
    </row>
    <row collapsed="false" customFormat="false" customHeight="false" hidden="false" ht="12.1" outlineLevel="0" r="137">
      <c r="A137" s="40" t="n">
        <v>45594</v>
      </c>
      <c r="B137" s="16" t="s">
        <v>674</v>
      </c>
      <c r="C137" s="16" t="s">
        <v>115</v>
      </c>
      <c r="D137" s="16" t="s">
        <v>116</v>
      </c>
      <c r="E137" s="17" t="n">
        <v>100</v>
      </c>
      <c r="F137" s="7" t="s">
        <f>=DATEDIF(A137,$O$2,"y")</f>
      </c>
      <c r="G137" s="7" t="s">
        <f>=DATEDIF(A137,$O$2,"ym")</f>
      </c>
      <c r="H137" s="7" t="s">
        <f>=DATEDIF(A137,$O$2,"md")</f>
      </c>
      <c r="I137" s="7" t="n">
        <v>664</v>
      </c>
      <c r="J137" s="17" t="n">
        <v>12.9868</v>
      </c>
      <c r="K137" s="6" t="s">
        <f>=Портфель!G32*Портфель!$R$13</f>
      </c>
      <c r="L137" s="6" t="s">
        <f>=E137*K137</f>
      </c>
      <c r="M137" s="6" t="s">
        <f>=(K137-J137)*E137</f>
      </c>
      <c r="N137" s="6" t="s">
        <f>=MAX(0,M137*0.13)</f>
      </c>
    </row>
    <row collapsed="false" customFormat="false" customHeight="false" hidden="false" ht="12.1" outlineLevel="0" r="138">
      <c r="A138" s="40" t="n">
        <v>46006</v>
      </c>
      <c r="B138" s="16" t="s">
        <v>674</v>
      </c>
      <c r="C138" s="16" t="s">
        <v>115</v>
      </c>
      <c r="D138" s="16" t="s">
        <v>116</v>
      </c>
      <c r="E138" s="17" t="n">
        <v>100</v>
      </c>
      <c r="F138" s="7" t="s">
        <f>=DATEDIF(A138,$O$2,"y")</f>
      </c>
      <c r="G138" s="7" t="s">
        <f>=DATEDIF(A138,$O$2,"ym")</f>
      </c>
      <c r="H138" s="7" t="s">
        <f>=DATEDIF(A138,$O$2,"md")</f>
      </c>
      <c r="I138" s="7" t="n">
        <v>252</v>
      </c>
      <c r="J138" s="17" t="n">
        <v>14.2617</v>
      </c>
      <c r="K138" s="6" t="s">
        <f>=Портфель!G32*Портфель!$R$13</f>
      </c>
      <c r="L138" s="6" t="s">
        <f>=E138*K138</f>
      </c>
      <c r="M138" s="6" t="s">
        <f>=(K138-J138)*E138</f>
      </c>
      <c r="N138" s="6" t="s">
        <f>=MAX(0,M138*0.13)</f>
      </c>
    </row>
    <row collapsed="false" customFormat="false" customHeight="false" hidden="false" ht="12.1" outlineLevel="0" r="139">
      <c r="A139" s="40" t="n">
        <v>45134</v>
      </c>
      <c r="B139" s="16" t="s">
        <v>674</v>
      </c>
      <c r="C139" s="16" t="s">
        <v>118</v>
      </c>
      <c r="D139" s="16" t="s">
        <v>119</v>
      </c>
      <c r="E139" s="17" t="n">
        <v>10</v>
      </c>
      <c r="F139" s="7" t="s">
        <f>=DATEDIF(A139,$O$2,"y")</f>
      </c>
      <c r="G139" s="7" t="s">
        <f>=DATEDIF(A139,$O$2,"ym")</f>
      </c>
      <c r="H139" s="7" t="s">
        <f>=DATEDIF(A139,$O$2,"md")</f>
      </c>
      <c r="I139" s="7" t="n">
        <v>1124</v>
      </c>
      <c r="J139" s="17" t="n">
        <v>85.837</v>
      </c>
      <c r="K139" s="6" t="s">
        <f>=Портфель!G33*Портфель!$R$13</f>
      </c>
      <c r="L139" s="6" t="s">
        <f>=E139*K139</f>
      </c>
      <c r="M139" s="6" t="s">
        <f>=(K139-J139)*E139</f>
      </c>
      <c r="N139" s="6" t="s">
        <f>=MAX(0,M139*0.13)</f>
      </c>
    </row>
    <row collapsed="false" customFormat="false" customHeight="false" hidden="false" ht="12.1" outlineLevel="0" r="140">
      <c r="A140" s="40" t="n">
        <v>45168</v>
      </c>
      <c r="B140" s="16" t="s">
        <v>674</v>
      </c>
      <c r="C140" s="16" t="s">
        <v>118</v>
      </c>
      <c r="D140" s="16" t="s">
        <v>119</v>
      </c>
      <c r="E140" s="17" t="n">
        <v>10</v>
      </c>
      <c r="F140" s="7" t="s">
        <f>=DATEDIF(A140,$O$2,"y")</f>
      </c>
      <c r="G140" s="7" t="s">
        <f>=DATEDIF(A140,$O$2,"ym")</f>
      </c>
      <c r="H140" s="7" t="s">
        <f>=DATEDIF(A140,$O$2,"md")</f>
      </c>
      <c r="I140" s="7" t="n">
        <v>1091</v>
      </c>
      <c r="J140" s="17" t="n">
        <v>81.704</v>
      </c>
      <c r="K140" s="6" t="s">
        <f>=Портфель!G33*Портфель!$R$13</f>
      </c>
      <c r="L140" s="6" t="s">
        <f>=E140*K140</f>
      </c>
      <c r="M140" s="6" t="s">
        <f>=(K140-J140)*E140</f>
      </c>
      <c r="N140" s="6" t="s">
        <f>=MAX(0,M140*0.13)</f>
      </c>
    </row>
    <row collapsed="false" customFormat="false" customHeight="false" hidden="false" ht="12.1" outlineLevel="0" r="141">
      <c r="A141" s="40" t="n">
        <v>45182</v>
      </c>
      <c r="B141" s="16" t="s">
        <v>674</v>
      </c>
      <c r="C141" s="16" t="s">
        <v>118</v>
      </c>
      <c r="D141" s="16" t="s">
        <v>119</v>
      </c>
      <c r="E141" s="17" t="n">
        <v>10</v>
      </c>
      <c r="F141" s="7" t="s">
        <f>=DATEDIF(A141,$O$2,"y")</f>
      </c>
      <c r="G141" s="7" t="s">
        <f>=DATEDIF(A141,$O$2,"ym")</f>
      </c>
      <c r="H141" s="7" t="s">
        <f>=DATEDIF(A141,$O$2,"md")</f>
      </c>
      <c r="I141" s="7" t="n">
        <v>1077</v>
      </c>
      <c r="J141" s="17" t="n">
        <v>79.919</v>
      </c>
      <c r="K141" s="6" t="s">
        <f>=Портфель!G33*Портфель!$R$13</f>
      </c>
      <c r="L141" s="6" t="s">
        <f>=E141*K141</f>
      </c>
      <c r="M141" s="6" t="s">
        <f>=(K141-J141)*E141</f>
      </c>
      <c r="N141" s="6" t="s">
        <f>=MAX(0,M141*0.13)</f>
      </c>
    </row>
    <row collapsed="false" customFormat="false" customHeight="false" hidden="false" ht="12.1" outlineLevel="0" r="142">
      <c r="A142" s="40" t="n">
        <v>45303</v>
      </c>
      <c r="B142" s="16" t="s">
        <v>674</v>
      </c>
      <c r="C142" s="16" t="s">
        <v>118</v>
      </c>
      <c r="D142" s="16" t="s">
        <v>119</v>
      </c>
      <c r="E142" s="17" t="n">
        <v>10</v>
      </c>
      <c r="F142" s="7" t="s">
        <f>=DATEDIF(A142,$O$2,"y")</f>
      </c>
      <c r="G142" s="7" t="s">
        <f>=DATEDIF(A142,$O$2,"ym")</f>
      </c>
      <c r="H142" s="7" t="s">
        <f>=DATEDIF(A142,$O$2,"md")</f>
      </c>
      <c r="I142" s="7" t="n">
        <v>955</v>
      </c>
      <c r="J142" s="17" t="n">
        <v>73.54</v>
      </c>
      <c r="K142" s="6" t="s">
        <f>=Портфель!G33*Портфель!$R$13</f>
      </c>
      <c r="L142" s="6" t="s">
        <f>=E142*K142</f>
      </c>
      <c r="M142" s="6" t="s">
        <f>=(K142-J142)*E142</f>
      </c>
      <c r="N142" s="6" t="s">
        <f>=MAX(0,M142*0.13)</f>
      </c>
    </row>
    <row collapsed="false" customFormat="false" customHeight="false" hidden="false" ht="12.1" outlineLevel="0" r="143">
      <c r="A143" s="40" t="n">
        <v>45502</v>
      </c>
      <c r="B143" s="16" t="s">
        <v>674</v>
      </c>
      <c r="C143" s="16" t="s">
        <v>118</v>
      </c>
      <c r="D143" s="16" t="s">
        <v>119</v>
      </c>
      <c r="E143" s="17" t="n">
        <v>10</v>
      </c>
      <c r="F143" s="7" t="s">
        <f>=DATEDIF(A143,$O$2,"y")</f>
      </c>
      <c r="G143" s="7" t="s">
        <f>=DATEDIF(A143,$O$2,"ym")</f>
      </c>
      <c r="H143" s="7" t="s">
        <f>=DATEDIF(A143,$O$2,"md")</f>
      </c>
      <c r="I143" s="7" t="n">
        <v>756</v>
      </c>
      <c r="J143" s="17" t="n">
        <v>60.11</v>
      </c>
      <c r="K143" s="6" t="s">
        <f>=Портфель!G33*Портфель!$R$13</f>
      </c>
      <c r="L143" s="6" t="s">
        <f>=E143*K143</f>
      </c>
      <c r="M143" s="6" t="s">
        <f>=(K143-J143)*E143</f>
      </c>
      <c r="N143" s="6" t="s">
        <f>=MAX(0,M143*0.13)</f>
      </c>
    </row>
    <row collapsed="false" customFormat="false" customHeight="false" hidden="false" ht="12.1" outlineLevel="0" r="144">
      <c r="A144" s="40" t="n">
        <v>45594</v>
      </c>
      <c r="B144" s="16" t="s">
        <v>674</v>
      </c>
      <c r="C144" s="16" t="s">
        <v>118</v>
      </c>
      <c r="D144" s="16" t="s">
        <v>119</v>
      </c>
      <c r="E144" s="17" t="n">
        <v>10</v>
      </c>
      <c r="F144" s="7" t="s">
        <f>=DATEDIF(A144,$O$2,"y")</f>
      </c>
      <c r="G144" s="7" t="s">
        <f>=DATEDIF(A144,$O$2,"ym")</f>
      </c>
      <c r="H144" s="7" t="s">
        <f>=DATEDIF(A144,$O$2,"md")</f>
      </c>
      <c r="I144" s="7" t="n">
        <v>664</v>
      </c>
      <c r="J144" s="17" t="n">
        <v>47.609</v>
      </c>
      <c r="K144" s="6" t="s">
        <f>=Портфель!G33*Портфель!$R$13</f>
      </c>
      <c r="L144" s="6" t="s">
        <f>=E144*K144</f>
      </c>
      <c r="M144" s="6" t="s">
        <f>=(K144-J144)*E144</f>
      </c>
      <c r="N144" s="6" t="s">
        <f>=MAX(0,M144*0.13)</f>
      </c>
    </row>
    <row collapsed="false" customFormat="false" customHeight="false" hidden="false" ht="12.1" outlineLevel="0" r="145">
      <c r="A145" s="40" t="n">
        <v>45646</v>
      </c>
      <c r="B145" s="16" t="s">
        <v>674</v>
      </c>
      <c r="C145" s="16" t="s">
        <v>118</v>
      </c>
      <c r="D145" s="16" t="s">
        <v>119</v>
      </c>
      <c r="E145" s="17" t="n">
        <v>10</v>
      </c>
      <c r="F145" s="7" t="s">
        <f>=DATEDIF(A145,$O$2,"y")</f>
      </c>
      <c r="G145" s="7" t="s">
        <f>=DATEDIF(A145,$O$2,"ym")</f>
      </c>
      <c r="H145" s="7" t="s">
        <f>=DATEDIF(A145,$O$2,"md")</f>
      </c>
      <c r="I145" s="7" t="n">
        <v>612</v>
      </c>
      <c r="J145" s="17" t="n">
        <v>50.631</v>
      </c>
      <c r="K145" s="6" t="s">
        <f>=Портфель!G33*Портфель!$R$13</f>
      </c>
      <c r="L145" s="6" t="s">
        <f>=E145*K145</f>
      </c>
      <c r="M145" s="6" t="s">
        <f>=(K145-J145)*E145</f>
      </c>
      <c r="N145" s="6" t="s">
        <f>=MAX(0,M145*0.13)</f>
      </c>
    </row>
    <row collapsed="false" customFormat="false" customHeight="false" hidden="false" ht="12.1" outlineLevel="0" r="146">
      <c r="A146" s="40" t="n">
        <v>45729</v>
      </c>
      <c r="B146" s="16" t="s">
        <v>674</v>
      </c>
      <c r="C146" s="16" t="s">
        <v>118</v>
      </c>
      <c r="D146" s="16" t="s">
        <v>119</v>
      </c>
      <c r="E146" s="17" t="n">
        <v>20</v>
      </c>
      <c r="F146" s="7" t="s">
        <f>=DATEDIF(A146,$O$2,"y")</f>
      </c>
      <c r="G146" s="7" t="s">
        <f>=DATEDIF(A146,$O$2,"ym")</f>
      </c>
      <c r="H146" s="7" t="s">
        <f>=DATEDIF(A146,$O$2,"md")</f>
      </c>
      <c r="I146" s="7" t="n">
        <v>529</v>
      </c>
      <c r="J146" s="17" t="n">
        <v>60.511</v>
      </c>
      <c r="K146" s="6" t="s">
        <f>=Портфель!G33*Портфель!$R$13</f>
      </c>
      <c r="L146" s="6" t="s">
        <f>=E146*K146</f>
      </c>
      <c r="M146" s="6" t="s">
        <f>=(K146-J146)*E146</f>
      </c>
      <c r="N146" s="6" t="s">
        <f>=MAX(0,M146*0.13)</f>
      </c>
    </row>
    <row collapsed="false" customFormat="false" customHeight="false" hidden="false" ht="12.1" outlineLevel="0" r="147">
      <c r="A147" s="40" t="n">
        <v>45758</v>
      </c>
      <c r="B147" s="16" t="s">
        <v>674</v>
      </c>
      <c r="C147" s="16" t="s">
        <v>118</v>
      </c>
      <c r="D147" s="16" t="s">
        <v>119</v>
      </c>
      <c r="E147" s="17" t="n">
        <v>20</v>
      </c>
      <c r="F147" s="7" t="s">
        <f>=DATEDIF(A147,$O$2,"y")</f>
      </c>
      <c r="G147" s="7" t="s">
        <f>=DATEDIF(A147,$O$2,"ym")</f>
      </c>
      <c r="H147" s="7" t="s">
        <f>=DATEDIF(A147,$O$2,"md")</f>
      </c>
      <c r="I147" s="7" t="n">
        <v>500</v>
      </c>
      <c r="J147" s="17" t="n">
        <v>48.765</v>
      </c>
      <c r="K147" s="6" t="s">
        <f>=Портфель!G33*Портфель!$R$13</f>
      </c>
      <c r="L147" s="6" t="s">
        <f>=E147*K147</f>
      </c>
      <c r="M147" s="6" t="s">
        <f>=(K147-J147)*E147</f>
      </c>
      <c r="N147" s="6" t="s">
        <f>=MAX(0,M147*0.13)</f>
      </c>
    </row>
    <row collapsed="false" customFormat="false" customHeight="false" hidden="false" ht="12.1" outlineLevel="0" r="148">
      <c r="A148" s="40" t="n">
        <v>45909</v>
      </c>
      <c r="B148" s="16" t="s">
        <v>674</v>
      </c>
      <c r="C148" s="16" t="s">
        <v>118</v>
      </c>
      <c r="D148" s="16" t="s">
        <v>119</v>
      </c>
      <c r="E148" s="17" t="n">
        <v>10</v>
      </c>
      <c r="F148" s="7" t="s">
        <f>=DATEDIF(A148,$O$2,"y")</f>
      </c>
      <c r="G148" s="7" t="s">
        <f>=DATEDIF(A148,$O$2,"ym")</f>
      </c>
      <c r="H148" s="7" t="s">
        <f>=DATEDIF(A148,$O$2,"md")</f>
      </c>
      <c r="I148" s="7" t="n">
        <v>349</v>
      </c>
      <c r="J148" s="17" t="n">
        <v>47.629</v>
      </c>
      <c r="K148" s="6" t="s">
        <f>=Портфель!G33*Портфель!$R$13</f>
      </c>
      <c r="L148" s="6" t="s">
        <f>=E148*K148</f>
      </c>
      <c r="M148" s="6" t="s">
        <f>=(K148-J148)*E148</f>
      </c>
      <c r="N148" s="6" t="s">
        <f>=MAX(0,M148*0.13)</f>
      </c>
    </row>
    <row collapsed="false" customFormat="false" customHeight="false" hidden="false" ht="12.1" outlineLevel="0" r="149">
      <c r="A149" s="40" t="n">
        <v>45909</v>
      </c>
      <c r="B149" s="16" t="s">
        <v>674</v>
      </c>
      <c r="C149" s="16" t="s">
        <v>118</v>
      </c>
      <c r="D149" s="16" t="s">
        <v>119</v>
      </c>
      <c r="E149" s="17" t="n">
        <v>10</v>
      </c>
      <c r="F149" s="7" t="s">
        <f>=DATEDIF(A149,$O$2,"y")</f>
      </c>
      <c r="G149" s="7" t="s">
        <f>=DATEDIF(A149,$O$2,"ym")</f>
      </c>
      <c r="H149" s="7" t="s">
        <f>=DATEDIF(A149,$O$2,"md")</f>
      </c>
      <c r="I149" s="7" t="n">
        <v>349</v>
      </c>
      <c r="J149" s="17" t="n">
        <v>47.619</v>
      </c>
      <c r="K149" s="6" t="s">
        <f>=Портфель!G33*Портфель!$R$13</f>
      </c>
      <c r="L149" s="6" t="s">
        <f>=E149*K149</f>
      </c>
      <c r="M149" s="6" t="s">
        <f>=(K149-J149)*E149</f>
      </c>
      <c r="N149" s="6" t="s">
        <f>=MAX(0,M149*0.13)</f>
      </c>
    </row>
    <row collapsed="false" customFormat="false" customHeight="false" hidden="false" ht="12.1" outlineLevel="0" r="150">
      <c r="A150" s="40" t="n">
        <v>46006</v>
      </c>
      <c r="B150" s="16" t="s">
        <v>674</v>
      </c>
      <c r="C150" s="16" t="s">
        <v>118</v>
      </c>
      <c r="D150" s="16" t="s">
        <v>119</v>
      </c>
      <c r="E150" s="17" t="n">
        <v>20</v>
      </c>
      <c r="F150" s="7" t="s">
        <f>=DATEDIF(A150,$O$2,"y")</f>
      </c>
      <c r="G150" s="7" t="s">
        <f>=DATEDIF(A150,$O$2,"ym")</f>
      </c>
      <c r="H150" s="7" t="s">
        <f>=DATEDIF(A150,$O$2,"md")</f>
      </c>
      <c r="I150" s="7" t="n">
        <v>252</v>
      </c>
      <c r="J150" s="17" t="n">
        <v>40.515</v>
      </c>
      <c r="K150" s="6" t="s">
        <f>=Портфель!G33*Портфель!$R$13</f>
      </c>
      <c r="L150" s="6" t="s">
        <f>=E150*K150</f>
      </c>
      <c r="M150" s="6" t="s">
        <f>=(K150-J150)*E150</f>
      </c>
      <c r="N150" s="6" t="s">
        <f>=MAX(0,M150*0.13)</f>
      </c>
    </row>
    <row collapsed="false" customFormat="false" customHeight="false" hidden="false" ht="12.1" outlineLevel="0" r="151">
      <c r="A151" s="40" t="n">
        <v>45337</v>
      </c>
      <c r="B151" s="16" t="s">
        <v>674</v>
      </c>
      <c r="C151" s="16" t="s">
        <v>121</v>
      </c>
      <c r="D151" s="16" t="s">
        <v>122</v>
      </c>
      <c r="E151" s="17" t="n">
        <v>1</v>
      </c>
      <c r="F151" s="7" t="s">
        <f>=DATEDIF(A151,$O$2,"y")</f>
      </c>
      <c r="G151" s="7" t="s">
        <f>=DATEDIF(A151,$O$2,"ym")</f>
      </c>
      <c r="H151" s="7" t="s">
        <f>=DATEDIF(A151,$O$2,"md")</f>
      </c>
      <c r="I151" s="7" t="n">
        <v>922</v>
      </c>
      <c r="J151" s="17" t="n">
        <v>890.66</v>
      </c>
      <c r="K151" s="6" t="s">
        <f>=Портфель!G34*Портфель!$R$13</f>
      </c>
      <c r="L151" s="6" t="s">
        <f>=E151*K151</f>
      </c>
      <c r="M151" s="6" t="s">
        <f>=(K151-J151)*E151</f>
      </c>
      <c r="N151" s="6" t="s">
        <f>=MAX(0,M151*0.13)</f>
      </c>
    </row>
    <row collapsed="false" customFormat="false" customHeight="false" hidden="false" ht="12.1" outlineLevel="0" r="152">
      <c r="A152" s="40" t="n">
        <v>45380</v>
      </c>
      <c r="B152" s="16" t="s">
        <v>674</v>
      </c>
      <c r="C152" s="16" t="s">
        <v>121</v>
      </c>
      <c r="D152" s="16" t="s">
        <v>122</v>
      </c>
      <c r="E152" s="17" t="n">
        <v>1</v>
      </c>
      <c r="F152" s="7" t="s">
        <f>=DATEDIF(A152,$O$2,"y")</f>
      </c>
      <c r="G152" s="7" t="s">
        <f>=DATEDIF(A152,$O$2,"ym")</f>
      </c>
      <c r="H152" s="7" t="s">
        <f>=DATEDIF(A152,$O$2,"md")</f>
      </c>
      <c r="I152" s="7" t="n">
        <v>878</v>
      </c>
      <c r="J152" s="17" t="n">
        <v>912.99</v>
      </c>
      <c r="K152" s="6" t="s">
        <f>=Портфель!G34*Портфель!$R$13</f>
      </c>
      <c r="L152" s="6" t="s">
        <f>=E152*K152</f>
      </c>
      <c r="M152" s="6" t="s">
        <f>=(K152-J152)*E152</f>
      </c>
      <c r="N152" s="6" t="s">
        <f>=MAX(0,M152*0.13)</f>
      </c>
    </row>
    <row collapsed="false" customFormat="false" customHeight="false" hidden="false" ht="12.1" outlineLevel="0" r="153">
      <c r="A153" s="40" t="n">
        <v>45489</v>
      </c>
      <c r="B153" s="16" t="s">
        <v>674</v>
      </c>
      <c r="C153" s="16" t="s">
        <v>121</v>
      </c>
      <c r="D153" s="16" t="s">
        <v>122</v>
      </c>
      <c r="E153" s="17" t="n">
        <v>1</v>
      </c>
      <c r="F153" s="7" t="s">
        <f>=DATEDIF(A153,$O$2,"y")</f>
      </c>
      <c r="G153" s="7" t="s">
        <f>=DATEDIF(A153,$O$2,"ym")</f>
      </c>
      <c r="H153" s="7" t="s">
        <f>=DATEDIF(A153,$O$2,"md")</f>
      </c>
      <c r="I153" s="7" t="n">
        <v>769</v>
      </c>
      <c r="J153" s="17" t="n">
        <v>759.77</v>
      </c>
      <c r="K153" s="6" t="s">
        <f>=Портфель!G34*Портфель!$R$13</f>
      </c>
      <c r="L153" s="6" t="s">
        <f>=E153*K153</f>
      </c>
      <c r="M153" s="6" t="s">
        <f>=(K153-J153)*E153</f>
      </c>
      <c r="N153" s="6" t="s">
        <f>=MAX(0,M153*0.13)</f>
      </c>
    </row>
    <row collapsed="false" customFormat="false" customHeight="false" hidden="false" ht="12.1" outlineLevel="0" r="154">
      <c r="A154" s="40" t="n">
        <v>45506</v>
      </c>
      <c r="B154" s="16" t="s">
        <v>674</v>
      </c>
      <c r="C154" s="16" t="s">
        <v>121</v>
      </c>
      <c r="D154" s="16" t="s">
        <v>122</v>
      </c>
      <c r="E154" s="17" t="n">
        <v>1</v>
      </c>
      <c r="F154" s="7" t="s">
        <f>=DATEDIF(A154,$O$2,"y")</f>
      </c>
      <c r="G154" s="7" t="s">
        <f>=DATEDIF(A154,$O$2,"ym")</f>
      </c>
      <c r="H154" s="7" t="s">
        <f>=DATEDIF(A154,$O$2,"md")</f>
      </c>
      <c r="I154" s="7" t="n">
        <v>752</v>
      </c>
      <c r="J154" s="17" t="n">
        <v>779.33</v>
      </c>
      <c r="K154" s="6" t="s">
        <f>=Портфель!G34*Портфель!$R$13</f>
      </c>
      <c r="L154" s="6" t="s">
        <f>=E154*K154</f>
      </c>
      <c r="M154" s="6" t="s">
        <f>=(K154-J154)*E154</f>
      </c>
      <c r="N154" s="6" t="s">
        <f>=MAX(0,M154*0.13)</f>
      </c>
    </row>
    <row collapsed="false" customFormat="false" customHeight="false" hidden="false" ht="12.1" outlineLevel="0" r="155">
      <c r="A155" s="40" t="n">
        <v>45506</v>
      </c>
      <c r="B155" s="16" t="s">
        <v>674</v>
      </c>
      <c r="C155" s="16" t="s">
        <v>121</v>
      </c>
      <c r="D155" s="16" t="s">
        <v>122</v>
      </c>
      <c r="E155" s="17" t="n">
        <v>1</v>
      </c>
      <c r="F155" s="7" t="s">
        <f>=DATEDIF(A155,$O$2,"y")</f>
      </c>
      <c r="G155" s="7" t="s">
        <f>=DATEDIF(A155,$O$2,"ym")</f>
      </c>
      <c r="H155" s="7" t="s">
        <f>=DATEDIF(A155,$O$2,"md")</f>
      </c>
      <c r="I155" s="7" t="n">
        <v>752</v>
      </c>
      <c r="J155" s="17" t="n">
        <v>777.83</v>
      </c>
      <c r="K155" s="6" t="s">
        <f>=Портфель!G34*Портфель!$R$13</f>
      </c>
      <c r="L155" s="6" t="s">
        <f>=E155*K155</f>
      </c>
      <c r="M155" s="6" t="s">
        <f>=(K155-J155)*E155</f>
      </c>
      <c r="N155" s="6" t="s">
        <f>=MAX(0,M155*0.13)</f>
      </c>
    </row>
    <row collapsed="false" customFormat="false" customHeight="false" hidden="false" ht="12.1" outlineLevel="0" r="156">
      <c r="A156" s="40" t="n">
        <v>45646</v>
      </c>
      <c r="B156" s="16" t="s">
        <v>674</v>
      </c>
      <c r="C156" s="16" t="s">
        <v>121</v>
      </c>
      <c r="D156" s="16" t="s">
        <v>122</v>
      </c>
      <c r="E156" s="17" t="n">
        <v>1</v>
      </c>
      <c r="F156" s="7" t="s">
        <f>=DATEDIF(A156,$O$2,"y")</f>
      </c>
      <c r="G156" s="7" t="s">
        <f>=DATEDIF(A156,$O$2,"ym")</f>
      </c>
      <c r="H156" s="7" t="s">
        <f>=DATEDIF(A156,$O$2,"md")</f>
      </c>
      <c r="I156" s="7" t="n">
        <v>612</v>
      </c>
      <c r="J156" s="17" t="n">
        <v>576.73</v>
      </c>
      <c r="K156" s="6" t="s">
        <f>=Портфель!G34*Портфель!$R$13</f>
      </c>
      <c r="L156" s="6" t="s">
        <f>=E156*K156</f>
      </c>
      <c r="M156" s="6" t="s">
        <f>=(K156-J156)*E156</f>
      </c>
      <c r="N156" s="6" t="s">
        <f>=MAX(0,M156*0.13)</f>
      </c>
    </row>
    <row collapsed="false" customFormat="false" customHeight="false" hidden="false" ht="12.1" outlineLevel="0" r="157">
      <c r="A157" s="40" t="n">
        <v>45805</v>
      </c>
      <c r="B157" s="16" t="s">
        <v>674</v>
      </c>
      <c r="C157" s="16" t="s">
        <v>121</v>
      </c>
      <c r="D157" s="16" t="s">
        <v>122</v>
      </c>
      <c r="E157" s="17" t="n">
        <v>1</v>
      </c>
      <c r="F157" s="7" t="s">
        <f>=DATEDIF(A157,$O$2,"y")</f>
      </c>
      <c r="G157" s="7" t="s">
        <f>=DATEDIF(A157,$O$2,"ym")</f>
      </c>
      <c r="H157" s="7" t="s">
        <f>=DATEDIF(A157,$O$2,"md")</f>
      </c>
      <c r="I157" s="7" t="n">
        <v>454</v>
      </c>
      <c r="J157" s="17" t="n">
        <v>616.4</v>
      </c>
      <c r="K157" s="6" t="s">
        <f>=Портфель!G34*Портфель!$R$13</f>
      </c>
      <c r="L157" s="6" t="s">
        <f>=E157*K157</f>
      </c>
      <c r="M157" s="6" t="s">
        <f>=(K157-J157)*E157</f>
      </c>
      <c r="N157" s="6" t="s">
        <f>=MAX(0,M157*0.13)</f>
      </c>
    </row>
    <row collapsed="false" customFormat="false" customHeight="false" hidden="false" ht="12.1" outlineLevel="0" r="158">
      <c r="A158" s="40" t="n">
        <v>45909</v>
      </c>
      <c r="B158" s="16" t="s">
        <v>674</v>
      </c>
      <c r="C158" s="16" t="s">
        <v>121</v>
      </c>
      <c r="D158" s="16" t="s">
        <v>122</v>
      </c>
      <c r="E158" s="17" t="n">
        <v>1</v>
      </c>
      <c r="F158" s="7" t="s">
        <f>=DATEDIF(A158,$O$2,"y")</f>
      </c>
      <c r="G158" s="7" t="s">
        <f>=DATEDIF(A158,$O$2,"ym")</f>
      </c>
      <c r="H158" s="7" t="s">
        <f>=DATEDIF(A158,$O$2,"md")</f>
      </c>
      <c r="I158" s="7" t="n">
        <v>349</v>
      </c>
      <c r="J158" s="17" t="n">
        <v>602.3</v>
      </c>
      <c r="K158" s="6" t="s">
        <f>=Портфель!G34*Портфель!$R$13</f>
      </c>
      <c r="L158" s="6" t="s">
        <f>=E158*K158</f>
      </c>
      <c r="M158" s="6" t="s">
        <f>=(K158-J158)*E158</f>
      </c>
      <c r="N158" s="6" t="s">
        <f>=MAX(0,M158*0.13)</f>
      </c>
    </row>
    <row collapsed="false" customFormat="false" customHeight="false" hidden="false" ht="12.1" outlineLevel="0" r="159">
      <c r="A159" s="40" t="n">
        <v>45334</v>
      </c>
      <c r="B159" s="16" t="s">
        <v>674</v>
      </c>
      <c r="C159" s="16" t="s">
        <v>124</v>
      </c>
      <c r="D159" s="16" t="s">
        <v>125</v>
      </c>
      <c r="E159" s="17" t="n">
        <v>10</v>
      </c>
      <c r="F159" s="7" t="s">
        <f>=DATEDIF(A159,$O$2,"y")</f>
      </c>
      <c r="G159" s="7" t="s">
        <f>=DATEDIF(A159,$O$2,"ym")</f>
      </c>
      <c r="H159" s="7" t="s">
        <f>=DATEDIF(A159,$O$2,"md")</f>
      </c>
      <c r="I159" s="7" t="n">
        <v>924</v>
      </c>
      <c r="J159" s="17" t="n">
        <v>40.1</v>
      </c>
      <c r="K159" s="6" t="s">
        <f>=Портфель!G35*Портфель!$R$13</f>
      </c>
      <c r="L159" s="6" t="s">
        <f>=E159*K159</f>
      </c>
      <c r="M159" s="6" t="s">
        <f>=(K159-J159)*E159</f>
      </c>
      <c r="N159" s="6" t="s">
        <f>=MAX(0,M159*0.13)</f>
      </c>
    </row>
    <row collapsed="false" customFormat="false" customHeight="false" hidden="false" ht="12.1" outlineLevel="0" r="160">
      <c r="A160" s="40" t="n">
        <v>45338</v>
      </c>
      <c r="B160" s="16" t="s">
        <v>674</v>
      </c>
      <c r="C160" s="16" t="s">
        <v>124</v>
      </c>
      <c r="D160" s="16" t="s">
        <v>125</v>
      </c>
      <c r="E160" s="17" t="n">
        <v>10</v>
      </c>
      <c r="F160" s="7" t="s">
        <f>=DATEDIF(A160,$O$2,"y")</f>
      </c>
      <c r="G160" s="7" t="s">
        <f>=DATEDIF(A160,$O$2,"ym")</f>
      </c>
      <c r="H160" s="7" t="s">
        <f>=DATEDIF(A160,$O$2,"md")</f>
      </c>
      <c r="I160" s="7" t="n">
        <v>921</v>
      </c>
      <c r="J160" s="17" t="n">
        <v>39.277</v>
      </c>
      <c r="K160" s="6" t="s">
        <f>=Портфель!G35*Портфель!$R$13</f>
      </c>
      <c r="L160" s="6" t="s">
        <f>=E160*K160</f>
      </c>
      <c r="M160" s="6" t="s">
        <f>=(K160-J160)*E160</f>
      </c>
      <c r="N160" s="6" t="s">
        <f>=MAX(0,M160*0.13)</f>
      </c>
    </row>
    <row collapsed="false" customFormat="false" customHeight="false" hidden="false" ht="12.1" outlineLevel="0" r="161">
      <c r="A161" s="40" t="n">
        <v>45349</v>
      </c>
      <c r="B161" s="16" t="s">
        <v>674</v>
      </c>
      <c r="C161" s="16" t="s">
        <v>124</v>
      </c>
      <c r="D161" s="16" t="s">
        <v>125</v>
      </c>
      <c r="E161" s="17" t="n">
        <v>10</v>
      </c>
      <c r="F161" s="7" t="s">
        <f>=DATEDIF(A161,$O$2,"y")</f>
      </c>
      <c r="G161" s="7" t="s">
        <f>=DATEDIF(A161,$O$2,"ym")</f>
      </c>
      <c r="H161" s="7" t="s">
        <f>=DATEDIF(A161,$O$2,"md")</f>
      </c>
      <c r="I161" s="7" t="n">
        <v>910</v>
      </c>
      <c r="J161" s="17" t="n">
        <v>38.014</v>
      </c>
      <c r="K161" s="6" t="s">
        <f>=Портфель!G35*Портфель!$R$13</f>
      </c>
      <c r="L161" s="6" t="s">
        <f>=E161*K161</f>
      </c>
      <c r="M161" s="6" t="s">
        <f>=(K161-J161)*E161</f>
      </c>
      <c r="N161" s="6" t="s">
        <f>=MAX(0,M161*0.13)</f>
      </c>
    </row>
    <row collapsed="false" customFormat="false" customHeight="false" hidden="false" ht="12.1" outlineLevel="0" r="162">
      <c r="A162" s="40" t="n">
        <v>45500</v>
      </c>
      <c r="B162" s="16" t="s">
        <v>674</v>
      </c>
      <c r="C162" s="16" t="s">
        <v>124</v>
      </c>
      <c r="D162" s="16" t="s">
        <v>125</v>
      </c>
      <c r="E162" s="17" t="n">
        <v>10</v>
      </c>
      <c r="F162" s="7" t="s">
        <f>=DATEDIF(A162,$O$2,"y")</f>
      </c>
      <c r="G162" s="7" t="s">
        <f>=DATEDIF(A162,$O$2,"ym")</f>
      </c>
      <c r="H162" s="7" t="s">
        <f>=DATEDIF(A162,$O$2,"md")</f>
      </c>
      <c r="I162" s="7" t="n">
        <v>758</v>
      </c>
      <c r="J162" s="17" t="n">
        <v>55.58</v>
      </c>
      <c r="K162" s="6" t="s">
        <f>=Портфель!G35*Портфель!$R$13</f>
      </c>
      <c r="L162" s="6" t="s">
        <f>=E162*K162</f>
      </c>
      <c r="M162" s="6" t="s">
        <f>=(K162-J162)*E162</f>
      </c>
      <c r="N162" s="6" t="s">
        <f>=MAX(0,M162*0.13)</f>
      </c>
    </row>
    <row collapsed="false" customFormat="false" customHeight="false" hidden="false" ht="12.1" outlineLevel="0" r="163">
      <c r="A163" s="40" t="n">
        <v>45594</v>
      </c>
      <c r="B163" s="16" t="s">
        <v>674</v>
      </c>
      <c r="C163" s="16" t="s">
        <v>124</v>
      </c>
      <c r="D163" s="16" t="s">
        <v>125</v>
      </c>
      <c r="E163" s="17" t="n">
        <v>10</v>
      </c>
      <c r="F163" s="7" t="s">
        <f>=DATEDIF(A163,$O$2,"y")</f>
      </c>
      <c r="G163" s="7" t="s">
        <f>=DATEDIF(A163,$O$2,"ym")</f>
      </c>
      <c r="H163" s="7" t="s">
        <f>=DATEDIF(A163,$O$2,"md")</f>
      </c>
      <c r="I163" s="7" t="n">
        <v>664</v>
      </c>
      <c r="J163" s="17" t="n">
        <v>56.028</v>
      </c>
      <c r="K163" s="6" t="s">
        <f>=Портфель!G35*Портфель!$R$13</f>
      </c>
      <c r="L163" s="6" t="s">
        <f>=E163*K163</f>
      </c>
      <c r="M163" s="6" t="s">
        <f>=(K163-J163)*E163</f>
      </c>
      <c r="N163" s="6" t="s">
        <f>=MAX(0,M163*0.13)</f>
      </c>
    </row>
    <row collapsed="false" customFormat="false" customHeight="false" hidden="false" ht="12.1" outlineLevel="0" r="164">
      <c r="A164" s="40" t="n">
        <v>45856</v>
      </c>
      <c r="B164" s="16" t="s">
        <v>674</v>
      </c>
      <c r="C164" s="16" t="s">
        <v>124</v>
      </c>
      <c r="D164" s="16" t="s">
        <v>125</v>
      </c>
      <c r="E164" s="17" t="n">
        <v>20</v>
      </c>
      <c r="F164" s="7" t="s">
        <f>=DATEDIF(A164,$O$2,"y")</f>
      </c>
      <c r="G164" s="7" t="s">
        <f>=DATEDIF(A164,$O$2,"ym")</f>
      </c>
      <c r="H164" s="7" t="s">
        <f>=DATEDIF(A164,$O$2,"md")</f>
      </c>
      <c r="I164" s="7" t="n">
        <v>403</v>
      </c>
      <c r="J164" s="17" t="n">
        <v>58.134</v>
      </c>
      <c r="K164" s="6" t="s">
        <f>=Портфель!G35*Портфель!$R$13</f>
      </c>
      <c r="L164" s="6" t="s">
        <f>=E164*K164</f>
      </c>
      <c r="M164" s="6" t="s">
        <f>=(K164-J164)*E164</f>
      </c>
      <c r="N164" s="6" t="s">
        <f>=MAX(0,M164*0.13)</f>
      </c>
    </row>
    <row collapsed="false" customFormat="false" customHeight="false" hidden="false" ht="12.1" outlineLevel="0" r="165">
      <c r="A165" s="40" t="n">
        <v>45505</v>
      </c>
      <c r="B165" s="16" t="s">
        <v>674</v>
      </c>
      <c r="C165" s="16" t="s">
        <v>127</v>
      </c>
      <c r="D165" s="16" t="s">
        <v>128</v>
      </c>
      <c r="E165" s="17" t="n">
        <v>1</v>
      </c>
      <c r="F165" s="7" t="s">
        <f>=DATEDIF(A165,$O$2,"y")</f>
      </c>
      <c r="G165" s="7" t="s">
        <f>=DATEDIF(A165,$O$2,"ym")</f>
      </c>
      <c r="H165" s="7" t="s">
        <f>=DATEDIF(A165,$O$2,"md")</f>
      </c>
      <c r="I165" s="7" t="n">
        <v>754</v>
      </c>
      <c r="J165" s="17" t="n">
        <v>279.69</v>
      </c>
      <c r="K165" s="6" t="s">
        <f>=Портфель!G36*Портфель!$R$13</f>
      </c>
      <c r="L165" s="6" t="s">
        <f>=E165*K165</f>
      </c>
      <c r="M165" s="6" t="s">
        <f>=(K165-J165)*E165</f>
      </c>
      <c r="N165" s="6" t="s">
        <f>=MAX(0,M165*0.13)</f>
      </c>
    </row>
    <row collapsed="false" customFormat="false" customHeight="false" hidden="false" ht="12.1" outlineLevel="0" r="166">
      <c r="A166" s="40" t="n">
        <v>45506</v>
      </c>
      <c r="B166" s="16" t="s">
        <v>674</v>
      </c>
      <c r="C166" s="16" t="s">
        <v>127</v>
      </c>
      <c r="D166" s="16" t="s">
        <v>128</v>
      </c>
      <c r="E166" s="17" t="n">
        <v>2</v>
      </c>
      <c r="F166" s="7" t="s">
        <f>=DATEDIF(A166,$O$2,"y")</f>
      </c>
      <c r="G166" s="7" t="s">
        <f>=DATEDIF(A166,$O$2,"ym")</f>
      </c>
      <c r="H166" s="7" t="s">
        <f>=DATEDIF(A166,$O$2,"md")</f>
      </c>
      <c r="I166" s="7" t="n">
        <v>753</v>
      </c>
      <c r="J166" s="17" t="n">
        <v>274.07</v>
      </c>
      <c r="K166" s="6" t="s">
        <f>=Портфель!G36*Портфель!$R$13</f>
      </c>
      <c r="L166" s="6" t="s">
        <f>=E166*K166</f>
      </c>
      <c r="M166" s="6" t="s">
        <f>=(K166-J166)*E166</f>
      </c>
      <c r="N166" s="6" t="s">
        <f>=MAX(0,M166*0.13)</f>
      </c>
    </row>
    <row collapsed="false" customFormat="false" customHeight="false" hidden="false" ht="12.1" outlineLevel="0" r="167">
      <c r="A167" s="40" t="n">
        <v>45509</v>
      </c>
      <c r="B167" s="16" t="s">
        <v>674</v>
      </c>
      <c r="C167" s="16" t="s">
        <v>127</v>
      </c>
      <c r="D167" s="16" t="s">
        <v>128</v>
      </c>
      <c r="E167" s="17" t="n">
        <v>1</v>
      </c>
      <c r="F167" s="7" t="s">
        <f>=DATEDIF(A167,$O$2,"y")</f>
      </c>
      <c r="G167" s="7" t="s">
        <f>=DATEDIF(A167,$O$2,"ym")</f>
      </c>
      <c r="H167" s="7" t="s">
        <f>=DATEDIF(A167,$O$2,"md")</f>
      </c>
      <c r="I167" s="7" t="n">
        <v>750</v>
      </c>
      <c r="J167" s="17" t="n">
        <v>270.15</v>
      </c>
      <c r="K167" s="6" t="s">
        <f>=Портфель!G36*Портфель!$R$13</f>
      </c>
      <c r="L167" s="6" t="s">
        <f>=E167*K167</f>
      </c>
      <c r="M167" s="6" t="s">
        <f>=(K167-J167)*E167</f>
      </c>
      <c r="N167" s="6" t="s">
        <f>=MAX(0,M167*0.13)</f>
      </c>
    </row>
    <row collapsed="false" customFormat="false" customHeight="false" hidden="false" ht="12.1" outlineLevel="0" r="168">
      <c r="A168" s="40" t="n">
        <v>45530</v>
      </c>
      <c r="B168" s="16" t="s">
        <v>674</v>
      </c>
      <c r="C168" s="16" t="s">
        <v>127</v>
      </c>
      <c r="D168" s="16" t="s">
        <v>128</v>
      </c>
      <c r="E168" s="17" t="n">
        <v>3</v>
      </c>
      <c r="F168" s="7" t="s">
        <f>=DATEDIF(A168,$O$2,"y")</f>
      </c>
      <c r="G168" s="7" t="s">
        <f>=DATEDIF(A168,$O$2,"ym")</f>
      </c>
      <c r="H168" s="7" t="s">
        <f>=DATEDIF(A168,$O$2,"md")</f>
      </c>
      <c r="I168" s="7" t="n">
        <v>729</v>
      </c>
      <c r="J168" s="17" t="n">
        <v>242.02333333333</v>
      </c>
      <c r="K168" s="6" t="s">
        <f>=Портфель!G36*Портфель!$R$13</f>
      </c>
      <c r="L168" s="6" t="s">
        <f>=E168*K168</f>
      </c>
      <c r="M168" s="6" t="s">
        <f>=(K168-J168)*E168</f>
      </c>
      <c r="N168" s="6" t="s">
        <f>=MAX(0,M168*0.13)</f>
      </c>
    </row>
    <row collapsed="false" customFormat="false" customHeight="false" hidden="false" ht="12.1" outlineLevel="0" r="169">
      <c r="A169" s="40" t="n">
        <v>45530</v>
      </c>
      <c r="B169" s="16" t="s">
        <v>674</v>
      </c>
      <c r="C169" s="16" t="s">
        <v>127</v>
      </c>
      <c r="D169" s="16" t="s">
        <v>128</v>
      </c>
      <c r="E169" s="17" t="n">
        <v>3</v>
      </c>
      <c r="F169" s="7" t="s">
        <f>=DATEDIF(A169,$O$2,"y")</f>
      </c>
      <c r="G169" s="7" t="s">
        <f>=DATEDIF(A169,$O$2,"ym")</f>
      </c>
      <c r="H169" s="7" t="s">
        <f>=DATEDIF(A169,$O$2,"md")</f>
      </c>
      <c r="I169" s="7" t="n">
        <v>729</v>
      </c>
      <c r="J169" s="17" t="n">
        <v>241.97333333333</v>
      </c>
      <c r="K169" s="6" t="s">
        <f>=Портфель!G36*Портфель!$R$13</f>
      </c>
      <c r="L169" s="6" t="s">
        <f>=E169*K169</f>
      </c>
      <c r="M169" s="6" t="s">
        <f>=(K169-J169)*E169</f>
      </c>
      <c r="N169" s="6" t="s">
        <f>=MAX(0,M169*0.13)</f>
      </c>
    </row>
    <row collapsed="false" customFormat="false" customHeight="false" hidden="false" ht="12.1" outlineLevel="0" r="170">
      <c r="A170" s="40" t="n">
        <v>45567</v>
      </c>
      <c r="B170" s="16" t="s">
        <v>674</v>
      </c>
      <c r="C170" s="16" t="s">
        <v>127</v>
      </c>
      <c r="D170" s="16" t="s">
        <v>128</v>
      </c>
      <c r="E170" s="17" t="n">
        <v>5</v>
      </c>
      <c r="F170" s="7" t="s">
        <f>=DATEDIF(A170,$O$2,"y")</f>
      </c>
      <c r="G170" s="7" t="s">
        <f>=DATEDIF(A170,$O$2,"ym")</f>
      </c>
      <c r="H170" s="7" t="s">
        <f>=DATEDIF(A170,$O$2,"md")</f>
      </c>
      <c r="I170" s="7" t="n">
        <v>691</v>
      </c>
      <c r="J170" s="17" t="n">
        <v>224.572</v>
      </c>
      <c r="K170" s="6" t="s">
        <f>=Портфель!G36*Портфель!$R$13</f>
      </c>
      <c r="L170" s="6" t="s">
        <f>=E170*K170</f>
      </c>
      <c r="M170" s="6" t="s">
        <f>=(K170-J170)*E170</f>
      </c>
      <c r="N170" s="6" t="s">
        <f>=MAX(0,M170*0.13)</f>
      </c>
    </row>
    <row collapsed="false" customFormat="false" customHeight="false" hidden="false" ht="12.1" outlineLevel="0" r="171">
      <c r="A171" s="40" t="n">
        <v>45594</v>
      </c>
      <c r="B171" s="16" t="s">
        <v>674</v>
      </c>
      <c r="C171" s="16" t="s">
        <v>127</v>
      </c>
      <c r="D171" s="16" t="s">
        <v>128</v>
      </c>
      <c r="E171" s="17" t="n">
        <v>3</v>
      </c>
      <c r="F171" s="7" t="s">
        <f>=DATEDIF(A171,$O$2,"y")</f>
      </c>
      <c r="G171" s="7" t="s">
        <f>=DATEDIF(A171,$O$2,"ym")</f>
      </c>
      <c r="H171" s="7" t="s">
        <f>=DATEDIF(A171,$O$2,"md")</f>
      </c>
      <c r="I171" s="7" t="n">
        <v>664</v>
      </c>
      <c r="J171" s="17" t="n">
        <v>200</v>
      </c>
      <c r="K171" s="6" t="s">
        <f>=Портфель!G36*Портфель!$R$13</f>
      </c>
      <c r="L171" s="6" t="s">
        <f>=E171*K171</f>
      </c>
      <c r="M171" s="6" t="s">
        <f>=(K171-J171)*E171</f>
      </c>
      <c r="N171" s="6" t="s">
        <f>=MAX(0,M171*0.13)</f>
      </c>
    </row>
    <row collapsed="false" customFormat="false" customHeight="false" hidden="false" ht="12.1" outlineLevel="0" r="172">
      <c r="A172" s="40" t="n">
        <v>45758</v>
      </c>
      <c r="B172" s="16" t="s">
        <v>674</v>
      </c>
      <c r="C172" s="16" t="s">
        <v>127</v>
      </c>
      <c r="D172" s="16" t="s">
        <v>128</v>
      </c>
      <c r="E172" s="17" t="n">
        <v>6</v>
      </c>
      <c r="F172" s="7" t="s">
        <f>=DATEDIF(A172,$O$2,"y")</f>
      </c>
      <c r="G172" s="7" t="s">
        <f>=DATEDIF(A172,$O$2,"ym")</f>
      </c>
      <c r="H172" s="7" t="s">
        <f>=DATEDIF(A172,$O$2,"md")</f>
      </c>
      <c r="I172" s="7" t="n">
        <v>500</v>
      </c>
      <c r="J172" s="17" t="n">
        <v>172.83333333333</v>
      </c>
      <c r="K172" s="6" t="s">
        <f>=Портфель!G36*Портфель!$R$13</f>
      </c>
      <c r="L172" s="6" t="s">
        <f>=E172*K172</f>
      </c>
      <c r="M172" s="6" t="s">
        <f>=(K172-J172)*E172</f>
      </c>
      <c r="N172" s="6" t="s">
        <f>=MAX(0,M172*0.13)</f>
      </c>
    </row>
    <row collapsed="false" customFormat="false" customHeight="false" hidden="false" ht="12.1" outlineLevel="0" r="173">
      <c r="A173" s="40" t="n">
        <v>45792</v>
      </c>
      <c r="B173" s="16" t="s">
        <v>674</v>
      </c>
      <c r="C173" s="16" t="s">
        <v>127</v>
      </c>
      <c r="D173" s="16" t="s">
        <v>128</v>
      </c>
      <c r="E173" s="17" t="n">
        <v>1</v>
      </c>
      <c r="F173" s="7" t="s">
        <f>=DATEDIF(A173,$O$2,"y")</f>
      </c>
      <c r="G173" s="7" t="s">
        <f>=DATEDIF(A173,$O$2,"ym")</f>
      </c>
      <c r="H173" s="7" t="s">
        <f>=DATEDIF(A173,$O$2,"md")</f>
      </c>
      <c r="I173" s="7" t="n">
        <v>467</v>
      </c>
      <c r="J173" s="17" t="n">
        <v>160.73</v>
      </c>
      <c r="K173" s="6" t="s">
        <f>=Портфель!G36*Портфель!$R$13</f>
      </c>
      <c r="L173" s="6" t="s">
        <f>=E173*K173</f>
      </c>
      <c r="M173" s="6" t="s">
        <f>=(K173-J173)*E173</f>
      </c>
      <c r="N173" s="6" t="s">
        <f>=MAX(0,M173*0.13)</f>
      </c>
    </row>
    <row collapsed="false" customFormat="false" customHeight="false" hidden="false" ht="12.1" outlineLevel="0" r="174">
      <c r="A174" s="40" t="n">
        <v>45909</v>
      </c>
      <c r="B174" s="16" t="s">
        <v>674</v>
      </c>
      <c r="C174" s="16" t="s">
        <v>127</v>
      </c>
      <c r="D174" s="16" t="s">
        <v>128</v>
      </c>
      <c r="E174" s="17" t="n">
        <v>10</v>
      </c>
      <c r="F174" s="7" t="s">
        <f>=DATEDIF(A174,$O$2,"y")</f>
      </c>
      <c r="G174" s="7" t="s">
        <f>=DATEDIF(A174,$O$2,"ym")</f>
      </c>
      <c r="H174" s="7" t="s">
        <f>=DATEDIF(A174,$O$2,"md")</f>
      </c>
      <c r="I174" s="7" t="n">
        <v>349</v>
      </c>
      <c r="J174" s="17" t="n">
        <v>137.862</v>
      </c>
      <c r="K174" s="6" t="s">
        <f>=Портфель!G36*Портфель!$R$13</f>
      </c>
      <c r="L174" s="6" t="s">
        <f>=E174*K174</f>
      </c>
      <c r="M174" s="6" t="s">
        <f>=(K174-J174)*E174</f>
      </c>
      <c r="N174" s="6" t="s">
        <f>=MAX(0,M174*0.13)</f>
      </c>
    </row>
    <row collapsed="false" customFormat="false" customHeight="false" hidden="false" ht="12.1" outlineLevel="0" r="175">
      <c r="A175" s="40" t="n">
        <v>46127</v>
      </c>
      <c r="B175" s="16" t="s">
        <v>674</v>
      </c>
      <c r="C175" s="16" t="s">
        <v>127</v>
      </c>
      <c r="D175" s="16" t="s">
        <v>128</v>
      </c>
      <c r="E175" s="17" t="n">
        <v>5</v>
      </c>
      <c r="F175" s="7" t="s">
        <f>=DATEDIF(A175,$O$2,"y")</f>
      </c>
      <c r="G175" s="7" t="s">
        <f>=DATEDIF(A175,$O$2,"ym")</f>
      </c>
      <c r="H175" s="7" t="s">
        <f>=DATEDIF(A175,$O$2,"md")</f>
      </c>
      <c r="I175" s="7" t="n">
        <v>131</v>
      </c>
      <c r="J175" s="17" t="n">
        <v>87.712</v>
      </c>
      <c r="K175" s="6" t="s">
        <f>=Портфель!G36*Портфель!$R$13</f>
      </c>
      <c r="L175" s="6" t="s">
        <f>=E175*K175</f>
      </c>
      <c r="M175" s="6" t="s">
        <f>=(K175-J175)*E175</f>
      </c>
      <c r="N175" s="6" t="s">
        <f>=MAX(0,M175*0.13)</f>
      </c>
    </row>
    <row collapsed="false" customFormat="false" customHeight="false" hidden="false" ht="12.1" outlineLevel="0" r="176">
      <c r="A176" s="40" t="n">
        <v>45882</v>
      </c>
      <c r="B176" s="16" t="s">
        <v>674</v>
      </c>
      <c r="C176" s="16" t="s">
        <v>131</v>
      </c>
      <c r="D176" s="16" t="s">
        <v>133</v>
      </c>
      <c r="E176" s="17" t="n">
        <v>37</v>
      </c>
      <c r="F176" s="7" t="s">
        <f>=DATEDIF(A176,$O$2,"y")</f>
      </c>
      <c r="G176" s="7" t="s">
        <f>=DATEDIF(A176,$O$2,"ym")</f>
      </c>
      <c r="H176" s="7" t="s">
        <f>=DATEDIF(A176,$O$2,"md")</f>
      </c>
      <c r="I176" s="7" t="n">
        <v>376</v>
      </c>
      <c r="J176" s="17" t="n">
        <v>101.03</v>
      </c>
      <c r="K176" s="6" t="s">
        <f>=Портфель!G38*Портфель!$R$13</f>
      </c>
      <c r="L176" s="6" t="s">
        <f>=E176*K176</f>
      </c>
      <c r="M176" s="6" t="s">
        <f>=(K176-J176)*E176</f>
      </c>
      <c r="N176" s="6" t="s">
        <f>=MAX(0,M176*0.13)</f>
      </c>
    </row>
    <row collapsed="false" customFormat="false" customHeight="false" hidden="false" ht="12.1" outlineLevel="0" r="177">
      <c r="A177" s="40" t="n">
        <v>45898</v>
      </c>
      <c r="B177" s="16" t="s">
        <v>674</v>
      </c>
      <c r="C177" s="16" t="s">
        <v>131</v>
      </c>
      <c r="D177" s="16" t="s">
        <v>133</v>
      </c>
      <c r="E177" s="17" t="n">
        <v>11</v>
      </c>
      <c r="F177" s="7" t="s">
        <f>=DATEDIF(A177,$O$2,"y")</f>
      </c>
      <c r="G177" s="7" t="s">
        <f>=DATEDIF(A177,$O$2,"ym")</f>
      </c>
      <c r="H177" s="7" t="s">
        <f>=DATEDIF(A177,$O$2,"md")</f>
      </c>
      <c r="I177" s="7" t="n">
        <v>361</v>
      </c>
      <c r="J177" s="17" t="n">
        <v>100.41</v>
      </c>
      <c r="K177" s="6" t="s">
        <f>=Портфель!G38*Портфель!$R$13</f>
      </c>
      <c r="L177" s="6" t="s">
        <f>=E177*K177</f>
      </c>
      <c r="M177" s="6" t="s">
        <f>=(K177-J177)*E177</f>
      </c>
      <c r="N177" s="6" t="s">
        <f>=MAX(0,M177*0.13)</f>
      </c>
    </row>
    <row collapsed="false" customFormat="false" customHeight="false" hidden="false" ht="12.1" outlineLevel="0" r="178">
      <c r="A178" s="40" t="n">
        <v>45898</v>
      </c>
      <c r="B178" s="16" t="s">
        <v>674</v>
      </c>
      <c r="C178" s="16" t="s">
        <v>131</v>
      </c>
      <c r="D178" s="16" t="s">
        <v>133</v>
      </c>
      <c r="E178" s="17" t="n">
        <v>52</v>
      </c>
      <c r="F178" s="7" t="s">
        <f>=DATEDIF(A178,$O$2,"y")</f>
      </c>
      <c r="G178" s="7" t="s">
        <f>=DATEDIF(A178,$O$2,"ym")</f>
      </c>
      <c r="H178" s="7" t="s">
        <f>=DATEDIF(A178,$O$2,"md")</f>
      </c>
      <c r="I178" s="7" t="n">
        <v>360</v>
      </c>
      <c r="J178" s="17" t="n">
        <v>100.45</v>
      </c>
      <c r="K178" s="6" t="s">
        <f>=Портфель!G38*Портфель!$R$13</f>
      </c>
      <c r="L178" s="6" t="s">
        <f>=E178*K178</f>
      </c>
      <c r="M178" s="6" t="s">
        <f>=(K178-J178)*E178</f>
      </c>
      <c r="N178" s="6" t="s">
        <f>=MAX(0,M178*0.13)</f>
      </c>
    </row>
    <row collapsed="false" customFormat="false" customHeight="false" hidden="false" ht="12.1" outlineLevel="0" r="179">
      <c r="A179" s="40" t="n">
        <v>46127</v>
      </c>
      <c r="B179" s="16" t="s">
        <v>674</v>
      </c>
      <c r="C179" s="16" t="s">
        <v>131</v>
      </c>
      <c r="D179" s="16" t="s">
        <v>133</v>
      </c>
      <c r="E179" s="17" t="n">
        <v>50</v>
      </c>
      <c r="F179" s="7" t="s">
        <f>=DATEDIF(A179,$O$2,"y")</f>
      </c>
      <c r="G179" s="7" t="s">
        <f>=DATEDIF(A179,$O$2,"ym")</f>
      </c>
      <c r="H179" s="7" t="s">
        <f>=DATEDIF(A179,$O$2,"md")</f>
      </c>
      <c r="I179" s="7" t="n">
        <v>131</v>
      </c>
      <c r="J179" s="17" t="n">
        <v>101.22</v>
      </c>
      <c r="K179" s="6" t="s">
        <f>=Портфель!G38*Портфель!$R$13</f>
      </c>
      <c r="L179" s="6" t="s">
        <f>=E179*K179</f>
      </c>
      <c r="M179" s="6" t="s">
        <f>=(K179-J179)*E179</f>
      </c>
      <c r="N179" s="6" t="s">
        <f>=MAX(0,M179*0.13)</f>
      </c>
    </row>
    <row collapsed="false" customFormat="false" customHeight="false" hidden="false" ht="12.1" outlineLevel="0" r="180">
      <c r="A180" s="40" t="n">
        <v>46127</v>
      </c>
      <c r="B180" s="16" t="s">
        <v>674</v>
      </c>
      <c r="C180" s="16" t="s">
        <v>131</v>
      </c>
      <c r="D180" s="16" t="s">
        <v>133</v>
      </c>
      <c r="E180" s="17" t="n">
        <v>50</v>
      </c>
      <c r="F180" s="7" t="s">
        <f>=DATEDIF(A180,$O$2,"y")</f>
      </c>
      <c r="G180" s="7" t="s">
        <f>=DATEDIF(A180,$O$2,"ym")</f>
      </c>
      <c r="H180" s="7" t="s">
        <f>=DATEDIF(A180,$O$2,"md")</f>
      </c>
      <c r="I180" s="7" t="n">
        <v>131</v>
      </c>
      <c r="J180" s="17" t="n">
        <v>101.22</v>
      </c>
      <c r="K180" s="6" t="s">
        <f>=Портфель!G38*Портфель!$R$13</f>
      </c>
      <c r="L180" s="6" t="s">
        <f>=E180*K180</f>
      </c>
      <c r="M180" s="6" t="s">
        <f>=(K180-J180)*E180</f>
      </c>
      <c r="N180" s="6" t="s">
        <f>=MAX(0,M180*0.13)</f>
      </c>
    </row>
    <row collapsed="false" customFormat="false" customHeight="false" hidden="false" ht="12.1" outlineLevel="0" r="181">
      <c r="A181" s="40" t="n">
        <v>46017</v>
      </c>
      <c r="B181" s="16" t="s">
        <v>674</v>
      </c>
      <c r="C181" s="16" t="s">
        <v>135</v>
      </c>
      <c r="D181" s="16" t="s">
        <v>136</v>
      </c>
      <c r="E181" s="17" t="n">
        <v>20</v>
      </c>
      <c r="F181" s="7" t="s">
        <f>=DATEDIF(A181,$O$2,"y")</f>
      </c>
      <c r="G181" s="7" t="s">
        <f>=DATEDIF(A181,$O$2,"ym")</f>
      </c>
      <c r="H181" s="7" t="s">
        <f>=DATEDIF(A181,$O$2,"md")</f>
      </c>
      <c r="I181" s="7" t="n">
        <v>241</v>
      </c>
      <c r="J181" s="17" t="n">
        <v>149.2</v>
      </c>
      <c r="K181" s="6" t="s">
        <f>=Портфель!G39*Портфель!$R$13</f>
      </c>
      <c r="L181" s="6" t="s">
        <f>=E181*K181</f>
      </c>
      <c r="M181" s="6" t="s">
        <f>=(K181-J181)*E181</f>
      </c>
      <c r="N181" s="6" t="s">
        <f>=MAX(0,M181*0.13)</f>
      </c>
    </row>
    <row collapsed="false" customFormat="false" customHeight="false" hidden="false" ht="12.1" outlineLevel="0" r="182">
      <c r="A182" s="40" t="n">
        <v>46021</v>
      </c>
      <c r="B182" s="16" t="s">
        <v>674</v>
      </c>
      <c r="C182" s="16" t="s">
        <v>135</v>
      </c>
      <c r="D182" s="16" t="s">
        <v>136</v>
      </c>
      <c r="E182" s="17" t="n">
        <v>2</v>
      </c>
      <c r="F182" s="7" t="s">
        <f>=DATEDIF(A182,$O$2,"y")</f>
      </c>
      <c r="G182" s="7" t="s">
        <f>=DATEDIF(A182,$O$2,"ym")</f>
      </c>
      <c r="H182" s="7" t="s">
        <f>=DATEDIF(A182,$O$2,"md")</f>
      </c>
      <c r="I182" s="7" t="n">
        <v>237</v>
      </c>
      <c r="J182" s="17" t="n">
        <v>149.68</v>
      </c>
      <c r="K182" s="6" t="s">
        <f>=Портфель!G39*Портфель!$R$13</f>
      </c>
      <c r="L182" s="6" t="s">
        <f>=E182*K182</f>
      </c>
      <c r="M182" s="6" t="s">
        <f>=(K182-J182)*E182</f>
      </c>
      <c r="N182" s="6" t="s">
        <f>=MAX(0,M182*0.13)</f>
      </c>
    </row>
    <row collapsed="false" customFormat="false" customHeight="false" hidden="false" ht="12.1" outlineLevel="0" r="183">
      <c r="A183" s="40" t="n">
        <v>46034</v>
      </c>
      <c r="B183" s="16" t="s">
        <v>674</v>
      </c>
      <c r="C183" s="16" t="s">
        <v>135</v>
      </c>
      <c r="D183" s="16" t="s">
        <v>136</v>
      </c>
      <c r="E183" s="17" t="n">
        <v>6</v>
      </c>
      <c r="F183" s="7" t="s">
        <f>=DATEDIF(A183,$O$2,"y")</f>
      </c>
      <c r="G183" s="7" t="s">
        <f>=DATEDIF(A183,$O$2,"ym")</f>
      </c>
      <c r="H183" s="7" t="s">
        <f>=DATEDIF(A183,$O$2,"md")</f>
      </c>
      <c r="I183" s="7" t="n">
        <v>224</v>
      </c>
      <c r="J183" s="17" t="n">
        <v>150.2</v>
      </c>
      <c r="K183" s="6" t="s">
        <f>=Портфель!G39*Портфель!$R$13</f>
      </c>
      <c r="L183" s="6" t="s">
        <f>=E183*K183</f>
      </c>
      <c r="M183" s="6" t="s">
        <f>=(K183-J183)*E183</f>
      </c>
      <c r="N183" s="6" t="s">
        <f>=MAX(0,M183*0.13)</f>
      </c>
    </row>
    <row collapsed="false" customFormat="false" customHeight="false" hidden="false" ht="12.1" outlineLevel="0" r="184">
      <c r="A184" s="40" t="n">
        <v>46045</v>
      </c>
      <c r="B184" s="16" t="s">
        <v>674</v>
      </c>
      <c r="C184" s="16" t="s">
        <v>135</v>
      </c>
      <c r="D184" s="16" t="s">
        <v>136</v>
      </c>
      <c r="E184" s="17" t="n">
        <v>8</v>
      </c>
      <c r="F184" s="7" t="s">
        <f>=DATEDIF(A184,$O$2,"y")</f>
      </c>
      <c r="G184" s="7" t="s">
        <f>=DATEDIF(A184,$O$2,"ym")</f>
      </c>
      <c r="H184" s="7" t="s">
        <f>=DATEDIF(A184,$O$2,"md")</f>
      </c>
      <c r="I184" s="7" t="n">
        <v>214</v>
      </c>
      <c r="J184" s="17" t="n">
        <v>150.91</v>
      </c>
      <c r="K184" s="6" t="s">
        <f>=Портфель!G39*Портфель!$R$13</f>
      </c>
      <c r="L184" s="6" t="s">
        <f>=E184*K184</f>
      </c>
      <c r="M184" s="6" t="s">
        <f>=(K184-J184)*E184</f>
      </c>
      <c r="N184" s="6" t="s">
        <f>=MAX(0,M184*0.13)</f>
      </c>
    </row>
    <row collapsed="false" customFormat="false" customHeight="false" hidden="false" ht="12.1" outlineLevel="0" r="185">
      <c r="A185" s="40" t="n">
        <v>46048</v>
      </c>
      <c r="B185" s="16" t="s">
        <v>674</v>
      </c>
      <c r="C185" s="16" t="s">
        <v>135</v>
      </c>
      <c r="D185" s="16" t="s">
        <v>136</v>
      </c>
      <c r="E185" s="17" t="n">
        <v>2</v>
      </c>
      <c r="F185" s="7" t="s">
        <f>=DATEDIF(A185,$O$2,"y")</f>
      </c>
      <c r="G185" s="7" t="s">
        <f>=DATEDIF(A185,$O$2,"ym")</f>
      </c>
      <c r="H185" s="7" t="s">
        <f>=DATEDIF(A185,$O$2,"md")</f>
      </c>
      <c r="I185" s="7" t="n">
        <v>210</v>
      </c>
      <c r="J185" s="17" t="n">
        <v>151.04</v>
      </c>
      <c r="K185" s="6" t="s">
        <f>=Портфель!G39*Портфель!$R$13</f>
      </c>
      <c r="L185" s="6" t="s">
        <f>=E185*K185</f>
      </c>
      <c r="M185" s="6" t="s">
        <f>=(K185-J185)*E185</f>
      </c>
      <c r="N185" s="6" t="s">
        <f>=MAX(0,M185*0.13)</f>
      </c>
    </row>
    <row collapsed="false" customFormat="false" customHeight="false" hidden="false" ht="12.1" outlineLevel="0" r="186">
      <c r="A186" s="40" t="n">
        <v>46049</v>
      </c>
      <c r="B186" s="16" t="s">
        <v>674</v>
      </c>
      <c r="C186" s="16" t="s">
        <v>135</v>
      </c>
      <c r="D186" s="16" t="s">
        <v>136</v>
      </c>
      <c r="E186" s="17" t="n">
        <v>1</v>
      </c>
      <c r="F186" s="7" t="s">
        <f>=DATEDIF(A186,$O$2,"y")</f>
      </c>
      <c r="G186" s="7" t="s">
        <f>=DATEDIF(A186,$O$2,"ym")</f>
      </c>
      <c r="H186" s="7" t="s">
        <f>=DATEDIF(A186,$O$2,"md")</f>
      </c>
      <c r="I186" s="7" t="n">
        <v>210</v>
      </c>
      <c r="J186" s="17" t="n">
        <v>151.1</v>
      </c>
      <c r="K186" s="6" t="s">
        <f>=Портфель!G39*Портфель!$R$13</f>
      </c>
      <c r="L186" s="6" t="s">
        <f>=E186*K186</f>
      </c>
      <c r="M186" s="6" t="s">
        <f>=(K186-J186)*E186</f>
      </c>
      <c r="N186" s="6" t="s">
        <f>=MAX(0,M186*0.13)</f>
      </c>
    </row>
    <row collapsed="false" customFormat="false" customHeight="false" hidden="false" ht="12.1" outlineLevel="0" r="187">
      <c r="A187" s="40" t="n">
        <v>46050</v>
      </c>
      <c r="B187" s="16" t="s">
        <v>674</v>
      </c>
      <c r="C187" s="16" t="s">
        <v>135</v>
      </c>
      <c r="D187" s="16" t="s">
        <v>136</v>
      </c>
      <c r="E187" s="17" t="n">
        <v>1</v>
      </c>
      <c r="F187" s="7" t="s">
        <f>=DATEDIF(A187,$O$2,"y")</f>
      </c>
      <c r="G187" s="7" t="s">
        <f>=DATEDIF(A187,$O$2,"ym")</f>
      </c>
      <c r="H187" s="7" t="s">
        <f>=DATEDIF(A187,$O$2,"md")</f>
      </c>
      <c r="I187" s="7" t="n">
        <v>208</v>
      </c>
      <c r="J187" s="17" t="n">
        <v>151.16</v>
      </c>
      <c r="K187" s="6" t="s">
        <f>=Портфель!G39*Портфель!$R$13</f>
      </c>
      <c r="L187" s="6" t="s">
        <f>=E187*K187</f>
      </c>
      <c r="M187" s="6" t="s">
        <f>=(K187-J187)*E187</f>
      </c>
      <c r="N187" s="6" t="s">
        <f>=MAX(0,M187*0.13)</f>
      </c>
    </row>
    <row collapsed="false" customFormat="false" customHeight="false" hidden="false" ht="12.1" outlineLevel="0" r="188">
      <c r="A188" s="40" t="n">
        <v>46051</v>
      </c>
      <c r="B188" s="16" t="s">
        <v>674</v>
      </c>
      <c r="C188" s="16" t="s">
        <v>135</v>
      </c>
      <c r="D188" s="16" t="s">
        <v>136</v>
      </c>
      <c r="E188" s="17" t="n">
        <v>2</v>
      </c>
      <c r="F188" s="7" t="s">
        <f>=DATEDIF(A188,$O$2,"y")</f>
      </c>
      <c r="G188" s="7" t="s">
        <f>=DATEDIF(A188,$O$2,"ym")</f>
      </c>
      <c r="H188" s="7" t="s">
        <f>=DATEDIF(A188,$O$2,"md")</f>
      </c>
      <c r="I188" s="7" t="n">
        <v>208</v>
      </c>
      <c r="J188" s="17" t="n">
        <v>151.23</v>
      </c>
      <c r="K188" s="6" t="s">
        <f>=Портфель!G39*Портфель!$R$13</f>
      </c>
      <c r="L188" s="6" t="s">
        <f>=E188*K188</f>
      </c>
      <c r="M188" s="6" t="s">
        <f>=(K188-J188)*E188</f>
      </c>
      <c r="N188" s="6" t="s">
        <f>=MAX(0,M188*0.13)</f>
      </c>
    </row>
    <row collapsed="false" customFormat="false" customHeight="false" hidden="false" ht="12.1" outlineLevel="0" r="189">
      <c r="A189" s="40" t="n">
        <v>46056</v>
      </c>
      <c r="B189" s="16" t="s">
        <v>674</v>
      </c>
      <c r="C189" s="16" t="s">
        <v>135</v>
      </c>
      <c r="D189" s="16" t="s">
        <v>136</v>
      </c>
      <c r="E189" s="17" t="n">
        <v>2</v>
      </c>
      <c r="F189" s="7" t="s">
        <f>=DATEDIF(A189,$O$2,"y")</f>
      </c>
      <c r="G189" s="7" t="s">
        <f>=DATEDIF(A189,$O$2,"ym")</f>
      </c>
      <c r="H189" s="7" t="s">
        <f>=DATEDIF(A189,$O$2,"md")</f>
      </c>
      <c r="I189" s="7" t="n">
        <v>202</v>
      </c>
      <c r="J189" s="17" t="n">
        <v>151.53</v>
      </c>
      <c r="K189" s="6" t="s">
        <f>=Портфель!G39*Портфель!$R$13</f>
      </c>
      <c r="L189" s="6" t="s">
        <f>=E189*K189</f>
      </c>
      <c r="M189" s="6" t="s">
        <f>=(K189-J189)*E189</f>
      </c>
      <c r="N189" s="6" t="s">
        <f>=MAX(0,M189*0.13)</f>
      </c>
    </row>
    <row collapsed="false" customFormat="false" customHeight="false" hidden="false" ht="12.1" outlineLevel="0" r="190">
      <c r="A190" s="40" t="n">
        <v>46057</v>
      </c>
      <c r="B190" s="16" t="s">
        <v>674</v>
      </c>
      <c r="C190" s="16" t="s">
        <v>135</v>
      </c>
      <c r="D190" s="16" t="s">
        <v>136</v>
      </c>
      <c r="E190" s="17" t="n">
        <v>1</v>
      </c>
      <c r="F190" s="7" t="s">
        <f>=DATEDIF(A190,$O$2,"y")</f>
      </c>
      <c r="G190" s="7" t="s">
        <f>=DATEDIF(A190,$O$2,"ym")</f>
      </c>
      <c r="H190" s="7" t="s">
        <f>=DATEDIF(A190,$O$2,"md")</f>
      </c>
      <c r="I190" s="7" t="n">
        <v>201</v>
      </c>
      <c r="J190" s="17" t="n">
        <v>151.59</v>
      </c>
      <c r="K190" s="6" t="s">
        <f>=Портфель!G39*Портфель!$R$13</f>
      </c>
      <c r="L190" s="6" t="s">
        <f>=E190*K190</f>
      </c>
      <c r="M190" s="6" t="s">
        <f>=(K190-J190)*E190</f>
      </c>
      <c r="N190" s="6" t="s">
        <f>=MAX(0,M190*0.13)</f>
      </c>
    </row>
    <row collapsed="false" customFormat="false" customHeight="false" hidden="false" ht="12.1" outlineLevel="0" r="191">
      <c r="A191" s="40" t="n">
        <v>46063</v>
      </c>
      <c r="B191" s="16" t="s">
        <v>674</v>
      </c>
      <c r="C191" s="16" t="s">
        <v>135</v>
      </c>
      <c r="D191" s="16" t="s">
        <v>136</v>
      </c>
      <c r="E191" s="17" t="n">
        <v>1</v>
      </c>
      <c r="F191" s="7" t="s">
        <f>=DATEDIF(A191,$O$2,"y")</f>
      </c>
      <c r="G191" s="7" t="s">
        <f>=DATEDIF(A191,$O$2,"ym")</f>
      </c>
      <c r="H191" s="7" t="s">
        <f>=DATEDIF(A191,$O$2,"md")</f>
      </c>
      <c r="I191" s="7" t="n">
        <v>195</v>
      </c>
      <c r="J191" s="17" t="n">
        <v>151.94</v>
      </c>
      <c r="K191" s="6" t="s">
        <f>=Портфель!G39*Портфель!$R$13</f>
      </c>
      <c r="L191" s="6" t="s">
        <f>=E191*K191</f>
      </c>
      <c r="M191" s="6" t="s">
        <f>=(K191-J191)*E191</f>
      </c>
      <c r="N191" s="6" t="s">
        <f>=MAX(0,M191*0.13)</f>
      </c>
    </row>
    <row collapsed="false" customFormat="false" customHeight="false" hidden="false" ht="12.1" outlineLevel="0" r="192">
      <c r="A192" s="40" t="n">
        <v>46080</v>
      </c>
      <c r="B192" s="16" t="s">
        <v>674</v>
      </c>
      <c r="C192" s="16" t="s">
        <v>135</v>
      </c>
      <c r="D192" s="16" t="s">
        <v>136</v>
      </c>
      <c r="E192" s="17" t="n">
        <v>11</v>
      </c>
      <c r="F192" s="7" t="s">
        <f>=DATEDIF(A192,$O$2,"y")</f>
      </c>
      <c r="G192" s="7" t="s">
        <f>=DATEDIF(A192,$O$2,"ym")</f>
      </c>
      <c r="H192" s="7" t="s">
        <f>=DATEDIF(A192,$O$2,"md")</f>
      </c>
      <c r="I192" s="7" t="n">
        <v>178</v>
      </c>
      <c r="J192" s="17" t="n">
        <v>153.02</v>
      </c>
      <c r="K192" s="6" t="s">
        <f>=Портфель!G39*Портфель!$R$13</f>
      </c>
      <c r="L192" s="6" t="s">
        <f>=E192*K192</f>
      </c>
      <c r="M192" s="6" t="s">
        <f>=(K192-J192)*E192</f>
      </c>
      <c r="N192" s="6" t="s">
        <f>=MAX(0,M192*0.13)</f>
      </c>
    </row>
    <row collapsed="false" customFormat="false" customHeight="false" hidden="false" ht="12.1" outlineLevel="0" r="193">
      <c r="A193" s="40" t="n">
        <v>46085</v>
      </c>
      <c r="B193" s="16" t="s">
        <v>674</v>
      </c>
      <c r="C193" s="16" t="s">
        <v>135</v>
      </c>
      <c r="D193" s="16" t="s">
        <v>136</v>
      </c>
      <c r="E193" s="17" t="n">
        <v>6</v>
      </c>
      <c r="F193" s="7" t="s">
        <f>=DATEDIF(A193,$O$2,"y")</f>
      </c>
      <c r="G193" s="7" t="s">
        <f>=DATEDIF(A193,$O$2,"ym")</f>
      </c>
      <c r="H193" s="7" t="s">
        <f>=DATEDIF(A193,$O$2,"md")</f>
      </c>
      <c r="I193" s="7" t="n">
        <v>173</v>
      </c>
      <c r="J193" s="17" t="n">
        <v>153.24</v>
      </c>
      <c r="K193" s="6" t="s">
        <f>=Портфель!G39*Портфель!$R$13</f>
      </c>
      <c r="L193" s="6" t="s">
        <f>=E193*K193</f>
      </c>
      <c r="M193" s="6" t="s">
        <f>=(K193-J193)*E193</f>
      </c>
      <c r="N193" s="6" t="s">
        <f>=MAX(0,M193*0.13)</f>
      </c>
    </row>
    <row collapsed="false" customFormat="false" customHeight="false" hidden="false" ht="12.1" outlineLevel="0" r="194">
      <c r="A194" s="40" t="n">
        <v>46127</v>
      </c>
      <c r="B194" s="16" t="s">
        <v>674</v>
      </c>
      <c r="C194" s="16" t="s">
        <v>135</v>
      </c>
      <c r="D194" s="16" t="s">
        <v>136</v>
      </c>
      <c r="E194" s="17" t="n">
        <v>2</v>
      </c>
      <c r="F194" s="7" t="s">
        <f>=DATEDIF(A194,$O$2,"y")</f>
      </c>
      <c r="G194" s="7" t="s">
        <f>=DATEDIF(A194,$O$2,"ym")</f>
      </c>
      <c r="H194" s="7" t="s">
        <f>=DATEDIF(A194,$O$2,"md")</f>
      </c>
      <c r="I194" s="7" t="n">
        <v>131</v>
      </c>
      <c r="J194" s="17" t="n">
        <v>155.64</v>
      </c>
      <c r="K194" s="6" t="s">
        <f>=Портфель!G39*Портфель!$R$13</f>
      </c>
      <c r="L194" s="6" t="s">
        <f>=E194*K194</f>
      </c>
      <c r="M194" s="6" t="s">
        <f>=(K194-J194)*E194</f>
      </c>
      <c r="N194" s="6" t="s">
        <f>=MAX(0,M194*0.13)</f>
      </c>
    </row>
    <row collapsed="false" customFormat="false" customHeight="false" hidden="false" ht="12.1" outlineLevel="0" r="195">
      <c r="A195" s="40" t="n">
        <v>46135</v>
      </c>
      <c r="B195" s="16" t="s">
        <v>674</v>
      </c>
      <c r="C195" s="16" t="s">
        <v>135</v>
      </c>
      <c r="D195" s="16" t="s">
        <v>136</v>
      </c>
      <c r="E195" s="17" t="n">
        <v>3</v>
      </c>
      <c r="F195" s="7" t="s">
        <f>=DATEDIF(A195,$O$2,"y")</f>
      </c>
      <c r="G195" s="7" t="s">
        <f>=DATEDIF(A195,$O$2,"ym")</f>
      </c>
      <c r="H195" s="7" t="s">
        <f>=DATEDIF(A195,$O$2,"md")</f>
      </c>
      <c r="I195" s="7" t="n">
        <v>123</v>
      </c>
      <c r="J195" s="17" t="n">
        <v>156.09</v>
      </c>
      <c r="K195" s="6" t="s">
        <f>=Портфель!G39*Портфель!$R$13</f>
      </c>
      <c r="L195" s="6" t="s">
        <f>=E195*K195</f>
      </c>
      <c r="M195" s="6" t="s">
        <f>=(K195-J195)*E195</f>
      </c>
      <c r="N195" s="6" t="s">
        <f>=MAX(0,M195*0.13)</f>
      </c>
    </row>
    <row collapsed="false" customFormat="false" customHeight="false" hidden="false" ht="12.1" outlineLevel="0" r="196">
      <c r="A196" s="40" t="n">
        <v>46128</v>
      </c>
      <c r="B196" s="16" t="s">
        <v>796</v>
      </c>
      <c r="C196" s="16" t="s">
        <v>135</v>
      </c>
      <c r="D196" s="16" t="s">
        <v>136</v>
      </c>
      <c r="E196" s="17" t="n">
        <v>1</v>
      </c>
      <c r="F196" s="7" t="s">
        <f>=DATEDIF(A196,$O$2,"y")</f>
      </c>
      <c r="G196" s="7" t="s">
        <f>=DATEDIF(A196,$O$2,"ym")</f>
      </c>
      <c r="H196" s="7" t="s">
        <f>=DATEDIF(A196,$O$2,"md")</f>
      </c>
      <c r="I196" s="7" t="n">
        <v>131</v>
      </c>
      <c r="J196" s="17" t="n">
        <v>155.69</v>
      </c>
      <c r="K196" s="6" t="s">
        <f>=Портфель!G39*Портфель!$R$13</f>
      </c>
      <c r="L196" s="6" t="s">
        <f>=E196*K196</f>
      </c>
      <c r="M196" s="6" t="s">
        <f>=(K196-J196)*E196</f>
      </c>
      <c r="N196" s="6" t="s">
        <f>=MAX(0,M196*0.13)</f>
      </c>
    </row>
    <row collapsed="false" customFormat="false" customHeight="false" hidden="false" ht="12.1" outlineLevel="0" r="197">
      <c r="A197" s="40" t="n">
        <v>46130</v>
      </c>
      <c r="B197" s="16" t="s">
        <v>796</v>
      </c>
      <c r="C197" s="16" t="s">
        <v>135</v>
      </c>
      <c r="D197" s="16" t="s">
        <v>136</v>
      </c>
      <c r="E197" s="17" t="n">
        <v>1</v>
      </c>
      <c r="F197" s="7" t="s">
        <f>=DATEDIF(A197,$O$2,"y")</f>
      </c>
      <c r="G197" s="7" t="s">
        <f>=DATEDIF(A197,$O$2,"ym")</f>
      </c>
      <c r="H197" s="7" t="s">
        <f>=DATEDIF(A197,$O$2,"md")</f>
      </c>
      <c r="I197" s="7" t="n">
        <v>129</v>
      </c>
      <c r="J197" s="17" t="n">
        <v>155.8</v>
      </c>
      <c r="K197" s="6" t="s">
        <f>=Портфель!G39*Портфель!$R$13</f>
      </c>
      <c r="L197" s="6" t="s">
        <f>=E197*K197</f>
      </c>
      <c r="M197" s="6" t="s">
        <f>=(K197-J197)*E197</f>
      </c>
      <c r="N197" s="6" t="s">
        <f>=MAX(0,M197*0.13)</f>
      </c>
    </row>
    <row collapsed="false" customFormat="false" customHeight="false" hidden="false" ht="12.1" outlineLevel="0" r="198">
      <c r="A198" s="40" t="n">
        <v>46134</v>
      </c>
      <c r="B198" s="16" t="s">
        <v>796</v>
      </c>
      <c r="C198" s="16" t="s">
        <v>135</v>
      </c>
      <c r="D198" s="16" t="s">
        <v>136</v>
      </c>
      <c r="E198" s="17" t="n">
        <v>1</v>
      </c>
      <c r="F198" s="7" t="s">
        <f>=DATEDIF(A198,$O$2,"y")</f>
      </c>
      <c r="G198" s="7" t="s">
        <f>=DATEDIF(A198,$O$2,"ym")</f>
      </c>
      <c r="H198" s="7" t="s">
        <f>=DATEDIF(A198,$O$2,"md")</f>
      </c>
      <c r="I198" s="7" t="n">
        <v>125</v>
      </c>
      <c r="J198" s="17" t="n">
        <v>156.03</v>
      </c>
      <c r="K198" s="6" t="s">
        <f>=Портфель!G39*Портфель!$R$13</f>
      </c>
      <c r="L198" s="6" t="s">
        <f>=E198*K198</f>
      </c>
      <c r="M198" s="6" t="s">
        <f>=(K198-J198)*E198</f>
      </c>
      <c r="N198" s="6" t="s">
        <f>=MAX(0,M198*0.13)</f>
      </c>
    </row>
    <row collapsed="false" customFormat="false" customHeight="false" hidden="false" ht="12.1" outlineLevel="0" r="199">
      <c r="A199" s="40" t="n">
        <v>46136</v>
      </c>
      <c r="B199" s="16" t="s">
        <v>796</v>
      </c>
      <c r="C199" s="16" t="s">
        <v>135</v>
      </c>
      <c r="D199" s="16" t="s">
        <v>136</v>
      </c>
      <c r="E199" s="17" t="n">
        <v>1</v>
      </c>
      <c r="F199" s="7" t="s">
        <f>=DATEDIF(A199,$O$2,"y")</f>
      </c>
      <c r="G199" s="7" t="s">
        <f>=DATEDIF(A199,$O$2,"ym")</f>
      </c>
      <c r="H199" s="7" t="s">
        <f>=DATEDIF(A199,$O$2,"md")</f>
      </c>
      <c r="I199" s="7" t="n">
        <v>122</v>
      </c>
      <c r="J199" s="17" t="n">
        <v>156.14</v>
      </c>
      <c r="K199" s="6" t="s">
        <f>=Портфель!G39*Портфель!$R$13</f>
      </c>
      <c r="L199" s="6" t="s">
        <f>=E199*K199</f>
      </c>
      <c r="M199" s="6" t="s">
        <f>=(K199-J199)*E199</f>
      </c>
      <c r="N199" s="6" t="s">
        <f>=MAX(0,M199*0.13)</f>
      </c>
    </row>
    <row collapsed="false" customFormat="false" customHeight="false" hidden="false" ht="12.1" outlineLevel="0" r="200">
      <c r="A200" s="40" t="n">
        <v>46143</v>
      </c>
      <c r="B200" s="16" t="s">
        <v>796</v>
      </c>
      <c r="C200" s="16" t="s">
        <v>135</v>
      </c>
      <c r="D200" s="16" t="s">
        <v>136</v>
      </c>
      <c r="E200" s="17" t="n">
        <v>1</v>
      </c>
      <c r="F200" s="7" t="s">
        <f>=DATEDIF(A200,$O$2,"y")</f>
      </c>
      <c r="G200" s="7" t="s">
        <f>=DATEDIF(A200,$O$2,"ym")</f>
      </c>
      <c r="H200" s="7" t="s">
        <f>=DATEDIF(A200,$O$2,"md")</f>
      </c>
      <c r="I200" s="7" t="n">
        <v>116</v>
      </c>
      <c r="J200" s="17" t="n">
        <v>156.54</v>
      </c>
      <c r="K200" s="6" t="s">
        <f>=Портфель!G39*Портфель!$R$13</f>
      </c>
      <c r="L200" s="6" t="s">
        <f>=E200*K200</f>
      </c>
      <c r="M200" s="6" t="s">
        <f>=(K200-J200)*E200</f>
      </c>
      <c r="N200" s="6" t="s">
        <f>=MAX(0,M200*0.13)</f>
      </c>
    </row>
    <row collapsed="false" customFormat="false" customHeight="false" hidden="false" ht="12.1" outlineLevel="0" r="201">
      <c r="A201" s="40" t="n">
        <v>46146</v>
      </c>
      <c r="B201" s="16" t="s">
        <v>796</v>
      </c>
      <c r="C201" s="16" t="s">
        <v>135</v>
      </c>
      <c r="D201" s="16" t="s">
        <v>136</v>
      </c>
      <c r="E201" s="17" t="n">
        <v>5</v>
      </c>
      <c r="F201" s="7" t="s">
        <f>=DATEDIF(A201,$O$2,"y")</f>
      </c>
      <c r="G201" s="7" t="s">
        <f>=DATEDIF(A201,$O$2,"ym")</f>
      </c>
      <c r="H201" s="7" t="s">
        <f>=DATEDIF(A201,$O$2,"md")</f>
      </c>
      <c r="I201" s="7" t="n">
        <v>112</v>
      </c>
      <c r="J201" s="17" t="n">
        <v>156.71</v>
      </c>
      <c r="K201" s="6" t="s">
        <f>=Портфель!G39*Портфель!$R$13</f>
      </c>
      <c r="L201" s="6" t="s">
        <f>=E201*K201</f>
      </c>
      <c r="M201" s="6" t="s">
        <f>=(K201-J201)*E201</f>
      </c>
      <c r="N201" s="6" t="s">
        <f>=MAX(0,M201*0.13)</f>
      </c>
    </row>
    <row collapsed="false" customFormat="false" customHeight="false" hidden="false" ht="12.1" outlineLevel="0" r="202">
      <c r="A202" s="40" t="n">
        <v>46147</v>
      </c>
      <c r="B202" s="16" t="s">
        <v>796</v>
      </c>
      <c r="C202" s="16" t="s">
        <v>135</v>
      </c>
      <c r="D202" s="16" t="s">
        <v>136</v>
      </c>
      <c r="E202" s="17" t="n">
        <v>1</v>
      </c>
      <c r="F202" s="7" t="s">
        <f>=DATEDIF(A202,$O$2,"y")</f>
      </c>
      <c r="G202" s="7" t="s">
        <f>=DATEDIF(A202,$O$2,"ym")</f>
      </c>
      <c r="H202" s="7" t="s">
        <f>=DATEDIF(A202,$O$2,"md")</f>
      </c>
      <c r="I202" s="7" t="n">
        <v>112</v>
      </c>
      <c r="J202" s="17" t="n">
        <v>156.76</v>
      </c>
      <c r="K202" s="6" t="s">
        <f>=Портфель!G39*Портфель!$R$13</f>
      </c>
      <c r="L202" s="6" t="s">
        <f>=E202*K202</f>
      </c>
      <c r="M202" s="6" t="s">
        <f>=(K202-J202)*E202</f>
      </c>
      <c r="N202" s="6" t="s">
        <f>=MAX(0,M202*0.13)</f>
      </c>
    </row>
    <row collapsed="false" customFormat="false" customHeight="false" hidden="false" ht="12.1" outlineLevel="0" r="203">
      <c r="A203" s="40" t="n">
        <v>46151</v>
      </c>
      <c r="B203" s="16" t="s">
        <v>796</v>
      </c>
      <c r="C203" s="16" t="s">
        <v>135</v>
      </c>
      <c r="D203" s="16" t="s">
        <v>136</v>
      </c>
      <c r="E203" s="17" t="n">
        <v>1</v>
      </c>
      <c r="F203" s="7" t="s">
        <f>=DATEDIF(A203,$O$2,"y")</f>
      </c>
      <c r="G203" s="7" t="s">
        <f>=DATEDIF(A203,$O$2,"ym")</f>
      </c>
      <c r="H203" s="7" t="s">
        <f>=DATEDIF(A203,$O$2,"md")</f>
      </c>
      <c r="I203" s="7" t="n">
        <v>108</v>
      </c>
      <c r="J203" s="17" t="n">
        <v>156.98</v>
      </c>
      <c r="K203" s="6" t="s">
        <f>=Портфель!G39*Портфель!$R$13</f>
      </c>
      <c r="L203" s="6" t="s">
        <f>=E203*K203</f>
      </c>
      <c r="M203" s="6" t="s">
        <f>=(K203-J203)*E203</f>
      </c>
      <c r="N203" s="6" t="s">
        <f>=MAX(0,M203*0.13)</f>
      </c>
    </row>
    <row collapsed="false" customFormat="false" customHeight="false" hidden="false" ht="12.1" outlineLevel="0" r="204">
      <c r="A204" s="40" t="n">
        <v>46156</v>
      </c>
      <c r="B204" s="16" t="s">
        <v>796</v>
      </c>
      <c r="C204" s="16" t="s">
        <v>135</v>
      </c>
      <c r="D204" s="16" t="s">
        <v>136</v>
      </c>
      <c r="E204" s="17" t="n">
        <v>1</v>
      </c>
      <c r="F204" s="7" t="s">
        <f>=DATEDIF(A204,$O$2,"y")</f>
      </c>
      <c r="G204" s="7" t="s">
        <f>=DATEDIF(A204,$O$2,"ym")</f>
      </c>
      <c r="H204" s="7" t="s">
        <f>=DATEDIF(A204,$O$2,"md")</f>
      </c>
      <c r="I204" s="7" t="n">
        <v>103</v>
      </c>
      <c r="J204" s="17" t="n">
        <v>157.27</v>
      </c>
      <c r="K204" s="6" t="s">
        <f>=Портфель!G39*Портфель!$R$13</f>
      </c>
      <c r="L204" s="6" t="s">
        <f>=E204*K204</f>
      </c>
      <c r="M204" s="6" t="s">
        <f>=(K204-J204)*E204</f>
      </c>
      <c r="N204" s="6" t="s">
        <f>=MAX(0,M204*0.13)</f>
      </c>
    </row>
    <row collapsed="false" customFormat="false" customHeight="false" hidden="false" ht="12.1" outlineLevel="0" r="205">
      <c r="A205" s="40" t="n">
        <v>45106</v>
      </c>
      <c r="B205" s="16" t="s">
        <v>674</v>
      </c>
      <c r="C205" s="16" t="s">
        <v>138</v>
      </c>
      <c r="D205" s="16" t="s">
        <v>139</v>
      </c>
      <c r="E205" s="17" t="n">
        <v>181</v>
      </c>
      <c r="F205" s="7" t="s">
        <f>=DATEDIF(A205,$O$2,"y")</f>
      </c>
      <c r="G205" s="7" t="s">
        <f>=DATEDIF(A205,$O$2,"ym")</f>
      </c>
      <c r="H205" s="7" t="s">
        <f>=DATEDIF(A205,$O$2,"md")</f>
      </c>
      <c r="I205" s="7" t="n">
        <v>1152</v>
      </c>
      <c r="J205" s="17" t="n">
        <v>5.52</v>
      </c>
      <c r="K205" s="6" t="s">
        <f>=Портфель!G40*Портфель!$R$13</f>
      </c>
      <c r="L205" s="6" t="s">
        <f>=E205*K205</f>
      </c>
      <c r="M205" s="6" t="s">
        <f>=(K205-J205)*E205</f>
      </c>
      <c r="N205" s="6" t="s">
        <f>=MAX(0,M205*0.13)</f>
      </c>
    </row>
    <row collapsed="false" customFormat="false" customHeight="false" hidden="false" ht="12.1" outlineLevel="0" r="206">
      <c r="A206" s="40" t="n">
        <v>45264</v>
      </c>
      <c r="B206" s="16" t="s">
        <v>674</v>
      </c>
      <c r="C206" s="16" t="s">
        <v>138</v>
      </c>
      <c r="D206" s="16" t="s">
        <v>139</v>
      </c>
      <c r="E206" s="17" t="n">
        <v>30</v>
      </c>
      <c r="F206" s="7" t="s">
        <f>=DATEDIF(A206,$O$2,"y")</f>
      </c>
      <c r="G206" s="7" t="s">
        <f>=DATEDIF(A206,$O$2,"ym")</f>
      </c>
      <c r="H206" s="7" t="s">
        <f>=DATEDIF(A206,$O$2,"md")</f>
      </c>
      <c r="I206" s="7" t="n">
        <v>995</v>
      </c>
      <c r="J206" s="17" t="n">
        <v>6.2</v>
      </c>
      <c r="K206" s="6" t="s">
        <f>=Портфель!G40*Портфель!$R$13</f>
      </c>
      <c r="L206" s="6" t="s">
        <f>=E206*K206</f>
      </c>
      <c r="M206" s="6" t="s">
        <f>=(K206-J206)*E206</f>
      </c>
      <c r="N206" s="6" t="s">
        <f>=MAX(0,M206*0.13)</f>
      </c>
    </row>
    <row collapsed="false" customFormat="false" customHeight="false" hidden="false" ht="12.1" outlineLevel="0" r="207">
      <c r="A207" s="40" t="n">
        <v>45314</v>
      </c>
      <c r="B207" s="16" t="s">
        <v>674</v>
      </c>
      <c r="C207" s="16" t="s">
        <v>138</v>
      </c>
      <c r="D207" s="16" t="s">
        <v>139</v>
      </c>
      <c r="E207" s="17" t="n">
        <v>121</v>
      </c>
      <c r="F207" s="7" t="s">
        <f>=DATEDIF(A207,$O$2,"y")</f>
      </c>
      <c r="G207" s="7" t="s">
        <f>=DATEDIF(A207,$O$2,"ym")</f>
      </c>
      <c r="H207" s="7" t="s">
        <f>=DATEDIF(A207,$O$2,"md")</f>
      </c>
      <c r="I207" s="7" t="n">
        <v>945</v>
      </c>
      <c r="J207" s="17" t="n">
        <v>6.44</v>
      </c>
      <c r="K207" s="6" t="s">
        <f>=Портфель!G40*Портфель!$R$13</f>
      </c>
      <c r="L207" s="6" t="s">
        <f>=E207*K207</f>
      </c>
      <c r="M207" s="6" t="s">
        <f>=(K207-J207)*E207</f>
      </c>
      <c r="N207" s="6" t="s">
        <f>=MAX(0,M207*0.13)</f>
      </c>
    </row>
    <row collapsed="false" customFormat="false" customHeight="false" hidden="false" ht="12.1" outlineLevel="0" r="208">
      <c r="A208" s="40" t="n">
        <v>45342</v>
      </c>
      <c r="B208" s="16" t="s">
        <v>674</v>
      </c>
      <c r="C208" s="16" t="s">
        <v>138</v>
      </c>
      <c r="D208" s="16" t="s">
        <v>139</v>
      </c>
      <c r="E208" s="17" t="n">
        <v>5</v>
      </c>
      <c r="F208" s="7" t="s">
        <f>=DATEDIF(A208,$O$2,"y")</f>
      </c>
      <c r="G208" s="7" t="s">
        <f>=DATEDIF(A208,$O$2,"ym")</f>
      </c>
      <c r="H208" s="7" t="s">
        <f>=DATEDIF(A208,$O$2,"md")</f>
      </c>
      <c r="I208" s="7" t="n">
        <v>916</v>
      </c>
      <c r="J208" s="17" t="n">
        <v>6.46</v>
      </c>
      <c r="K208" s="6" t="s">
        <f>=Портфель!G40*Портфель!$R$13</f>
      </c>
      <c r="L208" s="6" t="s">
        <f>=E208*K208</f>
      </c>
      <c r="M208" s="6" t="s">
        <f>=(K208-J208)*E208</f>
      </c>
      <c r="N208" s="6" t="s">
        <f>=MAX(0,M208*0.13)</f>
      </c>
    </row>
    <row collapsed="false" customFormat="false" customHeight="false" hidden="false" ht="12.1" outlineLevel="0" r="209">
      <c r="A209" s="40" t="n">
        <v>45349</v>
      </c>
      <c r="B209" s="16" t="s">
        <v>674</v>
      </c>
      <c r="C209" s="16" t="s">
        <v>138</v>
      </c>
      <c r="D209" s="16" t="s">
        <v>139</v>
      </c>
      <c r="E209" s="17" t="n">
        <v>67</v>
      </c>
      <c r="F209" s="7" t="s">
        <f>=DATEDIF(A209,$O$2,"y")</f>
      </c>
      <c r="G209" s="7" t="s">
        <f>=DATEDIF(A209,$O$2,"ym")</f>
      </c>
      <c r="H209" s="7" t="s">
        <f>=DATEDIF(A209,$O$2,"md")</f>
      </c>
      <c r="I209" s="7" t="n">
        <v>910</v>
      </c>
      <c r="J209" s="17" t="n">
        <v>6.53</v>
      </c>
      <c r="K209" s="6" t="s">
        <f>=Портфель!G40*Портфель!$R$13</f>
      </c>
      <c r="L209" s="6" t="s">
        <f>=E209*K209</f>
      </c>
      <c r="M209" s="6" t="s">
        <f>=(K209-J209)*E209</f>
      </c>
      <c r="N209" s="6" t="s">
        <f>=MAX(0,M209*0.13)</f>
      </c>
    </row>
    <row collapsed="false" customFormat="false" customHeight="false" hidden="false" ht="12.1" outlineLevel="0" r="210">
      <c r="A210" s="40" t="n">
        <v>45435</v>
      </c>
      <c r="B210" s="16" t="s">
        <v>674</v>
      </c>
      <c r="C210" s="16" t="s">
        <v>138</v>
      </c>
      <c r="D210" s="16" t="s">
        <v>139</v>
      </c>
      <c r="E210" s="17" t="n">
        <v>100</v>
      </c>
      <c r="F210" s="7" t="s">
        <f>=DATEDIF(A210,$O$2,"y")</f>
      </c>
      <c r="G210" s="7" t="s">
        <f>=DATEDIF(A210,$O$2,"ym")</f>
      </c>
      <c r="H210" s="7" t="s">
        <f>=DATEDIF(A210,$O$2,"md")</f>
      </c>
      <c r="I210" s="7" t="n">
        <v>824</v>
      </c>
      <c r="J210" s="17" t="n">
        <v>7.03</v>
      </c>
      <c r="K210" s="6" t="s">
        <f>=Портфель!G40*Портфель!$R$13</f>
      </c>
      <c r="L210" s="6" t="s">
        <f>=E210*K210</f>
      </c>
      <c r="M210" s="6" t="s">
        <f>=(K210-J210)*E210</f>
      </c>
      <c r="N210" s="6" t="s">
        <f>=MAX(0,M210*0.13)</f>
      </c>
    </row>
    <row collapsed="false" customFormat="false" customHeight="false" hidden="false" ht="12.1" outlineLevel="0" r="211">
      <c r="A211" s="40" t="n">
        <v>45468</v>
      </c>
      <c r="B211" s="16" t="s">
        <v>674</v>
      </c>
      <c r="C211" s="16" t="s">
        <v>138</v>
      </c>
      <c r="D211" s="16" t="s">
        <v>139</v>
      </c>
      <c r="E211" s="17" t="n">
        <v>50</v>
      </c>
      <c r="F211" s="7" t="s">
        <f>=DATEDIF(A211,$O$2,"y")</f>
      </c>
      <c r="G211" s="7" t="s">
        <f>=DATEDIF(A211,$O$2,"ym")</f>
      </c>
      <c r="H211" s="7" t="s">
        <f>=DATEDIF(A211,$O$2,"md")</f>
      </c>
      <c r="I211" s="7" t="n">
        <v>791</v>
      </c>
      <c r="J211" s="17" t="n">
        <v>6.41</v>
      </c>
      <c r="K211" s="6" t="s">
        <f>=Портфель!G40*Портфель!$R$13</f>
      </c>
      <c r="L211" s="6" t="s">
        <f>=E211*K211</f>
      </c>
      <c r="M211" s="6" t="s">
        <f>=(K211-J211)*E211</f>
      </c>
      <c r="N211" s="6" t="s">
        <f>=MAX(0,M211*0.13)</f>
      </c>
    </row>
    <row collapsed="false" customFormat="false" customHeight="false" hidden="false" ht="12.1" outlineLevel="0" r="212">
      <c r="A212" s="40" t="n">
        <v>45509</v>
      </c>
      <c r="B212" s="16" t="s">
        <v>674</v>
      </c>
      <c r="C212" s="16" t="s">
        <v>138</v>
      </c>
      <c r="D212" s="16" t="s">
        <v>139</v>
      </c>
      <c r="E212" s="17" t="n">
        <v>114</v>
      </c>
      <c r="F212" s="7" t="s">
        <f>=DATEDIF(A212,$O$2,"y")</f>
      </c>
      <c r="G212" s="7" t="s">
        <f>=DATEDIF(A212,$O$2,"ym")</f>
      </c>
      <c r="H212" s="7" t="s">
        <f>=DATEDIF(A212,$O$2,"md")</f>
      </c>
      <c r="I212" s="7" t="n">
        <v>749</v>
      </c>
      <c r="J212" s="17" t="n">
        <v>6.06</v>
      </c>
      <c r="K212" s="6" t="s">
        <f>=Портфель!G40*Портфель!$R$13</f>
      </c>
      <c r="L212" s="6" t="s">
        <f>=E212*K212</f>
      </c>
      <c r="M212" s="6" t="s">
        <f>=(K212-J212)*E212</f>
      </c>
      <c r="N212" s="6" t="s">
        <f>=MAX(0,M212*0.13)</f>
      </c>
    </row>
    <row collapsed="false" customFormat="false" customHeight="false" hidden="false" ht="12.1" outlineLevel="0" r="213">
      <c r="A213" s="40" t="n">
        <v>45510</v>
      </c>
      <c r="B213" s="16" t="s">
        <v>674</v>
      </c>
      <c r="C213" s="16" t="s">
        <v>138</v>
      </c>
      <c r="D213" s="16" t="s">
        <v>139</v>
      </c>
      <c r="E213" s="17" t="n">
        <v>6</v>
      </c>
      <c r="F213" s="7" t="s">
        <f>=DATEDIF(A213,$O$2,"y")</f>
      </c>
      <c r="G213" s="7" t="s">
        <f>=DATEDIF(A213,$O$2,"ym")</f>
      </c>
      <c r="H213" s="7" t="s">
        <f>=DATEDIF(A213,$O$2,"md")</f>
      </c>
      <c r="I213" s="7" t="n">
        <v>748</v>
      </c>
      <c r="J213" s="17" t="n">
        <v>6.05</v>
      </c>
      <c r="K213" s="6" t="s">
        <f>=Портфель!G40*Портфель!$R$13</f>
      </c>
      <c r="L213" s="6" t="s">
        <f>=E213*K213</f>
      </c>
      <c r="M213" s="6" t="s">
        <f>=(K213-J213)*E213</f>
      </c>
      <c r="N213" s="6" t="s">
        <f>=MAX(0,M213*0.13)</f>
      </c>
    </row>
    <row collapsed="false" customFormat="false" customHeight="false" hidden="false" ht="12.1" outlineLevel="0" r="214">
      <c r="A214" s="40" t="n">
        <v>45512</v>
      </c>
      <c r="B214" s="16" t="s">
        <v>674</v>
      </c>
      <c r="C214" s="16" t="s">
        <v>138</v>
      </c>
      <c r="D214" s="16" t="s">
        <v>139</v>
      </c>
      <c r="E214" s="17" t="n">
        <v>100</v>
      </c>
      <c r="F214" s="7" t="s">
        <f>=DATEDIF(A214,$O$2,"y")</f>
      </c>
      <c r="G214" s="7" t="s">
        <f>=DATEDIF(A214,$O$2,"ym")</f>
      </c>
      <c r="H214" s="7" t="s">
        <f>=DATEDIF(A214,$O$2,"md")</f>
      </c>
      <c r="I214" s="7" t="n">
        <v>746</v>
      </c>
      <c r="J214" s="17" t="n">
        <v>6.1</v>
      </c>
      <c r="K214" s="6" t="s">
        <f>=Портфель!G40*Портфель!$R$13</f>
      </c>
      <c r="L214" s="6" t="s">
        <f>=E214*K214</f>
      </c>
      <c r="M214" s="6" t="s">
        <f>=(K214-J214)*E214</f>
      </c>
      <c r="N214" s="6" t="s">
        <f>=MAX(0,M214*0.13)</f>
      </c>
    </row>
    <row collapsed="false" customFormat="false" customHeight="false" hidden="false" ht="12.1" outlineLevel="0" r="215">
      <c r="A215" s="40" t="n">
        <v>45520</v>
      </c>
      <c r="B215" s="16" t="s">
        <v>674</v>
      </c>
      <c r="C215" s="16" t="s">
        <v>138</v>
      </c>
      <c r="D215" s="16" t="s">
        <v>139</v>
      </c>
      <c r="E215" s="17" t="n">
        <v>68</v>
      </c>
      <c r="F215" s="7" t="s">
        <f>=DATEDIF(A215,$O$2,"y")</f>
      </c>
      <c r="G215" s="7" t="s">
        <f>=DATEDIF(A215,$O$2,"ym")</f>
      </c>
      <c r="H215" s="7" t="s">
        <f>=DATEDIF(A215,$O$2,"md")</f>
      </c>
      <c r="I215" s="7" t="n">
        <v>738</v>
      </c>
      <c r="J215" s="17" t="n">
        <v>6.04</v>
      </c>
      <c r="K215" s="6" t="s">
        <f>=Портфель!G40*Портфель!$R$13</f>
      </c>
      <c r="L215" s="6" t="s">
        <f>=E215*K215</f>
      </c>
      <c r="M215" s="6" t="s">
        <f>=(K215-J215)*E215</f>
      </c>
      <c r="N215" s="6" t="s">
        <f>=MAX(0,M215*0.13)</f>
      </c>
    </row>
    <row collapsed="false" customFormat="false" customHeight="false" hidden="false" ht="12.1" outlineLevel="0" r="216">
      <c r="A216" s="40" t="n">
        <v>45532</v>
      </c>
      <c r="B216" s="16" t="s">
        <v>674</v>
      </c>
      <c r="C216" s="16" t="s">
        <v>138</v>
      </c>
      <c r="D216" s="16" t="s">
        <v>139</v>
      </c>
      <c r="E216" s="17" t="n">
        <v>17</v>
      </c>
      <c r="F216" s="7" t="s">
        <f>=DATEDIF(A216,$O$2,"y")</f>
      </c>
      <c r="G216" s="7" t="s">
        <f>=DATEDIF(A216,$O$2,"ym")</f>
      </c>
      <c r="H216" s="7" t="s">
        <f>=DATEDIF(A216,$O$2,"md")</f>
      </c>
      <c r="I216" s="7" t="n">
        <v>727</v>
      </c>
      <c r="J216" s="17" t="n">
        <v>5.78</v>
      </c>
      <c r="K216" s="6" t="s">
        <f>=Портфель!G40*Портфель!$R$13</f>
      </c>
      <c r="L216" s="6" t="s">
        <f>=E216*K216</f>
      </c>
      <c r="M216" s="6" t="s">
        <f>=(K216-J216)*E216</f>
      </c>
      <c r="N216" s="6" t="s">
        <f>=MAX(0,M216*0.13)</f>
      </c>
    </row>
    <row collapsed="false" customFormat="false" customHeight="false" hidden="false" ht="12.1" outlineLevel="0" r="217">
      <c r="A217" s="40" t="n">
        <v>45636</v>
      </c>
      <c r="B217" s="16" t="s">
        <v>674</v>
      </c>
      <c r="C217" s="16" t="s">
        <v>138</v>
      </c>
      <c r="D217" s="16" t="s">
        <v>139</v>
      </c>
      <c r="E217" s="17" t="n">
        <v>68</v>
      </c>
      <c r="F217" s="7" t="s">
        <f>=DATEDIF(A217,$O$2,"y")</f>
      </c>
      <c r="G217" s="7" t="s">
        <f>=DATEDIF(A217,$O$2,"ym")</f>
      </c>
      <c r="H217" s="7" t="s">
        <f>=DATEDIF(A217,$O$2,"md")</f>
      </c>
      <c r="I217" s="7" t="n">
        <v>623</v>
      </c>
      <c r="J217" s="17" t="n">
        <v>5.47</v>
      </c>
      <c r="K217" s="6" t="s">
        <f>=Портфель!G40*Портфель!$R$13</f>
      </c>
      <c r="L217" s="6" t="s">
        <f>=E217*K217</f>
      </c>
      <c r="M217" s="6" t="s">
        <f>=(K217-J217)*E217</f>
      </c>
      <c r="N217" s="6" t="s">
        <f>=MAX(0,M217*0.13)</f>
      </c>
    </row>
    <row collapsed="false" customFormat="false" customHeight="false" hidden="false" ht="12.1" outlineLevel="0" r="218">
      <c r="A218" s="40" t="n">
        <v>45646</v>
      </c>
      <c r="B218" s="16" t="s">
        <v>674</v>
      </c>
      <c r="C218" s="16" t="s">
        <v>138</v>
      </c>
      <c r="D218" s="16" t="s">
        <v>139</v>
      </c>
      <c r="E218" s="17" t="n">
        <v>73</v>
      </c>
      <c r="F218" s="7" t="s">
        <f>=DATEDIF(A218,$O$2,"y")</f>
      </c>
      <c r="G218" s="7" t="s">
        <f>=DATEDIF(A218,$O$2,"ym")</f>
      </c>
      <c r="H218" s="7" t="s">
        <f>=DATEDIF(A218,$O$2,"md")</f>
      </c>
      <c r="I218" s="7" t="n">
        <v>612</v>
      </c>
      <c r="J218" s="17" t="n">
        <v>5.72</v>
      </c>
      <c r="K218" s="6" t="s">
        <f>=Портфель!G40*Портфель!$R$13</f>
      </c>
      <c r="L218" s="6" t="s">
        <f>=E218*K218</f>
      </c>
      <c r="M218" s="6" t="s">
        <f>=(K218-J218)*E218</f>
      </c>
      <c r="N218" s="6" t="s">
        <f>=MAX(0,M218*0.13)</f>
      </c>
    </row>
    <row collapsed="false" customFormat="false" customHeight="false" hidden="false" ht="12.1" outlineLevel="0" r="219">
      <c r="A219" s="40" t="n">
        <v>45646</v>
      </c>
      <c r="B219" s="16" t="s">
        <v>674</v>
      </c>
      <c r="C219" s="16" t="s">
        <v>138</v>
      </c>
      <c r="D219" s="16" t="s">
        <v>139</v>
      </c>
      <c r="E219" s="17" t="n">
        <v>17</v>
      </c>
      <c r="F219" s="7" t="s">
        <f>=DATEDIF(A219,$O$2,"y")</f>
      </c>
      <c r="G219" s="7" t="s">
        <f>=DATEDIF(A219,$O$2,"ym")</f>
      </c>
      <c r="H219" s="7" t="s">
        <f>=DATEDIF(A219,$O$2,"md")</f>
      </c>
      <c r="I219" s="7" t="n">
        <v>612</v>
      </c>
      <c r="J219" s="17" t="n">
        <v>5.74</v>
      </c>
      <c r="K219" s="6" t="s">
        <f>=Портфель!G40*Портфель!$R$13</f>
      </c>
      <c r="L219" s="6" t="s">
        <f>=E219*K219</f>
      </c>
      <c r="M219" s="6" t="s">
        <f>=(K219-J219)*E219</f>
      </c>
      <c r="N219" s="6" t="s">
        <f>=MAX(0,M219*0.13)</f>
      </c>
    </row>
    <row collapsed="false" customFormat="false" customHeight="false" hidden="false" ht="12.1" outlineLevel="0" r="220">
      <c r="A220" s="40" t="n">
        <v>45693</v>
      </c>
      <c r="B220" s="16" t="s">
        <v>674</v>
      </c>
      <c r="C220" s="16" t="s">
        <v>138</v>
      </c>
      <c r="D220" s="16" t="s">
        <v>139</v>
      </c>
      <c r="E220" s="17" t="n">
        <v>33</v>
      </c>
      <c r="F220" s="7" t="s">
        <f>=DATEDIF(A220,$O$2,"y")</f>
      </c>
      <c r="G220" s="7" t="s">
        <f>=DATEDIF(A220,$O$2,"ym")</f>
      </c>
      <c r="H220" s="7" t="s">
        <f>=DATEDIF(A220,$O$2,"md")</f>
      </c>
      <c r="I220" s="7" t="n">
        <v>566</v>
      </c>
      <c r="J220" s="17" t="n">
        <v>6.38</v>
      </c>
      <c r="K220" s="6" t="s">
        <f>=Портфель!G40*Портфель!$R$13</f>
      </c>
      <c r="L220" s="6" t="s">
        <f>=E220*K220</f>
      </c>
      <c r="M220" s="6" t="s">
        <f>=(K220-J220)*E220</f>
      </c>
      <c r="N220" s="6" t="s">
        <f>=MAX(0,M220*0.13)</f>
      </c>
    </row>
    <row collapsed="false" customFormat="false" customHeight="false" hidden="false" ht="12.1" outlineLevel="0" r="221">
      <c r="A221" s="40" t="n">
        <v>45699</v>
      </c>
      <c r="B221" s="16" t="s">
        <v>674</v>
      </c>
      <c r="C221" s="16" t="s">
        <v>138</v>
      </c>
      <c r="D221" s="16" t="s">
        <v>139</v>
      </c>
      <c r="E221" s="17" t="n">
        <v>5</v>
      </c>
      <c r="F221" s="7" t="s">
        <f>=DATEDIF(A221,$O$2,"y")</f>
      </c>
      <c r="G221" s="7" t="s">
        <f>=DATEDIF(A221,$O$2,"ym")</f>
      </c>
      <c r="H221" s="7" t="s">
        <f>=DATEDIF(A221,$O$2,"md")</f>
      </c>
      <c r="I221" s="7" t="n">
        <v>559</v>
      </c>
      <c r="J221" s="17" t="n">
        <v>6.59</v>
      </c>
      <c r="K221" s="6" t="s">
        <f>=Портфель!G40*Портфель!$R$13</f>
      </c>
      <c r="L221" s="6" t="s">
        <f>=E221*K221</f>
      </c>
      <c r="M221" s="6" t="s">
        <f>=(K221-J221)*E221</f>
      </c>
      <c r="N221" s="6" t="s">
        <f>=MAX(0,M221*0.13)</f>
      </c>
    </row>
    <row collapsed="false" customFormat="false" customHeight="false" hidden="false" ht="12.1" outlineLevel="0" r="222">
      <c r="A222" s="40" t="n">
        <v>45729</v>
      </c>
      <c r="B222" s="16" t="s">
        <v>674</v>
      </c>
      <c r="C222" s="16" t="s">
        <v>138</v>
      </c>
      <c r="D222" s="16" t="s">
        <v>139</v>
      </c>
      <c r="E222" s="17" t="n">
        <v>49</v>
      </c>
      <c r="F222" s="7" t="s">
        <f>=DATEDIF(A222,$O$2,"y")</f>
      </c>
      <c r="G222" s="7" t="s">
        <f>=DATEDIF(A222,$O$2,"ym")</f>
      </c>
      <c r="H222" s="7" t="s">
        <f>=DATEDIF(A222,$O$2,"md")</f>
      </c>
      <c r="I222" s="7" t="n">
        <v>529</v>
      </c>
      <c r="J222" s="17" t="n">
        <v>7</v>
      </c>
      <c r="K222" s="6" t="s">
        <f>=Портфель!G40*Портфель!$R$13</f>
      </c>
      <c r="L222" s="6" t="s">
        <f>=E222*K222</f>
      </c>
      <c r="M222" s="6" t="s">
        <f>=(K222-J222)*E222</f>
      </c>
      <c r="N222" s="6" t="s">
        <f>=MAX(0,M222*0.13)</f>
      </c>
    </row>
    <row collapsed="false" customFormat="false" customHeight="false" hidden="false" ht="12.1" outlineLevel="0" r="223">
      <c r="A223" s="40" t="n">
        <v>45783</v>
      </c>
      <c r="B223" s="16" t="s">
        <v>674</v>
      </c>
      <c r="C223" s="16" t="s">
        <v>138</v>
      </c>
      <c r="D223" s="16" t="s">
        <v>139</v>
      </c>
      <c r="E223" s="17" t="n">
        <v>75</v>
      </c>
      <c r="F223" s="7" t="s">
        <f>=DATEDIF(A223,$O$2,"y")</f>
      </c>
      <c r="G223" s="7" t="s">
        <f>=DATEDIF(A223,$O$2,"ym")</f>
      </c>
      <c r="H223" s="7" t="s">
        <f>=DATEDIF(A223,$O$2,"md")</f>
      </c>
      <c r="I223" s="7" t="n">
        <v>475</v>
      </c>
      <c r="J223" s="17" t="n">
        <v>6.12</v>
      </c>
      <c r="K223" s="6" t="s">
        <f>=Портфель!G40*Портфель!$R$13</f>
      </c>
      <c r="L223" s="6" t="s">
        <f>=E223*K223</f>
      </c>
      <c r="M223" s="6" t="s">
        <f>=(K223-J223)*E223</f>
      </c>
      <c r="N223" s="6" t="s">
        <f>=MAX(0,M223*0.13)</f>
      </c>
    </row>
    <row collapsed="false" customFormat="false" customHeight="false" hidden="false" ht="12.1" outlineLevel="0" r="224">
      <c r="A224" s="40" t="n">
        <v>45806</v>
      </c>
      <c r="B224" s="16" t="s">
        <v>674</v>
      </c>
      <c r="C224" s="16" t="s">
        <v>138</v>
      </c>
      <c r="D224" s="16" t="s">
        <v>139</v>
      </c>
      <c r="E224" s="17" t="n">
        <v>48</v>
      </c>
      <c r="F224" s="7" t="s">
        <f>=DATEDIF(A224,$O$2,"y")</f>
      </c>
      <c r="G224" s="7" t="s">
        <f>=DATEDIF(A224,$O$2,"ym")</f>
      </c>
      <c r="H224" s="7" t="s">
        <f>=DATEDIF(A224,$O$2,"md")</f>
      </c>
      <c r="I224" s="7" t="n">
        <v>453</v>
      </c>
      <c r="J224" s="17" t="n">
        <v>6.19</v>
      </c>
      <c r="K224" s="6" t="s">
        <f>=Портфель!G40*Портфель!$R$13</f>
      </c>
      <c r="L224" s="6" t="s">
        <f>=E224*K224</f>
      </c>
      <c r="M224" s="6" t="s">
        <f>=(K224-J224)*E224</f>
      </c>
      <c r="N224" s="6" t="s">
        <f>=MAX(0,M224*0.13)</f>
      </c>
    </row>
    <row collapsed="false" customFormat="false" customHeight="false" hidden="false" ht="12.1" outlineLevel="0" r="225">
      <c r="A225" s="40" t="n">
        <v>45852</v>
      </c>
      <c r="B225" s="16" t="s">
        <v>674</v>
      </c>
      <c r="C225" s="16" t="s">
        <v>138</v>
      </c>
      <c r="D225" s="16" t="s">
        <v>139</v>
      </c>
      <c r="E225" s="17" t="n">
        <v>6</v>
      </c>
      <c r="F225" s="7" t="s">
        <f>=DATEDIF(A225,$O$2,"y")</f>
      </c>
      <c r="G225" s="7" t="s">
        <f>=DATEDIF(A225,$O$2,"ym")</f>
      </c>
      <c r="H225" s="7" t="s">
        <f>=DATEDIF(A225,$O$2,"md")</f>
      </c>
      <c r="I225" s="7" t="n">
        <v>406</v>
      </c>
      <c r="J225" s="17" t="n">
        <v>5.99</v>
      </c>
      <c r="K225" s="6" t="s">
        <f>=Портфель!G40*Портфель!$R$13</f>
      </c>
      <c r="L225" s="6" t="s">
        <f>=E225*K225</f>
      </c>
      <c r="M225" s="6" t="s">
        <f>=(K225-J225)*E225</f>
      </c>
      <c r="N225" s="6" t="s">
        <f>=MAX(0,M225*0.13)</f>
      </c>
    </row>
    <row collapsed="false" customFormat="false" customHeight="false" hidden="false" ht="12.1" outlineLevel="0" r="226">
      <c r="A226" s="40" t="n">
        <v>45910</v>
      </c>
      <c r="B226" s="16" t="s">
        <v>674</v>
      </c>
      <c r="C226" s="16" t="s">
        <v>138</v>
      </c>
      <c r="D226" s="16" t="s">
        <v>139</v>
      </c>
      <c r="E226" s="17" t="n">
        <v>31</v>
      </c>
      <c r="F226" s="7" t="s">
        <f>=DATEDIF(A226,$O$2,"y")</f>
      </c>
      <c r="G226" s="7" t="s">
        <f>=DATEDIF(A226,$O$2,"ym")</f>
      </c>
      <c r="H226" s="7" t="s">
        <f>=DATEDIF(A226,$O$2,"md")</f>
      </c>
      <c r="I226" s="7" t="n">
        <v>349</v>
      </c>
      <c r="J226" s="17" t="n">
        <v>6.77</v>
      </c>
      <c r="K226" s="6" t="s">
        <f>=Портфель!G40*Портфель!$R$13</f>
      </c>
      <c r="L226" s="6" t="s">
        <f>=E226*K226</f>
      </c>
      <c r="M226" s="6" t="s">
        <f>=(K226-J226)*E226</f>
      </c>
      <c r="N226" s="6" t="s">
        <f>=MAX(0,M226*0.13)</f>
      </c>
    </row>
    <row collapsed="false" customFormat="false" customHeight="false" hidden="false" ht="12.1" outlineLevel="0" r="227">
      <c r="A227" s="40" t="n">
        <v>45943</v>
      </c>
      <c r="B227" s="16" t="s">
        <v>674</v>
      </c>
      <c r="C227" s="16" t="s">
        <v>138</v>
      </c>
      <c r="D227" s="16" t="s">
        <v>139</v>
      </c>
      <c r="E227" s="17" t="n">
        <v>133</v>
      </c>
      <c r="F227" s="7" t="s">
        <f>=DATEDIF(A227,$O$2,"y")</f>
      </c>
      <c r="G227" s="7" t="s">
        <f>=DATEDIF(A227,$O$2,"ym")</f>
      </c>
      <c r="H227" s="7" t="s">
        <f>=DATEDIF(A227,$O$2,"md")</f>
      </c>
      <c r="I227" s="7" t="n">
        <v>315</v>
      </c>
      <c r="J227" s="17" t="n">
        <v>6.02</v>
      </c>
      <c r="K227" s="6" t="s">
        <f>=Портфель!G40*Портфель!$R$13</f>
      </c>
      <c r="L227" s="6" t="s">
        <f>=E227*K227</f>
      </c>
      <c r="M227" s="6" t="s">
        <f>=(K227-J227)*E227</f>
      </c>
      <c r="N227" s="6" t="s">
        <f>=MAX(0,M227*0.13)</f>
      </c>
    </row>
    <row collapsed="false" customFormat="false" customHeight="false" hidden="false" ht="12.1" outlineLevel="0" r="228">
      <c r="A228" s="40" t="n">
        <v>46037</v>
      </c>
      <c r="B228" s="16" t="s">
        <v>674</v>
      </c>
      <c r="C228" s="16" t="s">
        <v>138</v>
      </c>
      <c r="D228" s="16" t="s">
        <v>139</v>
      </c>
      <c r="E228" s="17" t="n">
        <v>23</v>
      </c>
      <c r="F228" s="7" t="s">
        <f>=DATEDIF(A228,$O$2,"y")</f>
      </c>
      <c r="G228" s="7" t="s">
        <f>=DATEDIF(A228,$O$2,"ym")</f>
      </c>
      <c r="H228" s="7" t="s">
        <f>=DATEDIF(A228,$O$2,"md")</f>
      </c>
      <c r="I228" s="7" t="n">
        <v>222</v>
      </c>
      <c r="J228" s="17" t="n">
        <v>6.41</v>
      </c>
      <c r="K228" s="6" t="s">
        <f>=Портфель!G40*Портфель!$R$13</f>
      </c>
      <c r="L228" s="6" t="s">
        <f>=E228*K228</f>
      </c>
      <c r="M228" s="6" t="s">
        <f>=(K228-J228)*E228</f>
      </c>
      <c r="N228" s="6" t="s">
        <f>=MAX(0,M228*0.13)</f>
      </c>
    </row>
    <row collapsed="false" customFormat="false" customHeight="false" hidden="false" ht="12.1" outlineLevel="0" r="229">
      <c r="A229" s="40" t="n">
        <v>46066</v>
      </c>
      <c r="B229" s="16" t="s">
        <v>674</v>
      </c>
      <c r="C229" s="16" t="s">
        <v>138</v>
      </c>
      <c r="D229" s="16" t="s">
        <v>139</v>
      </c>
      <c r="E229" s="17" t="n">
        <v>311</v>
      </c>
      <c r="F229" s="7" t="s">
        <f>=DATEDIF(A229,$O$2,"y")</f>
      </c>
      <c r="G229" s="7" t="s">
        <f>=DATEDIF(A229,$O$2,"ym")</f>
      </c>
      <c r="H229" s="7" t="s">
        <f>=DATEDIF(A229,$O$2,"md")</f>
      </c>
      <c r="I229" s="7" t="n">
        <v>192</v>
      </c>
      <c r="J229" s="17" t="n">
        <v>6.5682636655949</v>
      </c>
      <c r="K229" s="6" t="s">
        <f>=Портфель!G40*Портфель!$R$13</f>
      </c>
      <c r="L229" s="6" t="s">
        <f>=E229*K229</f>
      </c>
      <c r="M229" s="6" t="s">
        <f>=(K229-J229)*E229</f>
      </c>
      <c r="N229" s="6" t="s">
        <f>=MAX(0,M229*0.13)</f>
      </c>
    </row>
    <row collapsed="false" customFormat="false" customHeight="false" hidden="false" ht="12.1" outlineLevel="0" r="230">
      <c r="A230" s="40" t="n">
        <v>45119</v>
      </c>
      <c r="B230" s="16" t="s">
        <v>674</v>
      </c>
      <c r="C230" s="16" t="s">
        <v>141</v>
      </c>
      <c r="D230" s="16" t="s">
        <v>142</v>
      </c>
      <c r="E230" s="17" t="n">
        <v>199</v>
      </c>
      <c r="F230" s="7" t="s">
        <f>=DATEDIF(A230,$O$2,"y")</f>
      </c>
      <c r="G230" s="7" t="s">
        <f>=DATEDIF(A230,$O$2,"ym")</f>
      </c>
      <c r="H230" s="7" t="s">
        <f>=DATEDIF(A230,$O$2,"md")</f>
      </c>
      <c r="I230" s="7" t="n">
        <v>1139</v>
      </c>
      <c r="J230" s="17" t="n">
        <v>7.15</v>
      </c>
      <c r="K230" s="6" t="s">
        <f>=Портфель!G41*Портфель!$R$13</f>
      </c>
      <c r="L230" s="6" t="s">
        <f>=E230*K230</f>
      </c>
      <c r="M230" s="6" t="s">
        <f>=(K230-J230)*E230</f>
      </c>
      <c r="N230" s="6" t="s">
        <f>=MAX(0,M230*0.13)</f>
      </c>
    </row>
    <row collapsed="false" customFormat="false" customHeight="false" hidden="false" ht="12.1" outlineLevel="0" r="231">
      <c r="A231" s="40" t="n">
        <v>45149</v>
      </c>
      <c r="B231" s="16" t="s">
        <v>674</v>
      </c>
      <c r="C231" s="16" t="s">
        <v>141</v>
      </c>
      <c r="D231" s="16" t="s">
        <v>142</v>
      </c>
      <c r="E231" s="17" t="n">
        <v>300</v>
      </c>
      <c r="F231" s="7" t="s">
        <f>=DATEDIF(A231,$O$2,"y")</f>
      </c>
      <c r="G231" s="7" t="s">
        <f>=DATEDIF(A231,$O$2,"ym")</f>
      </c>
      <c r="H231" s="7" t="s">
        <f>=DATEDIF(A231,$O$2,"md")</f>
      </c>
      <c r="I231" s="7" t="n">
        <v>1109</v>
      </c>
      <c r="J231" s="17" t="n">
        <v>7.79</v>
      </c>
      <c r="K231" s="6" t="s">
        <f>=Портфель!G41*Портфель!$R$13</f>
      </c>
      <c r="L231" s="6" t="s">
        <f>=E231*K231</f>
      </c>
      <c r="M231" s="6" t="s">
        <f>=(K231-J231)*E231</f>
      </c>
      <c r="N231" s="6" t="s">
        <f>=MAX(0,M231*0.13)</f>
      </c>
    </row>
    <row collapsed="false" customFormat="false" customHeight="false" hidden="false" ht="12.1" outlineLevel="0" r="232">
      <c r="A232" s="40" t="n">
        <v>45152</v>
      </c>
      <c r="B232" s="16" t="s">
        <v>674</v>
      </c>
      <c r="C232" s="16" t="s">
        <v>141</v>
      </c>
      <c r="D232" s="16" t="s">
        <v>142</v>
      </c>
      <c r="E232" s="17" t="n">
        <v>63</v>
      </c>
      <c r="F232" s="7" t="s">
        <f>=DATEDIF(A232,$O$2,"y")</f>
      </c>
      <c r="G232" s="7" t="s">
        <f>=DATEDIF(A232,$O$2,"ym")</f>
      </c>
      <c r="H232" s="7" t="s">
        <f>=DATEDIF(A232,$O$2,"md")</f>
      </c>
      <c r="I232" s="7" t="n">
        <v>1107</v>
      </c>
      <c r="J232" s="17" t="n">
        <v>7.99</v>
      </c>
      <c r="K232" s="6" t="s">
        <f>=Портфель!G41*Портфель!$R$13</f>
      </c>
      <c r="L232" s="6" t="s">
        <f>=E232*K232</f>
      </c>
      <c r="M232" s="6" t="s">
        <f>=(K232-J232)*E232</f>
      </c>
      <c r="N232" s="6" t="s">
        <f>=MAX(0,M232*0.13)</f>
      </c>
    </row>
    <row collapsed="false" customFormat="false" customHeight="false" hidden="false" ht="12.1" outlineLevel="0" r="233">
      <c r="A233" s="40" t="n">
        <v>45180</v>
      </c>
      <c r="B233" s="16" t="s">
        <v>674</v>
      </c>
      <c r="C233" s="16" t="s">
        <v>141</v>
      </c>
      <c r="D233" s="16" t="s">
        <v>142</v>
      </c>
      <c r="E233" s="17" t="n">
        <v>20</v>
      </c>
      <c r="F233" s="7" t="s">
        <f>=DATEDIF(A233,$O$2,"y")</f>
      </c>
      <c r="G233" s="7" t="s">
        <f>=DATEDIF(A233,$O$2,"ym")</f>
      </c>
      <c r="H233" s="7" t="s">
        <f>=DATEDIF(A233,$O$2,"md")</f>
      </c>
      <c r="I233" s="7" t="n">
        <v>1079</v>
      </c>
      <c r="J233" s="17" t="n">
        <v>7.62</v>
      </c>
      <c r="K233" s="6" t="s">
        <f>=Портфель!G41*Портфель!$R$13</f>
      </c>
      <c r="L233" s="6" t="s">
        <f>=E233*K233</f>
      </c>
      <c r="M233" s="6" t="s">
        <f>=(K233-J233)*E233</f>
      </c>
      <c r="N233" s="6" t="s">
        <f>=MAX(0,M233*0.13)</f>
      </c>
    </row>
    <row collapsed="false" customFormat="false" customHeight="false" hidden="false" ht="12.1" outlineLevel="0" r="234">
      <c r="A234" s="40" t="n">
        <v>45182</v>
      </c>
      <c r="B234" s="16" t="s">
        <v>674</v>
      </c>
      <c r="C234" s="16" t="s">
        <v>141</v>
      </c>
      <c r="D234" s="16" t="s">
        <v>142</v>
      </c>
      <c r="E234" s="17" t="n">
        <v>100</v>
      </c>
      <c r="F234" s="7" t="s">
        <f>=DATEDIF(A234,$O$2,"y")</f>
      </c>
      <c r="G234" s="7" t="s">
        <f>=DATEDIF(A234,$O$2,"ym")</f>
      </c>
      <c r="H234" s="7" t="s">
        <f>=DATEDIF(A234,$O$2,"md")</f>
      </c>
      <c r="I234" s="7" t="n">
        <v>1077</v>
      </c>
      <c r="J234" s="17" t="n">
        <v>7.51</v>
      </c>
      <c r="K234" s="6" t="s">
        <f>=Портфель!G41*Портфель!$R$13</f>
      </c>
      <c r="L234" s="6" t="s">
        <f>=E234*K234</f>
      </c>
      <c r="M234" s="6" t="s">
        <f>=(K234-J234)*E234</f>
      </c>
      <c r="N234" s="6" t="s">
        <f>=MAX(0,M234*0.13)</f>
      </c>
    </row>
    <row collapsed="false" customFormat="false" customHeight="false" hidden="false" ht="12.1" outlineLevel="0" r="235">
      <c r="A235" s="40" t="n">
        <v>45243</v>
      </c>
      <c r="B235" s="16" t="s">
        <v>674</v>
      </c>
      <c r="C235" s="16" t="s">
        <v>141</v>
      </c>
      <c r="D235" s="16" t="s">
        <v>142</v>
      </c>
      <c r="E235" s="17" t="n">
        <v>15</v>
      </c>
      <c r="F235" s="7" t="s">
        <f>=DATEDIF(A235,$O$2,"y")</f>
      </c>
      <c r="G235" s="7" t="s">
        <f>=DATEDIF(A235,$O$2,"ym")</f>
      </c>
      <c r="H235" s="7" t="s">
        <f>=DATEDIF(A235,$O$2,"md")</f>
      </c>
      <c r="I235" s="7" t="n">
        <v>1015</v>
      </c>
      <c r="J235" s="17" t="n">
        <v>7.24</v>
      </c>
      <c r="K235" s="6" t="s">
        <f>=Портфель!G41*Портфель!$R$13</f>
      </c>
      <c r="L235" s="6" t="s">
        <f>=E235*K235</f>
      </c>
      <c r="M235" s="6" t="s">
        <f>=(K235-J235)*E235</f>
      </c>
      <c r="N235" s="6" t="s">
        <f>=MAX(0,M235*0.13)</f>
      </c>
    </row>
    <row collapsed="false" customFormat="false" customHeight="false" hidden="false" ht="12.1" outlineLevel="0" r="236">
      <c r="A236" s="40" t="n">
        <v>45503</v>
      </c>
      <c r="B236" s="16" t="s">
        <v>674</v>
      </c>
      <c r="C236" s="16" t="s">
        <v>141</v>
      </c>
      <c r="D236" s="16" t="s">
        <v>142</v>
      </c>
      <c r="E236" s="17" t="n">
        <v>9</v>
      </c>
      <c r="F236" s="7" t="s">
        <f>=DATEDIF(A236,$O$2,"y")</f>
      </c>
      <c r="G236" s="7" t="s">
        <f>=DATEDIF(A236,$O$2,"ym")</f>
      </c>
      <c r="H236" s="7" t="s">
        <f>=DATEDIF(A236,$O$2,"md")</f>
      </c>
      <c r="I236" s="7" t="n">
        <v>756</v>
      </c>
      <c r="J236" s="17" t="n">
        <v>8.52</v>
      </c>
      <c r="K236" s="6" t="s">
        <f>=Портфель!G41*Портфель!$R$13</f>
      </c>
      <c r="L236" s="6" t="s">
        <f>=E236*K236</f>
      </c>
      <c r="M236" s="6" t="s">
        <f>=(K236-J236)*E236</f>
      </c>
      <c r="N236" s="6" t="s">
        <f>=MAX(0,M236*0.13)</f>
      </c>
    </row>
    <row collapsed="false" customFormat="false" customHeight="false" hidden="false" ht="12.1" outlineLevel="0" r="237">
      <c r="A237" s="40" t="n">
        <v>45687</v>
      </c>
      <c r="B237" s="16" t="s">
        <v>674</v>
      </c>
      <c r="C237" s="16" t="s">
        <v>141</v>
      </c>
      <c r="D237" s="16" t="s">
        <v>142</v>
      </c>
      <c r="E237" s="17" t="n">
        <v>36</v>
      </c>
      <c r="F237" s="7" t="s">
        <f>=DATEDIF(A237,$O$2,"y")</f>
      </c>
      <c r="G237" s="7" t="s">
        <f>=DATEDIF(A237,$O$2,"ym")</f>
      </c>
      <c r="H237" s="7" t="s">
        <f>=DATEDIF(A237,$O$2,"md")</f>
      </c>
      <c r="I237" s="7" t="n">
        <v>572</v>
      </c>
      <c r="J237" s="17" t="n">
        <v>11.03</v>
      </c>
      <c r="K237" s="6" t="s">
        <f>=Портфель!G41*Портфель!$R$13</f>
      </c>
      <c r="L237" s="6" t="s">
        <f>=E237*K237</f>
      </c>
      <c r="M237" s="6" t="s">
        <f>=(K237-J237)*E237</f>
      </c>
      <c r="N237" s="6" t="s">
        <f>=MAX(0,M237*0.13)</f>
      </c>
    </row>
    <row collapsed="false" customFormat="false" customHeight="false" hidden="false" ht="12.1" outlineLevel="0" r="238">
      <c r="A238" s="40" t="n">
        <v>45901</v>
      </c>
      <c r="B238" s="16" t="s">
        <v>674</v>
      </c>
      <c r="C238" s="16" t="s">
        <v>141</v>
      </c>
      <c r="D238" s="16" t="s">
        <v>142</v>
      </c>
      <c r="E238" s="17" t="n">
        <v>11</v>
      </c>
      <c r="F238" s="7" t="s">
        <f>=DATEDIF(A238,$O$2,"y")</f>
      </c>
      <c r="G238" s="7" t="s">
        <f>=DATEDIF(A238,$O$2,"ym")</f>
      </c>
      <c r="H238" s="7" t="s">
        <f>=DATEDIF(A238,$O$2,"md")</f>
      </c>
      <c r="I238" s="7" t="n">
        <v>357</v>
      </c>
      <c r="J238" s="17" t="n">
        <v>11.11</v>
      </c>
      <c r="K238" s="6" t="s">
        <f>=Портфель!G41*Портфель!$R$13</f>
      </c>
      <c r="L238" s="6" t="s">
        <f>=E238*K238</f>
      </c>
      <c r="M238" s="6" t="s">
        <f>=(K238-J238)*E238</f>
      </c>
      <c r="N238" s="6" t="s">
        <f>=MAX(0,M238*0.13)</f>
      </c>
    </row>
    <row collapsed="false" customFormat="false" customHeight="false" hidden="false" ht="12.1" outlineLevel="0" r="239">
      <c r="A239" s="40" t="n">
        <v>45314</v>
      </c>
      <c r="B239" s="16" t="s">
        <v>674</v>
      </c>
      <c r="C239" s="16" t="s">
        <v>145</v>
      </c>
      <c r="D239" s="16" t="s">
        <v>147</v>
      </c>
      <c r="E239" s="17" t="n">
        <v>1</v>
      </c>
      <c r="F239" s="7" t="s">
        <f>=DATEDIF(A239,$O$2,"y")</f>
      </c>
      <c r="G239" s="7" t="s">
        <f>=DATEDIF(A239,$O$2,"ym")</f>
      </c>
      <c r="H239" s="7" t="s">
        <f>=DATEDIF(A239,$O$2,"md")</f>
      </c>
      <c r="I239" s="7" t="n">
        <v>945</v>
      </c>
      <c r="J239" s="17" t="n">
        <v>843.32</v>
      </c>
      <c r="K239" s="6" t="s">
        <f>=Портфель!G43*Портфель!H43/100*Портфель!$R$13+Портфель!I43*Портфель!$R$13</f>
      </c>
      <c r="L239" s="6" t="s">
        <f>=E239*K239</f>
      </c>
      <c r="M239" s="6" t="s">
        <f>=(K239-J239)*E239</f>
      </c>
      <c r="N239" s="6" t="s">
        <f>=MAX(0,M239*0.13)</f>
      </c>
    </row>
    <row collapsed="false" customFormat="false" customHeight="false" hidden="false" ht="12.1" outlineLevel="0" r="240">
      <c r="A240" s="40" t="n">
        <v>45363</v>
      </c>
      <c r="B240" s="16" t="s">
        <v>674</v>
      </c>
      <c r="C240" s="16" t="s">
        <v>145</v>
      </c>
      <c r="D240" s="16" t="s">
        <v>147</v>
      </c>
      <c r="E240" s="17" t="n">
        <v>2</v>
      </c>
      <c r="F240" s="7" t="s">
        <f>=DATEDIF(A240,$O$2,"y")</f>
      </c>
      <c r="G240" s="7" t="s">
        <f>=DATEDIF(A240,$O$2,"ym")</f>
      </c>
      <c r="H240" s="7" t="s">
        <f>=DATEDIF(A240,$O$2,"md")</f>
      </c>
      <c r="I240" s="7" t="n">
        <v>895</v>
      </c>
      <c r="J240" s="17" t="n">
        <v>827.05</v>
      </c>
      <c r="K240" s="6" t="s">
        <f>=Портфель!G43*Портфель!H43/100*Портфель!$R$13+Портфель!I43*Портфель!$R$13</f>
      </c>
      <c r="L240" s="6" t="s">
        <f>=E240*K240</f>
      </c>
      <c r="M240" s="6" t="s">
        <f>=(K240-J240)*E240</f>
      </c>
      <c r="N240" s="6" t="s">
        <f>=MAX(0,M240*0.13)</f>
      </c>
    </row>
    <row collapsed="false" customFormat="false" customHeight="false" hidden="false" ht="12.1" outlineLevel="0" r="241">
      <c r="A241" s="40" t="n">
        <v>45397</v>
      </c>
      <c r="B241" s="16" t="s">
        <v>674</v>
      </c>
      <c r="C241" s="16" t="s">
        <v>145</v>
      </c>
      <c r="D241" s="16" t="s">
        <v>147</v>
      </c>
      <c r="E241" s="17" t="n">
        <v>1</v>
      </c>
      <c r="F241" s="7" t="s">
        <f>=DATEDIF(A241,$O$2,"y")</f>
      </c>
      <c r="G241" s="7" t="s">
        <f>=DATEDIF(A241,$O$2,"ym")</f>
      </c>
      <c r="H241" s="7" t="s">
        <f>=DATEDIF(A241,$O$2,"md")</f>
      </c>
      <c r="I241" s="7" t="n">
        <v>861</v>
      </c>
      <c r="J241" s="17" t="n">
        <v>782.99</v>
      </c>
      <c r="K241" s="6" t="s">
        <f>=Портфель!G43*Портфель!H43/100*Портфель!$R$13+Портфель!I43*Портфель!$R$13</f>
      </c>
      <c r="L241" s="6" t="s">
        <f>=E241*K241</f>
      </c>
      <c r="M241" s="6" t="s">
        <f>=(K241-J241)*E241</f>
      </c>
      <c r="N241" s="6" t="s">
        <f>=MAX(0,M241*0.13)</f>
      </c>
    </row>
    <row collapsed="false" customFormat="false" customHeight="false" hidden="false" ht="12.1" outlineLevel="0" r="242">
      <c r="A242" s="40" t="n">
        <v>45420</v>
      </c>
      <c r="B242" s="16" t="s">
        <v>674</v>
      </c>
      <c r="C242" s="16" t="s">
        <v>145</v>
      </c>
      <c r="D242" s="16" t="s">
        <v>147</v>
      </c>
      <c r="E242" s="17" t="n">
        <v>1</v>
      </c>
      <c r="F242" s="7" t="s">
        <f>=DATEDIF(A242,$O$2,"y")</f>
      </c>
      <c r="G242" s="7" t="s">
        <f>=DATEDIF(A242,$O$2,"ym")</f>
      </c>
      <c r="H242" s="7" t="s">
        <f>=DATEDIF(A242,$O$2,"md")</f>
      </c>
      <c r="I242" s="7" t="n">
        <v>839</v>
      </c>
      <c r="J242" s="17" t="n">
        <v>780.1</v>
      </c>
      <c r="K242" s="6" t="s">
        <f>=Портфель!G43*Портфель!H43/100*Портфель!$R$13+Портфель!I43*Портфель!$R$13</f>
      </c>
      <c r="L242" s="6" t="s">
        <f>=E242*K242</f>
      </c>
      <c r="M242" s="6" t="s">
        <f>=(K242-J242)*E242</f>
      </c>
      <c r="N242" s="6" t="s">
        <f>=MAX(0,M242*0.13)</f>
      </c>
    </row>
    <row collapsed="false" customFormat="false" customHeight="false" hidden="false" ht="12.1" outlineLevel="0" r="243">
      <c r="A243" s="40" t="n">
        <v>45456</v>
      </c>
      <c r="B243" s="16" t="s">
        <v>674</v>
      </c>
      <c r="C243" s="16" t="s">
        <v>145</v>
      </c>
      <c r="D243" s="16" t="s">
        <v>147</v>
      </c>
      <c r="E243" s="17" t="n">
        <v>1</v>
      </c>
      <c r="F243" s="7" t="s">
        <f>=DATEDIF(A243,$O$2,"y")</f>
      </c>
      <c r="G243" s="7" t="s">
        <f>=DATEDIF(A243,$O$2,"ym")</f>
      </c>
      <c r="H243" s="7" t="s">
        <f>=DATEDIF(A243,$O$2,"md")</f>
      </c>
      <c r="I243" s="7" t="n">
        <v>802</v>
      </c>
      <c r="J243" s="17" t="n">
        <v>749.73</v>
      </c>
      <c r="K243" s="6" t="s">
        <f>=Портфель!G43*Портфель!H43/100*Портфель!$R$13+Портфель!I43*Портфель!$R$13</f>
      </c>
      <c r="L243" s="6" t="s">
        <f>=E243*K243</f>
      </c>
      <c r="M243" s="6" t="s">
        <f>=(K243-J243)*E243</f>
      </c>
      <c r="N243" s="6" t="s">
        <f>=MAX(0,M243*0.13)</f>
      </c>
    </row>
    <row collapsed="false" customFormat="false" customHeight="false" hidden="false" ht="12.1" outlineLevel="0" r="244">
      <c r="A244" s="40" t="n">
        <v>45469</v>
      </c>
      <c r="B244" s="16" t="s">
        <v>674</v>
      </c>
      <c r="C244" s="16" t="s">
        <v>145</v>
      </c>
      <c r="D244" s="16" t="s">
        <v>147</v>
      </c>
      <c r="E244" s="17" t="n">
        <v>1</v>
      </c>
      <c r="F244" s="7" t="s">
        <f>=DATEDIF(A244,$O$2,"y")</f>
      </c>
      <c r="G244" s="7" t="s">
        <f>=DATEDIF(A244,$O$2,"ym")</f>
      </c>
      <c r="H244" s="7" t="s">
        <f>=DATEDIF(A244,$O$2,"md")</f>
      </c>
      <c r="I244" s="7" t="n">
        <v>789</v>
      </c>
      <c r="J244" s="17" t="n">
        <v>749.19</v>
      </c>
      <c r="K244" s="6" t="s">
        <f>=Портфель!G43*Портфель!H43/100*Портфель!$R$13+Портфель!I43*Портфель!$R$13</f>
      </c>
      <c r="L244" s="6" t="s">
        <f>=E244*K244</f>
      </c>
      <c r="M244" s="6" t="s">
        <f>=(K244-J244)*E244</f>
      </c>
      <c r="N244" s="6" t="s">
        <f>=MAX(0,M244*0.13)</f>
      </c>
    </row>
    <row collapsed="false" customFormat="false" customHeight="false" hidden="false" ht="12.1" outlineLevel="0" r="245">
      <c r="A245" s="40" t="n">
        <v>45490</v>
      </c>
      <c r="B245" s="16" t="s">
        <v>674</v>
      </c>
      <c r="C245" s="16" t="s">
        <v>145</v>
      </c>
      <c r="D245" s="16" t="s">
        <v>147</v>
      </c>
      <c r="E245" s="17" t="n">
        <v>1</v>
      </c>
      <c r="F245" s="7" t="s">
        <f>=DATEDIF(A245,$O$2,"y")</f>
      </c>
      <c r="G245" s="7" t="s">
        <f>=DATEDIF(A245,$O$2,"ym")</f>
      </c>
      <c r="H245" s="7" t="s">
        <f>=DATEDIF(A245,$O$2,"md")</f>
      </c>
      <c r="I245" s="7" t="n">
        <v>769</v>
      </c>
      <c r="J245" s="17" t="n">
        <v>720.62</v>
      </c>
      <c r="K245" s="6" t="s">
        <f>=Портфель!G43*Портфель!H43/100*Портфель!$R$13+Портфель!I43*Портфель!$R$13</f>
      </c>
      <c r="L245" s="6" t="s">
        <f>=E245*K245</f>
      </c>
      <c r="M245" s="6" t="s">
        <f>=(K245-J245)*E245</f>
      </c>
      <c r="N245" s="6" t="s">
        <f>=MAX(0,M245*0.13)</f>
      </c>
    </row>
    <row collapsed="false" customFormat="false" customHeight="false" hidden="false" ht="12.1" outlineLevel="0" r="246">
      <c r="A246" s="40" t="n">
        <v>45558</v>
      </c>
      <c r="B246" s="16" t="s">
        <v>674</v>
      </c>
      <c r="C246" s="16" t="s">
        <v>145</v>
      </c>
      <c r="D246" s="16" t="s">
        <v>147</v>
      </c>
      <c r="E246" s="17" t="n">
        <v>1</v>
      </c>
      <c r="F246" s="7" t="s">
        <f>=DATEDIF(A246,$O$2,"y")</f>
      </c>
      <c r="G246" s="7" t="s">
        <f>=DATEDIF(A246,$O$2,"ym")</f>
      </c>
      <c r="H246" s="7" t="s">
        <f>=DATEDIF(A246,$O$2,"md")</f>
      </c>
      <c r="I246" s="7" t="n">
        <v>701</v>
      </c>
      <c r="J246" s="17" t="n">
        <v>697.87</v>
      </c>
      <c r="K246" s="6" t="s">
        <f>=Портфель!G43*Портфель!H43/100*Портфель!$R$13+Портфель!I43*Портфель!$R$13</f>
      </c>
      <c r="L246" s="6" t="s">
        <f>=E246*K246</f>
      </c>
      <c r="M246" s="6" t="s">
        <f>=(K246-J246)*E246</f>
      </c>
      <c r="N246" s="6" t="s">
        <f>=MAX(0,M246*0.13)</f>
      </c>
    </row>
    <row collapsed="false" customFormat="false" customHeight="false" hidden="false" ht="12.1" outlineLevel="0" r="247">
      <c r="A247" s="40" t="n">
        <v>45727</v>
      </c>
      <c r="B247" s="16" t="s">
        <v>674</v>
      </c>
      <c r="C247" s="16" t="s">
        <v>145</v>
      </c>
      <c r="D247" s="16" t="s">
        <v>147</v>
      </c>
      <c r="E247" s="17" t="n">
        <v>2</v>
      </c>
      <c r="F247" s="7" t="s">
        <f>=DATEDIF(A247,$O$2,"y")</f>
      </c>
      <c r="G247" s="7" t="s">
        <f>=DATEDIF(A247,$O$2,"ym")</f>
      </c>
      <c r="H247" s="7" t="s">
        <f>=DATEDIF(A247,$O$2,"md")</f>
      </c>
      <c r="I247" s="7" t="n">
        <v>531</v>
      </c>
      <c r="J247" s="17" t="n">
        <v>787.89</v>
      </c>
      <c r="K247" s="6" t="s">
        <f>=Портфель!G43*Портфель!H43/100*Портфель!$R$13+Портфель!I43*Портфель!$R$13</f>
      </c>
      <c r="L247" s="6" t="s">
        <f>=E247*K247</f>
      </c>
      <c r="M247" s="6" t="s">
        <f>=(K247-J247)*E247</f>
      </c>
      <c r="N247" s="6" t="s">
        <f>=MAX(0,M247*0.13)</f>
      </c>
    </row>
    <row collapsed="false" customFormat="false" customHeight="false" hidden="false" ht="12.1" outlineLevel="0" r="248">
      <c r="A248" s="40" t="n">
        <v>45306</v>
      </c>
      <c r="B248" s="16" t="s">
        <v>674</v>
      </c>
      <c r="C248" s="16" t="s">
        <v>150</v>
      </c>
      <c r="D248" s="16" t="s">
        <v>151</v>
      </c>
      <c r="E248" s="17" t="n">
        <v>2</v>
      </c>
      <c r="F248" s="7" t="s">
        <f>=DATEDIF(A248,$O$2,"y")</f>
      </c>
      <c r="G248" s="7" t="s">
        <f>=DATEDIF(A248,$O$2,"ym")</f>
      </c>
      <c r="H248" s="7" t="s">
        <f>=DATEDIF(A248,$O$2,"md")</f>
      </c>
      <c r="I248" s="7" t="n">
        <v>952</v>
      </c>
      <c r="J248" s="17" t="n">
        <v>889.815</v>
      </c>
      <c r="K248" s="6" t="s">
        <f>=Портфель!G44*Портфель!H44/100*Портфель!$R$13+Портфель!I44*Портфель!$R$13</f>
      </c>
      <c r="L248" s="6" t="s">
        <f>=E248*K248</f>
      </c>
      <c r="M248" s="6" t="s">
        <f>=(K248-J248)*E248</f>
      </c>
      <c r="N248" s="6" t="s">
        <f>=MAX(0,M248*0.13)</f>
      </c>
    </row>
    <row collapsed="false" customFormat="false" customHeight="false" hidden="false" ht="12.1" outlineLevel="0" r="249">
      <c r="A249" s="40" t="n">
        <v>45334</v>
      </c>
      <c r="B249" s="16" t="s">
        <v>674</v>
      </c>
      <c r="C249" s="16" t="s">
        <v>150</v>
      </c>
      <c r="D249" s="16" t="s">
        <v>151</v>
      </c>
      <c r="E249" s="17" t="n">
        <v>1</v>
      </c>
      <c r="F249" s="7" t="s">
        <f>=DATEDIF(A249,$O$2,"y")</f>
      </c>
      <c r="G249" s="7" t="s">
        <f>=DATEDIF(A249,$O$2,"ym")</f>
      </c>
      <c r="H249" s="7" t="s">
        <f>=DATEDIF(A249,$O$2,"md")</f>
      </c>
      <c r="I249" s="7" t="n">
        <v>925</v>
      </c>
      <c r="J249" s="17" t="n">
        <v>899.55</v>
      </c>
      <c r="K249" s="6" t="s">
        <f>=Портфель!G44*Портфель!H44/100*Портфель!$R$13+Портфель!I44*Портфель!$R$13</f>
      </c>
      <c r="L249" s="6" t="s">
        <f>=E249*K249</f>
      </c>
      <c r="M249" s="6" t="s">
        <f>=(K249-J249)*E249</f>
      </c>
      <c r="N249" s="6" t="s">
        <f>=MAX(0,M249*0.13)</f>
      </c>
    </row>
    <row collapsed="false" customFormat="false" customHeight="false" hidden="false" ht="12.1" outlineLevel="0" r="250">
      <c r="A250" s="40" t="n">
        <v>45397</v>
      </c>
      <c r="B250" s="16" t="s">
        <v>674</v>
      </c>
      <c r="C250" s="16" t="s">
        <v>150</v>
      </c>
      <c r="D250" s="16" t="s">
        <v>151</v>
      </c>
      <c r="E250" s="17" t="n">
        <v>1</v>
      </c>
      <c r="F250" s="7" t="s">
        <f>=DATEDIF(A250,$O$2,"y")</f>
      </c>
      <c r="G250" s="7" t="s">
        <f>=DATEDIF(A250,$O$2,"ym")</f>
      </c>
      <c r="H250" s="7" t="s">
        <f>=DATEDIF(A250,$O$2,"md")</f>
      </c>
      <c r="I250" s="7" t="n">
        <v>861</v>
      </c>
      <c r="J250" s="17" t="n">
        <v>851.18</v>
      </c>
      <c r="K250" s="6" t="s">
        <f>=Портфель!G44*Портфель!H44/100*Портфель!$R$13+Портфель!I44*Портфель!$R$13</f>
      </c>
      <c r="L250" s="6" t="s">
        <f>=E250*K250</f>
      </c>
      <c r="M250" s="6" t="s">
        <f>=(K250-J250)*E250</f>
      </c>
      <c r="N250" s="6" t="s">
        <f>=MAX(0,M250*0.13)</f>
      </c>
    </row>
    <row collapsed="false" customFormat="false" customHeight="false" hidden="false" ht="12.1" outlineLevel="0" r="251">
      <c r="A251" s="40" t="n">
        <v>45420</v>
      </c>
      <c r="B251" s="16" t="s">
        <v>674</v>
      </c>
      <c r="C251" s="16" t="s">
        <v>150</v>
      </c>
      <c r="D251" s="16" t="s">
        <v>151</v>
      </c>
      <c r="E251" s="17" t="n">
        <v>1</v>
      </c>
      <c r="F251" s="7" t="s">
        <f>=DATEDIF(A251,$O$2,"y")</f>
      </c>
      <c r="G251" s="7" t="s">
        <f>=DATEDIF(A251,$O$2,"ym")</f>
      </c>
      <c r="H251" s="7" t="s">
        <f>=DATEDIF(A251,$O$2,"md")</f>
      </c>
      <c r="I251" s="7" t="n">
        <v>839</v>
      </c>
      <c r="J251" s="17" t="n">
        <v>854.73</v>
      </c>
      <c r="K251" s="6" t="s">
        <f>=Портфель!G44*Портфель!H44/100*Портфель!$R$13+Портфель!I44*Портфель!$R$13</f>
      </c>
      <c r="L251" s="6" t="s">
        <f>=E251*K251</f>
      </c>
      <c r="M251" s="6" t="s">
        <f>=(K251-J251)*E251</f>
      </c>
      <c r="N251" s="6" t="s">
        <f>=MAX(0,M251*0.13)</f>
      </c>
    </row>
    <row collapsed="false" customFormat="false" customHeight="false" hidden="false" ht="12.1" outlineLevel="0" r="252">
      <c r="A252" s="40" t="n">
        <v>45456</v>
      </c>
      <c r="B252" s="16" t="s">
        <v>674</v>
      </c>
      <c r="C252" s="16" t="s">
        <v>150</v>
      </c>
      <c r="D252" s="16" t="s">
        <v>151</v>
      </c>
      <c r="E252" s="17" t="n">
        <v>1</v>
      </c>
      <c r="F252" s="7" t="s">
        <f>=DATEDIF(A252,$O$2,"y")</f>
      </c>
      <c r="G252" s="7" t="s">
        <f>=DATEDIF(A252,$O$2,"ym")</f>
      </c>
      <c r="H252" s="7" t="s">
        <f>=DATEDIF(A252,$O$2,"md")</f>
      </c>
      <c r="I252" s="7" t="n">
        <v>802</v>
      </c>
      <c r="J252" s="17" t="n">
        <v>761.72</v>
      </c>
      <c r="K252" s="6" t="s">
        <f>=Портфель!G44*Портфель!H44/100*Портфель!$R$13+Портфель!I44*Портфель!$R$13</f>
      </c>
      <c r="L252" s="6" t="s">
        <f>=E252*K252</f>
      </c>
      <c r="M252" s="6" t="s">
        <f>=(K252-J252)*E252</f>
      </c>
      <c r="N252" s="6" t="s">
        <f>=MAX(0,M252*0.13)</f>
      </c>
    </row>
    <row collapsed="false" customFormat="false" customHeight="false" hidden="false" ht="12.1" outlineLevel="0" r="253">
      <c r="A253" s="40" t="n">
        <v>45469</v>
      </c>
      <c r="B253" s="16" t="s">
        <v>674</v>
      </c>
      <c r="C253" s="16" t="s">
        <v>150</v>
      </c>
      <c r="D253" s="16" t="s">
        <v>151</v>
      </c>
      <c r="E253" s="17" t="n">
        <v>1</v>
      </c>
      <c r="F253" s="7" t="s">
        <f>=DATEDIF(A253,$O$2,"y")</f>
      </c>
      <c r="G253" s="7" t="s">
        <f>=DATEDIF(A253,$O$2,"ym")</f>
      </c>
      <c r="H253" s="7" t="s">
        <f>=DATEDIF(A253,$O$2,"md")</f>
      </c>
      <c r="I253" s="7" t="n">
        <v>789</v>
      </c>
      <c r="J253" s="17" t="n">
        <v>765.72</v>
      </c>
      <c r="K253" s="6" t="s">
        <f>=Портфель!G44*Портфель!H44/100*Портфель!$R$13+Портфель!I44*Портфель!$R$13</f>
      </c>
      <c r="L253" s="6" t="s">
        <f>=E253*K253</f>
      </c>
      <c r="M253" s="6" t="s">
        <f>=(K253-J253)*E253</f>
      </c>
      <c r="N253" s="6" t="s">
        <f>=MAX(0,M253*0.13)</f>
      </c>
    </row>
    <row collapsed="false" customFormat="false" customHeight="false" hidden="false" ht="12.1" outlineLevel="0" r="254">
      <c r="A254" s="40" t="n">
        <v>45490</v>
      </c>
      <c r="B254" s="16" t="s">
        <v>674</v>
      </c>
      <c r="C254" s="16" t="s">
        <v>150</v>
      </c>
      <c r="D254" s="16" t="s">
        <v>151</v>
      </c>
      <c r="E254" s="17" t="n">
        <v>1</v>
      </c>
      <c r="F254" s="7" t="s">
        <f>=DATEDIF(A254,$O$2,"y")</f>
      </c>
      <c r="G254" s="7" t="s">
        <f>=DATEDIF(A254,$O$2,"ym")</f>
      </c>
      <c r="H254" s="7" t="s">
        <f>=DATEDIF(A254,$O$2,"md")</f>
      </c>
      <c r="I254" s="7" t="n">
        <v>769</v>
      </c>
      <c r="J254" s="17" t="n">
        <v>731.14</v>
      </c>
      <c r="K254" s="6" t="s">
        <f>=Портфель!G44*Портфель!H44/100*Портфель!$R$13+Портфель!I44*Портфель!$R$13</f>
      </c>
      <c r="L254" s="6" t="s">
        <f>=E254*K254</f>
      </c>
      <c r="M254" s="6" t="s">
        <f>=(K254-J254)*E254</f>
      </c>
      <c r="N254" s="6" t="s">
        <f>=MAX(0,M254*0.13)</f>
      </c>
    </row>
    <row collapsed="false" customFormat="false" customHeight="false" hidden="false" ht="12.1" outlineLevel="0" r="255">
      <c r="A255" s="40" t="n">
        <v>45558</v>
      </c>
      <c r="B255" s="16" t="s">
        <v>674</v>
      </c>
      <c r="C255" s="16" t="s">
        <v>150</v>
      </c>
      <c r="D255" s="16" t="s">
        <v>151</v>
      </c>
      <c r="E255" s="17" t="n">
        <v>1</v>
      </c>
      <c r="F255" s="7" t="s">
        <f>=DATEDIF(A255,$O$2,"y")</f>
      </c>
      <c r="G255" s="7" t="s">
        <f>=DATEDIF(A255,$O$2,"ym")</f>
      </c>
      <c r="H255" s="7" t="s">
        <f>=DATEDIF(A255,$O$2,"md")</f>
      </c>
      <c r="I255" s="7" t="n">
        <v>701</v>
      </c>
      <c r="J255" s="17" t="n">
        <v>735.78</v>
      </c>
      <c r="K255" s="6" t="s">
        <f>=Портфель!G44*Портфель!H44/100*Портфель!$R$13+Портфель!I44*Портфель!$R$13</f>
      </c>
      <c r="L255" s="6" t="s">
        <f>=E255*K255</f>
      </c>
      <c r="M255" s="6" t="s">
        <f>=(K255-J255)*E255</f>
      </c>
      <c r="N255" s="6" t="s">
        <f>=MAX(0,M255*0.13)</f>
      </c>
    </row>
    <row collapsed="false" customFormat="false" customHeight="false" hidden="false" ht="12.1" outlineLevel="0" r="256">
      <c r="A256" s="40" t="n">
        <v>45727</v>
      </c>
      <c r="B256" s="16" t="s">
        <v>674</v>
      </c>
      <c r="C256" s="16" t="s">
        <v>150</v>
      </c>
      <c r="D256" s="16" t="s">
        <v>151</v>
      </c>
      <c r="E256" s="17" t="n">
        <v>2</v>
      </c>
      <c r="F256" s="7" t="s">
        <f>=DATEDIF(A256,$O$2,"y")</f>
      </c>
      <c r="G256" s="7" t="s">
        <f>=DATEDIF(A256,$O$2,"ym")</f>
      </c>
      <c r="H256" s="7" t="s">
        <f>=DATEDIF(A256,$O$2,"md")</f>
      </c>
      <c r="I256" s="7" t="n">
        <v>531</v>
      </c>
      <c r="J256" s="17" t="n">
        <v>790.11</v>
      </c>
      <c r="K256" s="6" t="s">
        <f>=Портфель!G44*Портфель!H44/100*Портфель!$R$13+Портфель!I44*Портфель!$R$13</f>
      </c>
      <c r="L256" s="6" t="s">
        <f>=E256*K256</f>
      </c>
      <c r="M256" s="6" t="s">
        <f>=(K256-J256)*E256</f>
      </c>
      <c r="N256" s="6" t="s">
        <f>=MAX(0,M256*0.13)</f>
      </c>
    </row>
    <row collapsed="false" customFormat="false" customHeight="false" hidden="false" ht="12.1" outlineLevel="0" r="257">
      <c r="A257" s="40" t="n">
        <v>45597</v>
      </c>
      <c r="B257" s="16" t="s">
        <v>674</v>
      </c>
      <c r="C257" s="16" t="s">
        <v>153</v>
      </c>
      <c r="D257" s="16" t="s">
        <v>154</v>
      </c>
      <c r="E257" s="17" t="n">
        <v>5</v>
      </c>
      <c r="F257" s="7" t="s">
        <f>=DATEDIF(A257,$O$2,"y")</f>
      </c>
      <c r="G257" s="7" t="s">
        <f>=DATEDIF(A257,$O$2,"ym")</f>
      </c>
      <c r="H257" s="7" t="s">
        <f>=DATEDIF(A257,$O$2,"md")</f>
      </c>
      <c r="I257" s="7" t="n">
        <v>662</v>
      </c>
      <c r="J257" s="17" t="n">
        <v>530.798</v>
      </c>
      <c r="K257" s="6" t="s">
        <f>=Портфель!G45*Портфель!H45/100*Портфель!$R$13+Портфель!I45*Портфель!$R$13</f>
      </c>
      <c r="L257" s="6" t="s">
        <f>=E257*K257</f>
      </c>
      <c r="M257" s="6" t="s">
        <f>=(K257-J257)*E257</f>
      </c>
      <c r="N257" s="6" t="s">
        <f>=MAX(0,M257*0.13)</f>
      </c>
    </row>
    <row collapsed="false" customFormat="false" customHeight="false" hidden="false" ht="12.1" outlineLevel="0" r="258">
      <c r="A258" s="40" t="n">
        <v>45624</v>
      </c>
      <c r="B258" s="16" t="s">
        <v>674</v>
      </c>
      <c r="C258" s="16" t="s">
        <v>153</v>
      </c>
      <c r="D258" s="16" t="s">
        <v>154</v>
      </c>
      <c r="E258" s="17" t="n">
        <v>2</v>
      </c>
      <c r="F258" s="7" t="s">
        <f>=DATEDIF(A258,$O$2,"y")</f>
      </c>
      <c r="G258" s="7" t="s">
        <f>=DATEDIF(A258,$O$2,"ym")</f>
      </c>
      <c r="H258" s="7" t="s">
        <f>=DATEDIF(A258,$O$2,"md")</f>
      </c>
      <c r="I258" s="7" t="n">
        <v>634</v>
      </c>
      <c r="J258" s="17" t="n">
        <v>548.475</v>
      </c>
      <c r="K258" s="6" t="s">
        <f>=Портфель!G45*Портфель!H45/100*Портфель!$R$13+Портфель!I45*Портфель!$R$13</f>
      </c>
      <c r="L258" s="6" t="s">
        <f>=E258*K258</f>
      </c>
      <c r="M258" s="6" t="s">
        <f>=(K258-J258)*E258</f>
      </c>
      <c r="N258" s="6" t="s">
        <f>=MAX(0,M258*0.13)</f>
      </c>
    </row>
    <row collapsed="false" customFormat="false" customHeight="false" hidden="false" ht="12.1" outlineLevel="0" r="259">
      <c r="A259" s="40" t="n">
        <v>45646</v>
      </c>
      <c r="B259" s="16" t="s">
        <v>674</v>
      </c>
      <c r="C259" s="16" t="s">
        <v>153</v>
      </c>
      <c r="D259" s="16" t="s">
        <v>154</v>
      </c>
      <c r="E259" s="17" t="n">
        <v>4</v>
      </c>
      <c r="F259" s="7" t="s">
        <f>=DATEDIF(A259,$O$2,"y")</f>
      </c>
      <c r="G259" s="7" t="s">
        <f>=DATEDIF(A259,$O$2,"ym")</f>
      </c>
      <c r="H259" s="7" t="s">
        <f>=DATEDIF(A259,$O$2,"md")</f>
      </c>
      <c r="I259" s="7" t="n">
        <v>612</v>
      </c>
      <c r="J259" s="17" t="n">
        <v>591.015</v>
      </c>
      <c r="K259" s="6" t="s">
        <f>=Портфель!G45*Портфель!H45/100*Портфель!$R$13+Портфель!I45*Портфель!$R$13</f>
      </c>
      <c r="L259" s="6" t="s">
        <f>=E259*K259</f>
      </c>
      <c r="M259" s="6" t="s">
        <f>=(K259-J259)*E259</f>
      </c>
      <c r="N259" s="6" t="s">
        <f>=MAX(0,M259*0.13)</f>
      </c>
    </row>
    <row collapsed="false" customFormat="false" customHeight="false" hidden="false" ht="12.1" outlineLevel="0" r="260">
      <c r="A260" s="40" t="n">
        <v>45805</v>
      </c>
      <c r="B260" s="16" t="s">
        <v>674</v>
      </c>
      <c r="C260" s="16" t="s">
        <v>153</v>
      </c>
      <c r="D260" s="16" t="s">
        <v>154</v>
      </c>
      <c r="E260" s="17" t="n">
        <v>1</v>
      </c>
      <c r="F260" s="7" t="s">
        <f>=DATEDIF(A260,$O$2,"y")</f>
      </c>
      <c r="G260" s="7" t="s">
        <f>=DATEDIF(A260,$O$2,"ym")</f>
      </c>
      <c r="H260" s="7" t="s">
        <f>=DATEDIF(A260,$O$2,"md")</f>
      </c>
      <c r="I260" s="7" t="n">
        <v>454</v>
      </c>
      <c r="J260" s="17" t="n">
        <v>590.89</v>
      </c>
      <c r="K260" s="6" t="s">
        <f>=Портфель!G45*Портфель!H45/100*Портфель!$R$13+Портфель!I45*Портфель!$R$13</f>
      </c>
      <c r="L260" s="6" t="s">
        <f>=E260*K260</f>
      </c>
      <c r="M260" s="6" t="s">
        <f>=(K260-J260)*E260</f>
      </c>
      <c r="N260" s="6" t="s">
        <f>=MAX(0,M260*0.13)</f>
      </c>
    </row>
    <row collapsed="false" customFormat="false" customHeight="false" hidden="false" ht="12.1" outlineLevel="0" r="261">
      <c r="A261" s="40" t="n">
        <v>45975</v>
      </c>
      <c r="B261" s="16" t="s">
        <v>674</v>
      </c>
      <c r="C261" s="16" t="s">
        <v>157</v>
      </c>
      <c r="D261" s="16" t="s">
        <v>158</v>
      </c>
      <c r="E261" s="17" t="n">
        <v>3</v>
      </c>
      <c r="F261" s="7" t="s">
        <f>=DATEDIF(A261,$O$2,"y")</f>
      </c>
      <c r="G261" s="7" t="s">
        <f>=DATEDIF(A261,$O$2,"ym")</f>
      </c>
      <c r="H261" s="7" t="s">
        <f>=DATEDIF(A261,$O$2,"md")</f>
      </c>
      <c r="I261" s="7" t="n">
        <v>283</v>
      </c>
      <c r="J261" s="17" t="n">
        <v>928.45</v>
      </c>
      <c r="K261" s="6" t="s">
        <f>=Портфель!G46*Портфель!H46/100*Портфель!$R$13+Портфель!I46*Портфель!$R$13</f>
      </c>
      <c r="L261" s="6" t="s">
        <f>=E261*K261</f>
      </c>
      <c r="M261" s="6" t="s">
        <f>=(K261-J261)*E261</f>
      </c>
      <c r="N261" s="6" t="s">
        <f>=MAX(0,M261*0.13)</f>
      </c>
    </row>
    <row collapsed="false" customFormat="false" customHeight="false" hidden="false" ht="12.1" outlineLevel="0" r="262">
      <c r="A262" s="40" t="n">
        <v>45995</v>
      </c>
      <c r="B262" s="16" t="s">
        <v>674</v>
      </c>
      <c r="C262" s="16" t="s">
        <v>157</v>
      </c>
      <c r="D262" s="16" t="s">
        <v>158</v>
      </c>
      <c r="E262" s="17" t="n">
        <v>1</v>
      </c>
      <c r="F262" s="7" t="s">
        <f>=DATEDIF(A262,$O$2,"y")</f>
      </c>
      <c r="G262" s="7" t="s">
        <f>=DATEDIF(A262,$O$2,"ym")</f>
      </c>
      <c r="H262" s="7" t="s">
        <f>=DATEDIF(A262,$O$2,"md")</f>
      </c>
      <c r="I262" s="7" t="n">
        <v>264</v>
      </c>
      <c r="J262" s="17" t="n">
        <v>932.71</v>
      </c>
      <c r="K262" s="6" t="s">
        <f>=Портфель!G46*Портфель!H46/100*Портфель!$R$13+Портфель!I46*Портфель!$R$13</f>
      </c>
      <c r="L262" s="6" t="s">
        <f>=E262*K262</f>
      </c>
      <c r="M262" s="6" t="s">
        <f>=(K262-J262)*E262</f>
      </c>
      <c r="N262" s="6" t="s">
        <f>=MAX(0,M262*0.13)</f>
      </c>
    </row>
    <row collapsed="false" customFormat="false" customHeight="false" hidden="false" ht="12.1" outlineLevel="0" r="263">
      <c r="A263" s="40" t="n">
        <v>46037</v>
      </c>
      <c r="B263" s="16" t="s">
        <v>674</v>
      </c>
      <c r="C263" s="16" t="s">
        <v>157</v>
      </c>
      <c r="D263" s="16" t="s">
        <v>158</v>
      </c>
      <c r="E263" s="17" t="n">
        <v>2</v>
      </c>
      <c r="F263" s="7" t="s">
        <f>=DATEDIF(A263,$O$2,"y")</f>
      </c>
      <c r="G263" s="7" t="s">
        <f>=DATEDIF(A263,$O$2,"ym")</f>
      </c>
      <c r="H263" s="7" t="s">
        <f>=DATEDIF(A263,$O$2,"md")</f>
      </c>
      <c r="I263" s="7" t="n">
        <v>222</v>
      </c>
      <c r="J263" s="17" t="n">
        <v>938.57</v>
      </c>
      <c r="K263" s="6" t="s">
        <f>=Портфель!G46*Портфель!H46/100*Портфель!$R$13+Портфель!I46*Портфель!$R$13</f>
      </c>
      <c r="L263" s="6" t="s">
        <f>=E263*K263</f>
      </c>
      <c r="M263" s="6" t="s">
        <f>=(K263-J263)*E263</f>
      </c>
      <c r="N263" s="6" t="s">
        <f>=MAX(0,M263*0.13)</f>
      </c>
    </row>
    <row collapsed="false" customFormat="false" customHeight="false" hidden="false" ht="12.1" outlineLevel="0" r="264">
      <c r="A264" s="40" t="n">
        <v>46066</v>
      </c>
      <c r="B264" s="16" t="s">
        <v>674</v>
      </c>
      <c r="C264" s="16" t="s">
        <v>157</v>
      </c>
      <c r="D264" s="16" t="s">
        <v>158</v>
      </c>
      <c r="E264" s="17" t="n">
        <v>2</v>
      </c>
      <c r="F264" s="7" t="s">
        <f>=DATEDIF(A264,$O$2,"y")</f>
      </c>
      <c r="G264" s="7" t="s">
        <f>=DATEDIF(A264,$O$2,"ym")</f>
      </c>
      <c r="H264" s="7" t="s">
        <f>=DATEDIF(A264,$O$2,"md")</f>
      </c>
      <c r="I264" s="7" t="n">
        <v>192</v>
      </c>
      <c r="J264" s="17" t="n">
        <v>961.175</v>
      </c>
      <c r="K264" s="6" t="s">
        <f>=Портфель!G46*Портфель!H46/100*Портфель!$R$13+Портфель!I46*Портфель!$R$13</f>
      </c>
      <c r="L264" s="6" t="s">
        <f>=E264*K264</f>
      </c>
      <c r="M264" s="6" t="s">
        <f>=(K264-J264)*E264</f>
      </c>
      <c r="N264" s="6" t="s">
        <f>=MAX(0,M264*0.13)</f>
      </c>
    </row>
    <row collapsed="false" customFormat="false" customHeight="false" hidden="false" ht="12.1" outlineLevel="0" r="265">
      <c r="A265" s="40" t="n">
        <v>45597</v>
      </c>
      <c r="B265" s="16" t="s">
        <v>674</v>
      </c>
      <c r="C265" s="16" t="s">
        <v>160</v>
      </c>
      <c r="D265" s="16" t="s">
        <v>161</v>
      </c>
      <c r="E265" s="17" t="n">
        <v>5</v>
      </c>
      <c r="F265" s="7" t="s">
        <f>=DATEDIF(A265,$O$2,"y")</f>
      </c>
      <c r="G265" s="7" t="s">
        <f>=DATEDIF(A265,$O$2,"ym")</f>
      </c>
      <c r="H265" s="7" t="s">
        <f>=DATEDIF(A265,$O$2,"md")</f>
      </c>
      <c r="I265" s="7" t="n">
        <v>662</v>
      </c>
      <c r="J265" s="17" t="n">
        <v>517.19</v>
      </c>
      <c r="K265" s="6" t="s">
        <f>=Портфель!G47*Портфель!H47/100*Портфель!$R$13+Портфель!I47*Портфель!$R$13</f>
      </c>
      <c r="L265" s="6" t="s">
        <f>=E265*K265</f>
      </c>
      <c r="M265" s="6" t="s">
        <f>=(K265-J265)*E265</f>
      </c>
      <c r="N265" s="6" t="s">
        <f>=MAX(0,M265*0.13)</f>
      </c>
    </row>
    <row collapsed="false" customFormat="false" customHeight="false" hidden="false" ht="12.1" outlineLevel="0" r="266">
      <c r="A266" s="40" t="n">
        <v>45624</v>
      </c>
      <c r="B266" s="16" t="s">
        <v>674</v>
      </c>
      <c r="C266" s="16" t="s">
        <v>160</v>
      </c>
      <c r="D266" s="16" t="s">
        <v>161</v>
      </c>
      <c r="E266" s="17" t="n">
        <v>2</v>
      </c>
      <c r="F266" s="7" t="s">
        <f>=DATEDIF(A266,$O$2,"y")</f>
      </c>
      <c r="G266" s="7" t="s">
        <f>=DATEDIF(A266,$O$2,"ym")</f>
      </c>
      <c r="H266" s="7" t="s">
        <f>=DATEDIF(A266,$O$2,"md")</f>
      </c>
      <c r="I266" s="7" t="n">
        <v>634</v>
      </c>
      <c r="J266" s="17" t="n">
        <v>538.7</v>
      </c>
      <c r="K266" s="6" t="s">
        <f>=Портфель!G47*Портфель!H47/100*Портфель!$R$13+Портфель!I47*Портфель!$R$13</f>
      </c>
      <c r="L266" s="6" t="s">
        <f>=E266*K266</f>
      </c>
      <c r="M266" s="6" t="s">
        <f>=(K266-J266)*E266</f>
      </c>
      <c r="N266" s="6" t="s">
        <f>=MAX(0,M266*0.13)</f>
      </c>
    </row>
    <row collapsed="false" customFormat="false" customHeight="false" hidden="false" ht="12.1" outlineLevel="0" r="267">
      <c r="A267" s="40" t="n">
        <v>45646</v>
      </c>
      <c r="B267" s="16" t="s">
        <v>674</v>
      </c>
      <c r="C267" s="16" t="s">
        <v>160</v>
      </c>
      <c r="D267" s="16" t="s">
        <v>161</v>
      </c>
      <c r="E267" s="17" t="n">
        <v>4</v>
      </c>
      <c r="F267" s="7" t="s">
        <f>=DATEDIF(A267,$O$2,"y")</f>
      </c>
      <c r="G267" s="7" t="s">
        <f>=DATEDIF(A267,$O$2,"ym")</f>
      </c>
      <c r="H267" s="7" t="s">
        <f>=DATEDIF(A267,$O$2,"md")</f>
      </c>
      <c r="I267" s="7" t="n">
        <v>612</v>
      </c>
      <c r="J267" s="17" t="n">
        <v>546.705</v>
      </c>
      <c r="K267" s="6" t="s">
        <f>=Портфель!G47*Портфель!H47/100*Портфель!$R$13+Портфель!I47*Портфель!$R$13</f>
      </c>
      <c r="L267" s="6" t="s">
        <f>=E267*K267</f>
      </c>
      <c r="M267" s="6" t="s">
        <f>=(K267-J267)*E267</f>
      </c>
      <c r="N267" s="6" t="s">
        <f>=MAX(0,M267*0.13)</f>
      </c>
    </row>
    <row collapsed="false" customFormat="false" customHeight="false" hidden="false" ht="12.1" outlineLevel="0" r="268">
      <c r="A268" s="40" t="n">
        <v>45646</v>
      </c>
      <c r="B268" s="16" t="s">
        <v>674</v>
      </c>
      <c r="C268" s="16" t="s">
        <v>160</v>
      </c>
      <c r="D268" s="16" t="s">
        <v>161</v>
      </c>
      <c r="E268" s="17" t="n">
        <v>1</v>
      </c>
      <c r="F268" s="7" t="s">
        <f>=DATEDIF(A268,$O$2,"y")</f>
      </c>
      <c r="G268" s="7" t="s">
        <f>=DATEDIF(A268,$O$2,"ym")</f>
      </c>
      <c r="H268" s="7" t="s">
        <f>=DATEDIF(A268,$O$2,"md")</f>
      </c>
      <c r="I268" s="7" t="n">
        <v>612</v>
      </c>
      <c r="J268" s="17" t="n">
        <v>546.65</v>
      </c>
      <c r="K268" s="6" t="s">
        <f>=Портфель!G47*Портфель!H47/100*Портфель!$R$13+Портфель!I47*Портфель!$R$13</f>
      </c>
      <c r="L268" s="6" t="s">
        <f>=E268*K268</f>
      </c>
      <c r="M268" s="6" t="s">
        <f>=(K268-J268)*E268</f>
      </c>
      <c r="N268" s="6" t="s">
        <f>=MAX(0,M268*0.13)</f>
      </c>
    </row>
    <row collapsed="false" customFormat="false" customHeight="false" hidden="false" ht="12.1" outlineLevel="0" r="269">
      <c r="A269" s="40" t="n">
        <v>45805</v>
      </c>
      <c r="B269" s="16" t="s">
        <v>674</v>
      </c>
      <c r="C269" s="16" t="s">
        <v>160</v>
      </c>
      <c r="D269" s="16" t="s">
        <v>161</v>
      </c>
      <c r="E269" s="17" t="n">
        <v>1</v>
      </c>
      <c r="F269" s="7" t="s">
        <f>=DATEDIF(A269,$O$2,"y")</f>
      </c>
      <c r="G269" s="7" t="s">
        <f>=DATEDIF(A269,$O$2,"ym")</f>
      </c>
      <c r="H269" s="7" t="s">
        <f>=DATEDIF(A269,$O$2,"md")</f>
      </c>
      <c r="I269" s="7" t="n">
        <v>454</v>
      </c>
      <c r="J269" s="17" t="n">
        <v>560.01</v>
      </c>
      <c r="K269" s="6" t="s">
        <f>=Портфель!G47*Портфель!H47/100*Портфель!$R$13+Портфель!I47*Портфель!$R$13</f>
      </c>
      <c r="L269" s="6" t="s">
        <f>=E269*K269</f>
      </c>
      <c r="M269" s="6" t="s">
        <f>=(K269-J269)*E269</f>
      </c>
      <c r="N269" s="6" t="s">
        <f>=MAX(0,M269*0.13)</f>
      </c>
    </row>
    <row collapsed="false" customFormat="false" customHeight="false" hidden="false" ht="12.1" outlineLevel="0" r="270">
      <c r="A270" s="40" t="n">
        <v>45975</v>
      </c>
      <c r="B270" s="16" t="s">
        <v>674</v>
      </c>
      <c r="C270" s="16" t="s">
        <v>164</v>
      </c>
      <c r="D270" s="16" t="s">
        <v>165</v>
      </c>
      <c r="E270" s="17" t="n">
        <v>5</v>
      </c>
      <c r="F270" s="7" t="s">
        <f>=DATEDIF(A270,$O$2,"y")</f>
      </c>
      <c r="G270" s="7" t="s">
        <f>=DATEDIF(A270,$O$2,"ym")</f>
      </c>
      <c r="H270" s="7" t="s">
        <f>=DATEDIF(A270,$O$2,"md")</f>
      </c>
      <c r="I270" s="7" t="n">
        <v>283</v>
      </c>
      <c r="J270" s="17" t="n">
        <v>639.848</v>
      </c>
      <c r="K270" s="6" t="s">
        <f>=Портфель!G48*Портфель!H48/100*Портфель!$R$13+Портфель!I48*Портфель!$R$13</f>
      </c>
      <c r="L270" s="6" t="s">
        <f>=E270*K270</f>
      </c>
      <c r="M270" s="6" t="s">
        <f>=(K270-J270)*E270</f>
      </c>
      <c r="N270" s="6" t="s">
        <f>=MAX(0,M270*0.13)</f>
      </c>
    </row>
    <row collapsed="false" customFormat="false" customHeight="false" hidden="false" ht="12.1" outlineLevel="0" r="271">
      <c r="A271" s="40" t="n">
        <v>45989</v>
      </c>
      <c r="B271" s="16" t="s">
        <v>674</v>
      </c>
      <c r="C271" s="16" t="s">
        <v>164</v>
      </c>
      <c r="D271" s="16" t="s">
        <v>165</v>
      </c>
      <c r="E271" s="17" t="n">
        <v>4</v>
      </c>
      <c r="F271" s="7" t="s">
        <f>=DATEDIF(A271,$O$2,"y")</f>
      </c>
      <c r="G271" s="7" t="s">
        <f>=DATEDIF(A271,$O$2,"ym")</f>
      </c>
      <c r="H271" s="7" t="s">
        <f>=DATEDIF(A271,$O$2,"md")</f>
      </c>
      <c r="I271" s="7" t="n">
        <v>270</v>
      </c>
      <c r="J271" s="17" t="n">
        <v>635.6075</v>
      </c>
      <c r="K271" s="6" t="s">
        <f>=Портфель!G48*Портфель!H48/100*Портфель!$R$13+Портфель!I48*Портфель!$R$13</f>
      </c>
      <c r="L271" s="6" t="s">
        <f>=E271*K271</f>
      </c>
      <c r="M271" s="6" t="s">
        <f>=(K271-J271)*E271</f>
      </c>
      <c r="N271" s="6" t="s">
        <f>=MAX(0,M271*0.13)</f>
      </c>
    </row>
    <row collapsed="false" customFormat="false" customHeight="false" hidden="false" ht="12.1" outlineLevel="0" r="272">
      <c r="A272" s="40" t="n">
        <v>46066</v>
      </c>
      <c r="B272" s="16" t="s">
        <v>674</v>
      </c>
      <c r="C272" s="16" t="s">
        <v>164</v>
      </c>
      <c r="D272" s="16" t="s">
        <v>165</v>
      </c>
      <c r="E272" s="17" t="n">
        <v>3</v>
      </c>
      <c r="F272" s="7" t="s">
        <f>=DATEDIF(A272,$O$2,"y")</f>
      </c>
      <c r="G272" s="7" t="s">
        <f>=DATEDIF(A272,$O$2,"ym")</f>
      </c>
      <c r="H272" s="7" t="s">
        <f>=DATEDIF(A272,$O$2,"md")</f>
      </c>
      <c r="I272" s="7" t="n">
        <v>192</v>
      </c>
      <c r="J272" s="17" t="n">
        <v>631.84666666667</v>
      </c>
      <c r="K272" s="6" t="s">
        <f>=Портфель!G48*Портфель!H48/100*Портфель!$R$13+Портфель!I48*Портфель!$R$13</f>
      </c>
      <c r="L272" s="6" t="s">
        <f>=E272*K272</f>
      </c>
      <c r="M272" s="6" t="s">
        <f>=(K272-J272)*E272</f>
      </c>
      <c r="N272" s="6" t="s">
        <f>=MAX(0,M272*0.13)</f>
      </c>
    </row>
    <row collapsed="false" customFormat="false" customHeight="false" hidden="false" ht="12.1" outlineLevel="0" r="273">
      <c r="A273" s="40" t="n">
        <v>45943</v>
      </c>
      <c r="B273" s="16" t="s">
        <v>674</v>
      </c>
      <c r="C273" s="16" t="s">
        <v>167</v>
      </c>
      <c r="D273" s="16" t="s">
        <v>168</v>
      </c>
      <c r="E273" s="17" t="n">
        <v>3</v>
      </c>
      <c r="F273" s="7" t="s">
        <f>=DATEDIF(A273,$O$2,"y")</f>
      </c>
      <c r="G273" s="7" t="s">
        <f>=DATEDIF(A273,$O$2,"ym")</f>
      </c>
      <c r="H273" s="7" t="s">
        <f>=DATEDIF(A273,$O$2,"md")</f>
      </c>
      <c r="I273" s="7" t="n">
        <v>315</v>
      </c>
      <c r="J273" s="17" t="n">
        <v>1007.0466666667</v>
      </c>
      <c r="K273" s="6" t="s">
        <f>=Портфель!G49*Портфель!H49/100*Портфель!$R$13+Портфель!I49*Портфель!$R$13</f>
      </c>
      <c r="L273" s="6" t="s">
        <f>=E273*K273</f>
      </c>
      <c r="M273" s="6" t="s">
        <f>=(K273-J273)*E273</f>
      </c>
      <c r="N273" s="6" t="s">
        <f>=MAX(0,M273*0.13)</f>
      </c>
    </row>
    <row collapsed="false" customFormat="false" customHeight="false" hidden="false" ht="12.1" outlineLevel="0" r="274">
      <c r="A274" s="40" t="n">
        <v>46066</v>
      </c>
      <c r="B274" s="16" t="s">
        <v>674</v>
      </c>
      <c r="C274" s="16" t="s">
        <v>167</v>
      </c>
      <c r="D274" s="16" t="s">
        <v>168</v>
      </c>
      <c r="E274" s="17" t="n">
        <v>3</v>
      </c>
      <c r="F274" s="7" t="s">
        <f>=DATEDIF(A274,$O$2,"y")</f>
      </c>
      <c r="G274" s="7" t="s">
        <f>=DATEDIF(A274,$O$2,"ym")</f>
      </c>
      <c r="H274" s="7" t="s">
        <f>=DATEDIF(A274,$O$2,"md")</f>
      </c>
      <c r="I274" s="7" t="n">
        <v>192</v>
      </c>
      <c r="J274" s="17" t="n">
        <v>969.02333333333</v>
      </c>
      <c r="K274" s="6" t="s">
        <f>=Портфель!G49*Портфель!H49/100*Портфель!$R$13+Портфель!I49*Портфель!$R$13</f>
      </c>
      <c r="L274" s="6" t="s">
        <f>=E274*K274</f>
      </c>
      <c r="M274" s="6" t="s">
        <f>=(K274-J274)*E274</f>
      </c>
      <c r="N274" s="6" t="s">
        <f>=MAX(0,M274*0.13)</f>
      </c>
    </row>
    <row collapsed="false" customFormat="false" customHeight="false" hidden="false" ht="12.1" outlineLevel="0" r="275">
      <c r="A275" s="40" t="n">
        <v>46066</v>
      </c>
      <c r="B275" s="16" t="s">
        <v>674</v>
      </c>
      <c r="C275" s="16" t="s">
        <v>170</v>
      </c>
      <c r="D275" s="16" t="s">
        <v>171</v>
      </c>
      <c r="E275" s="17" t="n">
        <v>5</v>
      </c>
      <c r="F275" s="7" t="s">
        <f>=DATEDIF(A275,$O$2,"y")</f>
      </c>
      <c r="G275" s="7" t="s">
        <f>=DATEDIF(A275,$O$2,"ym")</f>
      </c>
      <c r="H275" s="7" t="s">
        <f>=DATEDIF(A275,$O$2,"md")</f>
      </c>
      <c r="I275" s="7" t="n">
        <v>192</v>
      </c>
      <c r="J275" s="17" t="n">
        <v>1105.66</v>
      </c>
      <c r="K275" s="6" t="s">
        <f>=Портфель!G50*Портфель!H50/100*Портфель!$R$13+Портфель!I50*Портфель!$R$13</f>
      </c>
      <c r="L275" s="6" t="s">
        <f>=E275*K275</f>
      </c>
      <c r="M275" s="6" t="s">
        <f>=(K275-J275)*E275</f>
      </c>
      <c r="N275" s="6" t="s">
        <f>=MAX(0,M275*0.13)</f>
      </c>
    </row>
    <row collapsed="false" customFormat="false" customHeight="false" hidden="false" ht="12.1" outlineLevel="0" r="276">
      <c r="A276" s="40" t="n">
        <v>46127</v>
      </c>
      <c r="B276" s="16" t="s">
        <v>674</v>
      </c>
      <c r="C276" s="16" t="s">
        <v>173</v>
      </c>
      <c r="D276" s="16" t="s">
        <v>174</v>
      </c>
      <c r="E276" s="17" t="n">
        <v>5</v>
      </c>
      <c r="F276" s="7" t="s">
        <f>=DATEDIF(A276,$O$2,"y")</f>
      </c>
      <c r="G276" s="7" t="s">
        <f>=DATEDIF(A276,$O$2,"ym")</f>
      </c>
      <c r="H276" s="7" t="s">
        <f>=DATEDIF(A276,$O$2,"md")</f>
      </c>
      <c r="I276" s="7" t="n">
        <v>131</v>
      </c>
      <c r="J276" s="17" t="n">
        <v>978.802</v>
      </c>
      <c r="K276" s="6" t="s">
        <f>=Портфель!G51*Портфель!H51/100*Портфель!$R$13+Портфель!I51*Портфель!$R$13</f>
      </c>
      <c r="L276" s="6" t="s">
        <f>=E276*K276</f>
      </c>
      <c r="M276" s="6" t="s">
        <f>=(K276-J276)*E276</f>
      </c>
      <c r="N276" s="6" t="s">
        <f>=MAX(0,M276*0.13)</f>
      </c>
    </row>
    <row collapsed="false" customFormat="false" customHeight="false" hidden="false" ht="12.1" outlineLevel="0" r="277">
      <c r="A277" s="40" t="n">
        <v>45356</v>
      </c>
      <c r="B277" s="16" t="s">
        <v>674</v>
      </c>
      <c r="C277" s="16" t="s">
        <v>176</v>
      </c>
      <c r="D277" s="16" t="s">
        <v>177</v>
      </c>
      <c r="E277" s="17" t="n">
        <v>1</v>
      </c>
      <c r="F277" s="7" t="s">
        <f>=DATEDIF(A277,$O$2,"y")</f>
      </c>
      <c r="G277" s="7" t="s">
        <f>=DATEDIF(A277,$O$2,"ym")</f>
      </c>
      <c r="H277" s="7" t="s">
        <f>=DATEDIF(A277,$O$2,"md")</f>
      </c>
      <c r="I277" s="7" t="n">
        <v>903</v>
      </c>
      <c r="J277" s="17" t="n">
        <v>990.66</v>
      </c>
      <c r="K277" s="6" t="s">
        <f>=Портфель!G52*Портфель!H52/100*Портфель!$R$13+Портфель!I52*Портфель!$R$13</f>
      </c>
      <c r="L277" s="6" t="s">
        <f>=E277*K277</f>
      </c>
      <c r="M277" s="6" t="s">
        <f>=(K277-J277)*E277</f>
      </c>
      <c r="N277" s="6" t="s">
        <f>=MAX(0,M277*0.13)</f>
      </c>
    </row>
    <row collapsed="false" customFormat="false" customHeight="false" hidden="false" ht="12.1" outlineLevel="0" r="278">
      <c r="A278" s="40" t="n">
        <v>45397</v>
      </c>
      <c r="B278" s="16" t="s">
        <v>674</v>
      </c>
      <c r="C278" s="16" t="s">
        <v>176</v>
      </c>
      <c r="D278" s="16" t="s">
        <v>177</v>
      </c>
      <c r="E278" s="17" t="n">
        <v>1</v>
      </c>
      <c r="F278" s="7" t="s">
        <f>=DATEDIF(A278,$O$2,"y")</f>
      </c>
      <c r="G278" s="7" t="s">
        <f>=DATEDIF(A278,$O$2,"ym")</f>
      </c>
      <c r="H278" s="7" t="s">
        <f>=DATEDIF(A278,$O$2,"md")</f>
      </c>
      <c r="I278" s="7" t="n">
        <v>861</v>
      </c>
      <c r="J278" s="17" t="n">
        <v>975.94</v>
      </c>
      <c r="K278" s="6" t="s">
        <f>=Портфель!G52*Портфель!H52/100*Портфель!$R$13+Портфель!I52*Портфель!$R$13</f>
      </c>
      <c r="L278" s="6" t="s">
        <f>=E278*K278</f>
      </c>
      <c r="M278" s="6" t="s">
        <f>=(K278-J278)*E278</f>
      </c>
      <c r="N278" s="6" t="s">
        <f>=MAX(0,M278*0.13)</f>
      </c>
    </row>
    <row collapsed="false" customFormat="false" customHeight="false" hidden="false" ht="12.1" outlineLevel="0" r="279">
      <c r="A279" s="40" t="n">
        <v>45428</v>
      </c>
      <c r="B279" s="16" t="s">
        <v>674</v>
      </c>
      <c r="C279" s="16" t="s">
        <v>176</v>
      </c>
      <c r="D279" s="16" t="s">
        <v>177</v>
      </c>
      <c r="E279" s="17" t="n">
        <v>1</v>
      </c>
      <c r="F279" s="7" t="s">
        <f>=DATEDIF(A279,$O$2,"y")</f>
      </c>
      <c r="G279" s="7" t="s">
        <f>=DATEDIF(A279,$O$2,"ym")</f>
      </c>
      <c r="H279" s="7" t="s">
        <f>=DATEDIF(A279,$O$2,"md")</f>
      </c>
      <c r="I279" s="7" t="n">
        <v>830</v>
      </c>
      <c r="J279" s="17" t="n">
        <v>964.67</v>
      </c>
      <c r="K279" s="6" t="s">
        <f>=Портфель!G52*Портфель!H52/100*Портфель!$R$13+Портфель!I52*Портфель!$R$13</f>
      </c>
      <c r="L279" s="6" t="s">
        <f>=E279*K279</f>
      </c>
      <c r="M279" s="6" t="s">
        <f>=(K279-J279)*E279</f>
      </c>
      <c r="N279" s="6" t="s">
        <f>=MAX(0,M279*0.13)</f>
      </c>
    </row>
    <row collapsed="false" customFormat="false" customHeight="false" hidden="false" ht="12.1" outlineLevel="0" r="280">
      <c r="A280" s="40" t="n">
        <v>45701</v>
      </c>
      <c r="B280" s="16" t="s">
        <v>674</v>
      </c>
      <c r="C280" s="16" t="s">
        <v>176</v>
      </c>
      <c r="D280" s="16" t="s">
        <v>177</v>
      </c>
      <c r="E280" s="17" t="n">
        <v>2</v>
      </c>
      <c r="F280" s="7" t="s">
        <f>=DATEDIF(A280,$O$2,"y")</f>
      </c>
      <c r="G280" s="7" t="s">
        <f>=DATEDIF(A280,$O$2,"ym")</f>
      </c>
      <c r="H280" s="7" t="s">
        <f>=DATEDIF(A280,$O$2,"md")</f>
      </c>
      <c r="I280" s="7" t="n">
        <v>558</v>
      </c>
      <c r="J280" s="17" t="n">
        <v>826.485</v>
      </c>
      <c r="K280" s="6" t="s">
        <f>=Портфель!G52*Портфель!H52/100*Портфель!$R$13+Портфель!I52*Портфель!$R$13</f>
      </c>
      <c r="L280" s="6" t="s">
        <f>=E280*K280</f>
      </c>
      <c r="M280" s="6" t="s">
        <f>=(K280-J280)*E280</f>
      </c>
      <c r="N280" s="6" t="s">
        <f>=MAX(0,M280*0.13)</f>
      </c>
    </row>
    <row collapsed="false" customFormat="false" customHeight="false" hidden="false" ht="12.1" outlineLevel="0" r="281">
      <c r="A281" s="40" t="n">
        <v>46142</v>
      </c>
      <c r="B281" s="16" t="s">
        <v>674</v>
      </c>
      <c r="C281" s="16" t="s">
        <v>179</v>
      </c>
      <c r="D281" s="16" t="s">
        <v>180</v>
      </c>
      <c r="E281" s="17" t="n">
        <v>2</v>
      </c>
      <c r="F281" s="7" t="s">
        <f>=DATEDIF(A281,$O$2,"y")</f>
      </c>
      <c r="G281" s="7" t="s">
        <f>=DATEDIF(A281,$O$2,"ym")</f>
      </c>
      <c r="H281" s="7" t="s">
        <f>=DATEDIF(A281,$O$2,"md")</f>
      </c>
      <c r="I281" s="7" t="n">
        <v>116</v>
      </c>
      <c r="J281" s="17" t="n">
        <v>1004.045</v>
      </c>
      <c r="K281" s="6" t="s">
        <f>=Портфель!G53*Портфель!H53/100*Портфель!$R$13+Портфель!I53*Портфель!$R$13</f>
      </c>
      <c r="L281" s="6" t="s">
        <f>=E281*K281</f>
      </c>
      <c r="M281" s="6" t="s">
        <f>=(K281-J281)*E281</f>
      </c>
      <c r="N281" s="6" t="s">
        <f>=MAX(0,M281*0.13)</f>
      </c>
    </row>
    <row collapsed="false" customFormat="false" customHeight="false" hidden="false" ht="12.1" outlineLevel="0" r="282">
      <c r="A282" s="40" t="n">
        <v>46148</v>
      </c>
      <c r="B282" s="16" t="s">
        <v>674</v>
      </c>
      <c r="C282" s="16" t="s">
        <v>179</v>
      </c>
      <c r="D282" s="16" t="s">
        <v>180</v>
      </c>
      <c r="E282" s="17" t="n">
        <v>1</v>
      </c>
      <c r="F282" s="7" t="s">
        <f>=DATEDIF(A282,$O$2,"y")</f>
      </c>
      <c r="G282" s="7" t="s">
        <f>=DATEDIF(A282,$O$2,"ym")</f>
      </c>
      <c r="H282" s="7" t="s">
        <f>=DATEDIF(A282,$O$2,"md")</f>
      </c>
      <c r="I282" s="7" t="n">
        <v>111</v>
      </c>
      <c r="J282" s="17" t="n">
        <v>1003</v>
      </c>
      <c r="K282" s="6" t="s">
        <f>=Портфель!G53*Портфель!H53/100*Портфель!$R$13+Портфель!I53*Портфель!$R$13</f>
      </c>
      <c r="L282" s="6" t="s">
        <f>=E282*K282</f>
      </c>
      <c r="M282" s="6" t="s">
        <f>=(K282-J282)*E282</f>
      </c>
      <c r="N282" s="6" t="s">
        <f>=MAX(0,M282*0.13)</f>
      </c>
    </row>
    <row collapsed="false" customFormat="false" customHeight="false" hidden="false" ht="12.1" outlineLevel="0" r="283">
      <c r="A283" s="40" t="n">
        <v>46153</v>
      </c>
      <c r="B283" s="16" t="s">
        <v>674</v>
      </c>
      <c r="C283" s="16" t="s">
        <v>179</v>
      </c>
      <c r="D283" s="16" t="s">
        <v>180</v>
      </c>
      <c r="E283" s="17" t="n">
        <v>1</v>
      </c>
      <c r="F283" s="7" t="s">
        <f>=DATEDIF(A283,$O$2,"y")</f>
      </c>
      <c r="G283" s="7" t="s">
        <f>=DATEDIF(A283,$O$2,"ym")</f>
      </c>
      <c r="H283" s="7" t="s">
        <f>=DATEDIF(A283,$O$2,"md")</f>
      </c>
      <c r="I283" s="7" t="n">
        <v>106</v>
      </c>
      <c r="J283" s="17" t="n">
        <v>1011.13</v>
      </c>
      <c r="K283" s="6" t="s">
        <f>=Портфель!G53*Портфель!H53/100*Портфель!$R$13+Портфель!I53*Портфель!$R$13</f>
      </c>
      <c r="L283" s="6" t="s">
        <f>=E283*K283</f>
      </c>
      <c r="M283" s="6" t="s">
        <f>=(K283-J283)*E283</f>
      </c>
      <c r="N283" s="6" t="s">
        <f>=MAX(0,M283*0.13)</f>
      </c>
    </row>
    <row collapsed="false" customFormat="false" customHeight="false" hidden="false" ht="12.1" outlineLevel="0" r="284">
      <c r="A284" s="40" t="n">
        <v>45975</v>
      </c>
      <c r="B284" s="16" t="s">
        <v>674</v>
      </c>
      <c r="C284" s="16" t="s">
        <v>182</v>
      </c>
      <c r="D284" s="16" t="s">
        <v>183</v>
      </c>
      <c r="E284" s="17" t="n">
        <v>6</v>
      </c>
      <c r="F284" s="7" t="s">
        <f>=DATEDIF(A284,$O$2,"y")</f>
      </c>
      <c r="G284" s="7" t="s">
        <f>=DATEDIF(A284,$O$2,"ym")</f>
      </c>
      <c r="H284" s="7" t="s">
        <f>=DATEDIF(A284,$O$2,"md")</f>
      </c>
      <c r="I284" s="7" t="n">
        <v>283</v>
      </c>
      <c r="J284" s="17" t="n">
        <v>609.49833333333</v>
      </c>
      <c r="K284" s="6" t="s">
        <f>=Портфель!G54*Портфель!H54/100*Портфель!$R$13+Портфель!I54*Портфель!$R$13</f>
      </c>
      <c r="L284" s="6" t="s">
        <f>=E284*K284</f>
      </c>
      <c r="M284" s="6" t="s">
        <f>=(K284-J284)*E284</f>
      </c>
      <c r="N284" s="6" t="s">
        <f>=MAX(0,M284*0.13)</f>
      </c>
    </row>
    <row collapsed="false" customFormat="false" customHeight="false" hidden="false" ht="12.1" outlineLevel="0" r="285">
      <c r="A285" s="40" t="n">
        <v>46037</v>
      </c>
      <c r="B285" s="16" t="s">
        <v>674</v>
      </c>
      <c r="C285" s="16" t="s">
        <v>182</v>
      </c>
      <c r="D285" s="16" t="s">
        <v>183</v>
      </c>
      <c r="E285" s="17" t="n">
        <v>1</v>
      </c>
      <c r="F285" s="7" t="s">
        <f>=DATEDIF(A285,$O$2,"y")</f>
      </c>
      <c r="G285" s="7" t="s">
        <f>=DATEDIF(A285,$O$2,"ym")</f>
      </c>
      <c r="H285" s="7" t="s">
        <f>=DATEDIF(A285,$O$2,"md")</f>
      </c>
      <c r="I285" s="7" t="n">
        <v>222</v>
      </c>
      <c r="J285" s="17" t="n">
        <v>616.67</v>
      </c>
      <c r="K285" s="6" t="s">
        <f>=Портфель!G54*Портфель!H54/100*Портфель!$R$13+Портфель!I54*Портфель!$R$13</f>
      </c>
      <c r="L285" s="6" t="s">
        <f>=E285*K285</f>
      </c>
      <c r="M285" s="6" t="s">
        <f>=(K285-J285)*E285</f>
      </c>
      <c r="N285" s="6" t="s">
        <f>=MAX(0,M285*0.13)</f>
      </c>
    </row>
    <row collapsed="false" customFormat="false" customHeight="false" hidden="false" ht="12.1" outlineLevel="0" r="286">
      <c r="A286" s="40" t="n">
        <v>45975</v>
      </c>
      <c r="B286" s="16" t="s">
        <v>674</v>
      </c>
      <c r="C286" s="16" t="s">
        <v>186</v>
      </c>
      <c r="D286" s="16" t="s">
        <v>187</v>
      </c>
      <c r="E286" s="17" t="n">
        <v>4</v>
      </c>
      <c r="F286" s="7" t="s">
        <f>=DATEDIF(A286,$O$2,"y")</f>
      </c>
      <c r="G286" s="7" t="s">
        <f>=DATEDIF(A286,$O$2,"ym")</f>
      </c>
      <c r="H286" s="7" t="s">
        <f>=DATEDIF(A286,$O$2,"md")</f>
      </c>
      <c r="I286" s="7" t="n">
        <v>283</v>
      </c>
      <c r="J286" s="17" t="n">
        <v>747.46</v>
      </c>
      <c r="K286" s="6" t="s">
        <f>=Портфель!G55*Портфель!H55/100*Портфель!$R$13+Портфель!I55*Портфель!$R$13</f>
      </c>
      <c r="L286" s="6" t="s">
        <f>=E286*K286</f>
      </c>
      <c r="M286" s="6" t="s">
        <f>=(K286-J286)*E286</f>
      </c>
      <c r="N286" s="6" t="s">
        <f>=MAX(0,M286*0.13)</f>
      </c>
    </row>
    <row collapsed="false" customFormat="false" customHeight="false" hidden="false" ht="12.1" outlineLevel="0" r="287">
      <c r="A287" s="40" t="n">
        <v>46066</v>
      </c>
      <c r="B287" s="16" t="s">
        <v>674</v>
      </c>
      <c r="C287" s="16" t="s">
        <v>186</v>
      </c>
      <c r="D287" s="16" t="s">
        <v>187</v>
      </c>
      <c r="E287" s="17" t="n">
        <v>1</v>
      </c>
      <c r="F287" s="7" t="s">
        <f>=DATEDIF(A287,$O$2,"y")</f>
      </c>
      <c r="G287" s="7" t="s">
        <f>=DATEDIF(A287,$O$2,"ym")</f>
      </c>
      <c r="H287" s="7" t="s">
        <f>=DATEDIF(A287,$O$2,"md")</f>
      </c>
      <c r="I287" s="7" t="n">
        <v>192</v>
      </c>
      <c r="J287" s="17" t="n">
        <v>741.58</v>
      </c>
      <c r="K287" s="6" t="s">
        <f>=Портфель!G55*Портфель!H55/100*Портфель!$R$13+Портфель!I55*Портфель!$R$13</f>
      </c>
      <c r="L287" s="6" t="s">
        <f>=E287*K287</f>
      </c>
      <c r="M287" s="6" t="s">
        <f>=(K287-J287)*E287</f>
      </c>
      <c r="N287" s="6" t="s">
        <f>=MAX(0,M287*0.13)</f>
      </c>
    </row>
    <row collapsed="false" customFormat="false" customHeight="false" hidden="false" ht="12.1" outlineLevel="0" r="288">
      <c r="A288" s="40" t="n">
        <v>46127</v>
      </c>
      <c r="B288" s="16" t="s">
        <v>674</v>
      </c>
      <c r="C288" s="16" t="s">
        <v>189</v>
      </c>
      <c r="D288" s="16" t="s">
        <v>190</v>
      </c>
      <c r="E288" s="17" t="n">
        <v>2</v>
      </c>
      <c r="F288" s="7" t="s">
        <f>=DATEDIF(A288,$O$2,"y")</f>
      </c>
      <c r="G288" s="7" t="s">
        <f>=DATEDIF(A288,$O$2,"ym")</f>
      </c>
      <c r="H288" s="7" t="s">
        <f>=DATEDIF(A288,$O$2,"md")</f>
      </c>
      <c r="I288" s="7" t="n">
        <v>131</v>
      </c>
      <c r="J288" s="17" t="n">
        <v>1055.535</v>
      </c>
      <c r="K288" s="6" t="s">
        <f>=Портфель!G56*Портфель!H56/100*Портфель!$R$13+Портфель!I56*Портфель!$R$13</f>
      </c>
      <c r="L288" s="6" t="s">
        <f>=E288*K288</f>
      </c>
      <c r="M288" s="6" t="s">
        <f>=(K288-J288)*E288</f>
      </c>
      <c r="N288" s="6" t="s">
        <f>=MAX(0,M288*0.13)</f>
      </c>
    </row>
    <row collapsed="false" customFormat="false" customHeight="false" hidden="false" ht="12.1" outlineLevel="0" r="289">
      <c r="A289" s="40" t="n">
        <v>45705</v>
      </c>
      <c r="B289" s="16" t="s">
        <v>674</v>
      </c>
      <c r="C289" s="16" t="s">
        <v>192</v>
      </c>
      <c r="D289" s="16" t="s">
        <v>193</v>
      </c>
      <c r="E289" s="17" t="n">
        <v>2</v>
      </c>
      <c r="F289" s="7" t="s">
        <f>=DATEDIF(A289,$O$2,"y")</f>
      </c>
      <c r="G289" s="7" t="s">
        <f>=DATEDIF(A289,$O$2,"ym")</f>
      </c>
      <c r="H289" s="7" t="s">
        <f>=DATEDIF(A289,$O$2,"md")</f>
      </c>
      <c r="I289" s="7" t="n">
        <v>554</v>
      </c>
      <c r="J289" s="17" t="n">
        <v>1004.88</v>
      </c>
      <c r="K289" s="6" t="s">
        <f>=Портфель!G57*Портфель!H57/100*Портфель!$R$13+Портфель!I57*Портфель!$R$13</f>
      </c>
      <c r="L289" s="6" t="s">
        <f>=E289*K289</f>
      </c>
      <c r="M289" s="6" t="s">
        <f>=(K289-J289)*E289</f>
      </c>
      <c r="N289" s="6" t="s">
        <f>=MAX(0,M289*0.13)</f>
      </c>
    </row>
    <row collapsed="false" customFormat="false" customHeight="false" hidden="false" ht="12.1" outlineLevel="0" r="290">
      <c r="A290" s="40" t="n">
        <v>46127</v>
      </c>
      <c r="B290" s="16" t="s">
        <v>674</v>
      </c>
      <c r="C290" s="16" t="s">
        <v>195</v>
      </c>
      <c r="D290" s="16" t="s">
        <v>196</v>
      </c>
      <c r="E290" s="17" t="n">
        <v>2</v>
      </c>
      <c r="F290" s="7" t="s">
        <f>=DATEDIF(A290,$O$2,"y")</f>
      </c>
      <c r="G290" s="7" t="s">
        <f>=DATEDIF(A290,$O$2,"ym")</f>
      </c>
      <c r="H290" s="7" t="s">
        <f>=DATEDIF(A290,$O$2,"md")</f>
      </c>
      <c r="I290" s="7" t="n">
        <v>131</v>
      </c>
      <c r="J290" s="17" t="n">
        <v>1010.485</v>
      </c>
      <c r="K290" s="6" t="s">
        <f>=Портфель!G58*Портфель!H58/100*Портфель!$R$13+Портфель!I58*Портфель!$R$13</f>
      </c>
      <c r="L290" s="6" t="s">
        <f>=E290*K290</f>
      </c>
      <c r="M290" s="6" t="s">
        <f>=(K290-J290)*E290</f>
      </c>
      <c r="N290" s="6" t="s">
        <f>=MAX(0,M290*0.13)</f>
      </c>
    </row>
    <row collapsed="false" customFormat="false" customHeight="false" hidden="false" ht="12.1" outlineLevel="0" r="291">
      <c r="A291" s="40" t="n">
        <v>45803</v>
      </c>
      <c r="B291" s="16" t="s">
        <v>674</v>
      </c>
      <c r="C291" s="16" t="s">
        <v>198</v>
      </c>
      <c r="D291" s="16" t="s">
        <v>199</v>
      </c>
      <c r="E291" s="17" t="n">
        <v>6</v>
      </c>
      <c r="F291" s="7" t="s">
        <f>=DATEDIF(A291,$O$2,"y")</f>
      </c>
      <c r="G291" s="7" t="s">
        <f>=DATEDIF(A291,$O$2,"ym")</f>
      </c>
      <c r="H291" s="7" t="s">
        <f>=DATEDIF(A291,$O$2,"md")</f>
      </c>
      <c r="I291" s="7" t="n">
        <v>455</v>
      </c>
      <c r="J291" s="17" t="n">
        <v>674.94833333333</v>
      </c>
      <c r="K291" s="6" t="s">
        <f>=Портфель!G59*Портфель!H59/100*Портфель!$R$13+Портфель!I59*Портфель!$R$13</f>
      </c>
      <c r="L291" s="6" t="s">
        <f>=E291*K291</f>
      </c>
      <c r="M291" s="6" t="s">
        <f>=(K291-J291)*E291</f>
      </c>
      <c r="N291" s="6" t="s">
        <f>=MAX(0,M291*0.13)</f>
      </c>
    </row>
    <row collapsed="false" customFormat="false" customHeight="false" hidden="false" ht="12.1" outlineLevel="0" r="292">
      <c r="A292" s="40" t="n">
        <v>45652</v>
      </c>
      <c r="B292" s="16" t="s">
        <v>674</v>
      </c>
      <c r="C292" s="16" t="s">
        <v>201</v>
      </c>
      <c r="D292" s="16" t="s">
        <v>202</v>
      </c>
      <c r="E292" s="17" t="n">
        <v>1</v>
      </c>
      <c r="F292" s="7" t="s">
        <f>=DATEDIF(A292,$O$2,"y")</f>
      </c>
      <c r="G292" s="7" t="s">
        <f>=DATEDIF(A292,$O$2,"ym")</f>
      </c>
      <c r="H292" s="7" t="s">
        <f>=DATEDIF(A292,$O$2,"md")</f>
      </c>
      <c r="I292" s="7" t="n">
        <v>607</v>
      </c>
      <c r="J292" s="17" t="n">
        <v>887.69</v>
      </c>
      <c r="K292" s="6" t="s">
        <f>=Портфель!G60*Портфель!H60/100*Портфель!$R$13+Портфель!I60*Портфель!$R$13</f>
      </c>
      <c r="L292" s="6" t="s">
        <f>=E292*K292</f>
      </c>
      <c r="M292" s="6" t="s">
        <f>=(K292-J292)*E292</f>
      </c>
      <c r="N292" s="6" t="s">
        <f>=MAX(0,M292*0.13)</f>
      </c>
    </row>
    <row collapsed="false" customFormat="false" customHeight="false" hidden="false" ht="12.1" outlineLevel="0" r="293">
      <c r="A293" s="40" t="n">
        <v>45663</v>
      </c>
      <c r="B293" s="16" t="s">
        <v>674</v>
      </c>
      <c r="C293" s="16" t="s">
        <v>201</v>
      </c>
      <c r="D293" s="16" t="s">
        <v>202</v>
      </c>
      <c r="E293" s="17" t="n">
        <v>1</v>
      </c>
      <c r="F293" s="7" t="s">
        <f>=DATEDIF(A293,$O$2,"y")</f>
      </c>
      <c r="G293" s="7" t="s">
        <f>=DATEDIF(A293,$O$2,"ym")</f>
      </c>
      <c r="H293" s="7" t="s">
        <f>=DATEDIF(A293,$O$2,"md")</f>
      </c>
      <c r="I293" s="7" t="n">
        <v>595</v>
      </c>
      <c r="J293" s="17" t="n">
        <v>922.84</v>
      </c>
      <c r="K293" s="6" t="s">
        <f>=Портфель!G60*Портфель!H60/100*Портфель!$R$13+Портфель!I60*Портфель!$R$13</f>
      </c>
      <c r="L293" s="6" t="s">
        <f>=E293*K293</f>
      </c>
      <c r="M293" s="6" t="s">
        <f>=(K293-J293)*E293</f>
      </c>
      <c r="N293" s="6" t="s">
        <f>=MAX(0,M293*0.13)</f>
      </c>
    </row>
    <row collapsed="false" customFormat="false" customHeight="false" hidden="false" ht="12.1" outlineLevel="0" r="294">
      <c r="A294" s="40" t="n">
        <v>45624</v>
      </c>
      <c r="B294" s="16" t="s">
        <v>674</v>
      </c>
      <c r="C294" s="16" t="s">
        <v>204</v>
      </c>
      <c r="D294" s="16" t="s">
        <v>205</v>
      </c>
      <c r="E294" s="17" t="n">
        <v>3</v>
      </c>
      <c r="F294" s="7" t="s">
        <f>=DATEDIF(A294,$O$2,"y")</f>
      </c>
      <c r="G294" s="7" t="s">
        <f>=DATEDIF(A294,$O$2,"ym")</f>
      </c>
      <c r="H294" s="7" t="s">
        <f>=DATEDIF(A294,$O$2,"md")</f>
      </c>
      <c r="I294" s="7" t="n">
        <v>634</v>
      </c>
      <c r="J294" s="17" t="n">
        <v>807.11</v>
      </c>
      <c r="K294" s="6" t="s">
        <f>=Портфель!G61*Портфель!H61/100*Портфель!$R$13+Портфель!I61*Портфель!$R$13</f>
      </c>
      <c r="L294" s="6" t="s">
        <f>=E294*K294</f>
      </c>
      <c r="M294" s="6" t="s">
        <f>=(K294-J294)*E294</f>
      </c>
      <c r="N294" s="6" t="s">
        <f>=MAX(0,M294*0.13)</f>
      </c>
    </row>
    <row collapsed="false" customFormat="false" customHeight="false" hidden="false" ht="12.1" outlineLevel="0" r="295">
      <c r="A295" s="40" t="n">
        <v>45701</v>
      </c>
      <c r="B295" s="16" t="s">
        <v>674</v>
      </c>
      <c r="C295" s="16" t="s">
        <v>204</v>
      </c>
      <c r="D295" s="16" t="s">
        <v>205</v>
      </c>
      <c r="E295" s="17" t="n">
        <v>2</v>
      </c>
      <c r="F295" s="7" t="s">
        <f>=DATEDIF(A295,$O$2,"y")</f>
      </c>
      <c r="G295" s="7" t="s">
        <f>=DATEDIF(A295,$O$2,"ym")</f>
      </c>
      <c r="H295" s="7" t="s">
        <f>=DATEDIF(A295,$O$2,"md")</f>
      </c>
      <c r="I295" s="7" t="n">
        <v>558</v>
      </c>
      <c r="J295" s="17" t="n">
        <v>892.04</v>
      </c>
      <c r="K295" s="6" t="s">
        <f>=Портфель!G61*Портфель!H61/100*Портфель!$R$13+Портфель!I61*Портфель!$R$13</f>
      </c>
      <c r="L295" s="6" t="s">
        <f>=E295*K295</f>
      </c>
      <c r="M295" s="6" t="s">
        <f>=(K295-J295)*E295</f>
      </c>
      <c r="N295" s="6" t="s">
        <f>=MAX(0,M295*0.13)</f>
      </c>
    </row>
    <row collapsed="false" customFormat="false" customHeight="false" hidden="false" ht="12.1" outlineLevel="0" r="296">
      <c r="A296" s="40" t="n">
        <v>45834</v>
      </c>
      <c r="B296" s="16" t="s">
        <v>674</v>
      </c>
      <c r="C296" s="16" t="s">
        <v>207</v>
      </c>
      <c r="D296" s="16" t="s">
        <v>208</v>
      </c>
      <c r="E296" s="17" t="n">
        <v>3</v>
      </c>
      <c r="F296" s="7" t="s">
        <f>=DATEDIF(A296,$O$2,"y")</f>
      </c>
      <c r="G296" s="7" t="s">
        <f>=DATEDIF(A296,$O$2,"ym")</f>
      </c>
      <c r="H296" s="7" t="s">
        <f>=DATEDIF(A296,$O$2,"md")</f>
      </c>
      <c r="I296" s="7" t="n">
        <v>424</v>
      </c>
      <c r="J296" s="17" t="n">
        <v>673.25</v>
      </c>
      <c r="K296" s="6" t="s">
        <f>=Портфель!G62*Портфель!H62/100*Портфель!$R$13+Портфель!I62*Портфель!$R$13</f>
      </c>
      <c r="L296" s="6" t="s">
        <f>=E296*K296</f>
      </c>
      <c r="M296" s="6" t="s">
        <f>=(K296-J296)*E296</f>
      </c>
      <c r="N296" s="6" t="s">
        <f>=MAX(0,M296*0.13)</f>
      </c>
    </row>
    <row collapsed="false" customFormat="false" customHeight="false" hidden="false" ht="12.1" outlineLevel="0" r="297">
      <c r="A297" s="40" t="n">
        <v>45294</v>
      </c>
      <c r="B297" s="16" t="s">
        <v>674</v>
      </c>
      <c r="C297" s="16" t="s">
        <v>210</v>
      </c>
      <c r="D297" s="16" t="s">
        <v>211</v>
      </c>
      <c r="E297" s="17" t="n">
        <v>3</v>
      </c>
      <c r="F297" s="7" t="s">
        <f>=DATEDIF(A297,$O$2,"y")</f>
      </c>
      <c r="G297" s="7" t="s">
        <f>=DATEDIF(A297,$O$2,"ym")</f>
      </c>
      <c r="H297" s="7" t="s">
        <f>=DATEDIF(A297,$O$2,"md")</f>
      </c>
      <c r="I297" s="7" t="n">
        <v>965</v>
      </c>
      <c r="J297" s="17" t="n">
        <v>899.26666666667</v>
      </c>
      <c r="K297" s="6" t="s">
        <f>=Портфель!G63*Портфель!H63/100*Портфель!$R$13+Портфель!I63*Портфель!$R$13</f>
      </c>
      <c r="L297" s="6" t="s">
        <f>=E297*K297</f>
      </c>
      <c r="M297" s="6" t="s">
        <f>=(K297-J297)*E297</f>
      </c>
      <c r="N297" s="6" t="s">
        <f>=MAX(0,M297*0.13)</f>
      </c>
    </row>
    <row collapsed="false" customFormat="false" customHeight="false" hidden="false" ht="12.1" outlineLevel="0" r="298">
      <c r="A298" s="40" t="n">
        <v>45663</v>
      </c>
      <c r="B298" s="16" t="s">
        <v>674</v>
      </c>
      <c r="C298" s="16" t="s">
        <v>213</v>
      </c>
      <c r="D298" s="16" t="s">
        <v>214</v>
      </c>
      <c r="E298" s="17" t="n">
        <v>3</v>
      </c>
      <c r="F298" s="7" t="s">
        <f>=DATEDIF(A298,$O$2,"y")</f>
      </c>
      <c r="G298" s="7" t="s">
        <f>=DATEDIF(A298,$O$2,"ym")</f>
      </c>
      <c r="H298" s="7" t="s">
        <f>=DATEDIF(A298,$O$2,"md")</f>
      </c>
      <c r="I298" s="7" t="n">
        <v>595</v>
      </c>
      <c r="J298" s="17" t="n">
        <v>583.11666666667</v>
      </c>
      <c r="K298" s="6" t="s">
        <f>=Портфель!G64*Портфель!H64/100*Портфель!$R$13+Портфель!I64*Портфель!$R$13</f>
      </c>
      <c r="L298" s="6" t="s">
        <f>=E298*K298</f>
      </c>
      <c r="M298" s="6" t="s">
        <f>=(K298-J298)*E298</f>
      </c>
      <c r="N298" s="6" t="s">
        <f>=MAX(0,M298*0.13)</f>
      </c>
    </row>
    <row collapsed="false" customFormat="false" customHeight="false" hidden="false" ht="12.1" outlineLevel="0" r="299">
      <c r="A299" s="40" t="n">
        <v>45792</v>
      </c>
      <c r="B299" s="16" t="s">
        <v>674</v>
      </c>
      <c r="C299" s="16" t="s">
        <v>213</v>
      </c>
      <c r="D299" s="16" t="s">
        <v>214</v>
      </c>
      <c r="E299" s="17" t="n">
        <v>1</v>
      </c>
      <c r="F299" s="7" t="s">
        <f>=DATEDIF(A299,$O$2,"y")</f>
      </c>
      <c r="G299" s="7" t="s">
        <f>=DATEDIF(A299,$O$2,"ym")</f>
      </c>
      <c r="H299" s="7" t="s">
        <f>=DATEDIF(A299,$O$2,"md")</f>
      </c>
      <c r="I299" s="7" t="n">
        <v>467</v>
      </c>
      <c r="J299" s="17" t="n">
        <v>444.16</v>
      </c>
      <c r="K299" s="6" t="s">
        <f>=Портфель!G64*Портфель!H64/100*Портфель!$R$13+Портфель!I64*Портфель!$R$13</f>
      </c>
      <c r="L299" s="6" t="s">
        <f>=E299*K299</f>
      </c>
      <c r="M299" s="6" t="s">
        <f>=(K299-J299)*E299</f>
      </c>
      <c r="N299" s="6" t="s">
        <f>=MAX(0,M299*0.13)</f>
      </c>
    </row>
    <row collapsed="false" customFormat="false" customHeight="false" hidden="false" ht="12.1" outlineLevel="0" r="300">
      <c r="A300" s="40" t="n">
        <v>45797</v>
      </c>
      <c r="B300" s="16" t="s">
        <v>674</v>
      </c>
      <c r="C300" s="16" t="s">
        <v>213</v>
      </c>
      <c r="D300" s="16" t="s">
        <v>214</v>
      </c>
      <c r="E300" s="17" t="n">
        <v>1</v>
      </c>
      <c r="F300" s="7" t="s">
        <f>=DATEDIF(A300,$O$2,"y")</f>
      </c>
      <c r="G300" s="7" t="s">
        <f>=DATEDIF(A300,$O$2,"ym")</f>
      </c>
      <c r="H300" s="7" t="s">
        <f>=DATEDIF(A300,$O$2,"md")</f>
      </c>
      <c r="I300" s="7" t="n">
        <v>462</v>
      </c>
      <c r="J300" s="17" t="n">
        <v>444.51</v>
      </c>
      <c r="K300" s="6" t="s">
        <f>=Портфель!G64*Портфель!H64/100*Портфель!$R$13+Портфель!I64*Портфель!$R$13</f>
      </c>
      <c r="L300" s="6" t="s">
        <f>=E300*K300</f>
      </c>
      <c r="M300" s="6" t="s">
        <f>=(K300-J300)*E300</f>
      </c>
      <c r="N300" s="6" t="s">
        <f>=MAX(0,M300*0.13)</f>
      </c>
    </row>
    <row collapsed="false" customFormat="false" customHeight="false" hidden="false" ht="12.1" outlineLevel="0" r="301">
      <c r="A301" s="40" t="n">
        <v>45709</v>
      </c>
      <c r="B301" s="16" t="s">
        <v>674</v>
      </c>
      <c r="C301" s="16" t="s">
        <v>216</v>
      </c>
      <c r="D301" s="16" t="s">
        <v>217</v>
      </c>
      <c r="E301" s="17" t="n">
        <v>3</v>
      </c>
      <c r="F301" s="7" t="s">
        <f>=DATEDIF(A301,$O$2,"y")</f>
      </c>
      <c r="G301" s="7" t="s">
        <f>=DATEDIF(A301,$O$2,"ym")</f>
      </c>
      <c r="H301" s="7" t="s">
        <f>=DATEDIF(A301,$O$2,"md")</f>
      </c>
      <c r="I301" s="7" t="n">
        <v>549</v>
      </c>
      <c r="J301" s="17" t="n">
        <v>758.84333333333</v>
      </c>
      <c r="K301" s="6" t="s">
        <f>=Портфель!G65*Портфель!H65/100*Портфель!$R$13+Портфель!I65*Портфель!$R$13</f>
      </c>
      <c r="L301" s="6" t="s">
        <f>=E301*K301</f>
      </c>
      <c r="M301" s="6" t="s">
        <f>=(K301-J301)*E301</f>
      </c>
      <c r="N301" s="6" t="s">
        <f>=MAX(0,M301*0.13)</f>
      </c>
    </row>
    <row collapsed="false" customFormat="false" customHeight="false" hidden="false" ht="12.1" outlineLevel="0" r="302">
      <c r="A302" s="40" t="n">
        <v>45755</v>
      </c>
      <c r="B302" s="16" t="s">
        <v>674</v>
      </c>
      <c r="C302" s="16" t="s">
        <v>219</v>
      </c>
      <c r="D302" s="16" t="s">
        <v>220</v>
      </c>
      <c r="E302" s="17" t="n">
        <v>1</v>
      </c>
      <c r="F302" s="7" t="s">
        <f>=DATEDIF(A302,$O$2,"y")</f>
      </c>
      <c r="G302" s="7" t="s">
        <f>=DATEDIF(A302,$O$2,"ym")</f>
      </c>
      <c r="H302" s="7" t="s">
        <f>=DATEDIF(A302,$O$2,"md")</f>
      </c>
      <c r="I302" s="7" t="n">
        <v>503</v>
      </c>
      <c r="J302" s="17" t="n">
        <v>538.37</v>
      </c>
      <c r="K302" s="6" t="s">
        <f>=Портфель!G66*Портфель!H66/100*Портфель!$R$13+Портфель!I66*Портфель!$R$13</f>
      </c>
      <c r="L302" s="6" t="s">
        <f>=E302*K302</f>
      </c>
      <c r="M302" s="6" t="s">
        <f>=(K302-J302)*E302</f>
      </c>
      <c r="N302" s="6" t="s">
        <f>=MAX(0,M302*0.13)</f>
      </c>
    </row>
    <row collapsed="false" customFormat="false" customHeight="false" hidden="false" ht="12.1" outlineLevel="0" r="303">
      <c r="A303" s="40"/>
      <c r="B303" s="16"/>
      <c r="C303" s="16"/>
      <c r="D303" s="16"/>
      <c r="E303" s="17"/>
      <c r="F303" s="7"/>
      <c r="G303" s="17"/>
      <c r="H303" s="16"/>
      <c r="I303" s="7"/>
      <c r="J303" s="17"/>
      <c r="K303" s="4" t="s">
        <v>225</v>
      </c>
      <c r="L303" s="8" t="s">
        <f>=SUBTOTAL(109,L2:L302)</f>
      </c>
      <c r="M303" s="8" t="s">
        <f>=SUBTOTAL(109,M2:M302)</f>
      </c>
      <c r="N303" s="8" t="s">
        <f>=MAX(0,M303*0.13)</f>
      </c>
    </row>
  </sheetData>
  <autoFilter ref="A1:O30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2026-08-24T14:55:21.00Z</dcterms:created>
  <dc:creator>izi-invest.ru</dc:creator>
  <cp:revision>0</cp:revision>
</cp:coreProperties>
</file>