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" sheetId="4" state="visible" r:id="rId5"/>
    <sheet name="Сделки" sheetId="5" state="visible" r:id="rId6"/>
    <sheet name="Дивиденды" sheetId="6" state="visible" r:id="rId7"/>
    <sheet name="Возраст" sheetId="7" state="visible" r:id="rId8"/>
    <sheet name="FIFO" sheetId="8" state="visible" r:id="rId9"/>
  </sheets>
  <calcPr iterateCount="100" refMode="A1" iterate="false" iterateDelta="0.001"/>
</workbook>
</file>

<file path=xl/sharedStrings.xml><?xml version="1.0" encoding="utf-8"?>
<sst xmlns="http://schemas.openxmlformats.org/spreadsheetml/2006/main" count="410" uniqueCount="142">
  <si>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</si>
  <si>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</si>
  <si>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</si>
  <si>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</si>
  <si>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</si>
  <si>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</si>
  <si>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</si>
  <si>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</si>
  <si>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</si>
  <si>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</si>
  <si>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</si>
  <si>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</si>
  <si>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</si>
  <si>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</si>
  <si>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</si>
  <si>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</si>
  <si>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SBER</t>
  </si>
  <si>
    <t>share</t>
  </si>
  <si>
    <t>Сбербанк</t>
  </si>
  <si>
    <t>RUR</t>
  </si>
  <si>
    <t>AMD</t>
  </si>
  <si>
    <t>PHOR</t>
  </si>
  <si>
    <t>ФосАгро ао</t>
  </si>
  <si>
    <t>BYN</t>
  </si>
  <si>
    <t>MDMG</t>
  </si>
  <si>
    <t>MDMG-ао</t>
  </si>
  <si>
    <t>CAD</t>
  </si>
  <si>
    <t>SIBN</t>
  </si>
  <si>
    <t>Газпрнефть</t>
  </si>
  <si>
    <t>CHF</t>
  </si>
  <si>
    <t>LKOH</t>
  </si>
  <si>
    <t>ЛУКОЙЛ</t>
  </si>
  <si>
    <t>CNY</t>
  </si>
  <si>
    <t>PLZL</t>
  </si>
  <si>
    <t>Полюс</t>
  </si>
  <si>
    <t>EUR</t>
  </si>
  <si>
    <t>GAZP</t>
  </si>
  <si>
    <t>ГАЗПРОМ ао</t>
  </si>
  <si>
    <t>GBP</t>
  </si>
  <si>
    <t>Сумма по акциям:</t>
  </si>
  <si>
    <t>GLD</t>
  </si>
  <si>
    <t>Рубль</t>
  </si>
  <si>
    <t>HKD</t>
  </si>
  <si>
    <t>Сумма по валютам:</t>
  </si>
  <si>
    <t>JPY</t>
  </si>
  <si>
    <t>Сумма:</t>
  </si>
  <si>
    <t>KZT</t>
  </si>
  <si>
    <t>SLV</t>
  </si>
  <si>
    <t>TRY</t>
  </si>
  <si>
    <t>UAH</t>
  </si>
  <si>
    <t>USD</t>
  </si>
  <si>
    <t>Дата</t>
  </si>
  <si>
    <t>Без other</t>
  </si>
  <si>
    <t>Примечание</t>
  </si>
  <si>
    <t>.</t>
  </si>
  <si>
    <t>..</t>
  </si>
  <si>
    <t>d</t>
  </si>
  <si>
    <t>s</t>
  </si>
  <si>
    <t>ds</t>
  </si>
  <si>
    <t>Зачисление денежных средств</t>
  </si>
  <si>
    <t>Дивиденд по LKOH - ЛУКОЙЛ 15шт. по 514 RUR - налог 1000 RUR (данные из БД)</t>
  </si>
  <si>
    <t>Дивиденд по PHOR - ФосАгро ао 20шт. по 126 RUR - налог 328 RUR (данные из БД)</t>
  </si>
  <si>
    <t>ЛУКОЙЛ (данные из сделок)</t>
  </si>
  <si>
    <t>ФосАгро (данные из сделок)</t>
  </si>
  <si>
    <t>Дивиденд по LKOH - ЛУКОЙЛ 15шт. по 541 RUR - налог 1055 RUR (данные из БД)</t>
  </si>
  <si>
    <t>Дивиденд по PHOR - ФосАгро ао 20шт. по 87 RUR - налог 226 RUR (данные из БД)</t>
  </si>
  <si>
    <t>Налоговый вычет за 2024</t>
  </si>
  <si>
    <t>Дивиденд по SIBN - Газпрнефть 85шт. по 27.21 RUR - налог 301 RUR (данные из БД)</t>
  </si>
  <si>
    <t>Дивиденд по SBER - Сбербанк 400шт. по 34.84 RUR - налог 1812 RUR (данные из БД)</t>
  </si>
  <si>
    <t>Дивиденд по PHOR - ФосАгро ао 20шт. по 273 RUR - налог 710 RUR (данные из БД)</t>
  </si>
  <si>
    <t>Дивиденд по SIBN - Газпрнефть 85шт. по 17.3 RUR - налог 191 RUR (данные из БД)</t>
  </si>
  <si>
    <t>Дивиденд по PLZL - Полюс 46шт. по 36 RUR - налог 215 RUR (данные из БД)</t>
  </si>
  <si>
    <t>Дивиденд по LKOH - ЛУКОЙЛ 15шт. по 397 RUR - налог 774 RUR (данные из БД)</t>
  </si>
  <si>
    <t>Прочий доход</t>
  </si>
  <si>
    <t>Дивиденд по LKOH - ЛУКОЙЛ 15шт. по 278 RUR - налог 542 RUR (данные из БД)</t>
  </si>
  <si>
    <t>Дивиденд по PLZL - Полюс 46шт. по 56.8 RUR - налог 340 RUR (данные из БД)</t>
  </si>
  <si>
    <t>Дивиденд по SIBN - Газпрнефть 186шт. по 28.11 RUR - налог 680 RUR (данные из БД)</t>
  </si>
  <si>
    <t>Дивиденд по PLZL - Полюс 46шт. по 29.05 RUR - налог 174 RUR (данные из БД)</t>
  </si>
  <si>
    <t>Дивиденд по MDMG - MDMG-ао 85шт. по 47 RUR - налог 519 RUR (данные из БД)</t>
  </si>
  <si>
    <t>Дивиденд по SBER - Сбербанк 728шт. по 37.64 RUR - налог 3562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</si>
  <si>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</si>
  <si>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</si>
  <si>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</si>
  <si>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</si>
  <si>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</si>
  <si>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</si>
  <si>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Стоимость сейчас</t>
  </si>
  <si>
    <t>Полный доход</t>
  </si>
  <si>
    <t>SBER
Сбербанк</t>
  </si>
  <si>
    <t>PHOR
ФосАгро ао</t>
  </si>
  <si>
    <t>MDMG
MDMG-ао</t>
  </si>
  <si>
    <t>SIBN
Газпрнефть</t>
  </si>
  <si>
    <t>LKOH
ЛУКОЙЛ</t>
  </si>
  <si>
    <t>PLZL
Полюс</t>
  </si>
  <si>
    <t>GAZP
ГАЗПРОМ ао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</si>
  <si>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</si>
  <si>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</si>
  <si>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</si>
  <si>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</si>
  <si>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</si>
  <si>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</si>
  <si>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</si>
  <si>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</si>
  <si>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Сбербанк России ПАО ао</t>
  </si>
  <si>
    <t>НК ЛУКОЙЛ (ПАО) - ао</t>
  </si>
  <si>
    <t>ФосАгро ПАО ао</t>
  </si>
  <si>
    <t>Газпром нефть ПАО ао</t>
  </si>
  <si>
    <t>"Газпром" (ПАО) ао</t>
  </si>
  <si>
    <t>commission</t>
  </si>
  <si>
    <t>Комиссия</t>
  </si>
  <si>
    <t>dohod</t>
  </si>
  <si>
    <t>ФосАгро</t>
  </si>
  <si>
    <t>Полюс ПАО ао</t>
  </si>
  <si>
    <t>МКПАО «МД Медикал Груп»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</si>
  <si>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</si>
  <si>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</si>
  <si>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</si>
  <si>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</si>
  <si>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</si>
  <si>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</si>
  <si>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</si>
  <si>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</si>
  <si>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</si>
  <si>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</si>
  <si>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</si>
  <si>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Л-ИИС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</si>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</sst>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CE7FF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4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728</v>
      </c>
      <c r="F2" s="6" t="n">
        <v>280.22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0.1818</v>
      </c>
      <c r="L2" s="6" t="n">
        <v>269.91</v>
      </c>
      <c r="M2" s="17" t="n">
        <v>28.53</v>
      </c>
      <c r="N2" s="16"/>
      <c r="O2" s="16" t="s">
        <v>20</v>
      </c>
      <c r="P2" s="17" t="n">
        <v>0.23445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27</v>
      </c>
      <c r="F3" s="6" t="n">
        <v>5560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0.056</v>
      </c>
      <c r="L3" s="6" t="n">
        <v>5444.79</v>
      </c>
      <c r="M3" s="17" t="n">
        <v>21</v>
      </c>
      <c r="N3" s="16"/>
      <c r="O3" s="16" t="s">
        <v>23</v>
      </c>
      <c r="P3" s="17" t="n">
        <v>27.91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85</v>
      </c>
      <c r="F4" s="6" t="n">
        <v>1321.4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-0.0044</v>
      </c>
      <c r="L4" s="6" t="n">
        <v>1368.28</v>
      </c>
      <c r="M4" s="17" t="n">
        <v>15.71</v>
      </c>
      <c r="N4" s="16"/>
      <c r="O4" s="16" t="s">
        <v>26</v>
      </c>
      <c r="P4" s="17" t="n">
        <v>59.539239598278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186</v>
      </c>
      <c r="F5" s="6" t="n">
        <v>484.8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0.0004</v>
      </c>
      <c r="L5" s="6" t="n">
        <v>526.72</v>
      </c>
      <c r="M5" s="17" t="n">
        <v>12.61</v>
      </c>
      <c r="N5" s="16"/>
      <c r="O5" s="16" t="s">
        <v>29</v>
      </c>
      <c r="P5" s="17" t="n">
        <v>102.1259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15</v>
      </c>
      <c r="F6" s="6" t="n">
        <v>4540.5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-0.0807</v>
      </c>
      <c r="L6" s="6" t="n">
        <v>6881</v>
      </c>
      <c r="M6" s="17" t="n">
        <v>9.53</v>
      </c>
      <c r="N6" s="16"/>
      <c r="O6" s="16" t="s">
        <v>32</v>
      </c>
      <c r="P6" s="17" t="n">
        <v>12.278</v>
      </c>
      <c r="Q6" s="6" t="s">
        <f>=P6/$P$13</f>
      </c>
    </row>
    <row collapsed="false" customFormat="false" customHeight="false" hidden="false" ht="12.1" outlineLevel="0" r="7">
      <c r="A7" s="16" t="s">
        <v>33</v>
      </c>
      <c r="B7" s="16" t="s">
        <v>17</v>
      </c>
      <c r="C7" s="16" t="s">
        <v>34</v>
      </c>
      <c r="D7" s="16" t="s">
        <v>19</v>
      </c>
      <c r="E7" s="7" t="n">
        <v>46</v>
      </c>
      <c r="F7" s="6" t="n">
        <v>1197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-0.4025</v>
      </c>
      <c r="L7" s="6" t="n">
        <v>2132.61</v>
      </c>
      <c r="M7" s="17" t="n">
        <v>7.7</v>
      </c>
      <c r="N7" s="16"/>
      <c r="O7" s="16" t="s">
        <v>35</v>
      </c>
      <c r="P7" s="17" t="n">
        <v>95.7793</v>
      </c>
      <c r="Q7" s="6" t="s">
        <f>=P7/$P$13</f>
      </c>
    </row>
    <row collapsed="false" customFormat="false" customHeight="false" hidden="false" ht="12.1" outlineLevel="0" r="8">
      <c r="A8" s="16" t="s">
        <v>36</v>
      </c>
      <c r="B8" s="16" t="s">
        <v>17</v>
      </c>
      <c r="C8" s="16" t="s">
        <v>37</v>
      </c>
      <c r="D8" s="16" t="s">
        <v>19</v>
      </c>
      <c r="E8" s="7" t="n">
        <v>370</v>
      </c>
      <c r="F8" s="6" t="n">
        <v>89.83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-0.1597</v>
      </c>
      <c r="L8" s="6" t="n">
        <v>125.68</v>
      </c>
      <c r="M8" s="17" t="n">
        <v>4.65</v>
      </c>
      <c r="N8" s="16"/>
      <c r="O8" s="16" t="s">
        <v>38</v>
      </c>
      <c r="P8" s="17" t="n">
        <v>112.1216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4"/>
      <c r="H9" s="4" t="s">
        <v>39</v>
      </c>
      <c r="I9" s="4"/>
      <c r="J9" s="5" t="s">
        <f>=SUM(J2:J8)</f>
      </c>
      <c r="K9" s="4"/>
      <c r="L9" s="4"/>
      <c r="M9" s="10" t="s">
        <f>=J9/J12</f>
      </c>
      <c r="N9" s="16"/>
      <c r="O9" s="16" t="s">
        <v>40</v>
      </c>
      <c r="P9" s="17" t="n">
        <v>11724</v>
      </c>
      <c r="Q9" s="6" t="s">
        <f>=P9/$P$13</f>
      </c>
    </row>
    <row collapsed="false" customFormat="false" customHeight="false" hidden="false" ht="12.1" outlineLevel="0" r="10">
      <c r="A10" s="16" t="s">
        <v>19</v>
      </c>
      <c r="B10" s="16" t="s">
        <v>3</v>
      </c>
      <c r="C10" s="16" t="s">
        <v>41</v>
      </c>
      <c r="D10" s="16" t="s">
        <v>19</v>
      </c>
      <c r="E10" s="7" t="n">
        <v>1995.83</v>
      </c>
      <c r="F10" s="6" t="n">
        <v>1</v>
      </c>
      <c r="G10" s="17" t="n">
        <v>0</v>
      </c>
      <c r="H10" s="6" t="n">
        <v>0</v>
      </c>
      <c r="I10" s="16"/>
      <c r="J10" s="6" t="s">
        <f>=E10*F10</f>
      </c>
      <c r="K10" s="17"/>
      <c r="L10" s="6"/>
      <c r="M10" s="17"/>
      <c r="N10" s="16"/>
      <c r="O10" s="16" t="s">
        <v>42</v>
      </c>
      <c r="P10" s="17" t="n">
        <v>10.5756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4"/>
      <c r="H11" s="4" t="s">
        <v>43</v>
      </c>
      <c r="I11" s="4"/>
      <c r="J11" s="5" t="s">
        <f>=SUM(J10:J10)</f>
      </c>
      <c r="K11" s="4"/>
      <c r="L11" s="4"/>
      <c r="M11" s="10" t="s">
        <f>=J11/J12</f>
      </c>
      <c r="N11" s="16"/>
      <c r="O11" s="16" t="s">
        <v>44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4"/>
      <c r="H12" s="4" t="s">
        <v>45</v>
      </c>
      <c r="I12" s="4"/>
      <c r="J12" s="5" t="s">
        <f>=J9+J11</f>
      </c>
      <c r="K12" s="17"/>
      <c r="L12" s="6"/>
      <c r="M12" s="17"/>
      <c r="N12" s="16"/>
      <c r="O12" s="16" t="s">
        <v>46</v>
      </c>
      <c r="P12" s="17" t="n">
        <v>0.18175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47</v>
      </c>
      <c r="P14" s="17" t="n">
        <v>169.9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48</v>
      </c>
      <c r="P15" s="17" t="n">
        <v>1.8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49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50</v>
      </c>
      <c r="P17" s="17" t="n">
        <v>82.9977</v>
      </c>
      <c r="Q17" s="6" t="s">
        <f>=P17/$P$13</f>
      </c>
    </row>
  </sheetData>
  <mergeCells>
    <mergeCell ref="H9:I9"/>
    <mergeCell ref="H11:I11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60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</cols>
  <sheetData>
    <row collapsed="false" customFormat="false" customHeight="false" hidden="false" ht="12.1" outlineLevel="0" r="1">
      <c r="A1" s="18" t="s">
        <v>51</v>
      </c>
      <c r="B1" s="18" t="s">
        <v>9</v>
      </c>
      <c r="C1" s="18" t="s">
        <v>52</v>
      </c>
      <c r="D1" s="18" t="s">
        <v>53</v>
      </c>
      <c r="E1" s="18" t="s">
        <v>54</v>
      </c>
      <c r="F1" s="18" t="s">
        <v>55</v>
      </c>
      <c r="G1" s="18" t="s">
        <v>56</v>
      </c>
      <c r="H1" s="18" t="s">
        <v>57</v>
      </c>
      <c r="I1" s="18" t="s">
        <v>58</v>
      </c>
    </row>
    <row collapsed="false" customFormat="false" customHeight="false" hidden="false" ht="12.1" outlineLevel="0" r="2">
      <c r="A2" s="13" t="n">
        <v>45594</v>
      </c>
      <c r="B2" s="6" t="n">
        <v>400000</v>
      </c>
      <c r="C2" s="6" t="n">
        <v>400000</v>
      </c>
      <c r="D2" s="16" t="s">
        <v>59</v>
      </c>
      <c r="E2" s="16"/>
      <c r="F2" s="16"/>
      <c r="G2" s="7" t="n">
        <v>0</v>
      </c>
      <c r="H2" s="6" t="s">
        <f>=B2</f>
      </c>
      <c r="I2" s="6" t="n">
        <v>0</v>
      </c>
    </row>
    <row collapsed="false" customFormat="false" customHeight="false" hidden="false" ht="12.1" outlineLevel="0" r="3">
      <c r="A3" s="13" t="n">
        <v>45643</v>
      </c>
      <c r="B3" s="6" t="n">
        <v>-6710</v>
      </c>
      <c r="C3" s="6" t="n">
        <v>-6710</v>
      </c>
      <c r="D3" s="16" t="s">
        <v>60</v>
      </c>
      <c r="E3" s="16"/>
      <c r="F3" s="16"/>
      <c r="G3" s="6" t="s">
        <f>=A3-A2</f>
      </c>
      <c r="H3" s="6" t="s">
        <f>=B3+H2</f>
      </c>
      <c r="I3" s="6" t="s">
        <f>=G3*H2</f>
      </c>
    </row>
    <row collapsed="false" customFormat="false" customHeight="false" hidden="false" ht="12.1" outlineLevel="0" r="4">
      <c r="A4" s="13" t="n">
        <v>45648</v>
      </c>
      <c r="B4" s="6" t="n">
        <v>-2192</v>
      </c>
      <c r="C4" s="6" t="n">
        <v>-2192</v>
      </c>
      <c r="D4" s="16" t="s">
        <v>61</v>
      </c>
      <c r="E4" s="16"/>
      <c r="F4" s="16"/>
      <c r="G4" s="6" t="s">
        <f>=A4-A3</f>
      </c>
      <c r="H4" s="6" t="s">
        <f>=B4+H3</f>
      </c>
      <c r="I4" s="6" t="s">
        <f>=G4*H3</f>
      </c>
    </row>
    <row collapsed="false" customFormat="false" customHeight="false" hidden="false" ht="12.1" outlineLevel="0" r="5">
      <c r="A5" s="13" t="n">
        <v>45650.50099537</v>
      </c>
      <c r="B5" s="6" t="n">
        <v>6710</v>
      </c>
      <c r="C5" s="6" t="n">
        <v>6710</v>
      </c>
      <c r="D5" s="16" t="s">
        <v>62</v>
      </c>
      <c r="E5" s="16"/>
      <c r="F5" s="16"/>
      <c r="G5" s="6" t="s">
        <f>=A5-A4</f>
      </c>
      <c r="H5" s="6" t="s">
        <f>=B5+H4</f>
      </c>
      <c r="I5" s="6" t="s">
        <f>=G5*H4</f>
      </c>
    </row>
    <row collapsed="false" customFormat="false" customHeight="false" hidden="false" ht="12.1" outlineLevel="0" r="6">
      <c r="A6" s="13" t="n">
        <v>45652.566898148</v>
      </c>
      <c r="B6" s="6" t="n">
        <v>2192</v>
      </c>
      <c r="C6" s="6" t="n">
        <v>2192</v>
      </c>
      <c r="D6" s="16" t="s">
        <v>63</v>
      </c>
      <c r="E6" s="16"/>
      <c r="F6" s="16"/>
      <c r="G6" s="6" t="s">
        <f>=A6-A5</f>
      </c>
      <c r="H6" s="6" t="s">
        <f>=B6+H5</f>
      </c>
      <c r="I6" s="6" t="s">
        <f>=G6*H5</f>
      </c>
    </row>
    <row collapsed="false" customFormat="false" customHeight="false" hidden="false" ht="12.1" outlineLevel="0" r="7">
      <c r="A7" s="13" t="n">
        <v>45811</v>
      </c>
      <c r="B7" s="6" t="n">
        <v>-7060</v>
      </c>
      <c r="C7" s="6" t="n">
        <v>-7060</v>
      </c>
      <c r="D7" s="16" t="s">
        <v>64</v>
      </c>
      <c r="E7" s="16"/>
      <c r="F7" s="16"/>
      <c r="G7" s="6" t="s">
        <f>=A7-A6</f>
      </c>
      <c r="H7" s="6" t="s">
        <f>=B7+H6</f>
      </c>
      <c r="I7" s="6" t="s">
        <f>=G7*H6</f>
      </c>
    </row>
    <row collapsed="false" customFormat="false" customHeight="false" hidden="false" ht="12.1" outlineLevel="0" r="8">
      <c r="A8" s="13" t="n">
        <v>45817</v>
      </c>
      <c r="B8" s="6" t="n">
        <v>-1514</v>
      </c>
      <c r="C8" s="6" t="n">
        <v>-1514</v>
      </c>
      <c r="D8" s="16" t="s">
        <v>65</v>
      </c>
      <c r="E8" s="16"/>
      <c r="F8" s="16"/>
      <c r="G8" s="6" t="s">
        <f>=A8-A7</f>
      </c>
      <c r="H8" s="6" t="s">
        <f>=B8+H7</f>
      </c>
      <c r="I8" s="6" t="s">
        <f>=G8*H7</f>
      </c>
    </row>
    <row collapsed="false" customFormat="false" customHeight="false" hidden="false" ht="12.1" outlineLevel="0" r="9">
      <c r="A9" s="13" t="n">
        <v>45831</v>
      </c>
      <c r="B9" s="6" t="n">
        <v>-52000</v>
      </c>
      <c r="C9" s="6" t="n">
        <v>0</v>
      </c>
      <c r="D9" s="16" t="s">
        <v>66</v>
      </c>
      <c r="E9" s="16"/>
      <c r="F9" s="16"/>
      <c r="G9" s="6" t="s">
        <f>=A9-A8</f>
      </c>
      <c r="H9" s="6" t="s">
        <f>=B9+H8</f>
      </c>
      <c r="I9" s="6" t="s">
        <f>=G9*H8</f>
      </c>
    </row>
    <row collapsed="false" customFormat="false" customHeight="false" hidden="false" ht="12.1" outlineLevel="0" r="10">
      <c r="A10" s="13" t="n">
        <v>45846</v>
      </c>
      <c r="B10" s="6" t="n">
        <v>-2011.85</v>
      </c>
      <c r="C10" s="6" t="n">
        <v>-2011.85</v>
      </c>
      <c r="D10" s="16" t="s">
        <v>67</v>
      </c>
      <c r="E10" s="16"/>
      <c r="F10" s="16"/>
      <c r="G10" s="6" t="s">
        <f>=A10-A9</f>
      </c>
      <c r="H10" s="6" t="s">
        <f>=B10+H9</f>
      </c>
      <c r="I10" s="6" t="s">
        <f>=G10*H9</f>
      </c>
    </row>
    <row collapsed="false" customFormat="false" customHeight="false" hidden="false" ht="12.1" outlineLevel="0" r="11">
      <c r="A11" s="13" t="n">
        <v>45856</v>
      </c>
      <c r="B11" s="6" t="n">
        <v>-12124</v>
      </c>
      <c r="C11" s="6" t="n">
        <v>-12124</v>
      </c>
      <c r="D11" s="16" t="s">
        <v>68</v>
      </c>
      <c r="E11" s="16"/>
      <c r="F11" s="16"/>
      <c r="G11" s="6" t="s">
        <f>=A11-A10</f>
      </c>
      <c r="H11" s="6" t="s">
        <f>=B11+H10</f>
      </c>
      <c r="I11" s="6" t="s">
        <f>=G11*H10</f>
      </c>
    </row>
    <row collapsed="false" customFormat="false" customHeight="false" hidden="false" ht="12.1" outlineLevel="0" r="12">
      <c r="A12" s="13" t="n">
        <v>45931</v>
      </c>
      <c r="B12" s="6" t="n">
        <v>-4750</v>
      </c>
      <c r="C12" s="6" t="n">
        <v>-4750</v>
      </c>
      <c r="D12" s="16" t="s">
        <v>69</v>
      </c>
      <c r="E12" s="16"/>
      <c r="F12" s="16"/>
      <c r="G12" s="6" t="s">
        <f>=A12-A11</f>
      </c>
      <c r="H12" s="6" t="s">
        <f>=B12+H11</f>
      </c>
      <c r="I12" s="6" t="s">
        <f>=G12*H11</f>
      </c>
    </row>
    <row collapsed="false" customFormat="false" customHeight="false" hidden="false" ht="12.1" outlineLevel="0" r="13">
      <c r="A13" s="13" t="n">
        <v>45943</v>
      </c>
      <c r="B13" s="6" t="n">
        <v>-1279.5</v>
      </c>
      <c r="C13" s="6" t="n">
        <v>-1279.5</v>
      </c>
      <c r="D13" s="16" t="s">
        <v>70</v>
      </c>
      <c r="E13" s="16"/>
      <c r="F13" s="16"/>
      <c r="G13" s="6" t="s">
        <f>=A13-A12</f>
      </c>
      <c r="H13" s="6" t="s">
        <f>=B13+H12</f>
      </c>
      <c r="I13" s="6" t="s">
        <f>=G13*H12</f>
      </c>
    </row>
    <row collapsed="false" customFormat="false" customHeight="false" hidden="false" ht="12.1" outlineLevel="0" r="14">
      <c r="A14" s="13" t="n">
        <v>45994</v>
      </c>
      <c r="B14" s="6" t="n">
        <v>400000</v>
      </c>
      <c r="C14" s="6" t="n">
        <v>400000</v>
      </c>
      <c r="D14" s="16" t="s">
        <v>59</v>
      </c>
      <c r="E14" s="16"/>
      <c r="F14" s="16"/>
      <c r="G14" s="6" t="s">
        <f>=A14-A13</f>
      </c>
      <c r="H14" s="6" t="s">
        <f>=B14+H13</f>
      </c>
      <c r="I14" s="6" t="s">
        <f>=G14*H13</f>
      </c>
    </row>
    <row collapsed="false" customFormat="false" customHeight="false" hidden="false" ht="12.1" outlineLevel="0" r="15">
      <c r="A15" s="13" t="n">
        <v>46013</v>
      </c>
      <c r="B15" s="6" t="n">
        <v>-1441</v>
      </c>
      <c r="C15" s="6" t="n">
        <v>-1441</v>
      </c>
      <c r="D15" s="16" t="s">
        <v>71</v>
      </c>
      <c r="E15" s="16"/>
      <c r="F15" s="16"/>
      <c r="G15" s="6" t="s">
        <f>=A15-A14</f>
      </c>
      <c r="H15" s="6" t="s">
        <f>=B15+H14</f>
      </c>
      <c r="I15" s="6" t="s">
        <f>=G15*H14</f>
      </c>
    </row>
    <row collapsed="false" customFormat="false" customHeight="false" hidden="false" ht="12.1" outlineLevel="0" r="16">
      <c r="A16" s="13" t="n">
        <v>46034</v>
      </c>
      <c r="B16" s="6" t="n">
        <v>-5181</v>
      </c>
      <c r="C16" s="6" t="n">
        <v>-5181</v>
      </c>
      <c r="D16" s="16" t="s">
        <v>72</v>
      </c>
      <c r="E16" s="16"/>
      <c r="F16" s="16"/>
      <c r="G16" s="6" t="s">
        <f>=A16-A15</f>
      </c>
      <c r="H16" s="6" t="s">
        <f>=B16+H15</f>
      </c>
      <c r="I16" s="6" t="s">
        <f>=G16*H15</f>
      </c>
    </row>
    <row collapsed="false" customFormat="false" customHeight="false" hidden="false" ht="12.1" outlineLevel="0" r="17">
      <c r="A17" s="13" t="n">
        <v>46128.436805556</v>
      </c>
      <c r="B17" s="6" t="n">
        <v>-52000</v>
      </c>
      <c r="C17" s="6" t="n">
        <v>0</v>
      </c>
      <c r="D17" s="16" t="s">
        <v>73</v>
      </c>
      <c r="E17" s="16"/>
      <c r="F17" s="16"/>
      <c r="G17" s="6" t="s">
        <f>=A17-A16</f>
      </c>
      <c r="H17" s="6" t="s">
        <f>=B17+H16</f>
      </c>
      <c r="I17" s="6" t="s">
        <f>=G17*H16</f>
      </c>
    </row>
    <row collapsed="false" customFormat="false" customHeight="false" hidden="false" ht="12.1" outlineLevel="0" r="18">
      <c r="A18" s="13" t="n">
        <v>46146</v>
      </c>
      <c r="B18" s="6" t="n">
        <v>-3628</v>
      </c>
      <c r="C18" s="6" t="n">
        <v>-3628</v>
      </c>
      <c r="D18" s="16" t="s">
        <v>74</v>
      </c>
      <c r="E18" s="16"/>
      <c r="F18" s="16"/>
      <c r="G18" s="6" t="s">
        <f>=A18-A17</f>
      </c>
      <c r="H18" s="6" t="s">
        <f>=B18+H17</f>
      </c>
      <c r="I18" s="6" t="s">
        <f>=G18*H17</f>
      </c>
    </row>
    <row collapsed="false" customFormat="false" customHeight="false" hidden="false" ht="12.1" outlineLevel="0" r="19">
      <c r="A19" s="13" t="n">
        <v>46160</v>
      </c>
      <c r="B19" s="6" t="n">
        <v>-2272.8</v>
      </c>
      <c r="C19" s="6" t="n">
        <v>-2272.8</v>
      </c>
      <c r="D19" s="16" t="s">
        <v>75</v>
      </c>
      <c r="E19" s="16"/>
      <c r="F19" s="16"/>
      <c r="G19" s="6" t="s">
        <f>=A19-A18</f>
      </c>
      <c r="H19" s="6" t="s">
        <f>=B19+H18</f>
      </c>
      <c r="I19" s="6" t="s">
        <f>=G19*H18</f>
      </c>
    </row>
    <row collapsed="false" customFormat="false" customHeight="false" hidden="false" ht="12.1" outlineLevel="0" r="20">
      <c r="A20" s="13" t="n">
        <v>46209</v>
      </c>
      <c r="B20" s="6" t="n">
        <v>-4548.46</v>
      </c>
      <c r="C20" s="6" t="n">
        <v>-4548.46</v>
      </c>
      <c r="D20" s="16" t="s">
        <v>76</v>
      </c>
      <c r="E20" s="16"/>
      <c r="F20" s="16"/>
      <c r="G20" s="6" t="s">
        <f>=A20-A19</f>
      </c>
      <c r="H20" s="6" t="s">
        <f>=B20+H19</f>
      </c>
      <c r="I20" s="6" t="s">
        <f>=G20*H19</f>
      </c>
    </row>
    <row collapsed="false" customFormat="false" customHeight="false" hidden="false" ht="12.1" outlineLevel="0" r="21">
      <c r="A21" s="13" t="n">
        <v>46216</v>
      </c>
      <c r="B21" s="6" t="n">
        <v>-1162.3</v>
      </c>
      <c r="C21" s="6" t="n">
        <v>-1162.3</v>
      </c>
      <c r="D21" s="16" t="s">
        <v>77</v>
      </c>
      <c r="E21" s="16"/>
      <c r="F21" s="16"/>
      <c r="G21" s="6" t="s">
        <f>=A21-A20</f>
      </c>
      <c r="H21" s="6" t="s">
        <f>=B21+H20</f>
      </c>
      <c r="I21" s="6" t="s">
        <f>=G21*H20</f>
      </c>
    </row>
    <row collapsed="false" customFormat="false" customHeight="false" hidden="false" ht="12.1" outlineLevel="0" r="22">
      <c r="A22" s="13" t="n">
        <v>46217</v>
      </c>
      <c r="B22" s="6" t="n">
        <v>-3476</v>
      </c>
      <c r="C22" s="6" t="n">
        <v>-3476</v>
      </c>
      <c r="D22" s="16" t="s">
        <v>78</v>
      </c>
      <c r="E22" s="16"/>
      <c r="F22" s="16"/>
      <c r="G22" s="6" t="s">
        <f>=A22-A21</f>
      </c>
      <c r="H22" s="6" t="s">
        <f>=B22+H21</f>
      </c>
      <c r="I22" s="6" t="s">
        <f>=G22*H21</f>
      </c>
    </row>
    <row collapsed="false" customFormat="false" customHeight="false" hidden="false" ht="12.1" outlineLevel="0" r="23">
      <c r="A23" s="13" t="n">
        <v>46223</v>
      </c>
      <c r="B23" s="6" t="n">
        <v>-23839.92</v>
      </c>
      <c r="C23" s="6" t="n">
        <v>-23839.92</v>
      </c>
      <c r="D23" s="16" t="s">
        <v>79</v>
      </c>
      <c r="E23" s="16"/>
      <c r="F23" s="16"/>
      <c r="G23" s="6" t="s">
        <f>=A23-A22</f>
      </c>
      <c r="H23" s="6" t="s">
        <f>=B23+H22</f>
      </c>
      <c r="I23" s="6" t="s">
        <f>=G23*H22</f>
      </c>
    </row>
    <row collapsed="false" customFormat="false" customHeight="false" hidden="false" ht="12.1" outlineLevel="0" r="24">
      <c r="A24" s="12" t="n">
        <v>46247.544652778</v>
      </c>
      <c r="B24" s="5" t="n">
        <v>-715014.39</v>
      </c>
      <c r="C24" s="5" t="n">
        <v>-715014.39</v>
      </c>
      <c r="D24" s="14" t="s">
        <v>80</v>
      </c>
      <c r="E24" s="16"/>
      <c r="F24" s="16"/>
      <c r="G24" s="6" t="s">
        <f>=A24-A23</f>
      </c>
      <c r="H24" s="6" t="s">
        <f>=B24+H23</f>
      </c>
      <c r="I24" s="6" t="s">
        <f>=G24*H23</f>
      </c>
    </row>
    <row collapsed="false" customFormat="false" customHeight="false" hidden="false" ht="12.1" outlineLevel="0" r="25">
      <c r="A25" s="13"/>
      <c r="B25" s="9" t="s">
        <f>=XIRR(B2:B24,A2:A24)</f>
      </c>
      <c r="C25" s="9" t="s">
        <f>=XIRR(C2:C24,A2:A24)</f>
      </c>
      <c r="D25" s="16" t="s">
        <v>81</v>
      </c>
      <c r="E25" s="16"/>
      <c r="F25" s="16"/>
      <c r="G25" s="7"/>
      <c r="H25" s="2" t="s">
        <v>82</v>
      </c>
      <c r="I25" s="6" t="s">
        <f>=SUM(I2:I24)/365</f>
      </c>
    </row>
    <row collapsed="false" customFormat="false" customHeight="false" hidden="false" ht="12.1" outlineLevel="0" r="26">
      <c r="A26" s="13"/>
      <c r="B26" s="5" t="s">
        <f>=-SUM(B2:B24)</f>
      </c>
      <c r="C26" s="5" t="s">
        <f>=-SUM(C2:C24)</f>
      </c>
      <c r="D26" s="16" t="s">
        <v>83</v>
      </c>
      <c r="E26" s="16"/>
      <c r="F26" s="16"/>
      <c r="G26" s="7"/>
      <c r="H26" s="14" t="s">
        <v>84</v>
      </c>
      <c r="I26" s="9" t="s">
        <f>=B26/I25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U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  <c r="P1" s="0"/>
      <c r="Q1" s="4" t="s">
        <v>33</v>
      </c>
      <c r="R1" s="0"/>
      <c r="S1" s="0"/>
      <c r="T1" s="4" t="s">
        <v>36</v>
      </c>
      <c r="U1" s="0"/>
    </row>
    <row collapsed="false" customFormat="false" customHeight="false" hidden="false" ht="12.1" outlineLevel="0" r="2">
      <c r="A2" s="11" t="n">
        <v>45595</v>
      </c>
      <c r="B2" s="6" t="n">
        <v>97716</v>
      </c>
      <c r="C2" s="0" t="s">
        <v>85</v>
      </c>
      <c r="D2" s="11" t="n">
        <v>45595</v>
      </c>
      <c r="E2" s="6" t="n">
        <v>100980</v>
      </c>
      <c r="F2" s="0" t="s">
        <v>85</v>
      </c>
      <c r="G2" s="11" t="n">
        <v>45994</v>
      </c>
      <c r="H2" s="6" t="n">
        <v>116303.54</v>
      </c>
      <c r="I2" s="0" t="s">
        <v>85</v>
      </c>
      <c r="J2" s="11" t="n">
        <v>45595</v>
      </c>
      <c r="K2" s="6" t="n">
        <v>48846.8</v>
      </c>
      <c r="L2" s="0" t="s">
        <v>85</v>
      </c>
      <c r="M2" s="11" t="n">
        <v>45595</v>
      </c>
      <c r="N2" s="6" t="n">
        <v>103215</v>
      </c>
      <c r="O2" s="0" t="s">
        <v>85</v>
      </c>
      <c r="P2" s="11" t="n">
        <v>45994</v>
      </c>
      <c r="Q2" s="6" t="n">
        <v>98099.85</v>
      </c>
      <c r="R2" s="0" t="s">
        <v>85</v>
      </c>
      <c r="S2" s="11" t="n">
        <v>45595</v>
      </c>
      <c r="T2" s="6" t="n">
        <v>46501.6</v>
      </c>
      <c r="U2" s="0" t="s">
        <v>85</v>
      </c>
    </row>
    <row collapsed="false" customFormat="false" customHeight="false" hidden="false" ht="12.1" outlineLevel="0" r="3">
      <c r="A3" s="11" t="n">
        <v>45856</v>
      </c>
      <c r="B3" s="6" t="n">
        <v>-12124</v>
      </c>
      <c r="C3" s="0" t="s">
        <v>68</v>
      </c>
      <c r="D3" s="11" t="n">
        <v>45648</v>
      </c>
      <c r="E3" s="6" t="n">
        <v>-2192</v>
      </c>
      <c r="F3" s="0" t="s">
        <v>61</v>
      </c>
      <c r="G3" s="11" t="n">
        <v>46217</v>
      </c>
      <c r="H3" s="6" t="n">
        <v>-3476</v>
      </c>
      <c r="I3" s="0" t="s">
        <v>78</v>
      </c>
      <c r="J3" s="11" t="n">
        <v>45846</v>
      </c>
      <c r="K3" s="6" t="n">
        <v>-2011.85</v>
      </c>
      <c r="L3" s="0" t="s">
        <v>67</v>
      </c>
      <c r="M3" s="11" t="n">
        <v>45643</v>
      </c>
      <c r="N3" s="6" t="n">
        <v>-6710</v>
      </c>
      <c r="O3" s="0" t="s">
        <v>60</v>
      </c>
      <c r="P3" s="11" t="n">
        <v>46013</v>
      </c>
      <c r="Q3" s="6" t="n">
        <v>-1441</v>
      </c>
      <c r="R3" s="0" t="s">
        <v>71</v>
      </c>
      <c r="S3" s="11" t="n">
        <v>46247</v>
      </c>
      <c r="T3" s="8" t="s">
        <f>=-Портфель!J8</f>
      </c>
      <c r="U3" s="0" t="s">
        <v>86</v>
      </c>
    </row>
    <row collapsed="false" customFormat="false" customHeight="false" hidden="false" ht="12.1" outlineLevel="0" r="4">
      <c r="A4" s="11" t="n">
        <v>45994</v>
      </c>
      <c r="B4" s="6" t="n">
        <v>98780.65</v>
      </c>
      <c r="C4" s="0" t="s">
        <v>85</v>
      </c>
      <c r="D4" s="11" t="n">
        <v>45817</v>
      </c>
      <c r="E4" s="6" t="n">
        <v>-1514</v>
      </c>
      <c r="F4" s="0" t="s">
        <v>65</v>
      </c>
      <c r="G4" s="11" t="n">
        <v>46359</v>
      </c>
      <c r="H4" s="8" t="s">
        <f>=-Портфель!J4</f>
      </c>
      <c r="I4" s="0" t="s">
        <v>86</v>
      </c>
      <c r="J4" s="11" t="n">
        <v>45943</v>
      </c>
      <c r="K4" s="6" t="n">
        <v>-1279.5</v>
      </c>
      <c r="L4" s="0" t="s">
        <v>70</v>
      </c>
      <c r="M4" s="11" t="n">
        <v>45811</v>
      </c>
      <c r="N4" s="6" t="n">
        <v>-7060</v>
      </c>
      <c r="O4" s="0" t="s">
        <v>64</v>
      </c>
      <c r="P4" s="11" t="n">
        <v>46160</v>
      </c>
      <c r="Q4" s="6" t="n">
        <v>-2272.8</v>
      </c>
      <c r="R4" s="0" t="s">
        <v>75</v>
      </c>
      <c r="S4" s="0"/>
      <c r="T4" s="10" t="s">
        <f>=XIRR(T2:T3,S2:S3)</f>
      </c>
      <c r="U4" s="0"/>
    </row>
    <row collapsed="false" customFormat="false" customHeight="false" hidden="false" ht="12.1" outlineLevel="0" r="5">
      <c r="A5" s="11" t="n">
        <v>46223</v>
      </c>
      <c r="B5" s="6" t="n">
        <v>-23839.92</v>
      </c>
      <c r="C5" s="0" t="s">
        <v>79</v>
      </c>
      <c r="D5" s="11" t="n">
        <v>45931</v>
      </c>
      <c r="E5" s="6" t="n">
        <v>-4750</v>
      </c>
      <c r="F5" s="0" t="s">
        <v>69</v>
      </c>
      <c r="G5" s="0"/>
      <c r="H5" s="10" t="s">
        <f>=XIRR(H2:H4,G2:G4)</f>
      </c>
      <c r="I5" s="0"/>
      <c r="J5" s="11" t="n">
        <v>45994</v>
      </c>
      <c r="K5" s="6" t="n">
        <v>49122.37</v>
      </c>
      <c r="L5" s="0" t="s">
        <v>85</v>
      </c>
      <c r="M5" s="11" t="n">
        <v>46034</v>
      </c>
      <c r="N5" s="6" t="n">
        <v>-5181</v>
      </c>
      <c r="O5" s="0" t="s">
        <v>72</v>
      </c>
      <c r="P5" s="11" t="n">
        <v>46216</v>
      </c>
      <c r="Q5" s="6" t="n">
        <v>-1162.3</v>
      </c>
      <c r="R5" s="0" t="s">
        <v>77</v>
      </c>
      <c r="S5" s="0"/>
      <c r="T5" s="8" t="s">
        <f>=-SUM(T2:T3)</f>
      </c>
      <c r="U5" s="0" t="s">
        <v>87</v>
      </c>
    </row>
    <row collapsed="false" customFormat="false" customHeight="false" hidden="false" ht="12.1" outlineLevel="0" r="6">
      <c r="A6" s="11" t="n">
        <v>46247</v>
      </c>
      <c r="B6" s="8" t="s">
        <f>=-Портфель!J2</f>
      </c>
      <c r="C6" s="0" t="s">
        <v>86</v>
      </c>
      <c r="D6" s="11" t="n">
        <v>45994</v>
      </c>
      <c r="E6" s="6" t="n">
        <v>46029.4</v>
      </c>
      <c r="F6" s="0" t="s">
        <v>85</v>
      </c>
      <c r="G6" s="0"/>
      <c r="H6" s="8" t="s">
        <f>=-SUM(H2:H4)</f>
      </c>
      <c r="I6" s="0" t="s">
        <v>87</v>
      </c>
      <c r="J6" s="11" t="n">
        <v>46209</v>
      </c>
      <c r="K6" s="6" t="n">
        <v>-4548.46</v>
      </c>
      <c r="L6" s="0" t="s">
        <v>76</v>
      </c>
      <c r="M6" s="11" t="n">
        <v>46146</v>
      </c>
      <c r="N6" s="6" t="n">
        <v>-3628</v>
      </c>
      <c r="O6" s="0" t="s">
        <v>74</v>
      </c>
      <c r="P6" s="11" t="n">
        <v>46359</v>
      </c>
      <c r="Q6" s="8" t="s">
        <f>=-Портфель!J7</f>
      </c>
      <c r="R6" s="0" t="s">
        <v>86</v>
      </c>
    </row>
    <row collapsed="false" customFormat="false" customHeight="false" hidden="false" ht="12.1" outlineLevel="0" r="7">
      <c r="A7" s="0"/>
      <c r="B7" s="10" t="s">
        <f>=XIRR(B2:B6,A2:A6)</f>
      </c>
      <c r="C7" s="0"/>
      <c r="D7" s="11" t="n">
        <v>46247</v>
      </c>
      <c r="E7" s="8" t="s">
        <f>=-Портфель!J3</f>
      </c>
      <c r="F7" s="0" t="s">
        <v>86</v>
      </c>
      <c r="G7" s="0"/>
      <c r="H7" s="0"/>
      <c r="I7" s="0"/>
      <c r="J7" s="11" t="n">
        <v>46247</v>
      </c>
      <c r="K7" s="8" t="s">
        <f>=-Портфель!J5</f>
      </c>
      <c r="L7" s="0" t="s">
        <v>86</v>
      </c>
      <c r="M7" s="11" t="n">
        <v>46247</v>
      </c>
      <c r="N7" s="8" t="s">
        <f>=-Портфель!J6</f>
      </c>
      <c r="O7" s="0" t="s">
        <v>86</v>
      </c>
      <c r="P7" s="0"/>
      <c r="Q7" s="10" t="s">
        <f>=XIRR(Q2:Q6,P2:P6)</f>
      </c>
      <c r="R7" s="0"/>
    </row>
    <row collapsed="false" customFormat="false" customHeight="false" hidden="false" ht="12.1" outlineLevel="0" r="8">
      <c r="A8" s="0"/>
      <c r="B8" s="8" t="s">
        <f>=-SUM(B2:B6)</f>
      </c>
      <c r="C8" s="0" t="s">
        <v>87</v>
      </c>
      <c r="D8" s="0"/>
      <c r="E8" s="10" t="s">
        <f>=XIRR(E2:E7,D2:D7)</f>
      </c>
      <c r="F8" s="0"/>
      <c r="G8" s="0"/>
      <c r="H8" s="0"/>
      <c r="I8" s="0"/>
      <c r="J8" s="0"/>
      <c r="K8" s="10" t="s">
        <f>=XIRR(K2:K7,J2:J7)</f>
      </c>
      <c r="L8" s="0"/>
      <c r="M8" s="0"/>
      <c r="N8" s="10" t="s">
        <f>=XIRR(N2:N7,M2:M7)</f>
      </c>
      <c r="O8" s="0"/>
      <c r="P8" s="0"/>
      <c r="Q8" s="8" t="s">
        <f>=-SUM(Q2:Q6)</f>
      </c>
      <c r="R8" s="0" t="s">
        <v>87</v>
      </c>
    </row>
    <row collapsed="false" customFormat="false" customHeight="false" hidden="false" ht="12.1" outlineLevel="0" r="9">
      <c r="A9" s="0"/>
      <c r="B9" s="0"/>
      <c r="C9" s="0"/>
      <c r="D9" s="0"/>
      <c r="E9" s="8" t="s">
        <f>=-SUM(E2:E7)</f>
      </c>
      <c r="F9" s="0" t="s">
        <v>87</v>
      </c>
      <c r="G9" s="0"/>
      <c r="H9" s="0"/>
      <c r="I9" s="0"/>
      <c r="J9" s="0"/>
      <c r="K9" s="8" t="s">
        <f>=-SUM(K2:K7)</f>
      </c>
      <c r="L9" s="0" t="s">
        <v>87</v>
      </c>
      <c r="M9" s="0"/>
      <c r="N9" s="8" t="s">
        <f>=-SUM(N2:N7)</f>
      </c>
      <c r="O9" s="0" t="s">
        <v>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U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88</v>
      </c>
      <c r="C1" s="0"/>
      <c r="D1" s="0"/>
      <c r="E1" s="3" t="s">
        <v>89</v>
      </c>
      <c r="F1" s="0"/>
      <c r="G1" s="0"/>
      <c r="H1" s="3" t="s">
        <v>90</v>
      </c>
      <c r="I1" s="0"/>
      <c r="J1" s="0"/>
      <c r="K1" s="3" t="s">
        <v>91</v>
      </c>
      <c r="L1" s="0"/>
      <c r="M1" s="0"/>
      <c r="N1" s="3" t="s">
        <v>92</v>
      </c>
      <c r="O1" s="0"/>
      <c r="P1" s="0"/>
      <c r="Q1" s="3" t="s">
        <v>93</v>
      </c>
      <c r="R1" s="0"/>
      <c r="S1" s="0"/>
      <c r="T1" s="3" t="s">
        <v>94</v>
      </c>
      <c r="U1" s="0"/>
    </row>
    <row collapsed="false" customFormat="false" customHeight="false" hidden="false" ht="12.1" outlineLevel="0" r="2">
      <c r="A2" s="11" t="n">
        <v>45595</v>
      </c>
      <c r="B2" s="6" t="n">
        <v>400</v>
      </c>
      <c r="C2" s="6" t="n">
        <v>97716</v>
      </c>
      <c r="D2" s="11" t="n">
        <v>45595</v>
      </c>
      <c r="E2" s="6" t="n">
        <v>20</v>
      </c>
      <c r="F2" s="6" t="n">
        <v>100980</v>
      </c>
      <c r="G2" s="11" t="n">
        <v>45994</v>
      </c>
      <c r="H2" s="6" t="n">
        <v>85</v>
      </c>
      <c r="I2" s="6" t="n">
        <v>116303.54</v>
      </c>
      <c r="J2" s="11" t="n">
        <v>45595</v>
      </c>
      <c r="K2" s="6" t="n">
        <v>85</v>
      </c>
      <c r="L2" s="6" t="n">
        <v>48846.8</v>
      </c>
      <c r="M2" s="11" t="n">
        <v>45595</v>
      </c>
      <c r="N2" s="6" t="n">
        <v>15</v>
      </c>
      <c r="O2" s="6" t="n">
        <v>103215</v>
      </c>
      <c r="P2" s="11" t="n">
        <v>45994</v>
      </c>
      <c r="Q2" s="6" t="n">
        <v>46</v>
      </c>
      <c r="R2" s="6" t="n">
        <v>98099.85</v>
      </c>
      <c r="S2" s="11" t="n">
        <v>45595</v>
      </c>
      <c r="T2" s="6" t="n">
        <v>370</v>
      </c>
      <c r="U2" s="6" t="n">
        <v>46501.6</v>
      </c>
    </row>
    <row collapsed="false" customFormat="false" customHeight="false" hidden="false" ht="12.1" outlineLevel="0" r="3">
      <c r="A3" s="11" t="n">
        <v>45994</v>
      </c>
      <c r="B3" s="6" t="n">
        <v>328</v>
      </c>
      <c r="C3" s="6" t="n">
        <v>98780.65</v>
      </c>
      <c r="D3" s="11" t="n">
        <v>45994</v>
      </c>
      <c r="E3" s="6" t="n">
        <v>7</v>
      </c>
      <c r="F3" s="6" t="n">
        <v>46029.4</v>
      </c>
      <c r="G3" s="0"/>
      <c r="H3" s="5" t="s">
        <f>=SUM(I2:I2)/SUM(H2:H2)</f>
      </c>
      <c r="I3" s="0" t="s">
        <v>11</v>
      </c>
      <c r="J3" s="11" t="n">
        <v>45994</v>
      </c>
      <c r="K3" s="6" t="n">
        <v>101</v>
      </c>
      <c r="L3" s="6" t="n">
        <v>49122.37</v>
      </c>
      <c r="M3" s="0"/>
      <c r="N3" s="5" t="s">
        <f>=SUM(O2:O2)/SUM(N2:N2)</f>
      </c>
      <c r="O3" s="0" t="s">
        <v>11</v>
      </c>
      <c r="P3" s="0"/>
      <c r="Q3" s="5" t="s">
        <f>=SUM(R2:R2)/SUM(Q2:Q2)</f>
      </c>
      <c r="R3" s="0" t="s">
        <v>11</v>
      </c>
      <c r="S3" s="0"/>
      <c r="T3" s="5" t="s">
        <f>=SUM(U2:U2)/SUM(T2:T2)</f>
      </c>
      <c r="U3" s="0" t="s">
        <v>11</v>
      </c>
    </row>
    <row collapsed="false" customFormat="false" customHeight="false" hidden="false" ht="12.1" outlineLevel="0" r="4">
      <c r="A4" s="0"/>
      <c r="B4" s="5" t="s">
        <f>=SUM(C2:C3)/SUM(B2:B3)</f>
      </c>
      <c r="C4" s="0" t="s">
        <v>11</v>
      </c>
      <c r="D4" s="0"/>
      <c r="E4" s="5" t="s">
        <f>=SUM(F2:F3)/SUM(E2:E3)</f>
      </c>
      <c r="F4" s="0" t="s">
        <v>11</v>
      </c>
      <c r="G4" s="0"/>
      <c r="H4" s="6" t="n">
        <v>1321.4</v>
      </c>
      <c r="I4" s="0" t="s">
        <v>95</v>
      </c>
      <c r="J4" s="0"/>
      <c r="K4" s="5" t="s">
        <f>=SUM(L2:L3)/SUM(K2:K3)</f>
      </c>
      <c r="L4" s="0" t="s">
        <v>11</v>
      </c>
      <c r="M4" s="0"/>
      <c r="N4" s="6" t="n">
        <v>4540.5</v>
      </c>
      <c r="O4" s="0" t="s">
        <v>95</v>
      </c>
      <c r="P4" s="0"/>
      <c r="Q4" s="6" t="n">
        <v>1197</v>
      </c>
      <c r="R4" s="0" t="s">
        <v>95</v>
      </c>
      <c r="S4" s="0"/>
      <c r="T4" s="6" t="n">
        <v>89.83</v>
      </c>
      <c r="U4" s="0" t="s">
        <v>95</v>
      </c>
    </row>
    <row collapsed="false" customFormat="false" customHeight="false" hidden="false" ht="12.1" outlineLevel="0" r="5">
      <c r="A5" s="0"/>
      <c r="B5" s="6" t="n">
        <v>280.22</v>
      </c>
      <c r="C5" s="0" t="s">
        <v>95</v>
      </c>
      <c r="D5" s="0"/>
      <c r="E5" s="6" t="n">
        <v>5560</v>
      </c>
      <c r="F5" s="0" t="s">
        <v>95</v>
      </c>
      <c r="G5" s="0"/>
      <c r="H5" s="6" t="n">
        <v>85</v>
      </c>
      <c r="I5" s="0" t="s">
        <v>96</v>
      </c>
      <c r="J5" s="0"/>
      <c r="K5" s="6" t="n">
        <v>484.8</v>
      </c>
      <c r="L5" s="0" t="s">
        <v>95</v>
      </c>
      <c r="M5" s="0"/>
      <c r="N5" s="6" t="n">
        <v>15</v>
      </c>
      <c r="O5" s="0" t="s">
        <v>96</v>
      </c>
      <c r="P5" s="0"/>
      <c r="Q5" s="6" t="n">
        <v>46</v>
      </c>
      <c r="R5" s="0" t="s">
        <v>96</v>
      </c>
      <c r="S5" s="0"/>
      <c r="T5" s="6" t="n">
        <v>370</v>
      </c>
      <c r="U5" s="0" t="s">
        <v>96</v>
      </c>
    </row>
    <row collapsed="false" customFormat="false" customHeight="false" hidden="false" ht="12.1" outlineLevel="0" r="6">
      <c r="A6" s="0"/>
      <c r="B6" s="6" t="n">
        <v>728</v>
      </c>
      <c r="C6" s="0" t="s">
        <v>96</v>
      </c>
      <c r="D6" s="0"/>
      <c r="E6" s="6" t="n">
        <v>27</v>
      </c>
      <c r="F6" s="0" t="s">
        <v>96</v>
      </c>
      <c r="G6" s="0"/>
      <c r="H6" s="5" t="s">
        <f>=H5*(ABS(H4)-ABS(H3))</f>
      </c>
      <c r="I6" s="0" t="s">
        <v>97</v>
      </c>
      <c r="J6" s="0"/>
      <c r="K6" s="6" t="n">
        <v>186</v>
      </c>
      <c r="L6" s="0" t="s">
        <v>96</v>
      </c>
      <c r="M6" s="0"/>
      <c r="N6" s="5" t="s">
        <f>=N5*(ABS(N4)-ABS(N3))</f>
      </c>
      <c r="O6" s="0" t="s">
        <v>97</v>
      </c>
      <c r="P6" s="0"/>
      <c r="Q6" s="5" t="s">
        <f>=Q5*(ABS(Q4)-ABS(Q3))</f>
      </c>
      <c r="R6" s="0" t="s">
        <v>97</v>
      </c>
      <c r="S6" s="0"/>
      <c r="T6" s="5" t="s">
        <f>=T5*(ABS(T4)-ABS(T3))</f>
      </c>
      <c r="U6" s="0" t="s">
        <v>97</v>
      </c>
    </row>
    <row collapsed="false" customFormat="false" customHeight="false" hidden="false" ht="12.1" outlineLevel="0" r="7">
      <c r="A7" s="0"/>
      <c r="B7" s="5" t="s">
        <f>=B6*(ABS(B5)-ABS(B4))</f>
      </c>
      <c r="C7" s="0" t="s">
        <v>97</v>
      </c>
      <c r="D7" s="0"/>
      <c r="E7" s="5" t="s">
        <f>=E6*(ABS(E5)-ABS(E4))</f>
      </c>
      <c r="F7" s="0" t="s">
        <v>97</v>
      </c>
      <c r="G7" s="0"/>
      <c r="H7" s="0"/>
      <c r="I7" s="0"/>
      <c r="J7" s="0"/>
      <c r="K7" s="5" t="s">
        <f>=K6*(ABS(K5)-ABS(K4))</f>
      </c>
      <c r="L7" s="0" t="s">
        <v>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51</v>
      </c>
      <c r="B1" s="18" t="s">
        <v>0</v>
      </c>
      <c r="C1" s="18" t="s">
        <v>2</v>
      </c>
      <c r="D1" s="18" t="s">
        <v>98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99</v>
      </c>
      <c r="L1" s="18" t="s">
        <v>100</v>
      </c>
      <c r="M1" s="18" t="s">
        <v>19</v>
      </c>
      <c r="N1" s="18" t="s">
        <v>101</v>
      </c>
    </row>
    <row collapsed="false" customFormat="false" customHeight="false" hidden="false" ht="12.1" outlineLevel="0" r="2">
      <c r="A2" s="21" t="n">
        <v>45594</v>
      </c>
      <c r="B2" s="22" t="s">
        <v>102</v>
      </c>
      <c r="C2" s="22" t="s">
        <v>59</v>
      </c>
      <c r="D2" s="22" t="s">
        <v>102</v>
      </c>
      <c r="E2" s="22" t="s">
        <v>102</v>
      </c>
      <c r="F2" s="22" t="s">
        <v>19</v>
      </c>
      <c r="G2" s="23" t="n">
        <v>1</v>
      </c>
      <c r="H2" s="24" t="n">
        <v>400000</v>
      </c>
      <c r="I2" s="24" t="n">
        <v>400000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0" t="n">
        <v>45595.756782407</v>
      </c>
      <c r="B3" s="16" t="s">
        <v>16</v>
      </c>
      <c r="C3" s="16" t="s">
        <v>103</v>
      </c>
      <c r="D3" s="16" t="s">
        <v>85</v>
      </c>
      <c r="E3" s="16" t="s">
        <v>17</v>
      </c>
      <c r="F3" s="16" t="s">
        <v>19</v>
      </c>
      <c r="G3" s="7" t="n">
        <v>400</v>
      </c>
      <c r="H3" s="6" t="n">
        <v>244.29</v>
      </c>
      <c r="I3" s="6" t="n">
        <v>-97716</v>
      </c>
      <c r="J3" s="6" t="n">
        <v>-0</v>
      </c>
      <c r="K3" s="6" t="n">
        <v>-0</v>
      </c>
      <c r="L3" s="6" t="n">
        <v>-0</v>
      </c>
      <c r="M3" s="6" t="s">
        <f>=I3+J3+K3+L3</f>
      </c>
      <c r="N3" s="16"/>
    </row>
    <row collapsed="false" customFormat="false" customHeight="false" hidden="false" ht="12.1" outlineLevel="0" r="4">
      <c r="A4" s="20" t="n">
        <v>45595.757291667</v>
      </c>
      <c r="B4" s="16" t="s">
        <v>30</v>
      </c>
      <c r="C4" s="16" t="s">
        <v>104</v>
      </c>
      <c r="D4" s="16" t="s">
        <v>85</v>
      </c>
      <c r="E4" s="16" t="s">
        <v>17</v>
      </c>
      <c r="F4" s="16" t="s">
        <v>19</v>
      </c>
      <c r="G4" s="7" t="n">
        <v>15</v>
      </c>
      <c r="H4" s="6" t="n">
        <v>6881</v>
      </c>
      <c r="I4" s="6" t="n">
        <v>-103215</v>
      </c>
      <c r="J4" s="6" t="n">
        <v>-0</v>
      </c>
      <c r="K4" s="6" t="n">
        <v>-0</v>
      </c>
      <c r="L4" s="6" t="n">
        <v>-0</v>
      </c>
      <c r="M4" s="6" t="s">
        <f>=I4+J4+K4+L4</f>
      </c>
      <c r="N4" s="16"/>
    </row>
    <row collapsed="false" customFormat="false" customHeight="false" hidden="false" ht="12.1" outlineLevel="0" r="5">
      <c r="A5" s="20" t="n">
        <v>45595.757719907</v>
      </c>
      <c r="B5" s="16" t="s">
        <v>21</v>
      </c>
      <c r="C5" s="16" t="s">
        <v>105</v>
      </c>
      <c r="D5" s="16" t="s">
        <v>85</v>
      </c>
      <c r="E5" s="16" t="s">
        <v>17</v>
      </c>
      <c r="F5" s="16" t="s">
        <v>19</v>
      </c>
      <c r="G5" s="7" t="n">
        <v>20</v>
      </c>
      <c r="H5" s="6" t="n">
        <v>5049</v>
      </c>
      <c r="I5" s="6" t="n">
        <v>-100980</v>
      </c>
      <c r="J5" s="6" t="n">
        <v>-0</v>
      </c>
      <c r="K5" s="6" t="n">
        <v>-0</v>
      </c>
      <c r="L5" s="6" t="n">
        <v>-0</v>
      </c>
      <c r="M5" s="6" t="s">
        <f>=I5+J5+K5+L5</f>
      </c>
      <c r="N5" s="16"/>
    </row>
    <row collapsed="false" customFormat="false" customHeight="false" hidden="false" ht="12.1" outlineLevel="0" r="6">
      <c r="A6" s="20" t="n">
        <v>45595.760636574</v>
      </c>
      <c r="B6" s="16" t="s">
        <v>27</v>
      </c>
      <c r="C6" s="16" t="s">
        <v>106</v>
      </c>
      <c r="D6" s="16" t="s">
        <v>85</v>
      </c>
      <c r="E6" s="16" t="s">
        <v>17</v>
      </c>
      <c r="F6" s="16" t="s">
        <v>19</v>
      </c>
      <c r="G6" s="7" t="n">
        <v>85</v>
      </c>
      <c r="H6" s="6" t="n">
        <v>574.66823529412</v>
      </c>
      <c r="I6" s="6" t="n">
        <v>-48846.8</v>
      </c>
      <c r="J6" s="6" t="n">
        <v>-0</v>
      </c>
      <c r="K6" s="6" t="n">
        <v>-0</v>
      </c>
      <c r="L6" s="6" t="n">
        <v>-0</v>
      </c>
      <c r="M6" s="6" t="s">
        <f>=I6+J6+K6+L6</f>
      </c>
      <c r="N6" s="16"/>
    </row>
    <row collapsed="false" customFormat="false" customHeight="false" hidden="false" ht="12.1" outlineLevel="0" r="7">
      <c r="A7" s="20" t="n">
        <v>45595.761273148</v>
      </c>
      <c r="B7" s="16" t="s">
        <v>36</v>
      </c>
      <c r="C7" s="16" t="s">
        <v>107</v>
      </c>
      <c r="D7" s="16" t="s">
        <v>85</v>
      </c>
      <c r="E7" s="16" t="s">
        <v>17</v>
      </c>
      <c r="F7" s="16" t="s">
        <v>19</v>
      </c>
      <c r="G7" s="7" t="n">
        <v>370</v>
      </c>
      <c r="H7" s="6" t="n">
        <v>125.68</v>
      </c>
      <c r="I7" s="6" t="n">
        <v>-46501.6</v>
      </c>
      <c r="J7" s="6" t="n">
        <v>-0</v>
      </c>
      <c r="K7" s="6" t="n">
        <v>-0</v>
      </c>
      <c r="L7" s="6" t="n">
        <v>-0</v>
      </c>
      <c r="M7" s="6" t="s">
        <f>=I7+J7+K7+L7</f>
      </c>
      <c r="N7" s="16"/>
    </row>
    <row collapsed="false" customFormat="false" customHeight="false" hidden="false" ht="12.1" outlineLevel="0" r="8">
      <c r="A8" s="25" t="n">
        <v>45596</v>
      </c>
      <c r="B8" s="26" t="s">
        <v>108</v>
      </c>
      <c r="C8" s="26" t="s">
        <v>109</v>
      </c>
      <c r="D8" s="26" t="s">
        <v>108</v>
      </c>
      <c r="E8" s="26" t="s">
        <v>108</v>
      </c>
      <c r="F8" s="26" t="s">
        <v>19</v>
      </c>
      <c r="G8" s="27" t="n">
        <v>16</v>
      </c>
      <c r="H8" s="28" t="n">
        <v>80.98875</v>
      </c>
      <c r="I8" s="28" t="n">
        <v>-1310.96</v>
      </c>
      <c r="J8" s="28" t="n">
        <v>0</v>
      </c>
      <c r="K8" s="28" t="n">
        <v>-0</v>
      </c>
      <c r="L8" s="28" t="n">
        <v>-0</v>
      </c>
      <c r="M8" s="6" t="s">
        <f>=I8+J8+K8+L8</f>
      </c>
      <c r="N8" s="26"/>
    </row>
    <row collapsed="false" customFormat="false" customHeight="false" hidden="false" ht="12.1" outlineLevel="0" r="9">
      <c r="A9" s="21" t="n">
        <v>45650.50099537</v>
      </c>
      <c r="B9" s="22" t="s">
        <v>110</v>
      </c>
      <c r="C9" s="22" t="s">
        <v>31</v>
      </c>
      <c r="D9" s="22" t="s">
        <v>110</v>
      </c>
      <c r="E9" s="22" t="s">
        <v>110</v>
      </c>
      <c r="F9" s="22" t="s">
        <v>19</v>
      </c>
      <c r="G9" s="23" t="n">
        <v>1</v>
      </c>
      <c r="H9" s="24" t="n">
        <v>6710</v>
      </c>
      <c r="I9" s="24" t="n">
        <v>6710</v>
      </c>
      <c r="J9" s="24" t="n">
        <v>0</v>
      </c>
      <c r="K9" s="24" t="n">
        <v>-0</v>
      </c>
      <c r="L9" s="24" t="n">
        <v>-0</v>
      </c>
      <c r="M9" s="6" t="s">
        <f>=I9+J9+K9+L9</f>
      </c>
      <c r="N9" s="22"/>
    </row>
    <row collapsed="false" customFormat="false" customHeight="false" hidden="false" ht="12.1" outlineLevel="0" r="10">
      <c r="A10" s="21" t="n">
        <v>45652.566898148</v>
      </c>
      <c r="B10" s="22" t="s">
        <v>110</v>
      </c>
      <c r="C10" s="22" t="s">
        <v>111</v>
      </c>
      <c r="D10" s="22" t="s">
        <v>110</v>
      </c>
      <c r="E10" s="22" t="s">
        <v>110</v>
      </c>
      <c r="F10" s="22" t="s">
        <v>19</v>
      </c>
      <c r="G10" s="23" t="n">
        <v>1</v>
      </c>
      <c r="H10" s="24" t="n">
        <v>2192</v>
      </c>
      <c r="I10" s="24" t="n">
        <v>2192</v>
      </c>
      <c r="J10" s="24" t="n">
        <v>0</v>
      </c>
      <c r="K10" s="24" t="n">
        <v>-0</v>
      </c>
      <c r="L10" s="24" t="n">
        <v>-0</v>
      </c>
      <c r="M10" s="6" t="s">
        <f>=I10+J10+K10+L10</f>
      </c>
      <c r="N10" s="22"/>
    </row>
    <row collapsed="false" customFormat="false" customHeight="false" hidden="false" ht="12.1" outlineLevel="0" r="11">
      <c r="A11" s="21" t="n">
        <v>45994</v>
      </c>
      <c r="B11" s="22" t="s">
        <v>102</v>
      </c>
      <c r="C11" s="22" t="s">
        <v>59</v>
      </c>
      <c r="D11" s="22" t="s">
        <v>102</v>
      </c>
      <c r="E11" s="22" t="s">
        <v>102</v>
      </c>
      <c r="F11" s="22" t="s">
        <v>19</v>
      </c>
      <c r="G11" s="23" t="n">
        <v>1</v>
      </c>
      <c r="H11" s="24" t="n">
        <v>400000</v>
      </c>
      <c r="I11" s="24" t="n">
        <v>400000</v>
      </c>
      <c r="J11" s="24" t="n">
        <v>0</v>
      </c>
      <c r="K11" s="24" t="n">
        <v>-0</v>
      </c>
      <c r="L11" s="24" t="n">
        <v>-0</v>
      </c>
      <c r="M11" s="6" t="s">
        <f>=I11+J11+K11+L11</f>
      </c>
      <c r="N11" s="22"/>
    </row>
    <row collapsed="false" customFormat="false" customHeight="false" hidden="false" ht="12.1" outlineLevel="0" r="12">
      <c r="A12" s="20" t="n">
        <v>45994.703657407</v>
      </c>
      <c r="B12" s="16" t="s">
        <v>33</v>
      </c>
      <c r="C12" s="16" t="s">
        <v>112</v>
      </c>
      <c r="D12" s="16" t="s">
        <v>85</v>
      </c>
      <c r="E12" s="16" t="s">
        <v>17</v>
      </c>
      <c r="F12" s="16" t="s">
        <v>19</v>
      </c>
      <c r="G12" s="7" t="n">
        <v>46</v>
      </c>
      <c r="H12" s="6" t="n">
        <v>2125.5913043478</v>
      </c>
      <c r="I12" s="6" t="n">
        <v>-97777.2</v>
      </c>
      <c r="J12" s="6" t="n">
        <v>-0</v>
      </c>
      <c r="K12" s="6" t="n">
        <v>-293.33</v>
      </c>
      <c r="L12" s="6" t="n">
        <v>-29.32</v>
      </c>
      <c r="M12" s="6" t="s">
        <f>=I12+J12+K12+L12</f>
      </c>
      <c r="N12" s="16"/>
    </row>
    <row collapsed="false" customFormat="false" customHeight="false" hidden="false" ht="12.1" outlineLevel="0" r="13">
      <c r="A13" s="20" t="n">
        <v>45994.703900463</v>
      </c>
      <c r="B13" s="16" t="s">
        <v>21</v>
      </c>
      <c r="C13" s="16" t="s">
        <v>105</v>
      </c>
      <c r="D13" s="16" t="s">
        <v>85</v>
      </c>
      <c r="E13" s="16" t="s">
        <v>17</v>
      </c>
      <c r="F13" s="16" t="s">
        <v>19</v>
      </c>
      <c r="G13" s="7" t="n">
        <v>7</v>
      </c>
      <c r="H13" s="6" t="n">
        <v>6554</v>
      </c>
      <c r="I13" s="6" t="n">
        <v>-45878</v>
      </c>
      <c r="J13" s="6" t="n">
        <v>-0</v>
      </c>
      <c r="K13" s="6" t="n">
        <v>-137.64</v>
      </c>
      <c r="L13" s="6" t="n">
        <v>-13.76</v>
      </c>
      <c r="M13" s="6" t="s">
        <f>=I13+J13+K13+L13</f>
      </c>
      <c r="N13" s="16"/>
    </row>
    <row collapsed="false" customFormat="false" customHeight="false" hidden="false" ht="12.1" outlineLevel="0" r="14">
      <c r="A14" s="20" t="n">
        <v>45994.704131944</v>
      </c>
      <c r="B14" s="16" t="s">
        <v>16</v>
      </c>
      <c r="C14" s="16" t="s">
        <v>103</v>
      </c>
      <c r="D14" s="16" t="s">
        <v>85</v>
      </c>
      <c r="E14" s="16" t="s">
        <v>17</v>
      </c>
      <c r="F14" s="16" t="s">
        <v>19</v>
      </c>
      <c r="G14" s="7" t="n">
        <v>328</v>
      </c>
      <c r="H14" s="6" t="n">
        <v>300.17</v>
      </c>
      <c r="I14" s="6" t="n">
        <v>-98455.76</v>
      </c>
      <c r="J14" s="6" t="n">
        <v>-0</v>
      </c>
      <c r="K14" s="6" t="n">
        <v>-295.36</v>
      </c>
      <c r="L14" s="6" t="n">
        <v>-29.53</v>
      </c>
      <c r="M14" s="6" t="s">
        <f>=I14+J14+K14+L14</f>
      </c>
      <c r="N14" s="16"/>
    </row>
    <row collapsed="false" customFormat="false" customHeight="false" hidden="false" ht="12.1" outlineLevel="0" r="15">
      <c r="A15" s="20" t="n">
        <v>45994.70431713</v>
      </c>
      <c r="B15" s="16" t="s">
        <v>27</v>
      </c>
      <c r="C15" s="16" t="s">
        <v>106</v>
      </c>
      <c r="D15" s="16" t="s">
        <v>85</v>
      </c>
      <c r="E15" s="16" t="s">
        <v>17</v>
      </c>
      <c r="F15" s="16" t="s">
        <v>19</v>
      </c>
      <c r="G15" s="7" t="n">
        <v>101</v>
      </c>
      <c r="H15" s="6" t="n">
        <v>484.7603960396</v>
      </c>
      <c r="I15" s="6" t="n">
        <v>-48960.8</v>
      </c>
      <c r="J15" s="6" t="n">
        <v>-0</v>
      </c>
      <c r="K15" s="6" t="n">
        <v>-146.89</v>
      </c>
      <c r="L15" s="6" t="n">
        <v>-14.68</v>
      </c>
      <c r="M15" s="6" t="s">
        <f>=I15+J15+K15+L15</f>
      </c>
      <c r="N15" s="16"/>
    </row>
    <row collapsed="false" customFormat="false" customHeight="false" hidden="false" ht="12.1" outlineLevel="0" r="16">
      <c r="A16" s="20" t="n">
        <v>45994.704618056</v>
      </c>
      <c r="B16" s="16" t="s">
        <v>24</v>
      </c>
      <c r="C16" s="16" t="s">
        <v>113</v>
      </c>
      <c r="D16" s="16" t="s">
        <v>85</v>
      </c>
      <c r="E16" s="16" t="s">
        <v>17</v>
      </c>
      <c r="F16" s="16" t="s">
        <v>19</v>
      </c>
      <c r="G16" s="7" t="n">
        <v>85</v>
      </c>
      <c r="H16" s="6" t="n">
        <v>1363.7764705882</v>
      </c>
      <c r="I16" s="6" t="n">
        <v>-115921</v>
      </c>
      <c r="J16" s="6" t="n">
        <v>-0</v>
      </c>
      <c r="K16" s="6" t="n">
        <v>-347.76</v>
      </c>
      <c r="L16" s="6" t="n">
        <v>-34.78</v>
      </c>
      <c r="M16" s="6" t="s">
        <f>=I16+J16+K16+L16</f>
      </c>
      <c r="N16" s="16"/>
    </row>
    <row collapsed="false" customFormat="false" customHeight="false" hidden="false" ht="12.1" outlineLevel="0" r="17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 t="s">
        <v>114</v>
      </c>
      <c r="M17" s="5" t="s">
        <f>=SUM(M2:M16)</f>
      </c>
      <c r="N17" s="4"/>
    </row>
  </sheetData>
  <autoFilter ref="A1:N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0" t="s">
        <v>51</v>
      </c>
      <c r="B1" s="30" t="s">
        <v>115</v>
      </c>
      <c r="C1" s="30" t="s">
        <v>0</v>
      </c>
      <c r="D1" s="30" t="s">
        <v>2</v>
      </c>
      <c r="E1" s="30" t="s">
        <v>116</v>
      </c>
      <c r="F1" s="30" t="s">
        <v>3</v>
      </c>
      <c r="G1" s="30" t="s">
        <v>117</v>
      </c>
      <c r="H1" s="30" t="s">
        <v>118</v>
      </c>
      <c r="I1" s="30" t="s">
        <v>119</v>
      </c>
      <c r="J1" s="30" t="s">
        <v>120</v>
      </c>
      <c r="K1" s="30" t="s">
        <v>121</v>
      </c>
      <c r="L1" s="30" t="s">
        <v>122</v>
      </c>
      <c r="M1" s="30" t="s">
        <v>123</v>
      </c>
      <c r="N1" s="30" t="s">
        <v>124</v>
      </c>
    </row>
    <row collapsed="false" customFormat="false" customHeight="false" hidden="false" ht="12.1" outlineLevel="0" r="2">
      <c r="A2" s="29" t="n">
        <v>45643</v>
      </c>
      <c r="B2" s="16" t="s">
        <v>125</v>
      </c>
      <c r="C2" s="16" t="s">
        <v>30</v>
      </c>
      <c r="D2" s="16" t="s">
        <v>31</v>
      </c>
      <c r="E2" s="7" t="n">
        <v>15</v>
      </c>
      <c r="F2" s="16" t="s">
        <v>19</v>
      </c>
      <c r="G2" s="6" t="n">
        <v>514</v>
      </c>
      <c r="H2" s="6" t="n">
        <v>6290.5</v>
      </c>
      <c r="I2" s="6" t="n">
        <v>6881</v>
      </c>
      <c r="J2" s="6" t="n">
        <v>1000</v>
      </c>
      <c r="K2" s="6" t="n">
        <v>7710</v>
      </c>
      <c r="L2" s="6" t="n">
        <v>6710</v>
      </c>
      <c r="M2" s="6" t="n">
        <v>6.5</v>
      </c>
      <c r="N2" s="6" t="n">
        <v>7.11</v>
      </c>
    </row>
    <row collapsed="false" customFormat="false" customHeight="false" hidden="false" ht="12.1" outlineLevel="0" r="3">
      <c r="A3" s="29" t="n">
        <v>45648</v>
      </c>
      <c r="B3" s="16" t="s">
        <v>125</v>
      </c>
      <c r="C3" s="16" t="s">
        <v>21</v>
      </c>
      <c r="D3" s="16" t="s">
        <v>22</v>
      </c>
      <c r="E3" s="7" t="n">
        <v>20</v>
      </c>
      <c r="F3" s="16" t="s">
        <v>19</v>
      </c>
      <c r="G3" s="6" t="n">
        <v>126</v>
      </c>
      <c r="H3" s="6" t="n">
        <v>5814</v>
      </c>
      <c r="I3" s="6" t="n">
        <v>5049</v>
      </c>
      <c r="J3" s="6" t="n">
        <v>328</v>
      </c>
      <c r="K3" s="6" t="n">
        <v>2520</v>
      </c>
      <c r="L3" s="6" t="n">
        <v>2192</v>
      </c>
      <c r="M3" s="6" t="n">
        <v>2.17</v>
      </c>
      <c r="N3" s="6" t="n">
        <v>1.89</v>
      </c>
    </row>
    <row collapsed="false" customFormat="false" customHeight="false" hidden="false" ht="12.1" outlineLevel="0" r="4">
      <c r="A4" s="29" t="n">
        <v>45811</v>
      </c>
      <c r="B4" s="16" t="s">
        <v>125</v>
      </c>
      <c r="C4" s="16" t="s">
        <v>30</v>
      </c>
      <c r="D4" s="16" t="s">
        <v>31</v>
      </c>
      <c r="E4" s="7" t="n">
        <v>15</v>
      </c>
      <c r="F4" s="16" t="s">
        <v>19</v>
      </c>
      <c r="G4" s="6" t="n">
        <v>541</v>
      </c>
      <c r="H4" s="6" t="n">
        <v>6473</v>
      </c>
      <c r="I4" s="6" t="n">
        <v>6881</v>
      </c>
      <c r="J4" s="6" t="n">
        <v>1055</v>
      </c>
      <c r="K4" s="6" t="n">
        <v>8115</v>
      </c>
      <c r="L4" s="6" t="n">
        <v>7060</v>
      </c>
      <c r="M4" s="6" t="n">
        <v>6.84</v>
      </c>
      <c r="N4" s="6" t="n">
        <v>7.27</v>
      </c>
    </row>
    <row collapsed="false" customFormat="false" customHeight="false" hidden="false" ht="12.1" outlineLevel="0" r="5">
      <c r="A5" s="29" t="n">
        <v>45817</v>
      </c>
      <c r="B5" s="16" t="s">
        <v>125</v>
      </c>
      <c r="C5" s="16" t="s">
        <v>21</v>
      </c>
      <c r="D5" s="16" t="s">
        <v>22</v>
      </c>
      <c r="E5" s="7" t="n">
        <v>20</v>
      </c>
      <c r="F5" s="16" t="s">
        <v>19</v>
      </c>
      <c r="G5" s="6" t="n">
        <v>87</v>
      </c>
      <c r="H5" s="6" t="n">
        <v>6223</v>
      </c>
      <c r="I5" s="6" t="n">
        <v>5049</v>
      </c>
      <c r="J5" s="6" t="n">
        <v>226</v>
      </c>
      <c r="K5" s="6" t="n">
        <v>1740</v>
      </c>
      <c r="L5" s="6" t="n">
        <v>1514</v>
      </c>
      <c r="M5" s="6" t="n">
        <v>1.5</v>
      </c>
      <c r="N5" s="6" t="n">
        <v>1.22</v>
      </c>
    </row>
    <row collapsed="false" customFormat="false" customHeight="false" hidden="false" ht="12.1" outlineLevel="0" r="6">
      <c r="A6" s="29" t="n">
        <v>45846</v>
      </c>
      <c r="B6" s="16" t="s">
        <v>125</v>
      </c>
      <c r="C6" s="16" t="s">
        <v>27</v>
      </c>
      <c r="D6" s="16" t="s">
        <v>28</v>
      </c>
      <c r="E6" s="7" t="n">
        <v>85</v>
      </c>
      <c r="F6" s="16" t="s">
        <v>19</v>
      </c>
      <c r="G6" s="6" t="n">
        <v>27.21</v>
      </c>
      <c r="H6" s="6" t="n">
        <v>507.5</v>
      </c>
      <c r="I6" s="6" t="n">
        <v>574.67</v>
      </c>
      <c r="J6" s="6" t="n">
        <v>301</v>
      </c>
      <c r="K6" s="6" t="n">
        <v>2312.85</v>
      </c>
      <c r="L6" s="6" t="n">
        <v>2011.85</v>
      </c>
      <c r="M6" s="6" t="n">
        <v>4.12</v>
      </c>
      <c r="N6" s="6" t="n">
        <v>4.66</v>
      </c>
    </row>
    <row collapsed="false" customFormat="false" customHeight="false" hidden="false" ht="12.1" outlineLevel="0" r="7">
      <c r="A7" s="29" t="n">
        <v>45856</v>
      </c>
      <c r="B7" s="16" t="s">
        <v>125</v>
      </c>
      <c r="C7" s="16" t="s">
        <v>16</v>
      </c>
      <c r="D7" s="16" t="s">
        <v>18</v>
      </c>
      <c r="E7" s="7" t="n">
        <v>400</v>
      </c>
      <c r="F7" s="16" t="s">
        <v>19</v>
      </c>
      <c r="G7" s="6" t="n">
        <v>34.84</v>
      </c>
      <c r="H7" s="6" t="n">
        <v>309</v>
      </c>
      <c r="I7" s="6" t="n">
        <v>244.29</v>
      </c>
      <c r="J7" s="6" t="n">
        <v>1812</v>
      </c>
      <c r="K7" s="6" t="n">
        <v>13936</v>
      </c>
      <c r="L7" s="6" t="n">
        <v>12124</v>
      </c>
      <c r="M7" s="6" t="n">
        <v>12.41</v>
      </c>
      <c r="N7" s="6" t="n">
        <v>9.81</v>
      </c>
    </row>
    <row collapsed="false" customFormat="false" customHeight="false" hidden="false" ht="12.1" outlineLevel="0" r="8">
      <c r="A8" s="29" t="n">
        <v>45931</v>
      </c>
      <c r="B8" s="16" t="s">
        <v>125</v>
      </c>
      <c r="C8" s="16" t="s">
        <v>21</v>
      </c>
      <c r="D8" s="16" t="s">
        <v>22</v>
      </c>
      <c r="E8" s="7" t="n">
        <v>20</v>
      </c>
      <c r="F8" s="16" t="s">
        <v>19</v>
      </c>
      <c r="G8" s="6" t="n">
        <v>273</v>
      </c>
      <c r="H8" s="6" t="n">
        <v>6883</v>
      </c>
      <c r="I8" s="6" t="n">
        <v>5049</v>
      </c>
      <c r="J8" s="6" t="n">
        <v>710</v>
      </c>
      <c r="K8" s="6" t="n">
        <v>5460</v>
      </c>
      <c r="L8" s="6" t="n">
        <v>4750</v>
      </c>
      <c r="M8" s="6" t="n">
        <v>4.7</v>
      </c>
      <c r="N8" s="6" t="n">
        <v>3.45</v>
      </c>
    </row>
    <row collapsed="false" customFormat="false" customHeight="false" hidden="false" ht="12.1" outlineLevel="0" r="9">
      <c r="A9" s="29" t="n">
        <v>45943</v>
      </c>
      <c r="B9" s="16" t="s">
        <v>125</v>
      </c>
      <c r="C9" s="16" t="s">
        <v>27</v>
      </c>
      <c r="D9" s="16" t="s">
        <v>28</v>
      </c>
      <c r="E9" s="7" t="n">
        <v>85</v>
      </c>
      <c r="F9" s="16" t="s">
        <v>19</v>
      </c>
      <c r="G9" s="6" t="n">
        <v>17.3</v>
      </c>
      <c r="H9" s="6" t="n">
        <v>477.45</v>
      </c>
      <c r="I9" s="6" t="n">
        <v>574.67</v>
      </c>
      <c r="J9" s="6" t="n">
        <v>191</v>
      </c>
      <c r="K9" s="6" t="n">
        <v>1470.5</v>
      </c>
      <c r="L9" s="6" t="n">
        <v>1279.5</v>
      </c>
      <c r="M9" s="6" t="n">
        <v>2.62</v>
      </c>
      <c r="N9" s="6" t="n">
        <v>3.15</v>
      </c>
    </row>
    <row collapsed="false" customFormat="false" customHeight="false" hidden="false" ht="12.1" outlineLevel="0" r="10">
      <c r="A10" s="29" t="n">
        <v>46013</v>
      </c>
      <c r="B10" s="16" t="s">
        <v>125</v>
      </c>
      <c r="C10" s="16" t="s">
        <v>33</v>
      </c>
      <c r="D10" s="16" t="s">
        <v>34</v>
      </c>
      <c r="E10" s="7" t="n">
        <v>46</v>
      </c>
      <c r="F10" s="16" t="s">
        <v>19</v>
      </c>
      <c r="G10" s="6" t="n">
        <v>36</v>
      </c>
      <c r="H10" s="6" t="n">
        <v>2286.8</v>
      </c>
      <c r="I10" s="6" t="n">
        <v>2132.61</v>
      </c>
      <c r="J10" s="6" t="n">
        <v>215</v>
      </c>
      <c r="K10" s="6" t="n">
        <v>1656</v>
      </c>
      <c r="L10" s="6" t="n">
        <v>1441</v>
      </c>
      <c r="M10" s="6" t="n">
        <v>1.47</v>
      </c>
      <c r="N10" s="6" t="n">
        <v>1.37</v>
      </c>
    </row>
    <row collapsed="false" customFormat="false" customHeight="false" hidden="false" ht="12.1" outlineLevel="0" r="11">
      <c r="A11" s="29" t="n">
        <v>46034</v>
      </c>
      <c r="B11" s="16" t="s">
        <v>125</v>
      </c>
      <c r="C11" s="16" t="s">
        <v>30</v>
      </c>
      <c r="D11" s="16" t="s">
        <v>31</v>
      </c>
      <c r="E11" s="7" t="n">
        <v>15</v>
      </c>
      <c r="F11" s="16" t="s">
        <v>19</v>
      </c>
      <c r="G11" s="6" t="n">
        <v>397</v>
      </c>
      <c r="H11" s="6" t="n">
        <v>5393</v>
      </c>
      <c r="I11" s="6" t="n">
        <v>6881</v>
      </c>
      <c r="J11" s="6" t="n">
        <v>774</v>
      </c>
      <c r="K11" s="6" t="n">
        <v>5955</v>
      </c>
      <c r="L11" s="6" t="n">
        <v>5181</v>
      </c>
      <c r="M11" s="6" t="n">
        <v>5.02</v>
      </c>
      <c r="N11" s="6" t="n">
        <v>6.4</v>
      </c>
    </row>
    <row collapsed="false" customFormat="false" customHeight="false" hidden="false" ht="12.1" outlineLevel="0" r="12">
      <c r="A12" s="29" t="n">
        <v>46146</v>
      </c>
      <c r="B12" s="16" t="s">
        <v>125</v>
      </c>
      <c r="C12" s="16" t="s">
        <v>30</v>
      </c>
      <c r="D12" s="16" t="s">
        <v>31</v>
      </c>
      <c r="E12" s="7" t="n">
        <v>15</v>
      </c>
      <c r="F12" s="16" t="s">
        <v>19</v>
      </c>
      <c r="G12" s="6" t="n">
        <v>278</v>
      </c>
      <c r="H12" s="6" t="n">
        <v>5217</v>
      </c>
      <c r="I12" s="6" t="n">
        <v>6881</v>
      </c>
      <c r="J12" s="6" t="n">
        <v>542</v>
      </c>
      <c r="K12" s="6" t="n">
        <v>4170</v>
      </c>
      <c r="L12" s="6" t="n">
        <v>3628</v>
      </c>
      <c r="M12" s="6" t="n">
        <v>3.51</v>
      </c>
      <c r="N12" s="6" t="n">
        <v>4.64</v>
      </c>
    </row>
    <row collapsed="false" customFormat="false" customHeight="false" hidden="false" ht="12.1" outlineLevel="0" r="13">
      <c r="A13" s="29" t="n">
        <v>46160</v>
      </c>
      <c r="B13" s="16" t="s">
        <v>125</v>
      </c>
      <c r="C13" s="16" t="s">
        <v>33</v>
      </c>
      <c r="D13" s="16" t="s">
        <v>34</v>
      </c>
      <c r="E13" s="7" t="n">
        <v>46</v>
      </c>
      <c r="F13" s="16" t="s">
        <v>19</v>
      </c>
      <c r="G13" s="6" t="n">
        <v>56.8</v>
      </c>
      <c r="H13" s="6" t="n">
        <v>2090.4</v>
      </c>
      <c r="I13" s="6" t="n">
        <v>2132.61</v>
      </c>
      <c r="J13" s="6" t="n">
        <v>340</v>
      </c>
      <c r="K13" s="6" t="n">
        <v>2612.8</v>
      </c>
      <c r="L13" s="6" t="n">
        <v>2272.8</v>
      </c>
      <c r="M13" s="6" t="n">
        <v>2.32</v>
      </c>
      <c r="N13" s="6" t="n">
        <v>2.36</v>
      </c>
    </row>
    <row collapsed="false" customFormat="false" customHeight="false" hidden="false" ht="12.1" outlineLevel="0" r="14">
      <c r="A14" s="29" t="n">
        <v>46209</v>
      </c>
      <c r="B14" s="16" t="s">
        <v>125</v>
      </c>
      <c r="C14" s="16" t="s">
        <v>27</v>
      </c>
      <c r="D14" s="16" t="s">
        <v>28</v>
      </c>
      <c r="E14" s="7" t="n">
        <v>186</v>
      </c>
      <c r="F14" s="16" t="s">
        <v>19</v>
      </c>
      <c r="G14" s="6" t="n">
        <v>28.11</v>
      </c>
      <c r="H14" s="6" t="n">
        <v>403.95</v>
      </c>
      <c r="I14" s="6" t="n">
        <v>526.72</v>
      </c>
      <c r="J14" s="6" t="n">
        <v>680</v>
      </c>
      <c r="K14" s="6" t="n">
        <v>5228.46</v>
      </c>
      <c r="L14" s="6" t="n">
        <v>4548.46</v>
      </c>
      <c r="M14" s="6" t="n">
        <v>4.64</v>
      </c>
      <c r="N14" s="6" t="n">
        <v>6.05</v>
      </c>
    </row>
    <row collapsed="false" customFormat="false" customHeight="false" hidden="false" ht="12.1" outlineLevel="0" r="15">
      <c r="A15" s="29" t="n">
        <v>46216</v>
      </c>
      <c r="B15" s="16" t="s">
        <v>125</v>
      </c>
      <c r="C15" s="16" t="s">
        <v>33</v>
      </c>
      <c r="D15" s="16" t="s">
        <v>34</v>
      </c>
      <c r="E15" s="7" t="n">
        <v>46</v>
      </c>
      <c r="F15" s="16" t="s">
        <v>19</v>
      </c>
      <c r="G15" s="6" t="n">
        <v>29.05</v>
      </c>
      <c r="H15" s="6" t="n">
        <v>1193.4</v>
      </c>
      <c r="I15" s="6" t="n">
        <v>2132.61</v>
      </c>
      <c r="J15" s="6" t="n">
        <v>174</v>
      </c>
      <c r="K15" s="6" t="n">
        <v>1336.3</v>
      </c>
      <c r="L15" s="6" t="n">
        <v>1162.3</v>
      </c>
      <c r="M15" s="6" t="n">
        <v>1.18</v>
      </c>
      <c r="N15" s="6" t="n">
        <v>2.12</v>
      </c>
    </row>
    <row collapsed="false" customFormat="false" customHeight="false" hidden="false" ht="12.1" outlineLevel="0" r="16">
      <c r="A16" s="29" t="n">
        <v>46217</v>
      </c>
      <c r="B16" s="16" t="s">
        <v>125</v>
      </c>
      <c r="C16" s="16" t="s">
        <v>24</v>
      </c>
      <c r="D16" s="16" t="s">
        <v>25</v>
      </c>
      <c r="E16" s="7" t="n">
        <v>85</v>
      </c>
      <c r="F16" s="16" t="s">
        <v>19</v>
      </c>
      <c r="G16" s="6" t="n">
        <v>47</v>
      </c>
      <c r="H16" s="6" t="n">
        <v>1185</v>
      </c>
      <c r="I16" s="6" t="n">
        <v>1368.28</v>
      </c>
      <c r="J16" s="6" t="n">
        <v>519</v>
      </c>
      <c r="K16" s="6" t="n">
        <v>3995</v>
      </c>
      <c r="L16" s="6" t="n">
        <v>3476</v>
      </c>
      <c r="M16" s="6" t="n">
        <v>2.99</v>
      </c>
      <c r="N16" s="6" t="n">
        <v>3.45</v>
      </c>
    </row>
    <row collapsed="false" customFormat="false" customHeight="false" hidden="false" ht="12.1" outlineLevel="0" r="17">
      <c r="A17" s="29" t="n">
        <v>46223</v>
      </c>
      <c r="B17" s="16" t="s">
        <v>125</v>
      </c>
      <c r="C17" s="16" t="s">
        <v>16</v>
      </c>
      <c r="D17" s="16" t="s">
        <v>18</v>
      </c>
      <c r="E17" s="7" t="n">
        <v>728</v>
      </c>
      <c r="F17" s="16" t="s">
        <v>19</v>
      </c>
      <c r="G17" s="6" t="n">
        <v>37.64</v>
      </c>
      <c r="H17" s="6" t="n">
        <v>260.99</v>
      </c>
      <c r="I17" s="6" t="n">
        <v>269.91</v>
      </c>
      <c r="J17" s="6" t="n">
        <v>3562</v>
      </c>
      <c r="K17" s="6" t="n">
        <v>27401.92</v>
      </c>
      <c r="L17" s="6" t="n">
        <v>23839.92</v>
      </c>
      <c r="M17" s="6" t="n">
        <v>12.13</v>
      </c>
      <c r="N17" s="6" t="n">
        <v>12.55</v>
      </c>
    </row>
  </sheetData>
  <autoFilter ref="A1:N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0" t="s">
        <v>51</v>
      </c>
      <c r="B1" s="30" t="s">
        <v>115</v>
      </c>
      <c r="C1" s="30" t="s">
        <v>0</v>
      </c>
      <c r="D1" s="30" t="s">
        <v>2</v>
      </c>
      <c r="E1" s="30" t="s">
        <v>116</v>
      </c>
      <c r="F1" s="30" t="s">
        <v>126</v>
      </c>
      <c r="G1" s="30" t="s">
        <v>127</v>
      </c>
      <c r="H1" s="30" t="s">
        <v>56</v>
      </c>
      <c r="I1" s="30" t="s">
        <v>128</v>
      </c>
      <c r="J1" s="30" t="s">
        <v>129</v>
      </c>
      <c r="K1" s="30" t="s">
        <v>130</v>
      </c>
      <c r="L1" s="30" t="s">
        <v>131</v>
      </c>
      <c r="M1" s="30" t="s">
        <v>132</v>
      </c>
      <c r="N1" s="30" t="s">
        <v>133</v>
      </c>
      <c r="O1" s="30" t="s">
        <v>134</v>
      </c>
    </row>
    <row collapsed="false" customFormat="false" customHeight="false" hidden="false" ht="12.1" outlineLevel="0" r="2">
      <c r="A2" s="31" t="n">
        <v>45595</v>
      </c>
      <c r="B2" s="16" t="s">
        <v>125</v>
      </c>
      <c r="C2" s="16" t="s">
        <v>16</v>
      </c>
      <c r="D2" s="16" t="s">
        <v>18</v>
      </c>
      <c r="E2" s="17" t="n">
        <v>400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652</v>
      </c>
      <c r="J2" s="17" t="n">
        <v>244.29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1" t="n">
        <v>45994</v>
      </c>
      <c r="B3" s="16" t="s">
        <v>125</v>
      </c>
      <c r="C3" s="16" t="s">
        <v>16</v>
      </c>
      <c r="D3" s="16" t="s">
        <v>18</v>
      </c>
      <c r="E3" s="17" t="n">
        <v>328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253</v>
      </c>
      <c r="J3" s="17" t="n">
        <v>301.16051829268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1" t="n">
        <v>45595</v>
      </c>
      <c r="B4" s="16" t="s">
        <v>125</v>
      </c>
      <c r="C4" s="16" t="s">
        <v>21</v>
      </c>
      <c r="D4" s="16" t="s">
        <v>22</v>
      </c>
      <c r="E4" s="17" t="n">
        <v>20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652</v>
      </c>
      <c r="J4" s="17" t="n">
        <v>5049</v>
      </c>
      <c r="K4" s="6" t="s">
        <f>=Портфель!F3*Портфель!$Q$13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1" t="n">
        <v>45994</v>
      </c>
      <c r="B5" s="16" t="s">
        <v>125</v>
      </c>
      <c r="C5" s="16" t="s">
        <v>21</v>
      </c>
      <c r="D5" s="16" t="s">
        <v>22</v>
      </c>
      <c r="E5" s="17" t="n">
        <v>7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253</v>
      </c>
      <c r="J5" s="17" t="n">
        <v>6575.6285714286</v>
      </c>
      <c r="K5" s="6" t="s">
        <f>=Портфель!F3*Портфель!$Q$13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1" t="n">
        <v>45994</v>
      </c>
      <c r="B6" s="16" t="s">
        <v>125</v>
      </c>
      <c r="C6" s="16" t="s">
        <v>24</v>
      </c>
      <c r="D6" s="16" t="s">
        <v>25</v>
      </c>
      <c r="E6" s="17" t="n">
        <v>85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253</v>
      </c>
      <c r="J6" s="17" t="n">
        <v>1368.2769411765</v>
      </c>
      <c r="K6" s="6" t="s">
        <f>=Портфель!F4*Портфель!$Q$13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1" t="n">
        <v>45595</v>
      </c>
      <c r="B7" s="16" t="s">
        <v>125</v>
      </c>
      <c r="C7" s="16" t="s">
        <v>27</v>
      </c>
      <c r="D7" s="16" t="s">
        <v>28</v>
      </c>
      <c r="E7" s="17" t="n">
        <v>85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652</v>
      </c>
      <c r="J7" s="17" t="n">
        <v>574.66823529412</v>
      </c>
      <c r="K7" s="6" t="s">
        <f>=Портфель!F5*Портфель!$Q$13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1" t="n">
        <v>45994</v>
      </c>
      <c r="B8" s="16" t="s">
        <v>125</v>
      </c>
      <c r="C8" s="16" t="s">
        <v>27</v>
      </c>
      <c r="D8" s="16" t="s">
        <v>28</v>
      </c>
      <c r="E8" s="17" t="n">
        <v>101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253</v>
      </c>
      <c r="J8" s="17" t="n">
        <v>486.3600990099</v>
      </c>
      <c r="K8" s="6" t="s">
        <f>=Портфель!F5*Портфель!$Q$13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1" t="n">
        <v>45595</v>
      </c>
      <c r="B9" s="16" t="s">
        <v>125</v>
      </c>
      <c r="C9" s="16" t="s">
        <v>30</v>
      </c>
      <c r="D9" s="16" t="s">
        <v>31</v>
      </c>
      <c r="E9" s="17" t="n">
        <v>15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652</v>
      </c>
      <c r="J9" s="17" t="n">
        <v>6881</v>
      </c>
      <c r="K9" s="6" t="s">
        <f>=Портфель!F6*Портфель!$Q$13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1" t="n">
        <v>45994</v>
      </c>
      <c r="B10" s="16" t="s">
        <v>125</v>
      </c>
      <c r="C10" s="16" t="s">
        <v>33</v>
      </c>
      <c r="D10" s="16" t="s">
        <v>34</v>
      </c>
      <c r="E10" s="17" t="n">
        <v>46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253</v>
      </c>
      <c r="J10" s="17" t="n">
        <v>2132.6054347826</v>
      </c>
      <c r="K10" s="6" t="s">
        <f>=Портфель!F7*Портфель!$Q$13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1" t="n">
        <v>45595</v>
      </c>
      <c r="B11" s="16" t="s">
        <v>125</v>
      </c>
      <c r="C11" s="16" t="s">
        <v>36</v>
      </c>
      <c r="D11" s="16" t="s">
        <v>37</v>
      </c>
      <c r="E11" s="17" t="n">
        <v>370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652</v>
      </c>
      <c r="J11" s="17" t="n">
        <v>125.68</v>
      </c>
      <c r="K11" s="6" t="s">
        <f>=Портфель!F8*Портфель!$Q$13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1"/>
      <c r="B12" s="16"/>
      <c r="C12" s="16"/>
      <c r="D12" s="16"/>
      <c r="E12" s="17"/>
      <c r="F12" s="7"/>
      <c r="G12" s="17"/>
      <c r="H12" s="16"/>
      <c r="I12" s="7"/>
      <c r="J12" s="17"/>
      <c r="K12" s="4" t="s">
        <v>45</v>
      </c>
      <c r="L12" s="8" t="s">
        <f>=SUBTOTAL(109,L2:L11)</f>
      </c>
      <c r="M12" s="8" t="s">
        <f>=SUBTOTAL(109,M2:M11)</f>
      </c>
      <c r="N12" s="8" t="s">
        <f>=MAX(0,M12*0.13)</f>
      </c>
    </row>
  </sheetData>
  <autoFilter ref="A1:O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0" t="s">
        <v>0</v>
      </c>
      <c r="B1" s="30" t="s">
        <v>2</v>
      </c>
      <c r="C1" s="30" t="s">
        <v>135</v>
      </c>
      <c r="D1" s="30" t="s">
        <v>136</v>
      </c>
      <c r="E1" s="30" t="s">
        <v>119</v>
      </c>
      <c r="F1" s="30" t="s">
        <v>137</v>
      </c>
      <c r="G1" s="30" t="s">
        <v>116</v>
      </c>
      <c r="H1" s="30" t="s">
        <v>138</v>
      </c>
      <c r="I1" s="30" t="s">
        <v>139</v>
      </c>
      <c r="J1" s="30" t="s">
        <v>140</v>
      </c>
      <c r="K1" s="30" t="s">
        <v>141</v>
      </c>
    </row>
    <row collapsed="false" customFormat="false" customHeight="false" hidden="false" ht="12.1" outlineLevel="0" r="2">
      <c r="A2" s="16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2026-08-13T13:04:18.00Z</dcterms:created>
  <dc:creator>izi-invest.ru</dc:creator>
  <cp:revision>0</cp:revision>
</cp:coreProperties>
</file>