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Купон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<sst xmlns="http://schemas.openxmlformats.org/spreadsheetml/2006/main" count="1677" uniqueCount="199">
  <si>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</si>
  <si>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</si>
  <si>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</si>
  <si>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</si>
  <si>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</si>
  <si>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</si>
  <si>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</si>
  <si>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</si>
  <si>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</si>
  <si>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</si>
  <si>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</si>
  <si>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</si>
  <si>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</si>
  <si>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</si>
  <si>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</si>
  <si>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</si>
  <si>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</si>
  <si>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GAZP</t>
  </si>
  <si>
    <t>share</t>
  </si>
  <si>
    <t>ГАЗПРОМ ао</t>
  </si>
  <si>
    <t>RUR</t>
  </si>
  <si>
    <t>AMD</t>
  </si>
  <si>
    <t>Сумма по акциям:</t>
  </si>
  <si>
    <t>BYN</t>
  </si>
  <si>
    <t>GOLD</t>
  </si>
  <si>
    <t>etf</t>
  </si>
  <si>
    <t>GOLD ETF</t>
  </si>
  <si>
    <t>CAD</t>
  </si>
  <si>
    <t>LQDT</t>
  </si>
  <si>
    <t>LQDT ETF</t>
  </si>
  <si>
    <t>CHF</t>
  </si>
  <si>
    <t>Сумма по фондам:</t>
  </si>
  <si>
    <t>CNY</t>
  </si>
  <si>
    <t>RU000A109098</t>
  </si>
  <si>
    <t>bond</t>
  </si>
  <si>
    <t>iПозитивР1</t>
  </si>
  <si>
    <t>2027-07-04</t>
  </si>
  <si>
    <t>EUR</t>
  </si>
  <si>
    <t>RU000A107DR7</t>
  </si>
  <si>
    <t>МОСМСП6 02</t>
  </si>
  <si>
    <t>2033-10-26</t>
  </si>
  <si>
    <t>GBP</t>
  </si>
  <si>
    <t>SU29008RMFS8</t>
  </si>
  <si>
    <t>ОФЗ 29008</t>
  </si>
  <si>
    <t>2029-10-03</t>
  </si>
  <si>
    <t>GLD</t>
  </si>
  <si>
    <t>RU000A10AHE5</t>
  </si>
  <si>
    <t>НовТех1Р2</t>
  </si>
  <si>
    <t>2026-12-16</t>
  </si>
  <si>
    <t>HKD</t>
  </si>
  <si>
    <t>RU000A108Z93</t>
  </si>
  <si>
    <t>ВТБЛИЗ 1Р1</t>
  </si>
  <si>
    <t>2026-07-02</t>
  </si>
  <si>
    <t>JPY</t>
  </si>
  <si>
    <t>RU000A102DB2</t>
  </si>
  <si>
    <t>ГПБ001P18P</t>
  </si>
  <si>
    <t>2030-11-20</t>
  </si>
  <si>
    <t>KZT</t>
  </si>
  <si>
    <t>RU000A107S10</t>
  </si>
  <si>
    <t>РСХБ2Р3</t>
  </si>
  <si>
    <t>2027-01-29</t>
  </si>
  <si>
    <t>RU000A10A349</t>
  </si>
  <si>
    <t>РусГид2Р01</t>
  </si>
  <si>
    <t>2026-11-04</t>
  </si>
  <si>
    <t>SLV</t>
  </si>
  <si>
    <t>RU000A106R95</t>
  </si>
  <si>
    <t>iСелкт1Р3R</t>
  </si>
  <si>
    <t>2026-08-14</t>
  </si>
  <si>
    <t>TRY</t>
  </si>
  <si>
    <t>Сумма по облигациям:</t>
  </si>
  <si>
    <t>UAH</t>
  </si>
  <si>
    <t>Рубль</t>
  </si>
  <si>
    <t>USD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</si>
  <si>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</si>
  <si>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</si>
  <si>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</si>
  <si>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</si>
  <si>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</si>
  <si>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</si>
  <si>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</si>
  <si>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</si>
  <si>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</si>
  <si>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Приход ДС</t>
  </si>
  <si>
    <t>Купон по RU000A108Z93 - ВТБЛИЗ 1Р1 5шт. по 14.59 RUR - налог 9 RUR (данные из БД)</t>
  </si>
  <si>
    <t>Погашение купона (RU000A108Z93) - ВТБЛИЗ 1Р1 (данные из сделок)</t>
  </si>
  <si>
    <t>Купон по RU000A106R95 - iСелкт1Р3R 1шт. по 66.32 RUR - налог 9 RUR (данные из БД)</t>
  </si>
  <si>
    <t>Погашение купона (RU000A106R95) - iСелкт1Р3R (данные из сделок)</t>
  </si>
  <si>
    <t>Купон по SU29008RMFS8 - ОФЗ 29008 5шт. по 82.22 RUR - налог 53 RUR (данные из БД)</t>
  </si>
  <si>
    <t>Погашение купона (SU29008RMFS8) - ОФЗ 29008 (данные из сделок)</t>
  </si>
  <si>
    <t>Купон по RU000A107DR7 - МОСМСП6 02 3шт. по 12.82 RUR - налог 5 RUR (данные из БД)</t>
  </si>
  <si>
    <t>Погашение купона (RU000A107DR7) - МОСМСП6 02 (данные из сделок)</t>
  </si>
  <si>
    <t>Купон по RU000A107DR7 - МОСМСП6 02 8шт. по 13.25 RUR - налог 14 RUR (данные из БД)</t>
  </si>
  <si>
    <t>Купон по SU26238RMFS4 - ОФЗ 26238 13шт. по 35.4 RUR - налог 60 RUR (данные из БД)</t>
  </si>
  <si>
    <t>Погашение купона (SU26238RMFS4) - ОФЗ 26238 (данные из сделок)</t>
  </si>
  <si>
    <t>Купон по RU000A107S10 - РСХБ2Р3 2шт. по 17.49 RUR - налог 5 RUR (данные из БД)</t>
  </si>
  <si>
    <t>Погашение купона (RU000A107S10) - РСХБ2Р3 (данные из сделок)</t>
  </si>
  <si>
    <t>Купон по RU000A107DR7 - МОСМСП6 02 8шт. по 12.82 RUR - налог 13 RUR (данные из БД)</t>
  </si>
  <si>
    <t>Купон по RU000A10A349 - РусГид2Р01 2шт. по 18.9 RUR - налог 5 RUR (данные из БД)</t>
  </si>
  <si>
    <t>Купон по RU000A107S10 - РСХБ2Р3 2шт. по 18.74 RUR - налог 5 RUR (данные из БД)</t>
  </si>
  <si>
    <t>Купон по RU000A109098 - iПозитивР1 12шт. по 18.66 RUR - налог 29 RUR (данные из БД)</t>
  </si>
  <si>
    <t>Купон по RU000A10AHE5 - НовТех1Р2 5шт. по 22.6 RUR - налог 15 RUR (данные из БД)</t>
  </si>
  <si>
    <t>Купон по RU000A107S10 - РСХБ2Р3 2шт. по 18.89 RUR - налог 5 RUR (данные из БД)</t>
  </si>
  <si>
    <t>Купон по RU000A107S10 - РСХБ2Р3 2шт. по 18.69 RUR - налог 5 RUR (данные из БД)</t>
  </si>
  <si>
    <t>Купон по RU000A107DR7 - МОСМСП6 02 8шт. по 11.97 RUR - налог 12 RUR (данные из БД)</t>
  </si>
  <si>
    <t>Купон по SU29008RMFS8 - ОФЗ 29008 5шт. по 90.15 RUR - налог 59 RUR (данные из БД)</t>
  </si>
  <si>
    <t>Купон по RU000A107S10 - РСХБ2Р3 2шт. по 19.01 RUR - налог 5 RUR (данные из БД)</t>
  </si>
  <si>
    <t>Купон по RU000A107S10 - РСХБ2Р3 2шт. по 19.31 RUR - налог 5 RUR (данные из БД)</t>
  </si>
  <si>
    <t>Купон по RU000A102DB2 - ГПБ001P18P 2шт. по 114.05 RUR - налог 30 RUR (данные из БД)</t>
  </si>
  <si>
    <t>Купон по RU000A107S10 - РСХБ2Р3 2шт. по 18.77 RUR - налог 5 RUR (данные из БД)</t>
  </si>
  <si>
    <t>Амортизация МОСМСП6 02: 8 шт. по 23.71 RUR.  (данные из БД)</t>
  </si>
  <si>
    <t>Купон по RU000A10A349 - РусГид2Р01 2шт. по 18.16 RUR - налог 5 RUR (данные из БД)</t>
  </si>
  <si>
    <t>Купон по RU000A109098 - iПозитивР1 12шт. по 17.86 RUR - налог 28 RUR (данные из БД)</t>
  </si>
  <si>
    <t>Амортизация МОСМСП6 02: 8 шт. по 38.06 RUR.  (данные из БД)</t>
  </si>
  <si>
    <t>Купон по RU000A107DR7 - МОСМСП6 02 8шт. по 12.52 RUR - налог 13 RUR (данные из БД)</t>
  </si>
  <si>
    <t>Купон по RU000A10A349 - РусГид2Р01 2шт. по 17.64 RUR - налог 5 RUR (данные из БД)</t>
  </si>
  <si>
    <t>Купон по RU000A109098 - iПозитивР1 12шт. по 17.29 RUR - налог 27 RUR (данные из БД)</t>
  </si>
  <si>
    <t>Купон по RU000A107S10 - РСХБ2Р3 2шт. по 17.91 RUR - налог 5 RUR (данные из БД)</t>
  </si>
  <si>
    <t>Амортизация МОСМСП6 02: 8 шт. по 58.06 RUR.  (данные из БД)</t>
  </si>
  <si>
    <t>Купон по RU000A107DR7 - МОСМСП6 02 8шт. по 12.43 RUR - налог 13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</si>
  <si>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</si>
  <si>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</si>
  <si>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</si>
  <si>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</si>
  <si>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</si>
  <si>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</si>
  <si>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</si>
  <si>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</si>
  <si>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SU26238RMFS4</t>
  </si>
  <si>
    <t>sell</t>
  </si>
  <si>
    <t>GAZP
ГАЗПРОМ ао</t>
  </si>
  <si>
    <t>GOLD
GOLD ETF</t>
  </si>
  <si>
    <t>LQDT
LQDT ETF</t>
  </si>
  <si>
    <t>RU000A109098
iПозитивР1</t>
  </si>
  <si>
    <t>RU000A107DR7
МОСМСП6 02</t>
  </si>
  <si>
    <t>SU29008RMFS8
ОФЗ 29008</t>
  </si>
  <si>
    <t>RU000A10AHE5
НовТех1Р2</t>
  </si>
  <si>
    <t>RU000A108Z93
ВТБЛИЗ 1Р1</t>
  </si>
  <si>
    <t>RU000A102DB2
ГПБ001P18P</t>
  </si>
  <si>
    <t>RU000A107S10
РСХБ2Р3</t>
  </si>
  <si>
    <t>RU000A10A349
РусГид2Р01</t>
  </si>
  <si>
    <t>RU000A106R95
iСелкт1Р3R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</si>
  <si>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</si>
  <si>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</si>
  <si>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</si>
  <si>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</si>
  <si>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</si>
  <si>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</si>
  <si>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</si>
  <si>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</si>
  <si>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overnight</t>
  </si>
  <si>
    <t>Проценты по займам овернайт</t>
  </si>
  <si>
    <t>dohod</t>
  </si>
  <si>
    <t>"Газпром" (ПАО) ао</t>
  </si>
  <si>
    <t>Селектел 001P-03R</t>
  </si>
  <si>
    <t>ВТБ Лизинг 001Р-МБ-01</t>
  </si>
  <si>
    <t>ОФЗ-ПД 26238 15/05/2041</t>
  </si>
  <si>
    <t>ОФЗ-ПК 29008 03/10/29</t>
  </si>
  <si>
    <t>Проценты по займам овернайт ЦБ</t>
  </si>
  <si>
    <t>Погашение купона (RU000A108Z93) - ВТБЛИЗ 1Р1</t>
  </si>
  <si>
    <t>Погашение купона (RU000A106R95) - iСелкт1Р3R</t>
  </si>
  <si>
    <t>Погашение купона (SU29008RMFS8) - ОФЗ 29008</t>
  </si>
  <si>
    <t>СФО МОС МСП 6 02</t>
  </si>
  <si>
    <t>Погашение купона (RU000A107DR7) - МОСМСП6 02</t>
  </si>
  <si>
    <t>Россельхозбанк БO-03-002P</t>
  </si>
  <si>
    <t>Погашение купона (SU26238RMFS4) - ОФЗ 26238</t>
  </si>
  <si>
    <t>ГПБ (АО) БО 001Р-18Р</t>
  </si>
  <si>
    <t>Погашение купона (RU000A107S10) - РСХБ2Р3</t>
  </si>
  <si>
    <t>РусГидро БО-002Р-01</t>
  </si>
  <si>
    <t>commission</t>
  </si>
  <si>
    <t>Вознаграждение компании</t>
  </si>
  <si>
    <t>БПИФ Ликвидность УК ВИМ</t>
  </si>
  <si>
    <t>Группа Позитив 001Р-01</t>
  </si>
  <si>
    <t>Новые технологии 001Р-02</t>
  </si>
  <si>
    <t>БПИФ Золото.Биржевой УК ВИМ</t>
  </si>
  <si>
    <t>Остаток:</t>
  </si>
  <si>
    <t>Портфель</t>
  </si>
  <si>
    <t>Кол.</t>
  </si>
  <si>
    <t>Купон</t>
  </si>
  <si>
    <t>Налог</t>
  </si>
  <si>
    <t>Сумма 
до налога</t>
  </si>
  <si>
    <t>Сумма 
после налога</t>
  </si>
  <si>
    <t>ИИС2024_Осень</t>
  </si>
  <si>
    <t>ОФЗ 26238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</si>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</sst>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30</v>
      </c>
      <c r="F2" s="6" t="n">
        <v>130.92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0.0061</v>
      </c>
      <c r="L2" s="17" t="n">
        <v>130.07</v>
      </c>
      <c r="M2" s="17" t="n">
        <v>8.18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=J3/J19</f>
      </c>
      <c r="N3" s="2"/>
      <c r="O3" s="2" t="s">
        <v>23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24</v>
      </c>
      <c r="B4" s="2" t="s">
        <v>25</v>
      </c>
      <c r="C4" s="2" t="s">
        <v>26</v>
      </c>
      <c r="D4" s="2" t="s">
        <v>20</v>
      </c>
      <c r="E4" s="7" t="n">
        <v>260</v>
      </c>
      <c r="F4" s="6" t="n">
        <v>2.5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0.171</v>
      </c>
      <c r="L4" s="17" t="n">
        <v>2.14</v>
      </c>
      <c r="M4" s="17" t="n">
        <v>1.35</v>
      </c>
      <c r="N4" s="2"/>
      <c r="O4" s="2" t="s">
        <v>27</v>
      </c>
      <c r="P4" s="17" t="n">
        <v>60.042195614541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25</v>
      </c>
      <c r="C5" s="2" t="s">
        <v>29</v>
      </c>
      <c r="D5" s="2" t="s">
        <v>20</v>
      </c>
      <c r="E5" s="7" t="n">
        <v>100</v>
      </c>
      <c r="F5" s="6" t="n">
        <v>1.7936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0.1525</v>
      </c>
      <c r="L5" s="17" t="n">
        <v>1.56</v>
      </c>
      <c r="M5" s="17" t="n">
        <v>0.37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31</v>
      </c>
      <c r="I6" s="4"/>
      <c r="J6" s="5" t="s">
        <f>=SUM(J4:J5)</f>
      </c>
      <c r="K6" s="4"/>
      <c r="L6" s="4"/>
      <c r="M6" s="10" t="s">
        <f>=J6/J19</f>
      </c>
      <c r="N6" s="2"/>
      <c r="O6" s="2" t="s">
        <v>32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33</v>
      </c>
      <c r="B7" s="2" t="s">
        <v>34</v>
      </c>
      <c r="C7" s="2" t="s">
        <v>35</v>
      </c>
      <c r="D7" s="2" t="s">
        <v>20</v>
      </c>
      <c r="E7" s="7" t="n">
        <v>12</v>
      </c>
      <c r="F7" s="6" t="n">
        <v>99.52</v>
      </c>
      <c r="G7" s="17" t="n">
        <v>1000</v>
      </c>
      <c r="H7" s="6" t="n">
        <v>15.65</v>
      </c>
      <c r="I7" s="2" t="s">
        <v>36</v>
      </c>
      <c r="J7" s="6" t="s">
        <f>=E7*((F7/100*G7)*Портфель!$Q$13 + H7*Портфель!$Q$13) </f>
      </c>
      <c r="K7" s="9" t="n">
        <v>0.1908</v>
      </c>
      <c r="L7" s="17" t="n">
        <v>969.6</v>
      </c>
      <c r="M7" s="17" t="n">
        <v>25.25</v>
      </c>
      <c r="N7" s="2"/>
      <c r="O7" s="2" t="s">
        <v>37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34</v>
      </c>
      <c r="C8" s="2" t="s">
        <v>39</v>
      </c>
      <c r="D8" s="2" t="s">
        <v>20</v>
      </c>
      <c r="E8" s="7" t="n">
        <v>8</v>
      </c>
      <c r="F8" s="6" t="n">
        <v>101.71</v>
      </c>
      <c r="G8" s="17" t="n">
        <v>880.17</v>
      </c>
      <c r="H8" s="6" t="n">
        <v>6.02</v>
      </c>
      <c r="I8" s="2" t="s">
        <v>40</v>
      </c>
      <c r="J8" s="6" t="s">
        <f>=E8*((F8/100*G8)*Портфель!$Q$13 + H8*Портфель!$Q$13) </f>
      </c>
      <c r="K8" s="9" t="n">
        <v>0.1491</v>
      </c>
      <c r="L8" s="17" t="n">
        <v>1007.06</v>
      </c>
      <c r="M8" s="17" t="n">
        <v>15.01</v>
      </c>
      <c r="N8" s="2"/>
      <c r="O8" s="2" t="s">
        <v>41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 t="s">
        <v>42</v>
      </c>
      <c r="B9" s="2" t="s">
        <v>34</v>
      </c>
      <c r="C9" s="2" t="s">
        <v>43</v>
      </c>
      <c r="D9" s="2" t="s">
        <v>20</v>
      </c>
      <c r="E9" s="7" t="n">
        <v>5</v>
      </c>
      <c r="F9" s="6" t="n">
        <v>106.041</v>
      </c>
      <c r="G9" s="17" t="n">
        <v>1000</v>
      </c>
      <c r="H9" s="6" t="n">
        <v>93.72</v>
      </c>
      <c r="I9" s="2" t="s">
        <v>44</v>
      </c>
      <c r="J9" s="6" t="s">
        <f>=E9*((F9/100*G9)*Портфель!$Q$13 + H9*Портфель!$Q$13) </f>
      </c>
      <c r="K9" s="9" t="n">
        <v>0.1866</v>
      </c>
      <c r="L9" s="17" t="n">
        <v>1088.02</v>
      </c>
      <c r="M9" s="17" t="n">
        <v>12.01</v>
      </c>
      <c r="N9" s="2"/>
      <c r="O9" s="2" t="s">
        <v>45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46</v>
      </c>
      <c r="B10" s="2" t="s">
        <v>34</v>
      </c>
      <c r="C10" s="2" t="s">
        <v>47</v>
      </c>
      <c r="D10" s="2" t="s">
        <v>20</v>
      </c>
      <c r="E10" s="7" t="n">
        <v>5</v>
      </c>
      <c r="F10" s="6" t="n">
        <v>113.68</v>
      </c>
      <c r="G10" s="17" t="n">
        <v>1000</v>
      </c>
      <c r="H10" s="6" t="n">
        <v>14.32</v>
      </c>
      <c r="I10" s="2" t="s">
        <v>48</v>
      </c>
      <c r="J10" s="6" t="s">
        <f>=E10*((F10/100*G10)*Портфель!$Q$13 + H10*Портфель!$Q$13) </f>
      </c>
      <c r="K10" s="9" t="n">
        <v>0.275</v>
      </c>
      <c r="L10" s="17" t="n">
        <v>1046.51</v>
      </c>
      <c r="M10" s="17" t="n">
        <v>11.98</v>
      </c>
      <c r="N10" s="2"/>
      <c r="O10" s="2" t="s">
        <v>49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50</v>
      </c>
      <c r="B11" s="2" t="s">
        <v>34</v>
      </c>
      <c r="C11" s="2" t="s">
        <v>51</v>
      </c>
      <c r="D11" s="2" t="s">
        <v>20</v>
      </c>
      <c r="E11" s="7" t="n">
        <v>5</v>
      </c>
      <c r="F11" s="6" t="n">
        <v>103.28</v>
      </c>
      <c r="G11" s="17" t="n">
        <v>1000</v>
      </c>
      <c r="H11" s="6" t="n">
        <v>2.92</v>
      </c>
      <c r="I11" s="2" t="s">
        <v>52</v>
      </c>
      <c r="J11" s="6" t="s">
        <f>=E11*((F11/100*G11)*Портфель!$Q$13 + H11*Портфель!$Q$13) </f>
      </c>
      <c r="K11" s="9" t="n">
        <v>0.1956</v>
      </c>
      <c r="L11" s="17" t="n">
        <v>1006.36</v>
      </c>
      <c r="M11" s="17" t="n">
        <v>10.78</v>
      </c>
      <c r="N11" s="2"/>
      <c r="O11" s="2" t="s">
        <v>53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54</v>
      </c>
      <c r="B12" s="2" t="s">
        <v>34</v>
      </c>
      <c r="C12" s="2" t="s">
        <v>55</v>
      </c>
      <c r="D12" s="2" t="s">
        <v>20</v>
      </c>
      <c r="E12" s="7" t="n">
        <v>2</v>
      </c>
      <c r="F12" s="6" t="n">
        <v>100.89</v>
      </c>
      <c r="G12" s="17" t="n">
        <v>1000</v>
      </c>
      <c r="H12" s="6" t="n">
        <v>71.84</v>
      </c>
      <c r="I12" s="2" t="s">
        <v>56</v>
      </c>
      <c r="J12" s="6" t="s">
        <f>=E12*((F12/100*G12)*Портфель!$Q$13 + H12*Портфель!$Q$13) </f>
      </c>
      <c r="K12" s="9" t="n">
        <v>0.1779</v>
      </c>
      <c r="L12" s="17" t="n">
        <v>1009.45</v>
      </c>
      <c r="M12" s="17" t="n">
        <v>4.5</v>
      </c>
      <c r="N12" s="2"/>
      <c r="O12" s="2" t="s">
        <v>57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 t="s">
        <v>58</v>
      </c>
      <c r="B13" s="2" t="s">
        <v>34</v>
      </c>
      <c r="C13" s="2" t="s">
        <v>59</v>
      </c>
      <c r="D13" s="2" t="s">
        <v>20</v>
      </c>
      <c r="E13" s="7" t="n">
        <v>2</v>
      </c>
      <c r="F13" s="6" t="n">
        <v>100.28</v>
      </c>
      <c r="G13" s="17" t="n">
        <v>1000</v>
      </c>
      <c r="H13" s="6" t="n">
        <v>11.92</v>
      </c>
      <c r="I13" s="2" t="s">
        <v>60</v>
      </c>
      <c r="J13" s="6" t="s">
        <f>=E13*((F13/100*G13)*Портфель!$Q$13 + H13*Портфель!$Q$13) </f>
      </c>
      <c r="K13" s="9" t="n">
        <v>0.1902</v>
      </c>
      <c r="L13" s="17" t="n">
        <v>988.07</v>
      </c>
      <c r="M13" s="17" t="n">
        <v>4.22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61</v>
      </c>
      <c r="B14" s="2" t="s">
        <v>34</v>
      </c>
      <c r="C14" s="2" t="s">
        <v>62</v>
      </c>
      <c r="D14" s="2" t="s">
        <v>20</v>
      </c>
      <c r="E14" s="7" t="n">
        <v>2</v>
      </c>
      <c r="F14" s="6" t="n">
        <v>101.2</v>
      </c>
      <c r="G14" s="17" t="n">
        <v>1000</v>
      </c>
      <c r="H14" s="6" t="n">
        <v>0.55</v>
      </c>
      <c r="I14" s="2" t="s">
        <v>63</v>
      </c>
      <c r="J14" s="6" t="s">
        <f>=E14*((F14/100*G14)*Портфель!$Q$13 + H14*Портфель!$Q$13) </f>
      </c>
      <c r="K14" s="9" t="n">
        <v>0.1595</v>
      </c>
      <c r="L14" s="17" t="n">
        <v>995.98</v>
      </c>
      <c r="M14" s="17" t="n">
        <v>4.22</v>
      </c>
      <c r="N14" s="2"/>
      <c r="O14" s="2" t="s">
        <v>64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 t="s">
        <v>65</v>
      </c>
      <c r="B15" s="2" t="s">
        <v>34</v>
      </c>
      <c r="C15" s="2" t="s">
        <v>66</v>
      </c>
      <c r="D15" s="2" t="s">
        <v>20</v>
      </c>
      <c r="E15" s="7" t="n">
        <v>1</v>
      </c>
      <c r="F15" s="6" t="n">
        <v>98.5</v>
      </c>
      <c r="G15" s="17" t="n">
        <v>1000</v>
      </c>
      <c r="H15" s="6" t="n">
        <v>9.84</v>
      </c>
      <c r="I15" s="2" t="s">
        <v>67</v>
      </c>
      <c r="J15" s="6" t="s">
        <f>=E15*((F15/100*G15)*Портфель!$Q$13 + H15*Портфель!$Q$13) </f>
      </c>
      <c r="K15" s="9" t="n">
        <v>0.1902</v>
      </c>
      <c r="L15" s="17" t="n">
        <v>971.91</v>
      </c>
      <c r="M15" s="17" t="n">
        <v>2.07</v>
      </c>
      <c r="N15" s="2"/>
      <c r="O15" s="2" t="s">
        <v>68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69</v>
      </c>
      <c r="I16" s="4"/>
      <c r="J16" s="5" t="s">
        <f>=SUM(J7:J15)</f>
      </c>
      <c r="K16" s="4"/>
      <c r="L16" s="4"/>
      <c r="M16" s="10" t="s">
        <f>=J16/J19</f>
      </c>
      <c r="N16" s="2"/>
      <c r="O16" s="2" t="s">
        <v>70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71</v>
      </c>
      <c r="D17" s="2" t="s">
        <v>20</v>
      </c>
      <c r="E17" s="7" t="n">
        <v>22.49</v>
      </c>
      <c r="F17" s="6" t="n">
        <v>1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72</v>
      </c>
      <c r="P17" s="17" t="n">
        <v>83.2425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73</v>
      </c>
      <c r="I18" s="4"/>
      <c r="J18" s="5" t="s">
        <f>=SUM(J17:J17)</f>
      </c>
      <c r="K18" s="4"/>
      <c r="L18" s="4"/>
      <c r="M18" s="10" t="s">
        <f>=J18/J19</f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74</v>
      </c>
      <c r="I19" s="4"/>
      <c r="J19" s="5" t="s">
        <f>=J3+J6+J16+J18</f>
      </c>
      <c r="K19" s="17"/>
      <c r="L19" s="17"/>
      <c r="M19" s="17"/>
      <c r="N19" s="2"/>
      <c r="O19" s="2"/>
      <c r="P19" s="17"/>
      <c r="Q19" s="17"/>
    </row>
  </sheetData>
  <mergeCells>
    <mergeCell ref="H3:I3"/>
    <mergeCell ref="H6:I6"/>
    <mergeCell ref="H16:I16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75</v>
      </c>
      <c r="B1" s="18" t="s">
        <v>9</v>
      </c>
      <c r="C1" s="18" t="s">
        <v>76</v>
      </c>
      <c r="D1" s="18" t="s">
        <v>77</v>
      </c>
      <c r="E1" s="18" t="s">
        <v>78</v>
      </c>
      <c r="F1" s="18" t="s">
        <v>79</v>
      </c>
      <c r="G1" s="18" t="s">
        <v>80</v>
      </c>
      <c r="H1" s="18" t="s">
        <v>81</v>
      </c>
    </row>
    <row collapsed="false" customFormat="false" customHeight="false" hidden="false" ht="12.1" outlineLevel="0" r="2">
      <c r="A2" s="14" t="n">
        <v>45492</v>
      </c>
      <c r="B2" s="6" t="n">
        <v>20000</v>
      </c>
      <c r="C2" s="2" t="s">
        <v>82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45515</v>
      </c>
      <c r="B3" s="6" t="n">
        <v>-63.95</v>
      </c>
      <c r="C3" s="2" t="s">
        <v>83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45517</v>
      </c>
      <c r="B4" s="6" t="n">
        <v>72.95</v>
      </c>
      <c r="C4" s="2" t="s">
        <v>84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45520</v>
      </c>
      <c r="B5" s="6" t="n">
        <v>-57.32</v>
      </c>
      <c r="C5" s="2" t="s">
        <v>85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45520</v>
      </c>
      <c r="B6" s="6" t="n">
        <v>66.32</v>
      </c>
      <c r="C6" s="2" t="s">
        <v>86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45533</v>
      </c>
      <c r="B7" s="6" t="n">
        <v>2300</v>
      </c>
      <c r="C7" s="2" t="s">
        <v>82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45545</v>
      </c>
      <c r="B8" s="6" t="n">
        <v>-63.95</v>
      </c>
      <c r="C8" s="2" t="s">
        <v>83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45546</v>
      </c>
      <c r="B9" s="6" t="n">
        <v>72.95</v>
      </c>
      <c r="C9" s="2" t="s">
        <v>84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45574</v>
      </c>
      <c r="B10" s="6" t="n">
        <v>-358.1</v>
      </c>
      <c r="C10" s="2" t="s">
        <v>87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45575</v>
      </c>
      <c r="B11" s="6" t="n">
        <v>-63.95</v>
      </c>
      <c r="C11" s="2" t="s">
        <v>83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45575</v>
      </c>
      <c r="B12" s="6" t="n">
        <v>2400</v>
      </c>
      <c r="C12" s="2" t="s">
        <v>82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45575</v>
      </c>
      <c r="B13" s="6" t="n">
        <v>411.1</v>
      </c>
      <c r="C13" s="2" t="s">
        <v>88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45576</v>
      </c>
      <c r="B14" s="6" t="n">
        <v>72.95</v>
      </c>
      <c r="C14" s="2" t="s">
        <v>84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45591</v>
      </c>
      <c r="B15" s="6" t="n">
        <v>-33.46</v>
      </c>
      <c r="C15" s="2" t="s">
        <v>89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45594</v>
      </c>
      <c r="B16" s="6" t="n">
        <v>38.46</v>
      </c>
      <c r="C16" s="2" t="s">
        <v>90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45604</v>
      </c>
      <c r="B17" s="6" t="n">
        <v>5300</v>
      </c>
      <c r="C17" s="2" t="s">
        <v>82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45605</v>
      </c>
      <c r="B18" s="6" t="n">
        <v>-63.95</v>
      </c>
      <c r="C18" s="2" t="s">
        <v>83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45607</v>
      </c>
      <c r="B19" s="6" t="n">
        <v>72.95</v>
      </c>
      <c r="C19" s="2" t="s">
        <v>84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45621</v>
      </c>
      <c r="B20" s="6" t="n">
        <v>2000</v>
      </c>
      <c r="C20" s="2" t="s">
        <v>82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45622</v>
      </c>
      <c r="B21" s="6" t="n">
        <v>-92</v>
      </c>
      <c r="C21" s="2" t="s">
        <v>91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45623</v>
      </c>
      <c r="B22" s="6" t="n">
        <v>106</v>
      </c>
      <c r="C22" s="2" t="s">
        <v>90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45630</v>
      </c>
      <c r="B23" s="6" t="n">
        <v>-400.2</v>
      </c>
      <c r="C23" s="2" t="s">
        <v>92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45630</v>
      </c>
      <c r="B24" s="6" t="n">
        <v>1000</v>
      </c>
      <c r="C24" s="2" t="s">
        <v>82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45630</v>
      </c>
      <c r="B25" s="6" t="n">
        <v>460.2</v>
      </c>
      <c r="C25" s="2" t="s">
        <v>93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45635</v>
      </c>
      <c r="B26" s="6" t="n">
        <v>-63.95</v>
      </c>
      <c r="C26" s="2" t="s">
        <v>83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45636</v>
      </c>
      <c r="B27" s="6" t="n">
        <v>72.95</v>
      </c>
      <c r="C27" s="2" t="s">
        <v>84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45641</v>
      </c>
      <c r="B28" s="6" t="n">
        <v>-29.98</v>
      </c>
      <c r="C28" s="2" t="s">
        <v>94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45643</v>
      </c>
      <c r="B29" s="6" t="n">
        <v>34.98</v>
      </c>
      <c r="C29" s="2" t="s">
        <v>95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45645</v>
      </c>
      <c r="B30" s="6" t="n">
        <v>2000</v>
      </c>
      <c r="C30" s="2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45650</v>
      </c>
      <c r="B31" s="6" t="n">
        <v>5000</v>
      </c>
      <c r="C31" s="2" t="s">
        <v>82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45652</v>
      </c>
      <c r="B32" s="6" t="n">
        <v>-89.56</v>
      </c>
      <c r="C32" s="2" t="s">
        <v>96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45652</v>
      </c>
      <c r="B33" s="6" t="n">
        <v>102.56</v>
      </c>
      <c r="C33" s="2" t="s">
        <v>90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45653</v>
      </c>
      <c r="B34" s="6" t="n">
        <v>5000</v>
      </c>
      <c r="C34" s="2" t="s">
        <v>82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45665</v>
      </c>
      <c r="B35" s="6" t="n">
        <v>-63.95</v>
      </c>
      <c r="C35" s="2" t="s">
        <v>83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45670</v>
      </c>
      <c r="B36" s="6" t="n">
        <v>-32.8</v>
      </c>
      <c r="C36" s="2" t="s">
        <v>97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45672</v>
      </c>
      <c r="B37" s="6" t="n">
        <v>-32.48</v>
      </c>
      <c r="C37" s="2" t="s">
        <v>98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45672</v>
      </c>
      <c r="B38" s="6" t="n">
        <v>-194.92</v>
      </c>
      <c r="C38" s="2" t="s">
        <v>99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45682</v>
      </c>
      <c r="B39" s="6" t="n">
        <v>-98</v>
      </c>
      <c r="C39" s="2" t="s">
        <v>100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45683</v>
      </c>
      <c r="B40" s="6" t="n">
        <v>-92</v>
      </c>
      <c r="C40" s="2" t="s">
        <v>91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45695</v>
      </c>
      <c r="B41" s="6" t="n">
        <v>-63.95</v>
      </c>
      <c r="C41" s="2" t="s">
        <v>83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45700</v>
      </c>
      <c r="B42" s="6" t="n">
        <v>-32.8</v>
      </c>
      <c r="C42" s="2" t="s">
        <v>97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45702</v>
      </c>
      <c r="B43" s="6" t="n">
        <v>-194.92</v>
      </c>
      <c r="C43" s="2" t="s">
        <v>99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45702</v>
      </c>
      <c r="B44" s="6" t="n">
        <v>-57.32</v>
      </c>
      <c r="C44" s="2" t="s">
        <v>85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45703</v>
      </c>
      <c r="B45" s="6" t="n">
        <v>-32.78</v>
      </c>
      <c r="C45" s="2" t="s">
        <v>101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45712</v>
      </c>
      <c r="B46" s="6" t="n">
        <v>-98</v>
      </c>
      <c r="C46" s="2" t="s">
        <v>100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45714</v>
      </c>
      <c r="B47" s="6" t="n">
        <v>-92</v>
      </c>
      <c r="C47" s="2" t="s">
        <v>91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45725</v>
      </c>
      <c r="B48" s="6" t="n">
        <v>-63.95</v>
      </c>
      <c r="C48" s="2" t="s">
        <v>83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45730</v>
      </c>
      <c r="B49" s="6" t="n">
        <v>-32.8</v>
      </c>
      <c r="C49" s="2" t="s">
        <v>97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45732</v>
      </c>
      <c r="B50" s="6" t="n">
        <v>-194.92</v>
      </c>
      <c r="C50" s="2" t="s">
        <v>99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45734</v>
      </c>
      <c r="B51" s="6" t="n">
        <v>-32.38</v>
      </c>
      <c r="C51" s="2" t="s">
        <v>102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45742</v>
      </c>
      <c r="B52" s="6" t="n">
        <v>-98</v>
      </c>
      <c r="C52" s="2" t="s">
        <v>100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45742</v>
      </c>
      <c r="B53" s="6" t="n">
        <v>-83.76</v>
      </c>
      <c r="C53" s="2" t="s">
        <v>103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45755</v>
      </c>
      <c r="B54" s="6" t="n">
        <v>-63.95</v>
      </c>
      <c r="C54" s="2" t="s">
        <v>83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45756</v>
      </c>
      <c r="B55" s="6" t="n">
        <v>-391.75</v>
      </c>
      <c r="C55" s="2" t="s">
        <v>104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45760</v>
      </c>
      <c r="B56" s="6" t="n">
        <v>-32.8</v>
      </c>
      <c r="C56" s="2" t="s">
        <v>97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45762</v>
      </c>
      <c r="B57" s="6" t="n">
        <v>-194.92</v>
      </c>
      <c r="C57" s="2" t="s">
        <v>99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45765</v>
      </c>
      <c r="B58" s="6" t="n">
        <v>-33.02</v>
      </c>
      <c r="C58" s="2" t="s">
        <v>105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45772</v>
      </c>
      <c r="B59" s="6" t="n">
        <v>-98</v>
      </c>
      <c r="C59" s="2" t="s">
        <v>100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45773</v>
      </c>
      <c r="B60" s="6" t="n">
        <v>-92</v>
      </c>
      <c r="C60" s="2" t="s">
        <v>91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45785</v>
      </c>
      <c r="B61" s="6" t="n">
        <v>-63.95</v>
      </c>
      <c r="C61" s="2" t="s">
        <v>83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45790</v>
      </c>
      <c r="B62" s="6" t="n">
        <v>-32.8</v>
      </c>
      <c r="C62" s="2" t="s">
        <v>97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45792</v>
      </c>
      <c r="B63" s="6" t="n">
        <v>-194.92</v>
      </c>
      <c r="C63" s="2" t="s">
        <v>99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45796</v>
      </c>
      <c r="B64" s="6" t="n">
        <v>-33.62</v>
      </c>
      <c r="C64" s="2" t="s">
        <v>106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45797</v>
      </c>
      <c r="B65" s="6" t="n">
        <v>-198.1</v>
      </c>
      <c r="C65" s="2" t="s">
        <v>107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45802</v>
      </c>
      <c r="B66" s="6" t="n">
        <v>-98</v>
      </c>
      <c r="C66" s="2" t="s">
        <v>100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45803</v>
      </c>
      <c r="B67" s="6" t="n">
        <v>-89.56</v>
      </c>
      <c r="C67" s="2" t="s">
        <v>96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45815</v>
      </c>
      <c r="B68" s="6" t="n">
        <v>-63.95</v>
      </c>
      <c r="C68" s="2" t="s">
        <v>83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45820</v>
      </c>
      <c r="B69" s="6" t="n">
        <v>-32.8</v>
      </c>
      <c r="C69" s="2" t="s">
        <v>97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45822</v>
      </c>
      <c r="B70" s="6" t="n">
        <v>-194.92</v>
      </c>
      <c r="C70" s="2" t="s">
        <v>99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45827</v>
      </c>
      <c r="B71" s="6" t="n">
        <v>-32.54</v>
      </c>
      <c r="C71" s="2" t="s">
        <v>108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45832</v>
      </c>
      <c r="B72" s="6" t="n">
        <v>-98</v>
      </c>
      <c r="C72" s="2" t="s">
        <v>100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45833</v>
      </c>
      <c r="B73" s="6" t="n">
        <v>-189.68</v>
      </c>
      <c r="C73" s="2" t="s">
        <v>109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45834</v>
      </c>
      <c r="B74" s="6" t="n">
        <v>-92</v>
      </c>
      <c r="C74" s="2" t="s">
        <v>91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45845</v>
      </c>
      <c r="B75" s="6" t="n">
        <v>-63.95</v>
      </c>
      <c r="C75" s="2" t="s">
        <v>83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45850</v>
      </c>
      <c r="B76" s="6" t="n">
        <v>-31.32</v>
      </c>
      <c r="C76" s="2" t="s">
        <v>110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45852</v>
      </c>
      <c r="B77" s="6" t="n">
        <v>-186.32</v>
      </c>
      <c r="C77" s="2" t="s">
        <v>111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45858</v>
      </c>
      <c r="B78" s="6" t="n">
        <v>-32.38</v>
      </c>
      <c r="C78" s="2" t="s">
        <v>102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45862</v>
      </c>
      <c r="B79" s="6" t="n">
        <v>-98</v>
      </c>
      <c r="C79" s="2" t="s">
        <v>100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45863</v>
      </c>
      <c r="B80" s="6" t="n">
        <v>-304.48</v>
      </c>
      <c r="C80" s="2" t="s">
        <v>112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45864</v>
      </c>
      <c r="B81" s="6" t="n">
        <v>-87.16</v>
      </c>
      <c r="C81" s="2" t="s">
        <v>113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45875</v>
      </c>
      <c r="B82" s="6" t="n">
        <v>-63.95</v>
      </c>
      <c r="C82" s="2" t="s">
        <v>83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45880</v>
      </c>
      <c r="B83" s="6" t="n">
        <v>-30.28</v>
      </c>
      <c r="C83" s="2" t="s">
        <v>114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45882</v>
      </c>
      <c r="B84" s="6" t="n">
        <v>-180.48</v>
      </c>
      <c r="C84" s="2" t="s">
        <v>115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45884</v>
      </c>
      <c r="B85" s="6" t="n">
        <v>-57.32</v>
      </c>
      <c r="C85" s="2" t="s">
        <v>85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45889</v>
      </c>
      <c r="B86" s="6" t="n">
        <v>-30.82</v>
      </c>
      <c r="C86" s="2" t="s">
        <v>116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45892</v>
      </c>
      <c r="B87" s="6" t="n">
        <v>-98</v>
      </c>
      <c r="C87" s="2" t="s">
        <v>100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45894</v>
      </c>
      <c r="B88" s="6" t="n">
        <v>-464.48</v>
      </c>
      <c r="C88" s="2" t="s">
        <v>117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45895</v>
      </c>
      <c r="B89" s="6" t="n">
        <v>-86.44</v>
      </c>
      <c r="C89" s="2" t="s">
        <v>118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45905</v>
      </c>
      <c r="B90" s="6" t="n">
        <v>-63.95</v>
      </c>
      <c r="C90" s="2" t="s">
        <v>83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2" t="n">
        <v>45910.924363426</v>
      </c>
      <c r="B91" s="5" t="n">
        <v>-48035.29</v>
      </c>
      <c r="C91" s="15" t="s">
        <v>119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/>
      <c r="B92" s="9" t="s">
        <f>=XIRR(B2:B91,A2:A91)</f>
      </c>
      <c r="C92" s="2" t="s">
        <v>120</v>
      </c>
      <c r="D92" s="2"/>
      <c r="E92" s="2"/>
      <c r="F92" s="7"/>
      <c r="G92" s="2" t="s">
        <v>121</v>
      </c>
      <c r="H92" s="6" t="s">
        <f>=SUM(I2:H91)/365</f>
      </c>
    </row>
    <row collapsed="false" customFormat="false" customHeight="false" hidden="false" ht="12.1" outlineLevel="0" r="93">
      <c r="A93" s="14"/>
      <c r="B93" s="5" t="s">
        <f>=-SUM(B2:B91)</f>
      </c>
      <c r="C93" s="2" t="s">
        <v>122</v>
      </c>
      <c r="D93" s="2"/>
      <c r="E93" s="2"/>
      <c r="F93" s="7"/>
      <c r="G93" s="15" t="s">
        <v>123</v>
      </c>
      <c r="H93" s="9" t="s">
        <f>=B93/H92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24</v>
      </c>
      <c r="F1" s="0"/>
      <c r="G1" s="0"/>
      <c r="H1" s="4" t="s">
        <v>28</v>
      </c>
      <c r="I1" s="0"/>
      <c r="J1" s="0"/>
      <c r="K1" s="4" t="s">
        <v>33</v>
      </c>
      <c r="L1" s="0"/>
      <c r="M1" s="0"/>
      <c r="N1" s="4" t="s">
        <v>38</v>
      </c>
      <c r="O1" s="0"/>
      <c r="P1" s="0"/>
      <c r="Q1" s="4" t="s">
        <v>42</v>
      </c>
      <c r="R1" s="0"/>
      <c r="S1" s="0"/>
      <c r="T1" s="4" t="s">
        <v>46</v>
      </c>
      <c r="U1" s="0"/>
      <c r="V1" s="0"/>
      <c r="W1" s="4" t="s">
        <v>50</v>
      </c>
      <c r="X1" s="0"/>
      <c r="Y1" s="0"/>
      <c r="Z1" s="4" t="s">
        <v>54</v>
      </c>
      <c r="AA1" s="0"/>
      <c r="AB1" s="0"/>
      <c r="AC1" s="4" t="s">
        <v>58</v>
      </c>
      <c r="AD1" s="0"/>
      <c r="AE1" s="0"/>
      <c r="AF1" s="4" t="s">
        <v>61</v>
      </c>
      <c r="AG1" s="0"/>
      <c r="AH1" s="0"/>
      <c r="AI1" s="4" t="s">
        <v>65</v>
      </c>
      <c r="AJ1" s="0"/>
    </row>
    <row collapsed="false" customFormat="false" customHeight="false" hidden="false" ht="12.1" outlineLevel="0" r="2">
      <c r="A2" s="11" t="n">
        <v>45495</v>
      </c>
      <c r="B2" s="6" t="n">
        <v>1319</v>
      </c>
      <c r="C2" s="0" t="s">
        <v>124</v>
      </c>
      <c r="D2" s="11" t="n">
        <v>45654</v>
      </c>
      <c r="E2" s="6" t="n">
        <v>555.1</v>
      </c>
      <c r="F2" s="0" t="s">
        <v>124</v>
      </c>
      <c r="G2" s="11" t="n">
        <v>45650</v>
      </c>
      <c r="H2" s="6" t="n">
        <v>155.63</v>
      </c>
      <c r="I2" s="0" t="s">
        <v>124</v>
      </c>
      <c r="J2" s="11" t="n">
        <v>45651</v>
      </c>
      <c r="K2" s="6" t="s">
        <f>=11635.2</f>
      </c>
      <c r="L2" s="0" t="s">
        <v>124</v>
      </c>
      <c r="M2" s="11" t="n">
        <v>45579</v>
      </c>
      <c r="N2" s="6" t="s">
        <f>=3022.77</f>
      </c>
      <c r="O2" s="0" t="s">
        <v>124</v>
      </c>
      <c r="P2" s="11" t="n">
        <v>45495</v>
      </c>
      <c r="Q2" s="6" t="s">
        <f>=5440.1</f>
      </c>
      <c r="R2" s="0" t="s">
        <v>124</v>
      </c>
      <c r="S2" s="11" t="n">
        <v>45654</v>
      </c>
      <c r="T2" s="6" t="s">
        <f>=5232.55</f>
      </c>
      <c r="U2" s="0" t="s">
        <v>124</v>
      </c>
      <c r="V2" s="11" t="n">
        <v>45495</v>
      </c>
      <c r="W2" s="6" t="s">
        <f>=5031.8</f>
      </c>
      <c r="X2" s="0" t="s">
        <v>124</v>
      </c>
      <c r="Y2" s="11" t="n">
        <v>45631</v>
      </c>
      <c r="Z2" s="6" t="s">
        <f>=2018.9</f>
      </c>
      <c r="AA2" s="0" t="s">
        <v>124</v>
      </c>
      <c r="AB2" s="11" t="n">
        <v>45622</v>
      </c>
      <c r="AC2" s="6" t="s">
        <f>=1976.14</f>
      </c>
      <c r="AD2" s="0" t="s">
        <v>124</v>
      </c>
      <c r="AE2" s="11" t="n">
        <v>45646</v>
      </c>
      <c r="AF2" s="6" t="s">
        <f>=1991.96</f>
      </c>
      <c r="AG2" s="0" t="s">
        <v>124</v>
      </c>
      <c r="AH2" s="11" t="n">
        <v>45495</v>
      </c>
      <c r="AI2" s="6" t="s">
        <f>=971.91</f>
      </c>
      <c r="AJ2" s="0" t="s">
        <v>124</v>
      </c>
    </row>
    <row collapsed="false" customFormat="false" customHeight="false" hidden="false" ht="12.1" outlineLevel="0" r="3">
      <c r="A3" s="11" t="n">
        <v>45534</v>
      </c>
      <c r="B3" s="6" t="n">
        <v>2583</v>
      </c>
      <c r="C3" s="0" t="s">
        <v>124</v>
      </c>
      <c r="D3" s="11" t="n">
        <v>46019</v>
      </c>
      <c r="E3" s="8" t="s">
        <f>=-Портфель!J4</f>
      </c>
      <c r="F3" s="0" t="s">
        <v>125</v>
      </c>
      <c r="G3" s="11" t="n">
        <v>46015</v>
      </c>
      <c r="H3" s="8" t="s">
        <f>=-Портфель!J5</f>
      </c>
      <c r="I3" s="0" t="s">
        <v>125</v>
      </c>
      <c r="J3" s="11" t="n">
        <v>45672</v>
      </c>
      <c r="K3" s="6" t="s">
        <f>=-194.92</f>
      </c>
      <c r="L3" s="0" t="s">
        <v>99</v>
      </c>
      <c r="M3" s="11" t="n">
        <v>45591</v>
      </c>
      <c r="N3" s="6" t="s">
        <f>=-33.46</f>
      </c>
      <c r="O3" s="0" t="s">
        <v>89</v>
      </c>
      <c r="P3" s="11" t="n">
        <v>45574</v>
      </c>
      <c r="Q3" s="6" t="s">
        <f>=-358.1</f>
      </c>
      <c r="R3" s="0" t="s">
        <v>87</v>
      </c>
      <c r="S3" s="11" t="n">
        <v>45682</v>
      </c>
      <c r="T3" s="6" t="s">
        <f>=-98</f>
      </c>
      <c r="U3" s="0" t="s">
        <v>100</v>
      </c>
      <c r="V3" s="11" t="n">
        <v>45515</v>
      </c>
      <c r="W3" s="6" t="s">
        <f>=-63.95</f>
      </c>
      <c r="X3" s="0" t="s">
        <v>83</v>
      </c>
      <c r="Y3" s="11" t="n">
        <v>45797</v>
      </c>
      <c r="Z3" s="6" t="s">
        <f>=-198.1</f>
      </c>
      <c r="AA3" s="0" t="s">
        <v>107</v>
      </c>
      <c r="AB3" s="11" t="n">
        <v>45641</v>
      </c>
      <c r="AC3" s="6" t="s">
        <f>=-29.98</f>
      </c>
      <c r="AD3" s="0" t="s">
        <v>94</v>
      </c>
      <c r="AE3" s="11" t="n">
        <v>45670</v>
      </c>
      <c r="AF3" s="6" t="s">
        <f>=-32.8</f>
      </c>
      <c r="AG3" s="0" t="s">
        <v>97</v>
      </c>
      <c r="AH3" s="11" t="n">
        <v>45520</v>
      </c>
      <c r="AI3" s="6" t="s">
        <f>=-57.32</f>
      </c>
      <c r="AJ3" s="0" t="s">
        <v>85</v>
      </c>
    </row>
    <row collapsed="false" customFormat="false" customHeight="false" hidden="false" ht="12.1" outlineLevel="0" r="4">
      <c r="A4" s="11" t="n">
        <v>45910</v>
      </c>
      <c r="B4" s="8" t="s">
        <f>=-Портфель!J2</f>
      </c>
      <c r="C4" s="0" t="s">
        <v>125</v>
      </c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45702</v>
      </c>
      <c r="K4" s="6" t="s">
        <f>=-194.92</f>
      </c>
      <c r="L4" s="0" t="s">
        <v>99</v>
      </c>
      <c r="M4" s="11" t="n">
        <v>45607</v>
      </c>
      <c r="N4" s="6" t="s">
        <f>=5033.7</f>
      </c>
      <c r="O4" s="0" t="s">
        <v>124</v>
      </c>
      <c r="P4" s="11" t="n">
        <v>45756</v>
      </c>
      <c r="Q4" s="6" t="s">
        <f>=-391.75</f>
      </c>
      <c r="R4" s="0" t="s">
        <v>104</v>
      </c>
      <c r="S4" s="11" t="n">
        <v>45712</v>
      </c>
      <c r="T4" s="6" t="s">
        <f>=-98</f>
      </c>
      <c r="U4" s="0" t="s">
        <v>100</v>
      </c>
      <c r="V4" s="11" t="n">
        <v>45545</v>
      </c>
      <c r="W4" s="6" t="s">
        <f>=-63.95</f>
      </c>
      <c r="X4" s="0" t="s">
        <v>83</v>
      </c>
      <c r="Y4" s="11" t="n">
        <v>45996</v>
      </c>
      <c r="Z4" s="8" t="s">
        <f>=-Портфель!J12</f>
      </c>
      <c r="AA4" s="0" t="s">
        <v>125</v>
      </c>
      <c r="AB4" s="11" t="n">
        <v>45672</v>
      </c>
      <c r="AC4" s="6" t="s">
        <f>=-32.48</f>
      </c>
      <c r="AD4" s="0" t="s">
        <v>98</v>
      </c>
      <c r="AE4" s="11" t="n">
        <v>45700</v>
      </c>
      <c r="AF4" s="6" t="s">
        <f>=-32.8</f>
      </c>
      <c r="AG4" s="0" t="s">
        <v>97</v>
      </c>
      <c r="AH4" s="11" t="n">
        <v>45702</v>
      </c>
      <c r="AI4" s="6" t="s">
        <f>=-57.32</f>
      </c>
      <c r="AJ4" s="0" t="s">
        <v>85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8" t="s">
        <f>=-SUM(E2:E3)</f>
      </c>
      <c r="F5" s="0" t="s">
        <v>126</v>
      </c>
      <c r="G5" s="0"/>
      <c r="H5" s="8" t="s">
        <f>=-SUM(H2:H3)</f>
      </c>
      <c r="I5" s="0" t="s">
        <v>126</v>
      </c>
      <c r="J5" s="11" t="n">
        <v>45732</v>
      </c>
      <c r="K5" s="6" t="s">
        <f>=-194.92</f>
      </c>
      <c r="L5" s="0" t="s">
        <v>99</v>
      </c>
      <c r="M5" s="11" t="n">
        <v>45622</v>
      </c>
      <c r="N5" s="6" t="s">
        <f>=-92</f>
      </c>
      <c r="O5" s="0" t="s">
        <v>91</v>
      </c>
      <c r="P5" s="11" t="n">
        <v>45910</v>
      </c>
      <c r="Q5" s="8" t="s">
        <f>=-Портфель!J9</f>
      </c>
      <c r="R5" s="0" t="s">
        <v>125</v>
      </c>
      <c r="S5" s="11" t="n">
        <v>45742</v>
      </c>
      <c r="T5" s="6" t="s">
        <f>=-98</f>
      </c>
      <c r="U5" s="0" t="s">
        <v>100</v>
      </c>
      <c r="V5" s="11" t="n">
        <v>45575</v>
      </c>
      <c r="W5" s="6" t="s">
        <f>=-63.95</f>
      </c>
      <c r="X5" s="0" t="s">
        <v>83</v>
      </c>
      <c r="Y5" s="0"/>
      <c r="Z5" s="10" t="s">
        <f>=XIRR(Z2:Z4,Y2:Y4)</f>
      </c>
      <c r="AA5" s="0"/>
      <c r="AB5" s="11" t="n">
        <v>45703</v>
      </c>
      <c r="AC5" s="6" t="s">
        <f>=-32.78</f>
      </c>
      <c r="AD5" s="0" t="s">
        <v>101</v>
      </c>
      <c r="AE5" s="11" t="n">
        <v>45730</v>
      </c>
      <c r="AF5" s="6" t="s">
        <f>=-32.8</f>
      </c>
      <c r="AG5" s="0" t="s">
        <v>97</v>
      </c>
      <c r="AH5" s="11" t="n">
        <v>45884</v>
      </c>
      <c r="AI5" s="6" t="s">
        <f>=-57.32</f>
      </c>
      <c r="AJ5" s="0" t="s">
        <v>85</v>
      </c>
    </row>
    <row collapsed="false" customFormat="false" customHeight="false" hidden="false" ht="12.1" outlineLevel="0" r="6">
      <c r="A6" s="0"/>
      <c r="B6" s="8" t="s">
        <f>=-SUM(B2:B4)</f>
      </c>
      <c r="C6" s="0" t="s">
        <v>126</v>
      </c>
      <c r="D6" s="0"/>
      <c r="E6" s="0"/>
      <c r="F6" s="0"/>
      <c r="G6" s="0"/>
      <c r="H6" s="0"/>
      <c r="I6" s="0"/>
      <c r="J6" s="11" t="n">
        <v>45762</v>
      </c>
      <c r="K6" s="6" t="s">
        <f>=-194.92</f>
      </c>
      <c r="L6" s="0" t="s">
        <v>99</v>
      </c>
      <c r="M6" s="11" t="n">
        <v>45652</v>
      </c>
      <c r="N6" s="6" t="s">
        <f>=-89.56</f>
      </c>
      <c r="O6" s="0" t="s">
        <v>96</v>
      </c>
      <c r="P6" s="0"/>
      <c r="Q6" s="10" t="s">
        <f>=XIRR(Q2:Q5,P2:P5)</f>
      </c>
      <c r="R6" s="0"/>
      <c r="S6" s="11" t="n">
        <v>45772</v>
      </c>
      <c r="T6" s="6" t="s">
        <f>=-98</f>
      </c>
      <c r="U6" s="0" t="s">
        <v>100</v>
      </c>
      <c r="V6" s="11" t="n">
        <v>45605</v>
      </c>
      <c r="W6" s="6" t="s">
        <f>=-63.95</f>
      </c>
      <c r="X6" s="0" t="s">
        <v>83</v>
      </c>
      <c r="Y6" s="0"/>
      <c r="Z6" s="8" t="s">
        <f>=-SUM(Z2:Z4)</f>
      </c>
      <c r="AA6" s="0" t="s">
        <v>126</v>
      </c>
      <c r="AB6" s="11" t="n">
        <v>45734</v>
      </c>
      <c r="AC6" s="6" t="s">
        <f>=-32.38</f>
      </c>
      <c r="AD6" s="0" t="s">
        <v>102</v>
      </c>
      <c r="AE6" s="11" t="n">
        <v>45760</v>
      </c>
      <c r="AF6" s="6" t="s">
        <f>=-32.8</f>
      </c>
      <c r="AG6" s="0" t="s">
        <v>97</v>
      </c>
      <c r="AH6" s="11" t="n">
        <v>45910</v>
      </c>
      <c r="AI6" s="8" t="s">
        <f>=-Портфель!J15</f>
      </c>
      <c r="AJ6" s="0" t="s">
        <v>125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11" t="n">
        <v>45792</v>
      </c>
      <c r="K7" s="6" t="s">
        <f>=-194.92</f>
      </c>
      <c r="L7" s="0" t="s">
        <v>99</v>
      </c>
      <c r="M7" s="11" t="n">
        <v>45683</v>
      </c>
      <c r="N7" s="6" t="s">
        <f>=-92</f>
      </c>
      <c r="O7" s="0" t="s">
        <v>91</v>
      </c>
      <c r="P7" s="0"/>
      <c r="Q7" s="8" t="s">
        <f>=-SUM(Q2:Q5)</f>
      </c>
      <c r="R7" s="0" t="s">
        <v>126</v>
      </c>
      <c r="S7" s="11" t="n">
        <v>45802</v>
      </c>
      <c r="T7" s="6" t="s">
        <f>=-98</f>
      </c>
      <c r="U7" s="0" t="s">
        <v>100</v>
      </c>
      <c r="V7" s="11" t="n">
        <v>45635</v>
      </c>
      <c r="W7" s="6" t="s">
        <f>=-63.95</f>
      </c>
      <c r="X7" s="0" t="s">
        <v>83</v>
      </c>
      <c r="Y7" s="0"/>
      <c r="Z7" s="0"/>
      <c r="AA7" s="0"/>
      <c r="AB7" s="11" t="n">
        <v>45765</v>
      </c>
      <c r="AC7" s="6" t="s">
        <f>=-33.02</f>
      </c>
      <c r="AD7" s="0" t="s">
        <v>105</v>
      </c>
      <c r="AE7" s="11" t="n">
        <v>45790</v>
      </c>
      <c r="AF7" s="6" t="s">
        <f>=-32.8</f>
      </c>
      <c r="AG7" s="0" t="s">
        <v>97</v>
      </c>
      <c r="AH7" s="0"/>
      <c r="AI7" s="10" t="s">
        <f>=XIRR(AI2:AI6,AH2:AH6)</f>
      </c>
      <c r="AJ7" s="0"/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11" t="n">
        <v>45822</v>
      </c>
      <c r="K8" s="6" t="s">
        <f>=-194.92</f>
      </c>
      <c r="L8" s="0" t="s">
        <v>99</v>
      </c>
      <c r="M8" s="11" t="n">
        <v>45714</v>
      </c>
      <c r="N8" s="6" t="s">
        <f>=-92</f>
      </c>
      <c r="O8" s="0" t="s">
        <v>91</v>
      </c>
      <c r="P8" s="0"/>
      <c r="Q8" s="0"/>
      <c r="R8" s="0"/>
      <c r="S8" s="11" t="n">
        <v>45832</v>
      </c>
      <c r="T8" s="6" t="s">
        <f>=-98</f>
      </c>
      <c r="U8" s="0" t="s">
        <v>100</v>
      </c>
      <c r="V8" s="11" t="n">
        <v>45665</v>
      </c>
      <c r="W8" s="6" t="s">
        <f>=-63.95</f>
      </c>
      <c r="X8" s="0" t="s">
        <v>83</v>
      </c>
      <c r="Y8" s="0"/>
      <c r="Z8" s="0"/>
      <c r="AA8" s="0"/>
      <c r="AB8" s="11" t="n">
        <v>45796</v>
      </c>
      <c r="AC8" s="6" t="s">
        <f>=-33.62</f>
      </c>
      <c r="AD8" s="0" t="s">
        <v>106</v>
      </c>
      <c r="AE8" s="11" t="n">
        <v>45820</v>
      </c>
      <c r="AF8" s="6" t="s">
        <f>=-32.8</f>
      </c>
      <c r="AG8" s="0" t="s">
        <v>97</v>
      </c>
      <c r="AH8" s="0"/>
      <c r="AI8" s="8" t="s">
        <f>=-SUM(AI2:AI6)</f>
      </c>
      <c r="AJ8" s="0" t="s">
        <v>126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45852</v>
      </c>
      <c r="K9" s="6" t="s">
        <f>=-186.32</f>
      </c>
      <c r="L9" s="0" t="s">
        <v>111</v>
      </c>
      <c r="M9" s="11" t="n">
        <v>45742</v>
      </c>
      <c r="N9" s="6" t="s">
        <f>=-83.76</f>
      </c>
      <c r="O9" s="0" t="s">
        <v>103</v>
      </c>
      <c r="P9" s="0"/>
      <c r="Q9" s="0"/>
      <c r="R9" s="0"/>
      <c r="S9" s="11" t="n">
        <v>45862</v>
      </c>
      <c r="T9" s="6" t="s">
        <f>=-98</f>
      </c>
      <c r="U9" s="0" t="s">
        <v>100</v>
      </c>
      <c r="V9" s="11" t="n">
        <v>45695</v>
      </c>
      <c r="W9" s="6" t="s">
        <f>=-63.95</f>
      </c>
      <c r="X9" s="0" t="s">
        <v>83</v>
      </c>
      <c r="Y9" s="0"/>
      <c r="Z9" s="0"/>
      <c r="AA9" s="0"/>
      <c r="AB9" s="11" t="n">
        <v>45827</v>
      </c>
      <c r="AC9" s="6" t="s">
        <f>=-32.54</f>
      </c>
      <c r="AD9" s="0" t="s">
        <v>108</v>
      </c>
      <c r="AE9" s="11" t="n">
        <v>45850</v>
      </c>
      <c r="AF9" s="6" t="s">
        <f>=-31.32</f>
      </c>
      <c r="AG9" s="0" t="s">
        <v>110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45882</v>
      </c>
      <c r="K10" s="6" t="s">
        <f>=-180.48</f>
      </c>
      <c r="L10" s="0" t="s">
        <v>115</v>
      </c>
      <c r="M10" s="11" t="n">
        <v>45773</v>
      </c>
      <c r="N10" s="6" t="s">
        <f>=-92</f>
      </c>
      <c r="O10" s="0" t="s">
        <v>91</v>
      </c>
      <c r="P10" s="0"/>
      <c r="Q10" s="0"/>
      <c r="R10" s="0"/>
      <c r="S10" s="11" t="n">
        <v>45892</v>
      </c>
      <c r="T10" s="6" t="s">
        <f>=-98</f>
      </c>
      <c r="U10" s="0" t="s">
        <v>100</v>
      </c>
      <c r="V10" s="11" t="n">
        <v>45725</v>
      </c>
      <c r="W10" s="6" t="s">
        <f>=-63.95</f>
      </c>
      <c r="X10" s="0" t="s">
        <v>83</v>
      </c>
      <c r="Y10" s="0"/>
      <c r="Z10" s="0"/>
      <c r="AA10" s="0"/>
      <c r="AB10" s="11" t="n">
        <v>45858</v>
      </c>
      <c r="AC10" s="6" t="s">
        <f>=-32.38</f>
      </c>
      <c r="AD10" s="0" t="s">
        <v>102</v>
      </c>
      <c r="AE10" s="11" t="n">
        <v>45880</v>
      </c>
      <c r="AF10" s="6" t="s">
        <f>=-30.28</f>
      </c>
      <c r="AG10" s="0" t="s">
        <v>114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46016</v>
      </c>
      <c r="K11" s="8" t="s">
        <f>=-Портфель!J7</f>
      </c>
      <c r="L11" s="0" t="s">
        <v>125</v>
      </c>
      <c r="M11" s="11" t="n">
        <v>45803</v>
      </c>
      <c r="N11" s="6" t="s">
        <f>=-89.56</f>
      </c>
      <c r="O11" s="0" t="s">
        <v>96</v>
      </c>
      <c r="P11" s="0"/>
      <c r="Q11" s="0"/>
      <c r="R11" s="0"/>
      <c r="S11" s="11" t="n">
        <v>46019</v>
      </c>
      <c r="T11" s="8" t="s">
        <f>=-Портфель!J10</f>
      </c>
      <c r="U11" s="0" t="s">
        <v>125</v>
      </c>
      <c r="V11" s="11" t="n">
        <v>45755</v>
      </c>
      <c r="W11" s="6" t="s">
        <f>=-63.95</f>
      </c>
      <c r="X11" s="0" t="s">
        <v>83</v>
      </c>
      <c r="Y11" s="0"/>
      <c r="Z11" s="0"/>
      <c r="AA11" s="0"/>
      <c r="AB11" s="11" t="n">
        <v>45889</v>
      </c>
      <c r="AC11" s="6" t="s">
        <f>=-30.82</f>
      </c>
      <c r="AD11" s="0" t="s">
        <v>116</v>
      </c>
      <c r="AE11" s="11" t="n">
        <v>46011</v>
      </c>
      <c r="AF11" s="8" t="s">
        <f>=-Портфель!J14</f>
      </c>
      <c r="AG11" s="0" t="s">
        <v>125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10" t="s">
        <f>=XIRR(K2:K11,J2:J11)</f>
      </c>
      <c r="L12" s="0"/>
      <c r="M12" s="11" t="n">
        <v>45833</v>
      </c>
      <c r="N12" s="6" t="s">
        <f>=-189.68</f>
      </c>
      <c r="O12" s="0" t="s">
        <v>109</v>
      </c>
      <c r="P12" s="0"/>
      <c r="Q12" s="0"/>
      <c r="R12" s="0"/>
      <c r="S12" s="0"/>
      <c r="T12" s="10" t="s">
        <f>=XIRR(T2:T11,S2:S11)</f>
      </c>
      <c r="U12" s="0"/>
      <c r="V12" s="11" t="n">
        <v>45785</v>
      </c>
      <c r="W12" s="6" t="s">
        <f>=-63.95</f>
      </c>
      <c r="X12" s="0" t="s">
        <v>83</v>
      </c>
      <c r="Y12" s="0"/>
      <c r="Z12" s="0"/>
      <c r="AA12" s="0"/>
      <c r="AB12" s="11" t="n">
        <v>45987</v>
      </c>
      <c r="AC12" s="8" t="s">
        <f>=-Портфель!J13</f>
      </c>
      <c r="AD12" s="0" t="s">
        <v>125</v>
      </c>
      <c r="AE12" s="0"/>
      <c r="AF12" s="10" t="s">
        <f>=XIRR(AF2:AF11,AE2:AE11)</f>
      </c>
      <c r="AG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8" t="s">
        <f>=-SUM(K2:K11)</f>
      </c>
      <c r="L13" s="0" t="s">
        <v>126</v>
      </c>
      <c r="M13" s="11" t="n">
        <v>45834</v>
      </c>
      <c r="N13" s="6" t="s">
        <f>=-92</f>
      </c>
      <c r="O13" s="0" t="s">
        <v>91</v>
      </c>
      <c r="P13" s="0"/>
      <c r="Q13" s="0"/>
      <c r="R13" s="0"/>
      <c r="S13" s="0"/>
      <c r="T13" s="8" t="s">
        <f>=-SUM(T2:T11)</f>
      </c>
      <c r="U13" s="0" t="s">
        <v>126</v>
      </c>
      <c r="V13" s="11" t="n">
        <v>45815</v>
      </c>
      <c r="W13" s="6" t="s">
        <f>=-63.95</f>
      </c>
      <c r="X13" s="0" t="s">
        <v>83</v>
      </c>
      <c r="Y13" s="0"/>
      <c r="Z13" s="0"/>
      <c r="AA13" s="0"/>
      <c r="AB13" s="0"/>
      <c r="AC13" s="10" t="s">
        <f>=XIRR(AC2:AC12,AB2:AB12)</f>
      </c>
      <c r="AD13" s="0"/>
      <c r="AE13" s="0"/>
      <c r="AF13" s="8" t="s">
        <f>=-SUM(AF2:AF11)</f>
      </c>
      <c r="AG13" s="0" t="s">
        <v>126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45863</v>
      </c>
      <c r="N14" s="6" t="s">
        <f>=-304.48</f>
      </c>
      <c r="O14" s="0" t="s">
        <v>112</v>
      </c>
      <c r="P14" s="0"/>
      <c r="Q14" s="0"/>
      <c r="R14" s="0"/>
      <c r="S14" s="0"/>
      <c r="T14" s="0"/>
      <c r="U14" s="0"/>
      <c r="V14" s="11" t="n">
        <v>45845</v>
      </c>
      <c r="W14" s="6" t="s">
        <f>=-63.95</f>
      </c>
      <c r="X14" s="0" t="s">
        <v>83</v>
      </c>
      <c r="Y14" s="0"/>
      <c r="Z14" s="0"/>
      <c r="AA14" s="0"/>
      <c r="AB14" s="0"/>
      <c r="AC14" s="8" t="s">
        <f>=-SUM(AC2:AC12)</f>
      </c>
      <c r="AD14" s="0" t="s">
        <v>126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45864</v>
      </c>
      <c r="N15" s="6" t="s">
        <f>=-87.16</f>
      </c>
      <c r="O15" s="0" t="s">
        <v>113</v>
      </c>
      <c r="P15" s="0"/>
      <c r="Q15" s="0"/>
      <c r="R15" s="0"/>
      <c r="S15" s="0"/>
      <c r="T15" s="0"/>
      <c r="U15" s="0"/>
      <c r="V15" s="11" t="n">
        <v>45875</v>
      </c>
      <c r="W15" s="6" t="s">
        <f>=-63.95</f>
      </c>
      <c r="X15" s="0" t="s">
        <v>83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45894</v>
      </c>
      <c r="N16" s="6" t="s">
        <f>=-464.48</f>
      </c>
      <c r="O16" s="0" t="s">
        <v>117</v>
      </c>
      <c r="P16" s="0"/>
      <c r="Q16" s="0"/>
      <c r="R16" s="0"/>
      <c r="S16" s="0"/>
      <c r="T16" s="0"/>
      <c r="U16" s="0"/>
      <c r="V16" s="11" t="n">
        <v>45905</v>
      </c>
      <c r="W16" s="6" t="s">
        <f>=-63.95</f>
      </c>
      <c r="X16" s="0" t="s">
        <v>83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45895</v>
      </c>
      <c r="N17" s="6" t="s">
        <f>=-86.44</f>
      </c>
      <c r="O17" s="0" t="s">
        <v>118</v>
      </c>
      <c r="P17" s="0"/>
      <c r="Q17" s="0"/>
      <c r="R17" s="0"/>
      <c r="S17" s="0"/>
      <c r="T17" s="0"/>
      <c r="U17" s="0"/>
      <c r="V17" s="11" t="n">
        <v>45910</v>
      </c>
      <c r="W17" s="8" t="s">
        <f>=-Портфель!J11</f>
      </c>
      <c r="X17" s="0" t="s">
        <v>125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45944</v>
      </c>
      <c r="N18" s="8" t="s">
        <f>=-Портфель!J8</f>
      </c>
      <c r="O18" s="0" t="s">
        <v>125</v>
      </c>
      <c r="P18" s="0"/>
      <c r="Q18" s="0"/>
      <c r="R18" s="0"/>
      <c r="S18" s="0"/>
      <c r="T18" s="0"/>
      <c r="U18" s="0"/>
      <c r="V18" s="0"/>
      <c r="W18" s="10" t="s">
        <f>=XIRR(W2:W17,V2:V17)</f>
      </c>
      <c r="X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10" t="s">
        <f>=XIRR(N2:N18,M2:M18)</f>
      </c>
      <c r="O19" s="0"/>
      <c r="P19" s="0"/>
      <c r="Q19" s="0"/>
      <c r="R19" s="0"/>
      <c r="S19" s="0"/>
      <c r="T19" s="0"/>
      <c r="U19" s="0"/>
      <c r="V19" s="0"/>
      <c r="W19" s="8" t="s">
        <f>=-SUM(W2:W17)</f>
      </c>
      <c r="X19" s="0" t="s">
        <v>126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8" t="s">
        <f>=-SUM(N2:N18)</f>
      </c>
      <c r="O20" s="0" t="s">
        <v>126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127</v>
      </c>
      <c r="C1" s="0"/>
    </row>
    <row collapsed="false" customFormat="false" customHeight="false" hidden="false" ht="12.1" outlineLevel="0" r="2">
      <c r="A2" s="11" t="n">
        <v>45495</v>
      </c>
      <c r="B2" s="6" t="n">
        <v>6931.47</v>
      </c>
      <c r="C2" s="0" t="s">
        <v>124</v>
      </c>
    </row>
    <row collapsed="false" customFormat="false" customHeight="false" hidden="false" ht="12.1" outlineLevel="0" r="3">
      <c r="A3" s="11" t="n">
        <v>45630</v>
      </c>
      <c r="B3" s="6" t="n">
        <v>-400.2</v>
      </c>
      <c r="C3" s="0" t="s">
        <v>92</v>
      </c>
    </row>
    <row collapsed="false" customFormat="false" customHeight="false" hidden="false" ht="12.1" outlineLevel="0" r="4">
      <c r="A4" s="11" t="n">
        <v>45650</v>
      </c>
      <c r="B4" s="6" t="n">
        <v>-7358.13</v>
      </c>
      <c r="C4" s="0" t="s">
        <v>128</v>
      </c>
    </row>
    <row collapsed="false" customFormat="false" customHeight="false" hidden="false" ht="12.1" outlineLevel="0" r="5">
      <c r="A5" s="0"/>
      <c r="B5" s="10" t="s">
        <f>=XIRR(B2:B4,A2:A4)</f>
      </c>
      <c r="C5" s="0"/>
    </row>
    <row collapsed="false" customFormat="false" customHeight="false" hidden="false" ht="12.1" outlineLevel="0" r="6">
      <c r="A6" s="0"/>
      <c r="B6" s="8" t="s">
        <f>=-SUM(B2:B4)</f>
      </c>
      <c r="C6" s="0" t="s">
        <v>126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129</v>
      </c>
      <c r="C1" s="0"/>
      <c r="D1" s="0"/>
      <c r="E1" s="3" t="s">
        <v>130</v>
      </c>
      <c r="F1" s="0"/>
      <c r="G1" s="0"/>
      <c r="H1" s="3" t="s">
        <v>131</v>
      </c>
      <c r="I1" s="0"/>
      <c r="J1" s="0"/>
      <c r="K1" s="3" t="s">
        <v>132</v>
      </c>
      <c r="L1" s="0"/>
      <c r="M1" s="0"/>
      <c r="N1" s="3" t="s">
        <v>133</v>
      </c>
      <c r="O1" s="0"/>
      <c r="P1" s="0"/>
      <c r="Q1" s="3" t="s">
        <v>134</v>
      </c>
      <c r="R1" s="0"/>
      <c r="S1" s="0"/>
      <c r="T1" s="3" t="s">
        <v>135</v>
      </c>
      <c r="U1" s="0"/>
      <c r="V1" s="0"/>
      <c r="W1" s="3" t="s">
        <v>136</v>
      </c>
      <c r="X1" s="0"/>
      <c r="Y1" s="0"/>
      <c r="Z1" s="3" t="s">
        <v>137</v>
      </c>
      <c r="AA1" s="0"/>
      <c r="AB1" s="0"/>
      <c r="AC1" s="3" t="s">
        <v>138</v>
      </c>
      <c r="AD1" s="0"/>
      <c r="AE1" s="0"/>
      <c r="AF1" s="3" t="s">
        <v>139</v>
      </c>
      <c r="AG1" s="0"/>
      <c r="AH1" s="0"/>
      <c r="AI1" s="3" t="s">
        <v>140</v>
      </c>
      <c r="AJ1" s="0"/>
    </row>
    <row collapsed="false" customFormat="false" customHeight="false" hidden="false" ht="12.1" outlineLevel="0" r="2">
      <c r="A2" s="11" t="n">
        <v>45495</v>
      </c>
      <c r="B2" s="6" t="n">
        <v>10</v>
      </c>
      <c r="C2" s="6" t="n">
        <v>1319</v>
      </c>
      <c r="D2" s="11" t="n">
        <v>45654</v>
      </c>
      <c r="E2" s="6" t="n">
        <v>260</v>
      </c>
      <c r="F2" s="6" t="n">
        <v>555.1</v>
      </c>
      <c r="G2" s="11" t="n">
        <v>45650</v>
      </c>
      <c r="H2" s="6" t="n">
        <v>100</v>
      </c>
      <c r="I2" s="6" t="n">
        <v>155.63</v>
      </c>
      <c r="J2" s="11" t="n">
        <v>45651</v>
      </c>
      <c r="K2" s="6" t="n">
        <v>12</v>
      </c>
      <c r="L2" s="6" t="n">
        <v>11635.2</v>
      </c>
      <c r="M2" s="11" t="n">
        <v>45579</v>
      </c>
      <c r="N2" s="6" t="n">
        <v>3</v>
      </c>
      <c r="O2" s="6" t="n">
        <v>3022.77</v>
      </c>
      <c r="P2" s="11" t="n">
        <v>45495</v>
      </c>
      <c r="Q2" s="6" t="n">
        <v>5</v>
      </c>
      <c r="R2" s="6" t="n">
        <v>5440.1</v>
      </c>
      <c r="S2" s="11" t="n">
        <v>45654</v>
      </c>
      <c r="T2" s="6" t="n">
        <v>5</v>
      </c>
      <c r="U2" s="6" t="n">
        <v>5232.55</v>
      </c>
      <c r="V2" s="11" t="n">
        <v>45495</v>
      </c>
      <c r="W2" s="6" t="n">
        <v>5</v>
      </c>
      <c r="X2" s="6" t="n">
        <v>5031.8</v>
      </c>
      <c r="Y2" s="11" t="n">
        <v>45631</v>
      </c>
      <c r="Z2" s="6" t="n">
        <v>2</v>
      </c>
      <c r="AA2" s="6" t="n">
        <v>2018.9</v>
      </c>
      <c r="AB2" s="11" t="n">
        <v>45622</v>
      </c>
      <c r="AC2" s="6" t="n">
        <v>2</v>
      </c>
      <c r="AD2" s="6" t="n">
        <v>1976.14</v>
      </c>
      <c r="AE2" s="11" t="n">
        <v>45646</v>
      </c>
      <c r="AF2" s="6" t="n">
        <v>2</v>
      </c>
      <c r="AG2" s="6" t="n">
        <v>1991.96</v>
      </c>
      <c r="AH2" s="11" t="n">
        <v>45495</v>
      </c>
      <c r="AI2" s="6" t="n">
        <v>1</v>
      </c>
      <c r="AJ2" s="6" t="n">
        <v>971.91</v>
      </c>
    </row>
    <row collapsed="false" customFormat="false" customHeight="false" hidden="false" ht="12.1" outlineLevel="0" r="3">
      <c r="A3" s="11" t="n">
        <v>45534</v>
      </c>
      <c r="B3" s="6" t="n">
        <v>20</v>
      </c>
      <c r="C3" s="6" t="n">
        <v>2583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45591</v>
      </c>
      <c r="N3" s="6" t="n">
        <v>5</v>
      </c>
      <c r="O3" s="6" t="n">
        <v>5033.7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2.5</v>
      </c>
      <c r="F4" s="0" t="s">
        <v>141</v>
      </c>
      <c r="G4" s="0"/>
      <c r="H4" s="6" t="n">
        <v>1.7936</v>
      </c>
      <c r="I4" s="0" t="s">
        <v>141</v>
      </c>
      <c r="J4" s="0"/>
      <c r="K4" s="6" t="n">
        <v>99.52</v>
      </c>
      <c r="L4" s="0" t="s">
        <v>141</v>
      </c>
      <c r="M4" s="0"/>
      <c r="N4" s="5" t="s">
        <f>=SUM(O2:O3)/SUM(N2:N3)</f>
      </c>
      <c r="O4" s="0" t="s">
        <v>11</v>
      </c>
      <c r="P4" s="0"/>
      <c r="Q4" s="6" t="n">
        <v>106.041</v>
      </c>
      <c r="R4" s="0" t="s">
        <v>141</v>
      </c>
      <c r="S4" s="0"/>
      <c r="T4" s="6" t="n">
        <v>113.68</v>
      </c>
      <c r="U4" s="0" t="s">
        <v>141</v>
      </c>
      <c r="V4" s="0"/>
      <c r="W4" s="6" t="n">
        <v>103.28</v>
      </c>
      <c r="X4" s="0" t="s">
        <v>141</v>
      </c>
      <c r="Y4" s="0"/>
      <c r="Z4" s="6" t="n">
        <v>100.89</v>
      </c>
      <c r="AA4" s="0" t="s">
        <v>141</v>
      </c>
      <c r="AB4" s="0"/>
      <c r="AC4" s="6" t="n">
        <v>100.28</v>
      </c>
      <c r="AD4" s="0" t="s">
        <v>141</v>
      </c>
      <c r="AE4" s="0"/>
      <c r="AF4" s="6" t="n">
        <v>101.2</v>
      </c>
      <c r="AG4" s="0" t="s">
        <v>141</v>
      </c>
      <c r="AH4" s="0"/>
      <c r="AI4" s="6" t="n">
        <v>98.5</v>
      </c>
      <c r="AJ4" s="0" t="s">
        <v>141</v>
      </c>
    </row>
    <row collapsed="false" customFormat="false" customHeight="false" hidden="false" ht="12.1" outlineLevel="0" r="5">
      <c r="A5" s="0"/>
      <c r="B5" s="6" t="n">
        <v>130.92</v>
      </c>
      <c r="C5" s="0" t="s">
        <v>141</v>
      </c>
      <c r="D5" s="0"/>
      <c r="E5" s="6" t="n">
        <v>260</v>
      </c>
      <c r="F5" s="0" t="s">
        <v>142</v>
      </c>
      <c r="G5" s="0"/>
      <c r="H5" s="6" t="n">
        <v>100</v>
      </c>
      <c r="I5" s="0" t="s">
        <v>142</v>
      </c>
      <c r="J5" s="0"/>
      <c r="K5" s="6" t="n">
        <v>12</v>
      </c>
      <c r="L5" s="0" t="s">
        <v>142</v>
      </c>
      <c r="M5" s="0"/>
      <c r="N5" s="6" t="n">
        <v>101.71</v>
      </c>
      <c r="O5" s="0" t="s">
        <v>141</v>
      </c>
      <c r="P5" s="0"/>
      <c r="Q5" s="6" t="n">
        <v>5</v>
      </c>
      <c r="R5" s="0" t="s">
        <v>142</v>
      </c>
      <c r="S5" s="0"/>
      <c r="T5" s="6" t="n">
        <v>5</v>
      </c>
      <c r="U5" s="0" t="s">
        <v>142</v>
      </c>
      <c r="V5" s="0"/>
      <c r="W5" s="6" t="n">
        <v>5</v>
      </c>
      <c r="X5" s="0" t="s">
        <v>142</v>
      </c>
      <c r="Y5" s="0"/>
      <c r="Z5" s="6" t="n">
        <v>2</v>
      </c>
      <c r="AA5" s="0" t="s">
        <v>142</v>
      </c>
      <c r="AB5" s="0"/>
      <c r="AC5" s="6" t="n">
        <v>2</v>
      </c>
      <c r="AD5" s="0" t="s">
        <v>142</v>
      </c>
      <c r="AE5" s="0"/>
      <c r="AF5" s="6" t="n">
        <v>2</v>
      </c>
      <c r="AG5" s="0" t="s">
        <v>142</v>
      </c>
      <c r="AH5" s="0"/>
      <c r="AI5" s="6" t="n">
        <v>1</v>
      </c>
      <c r="AJ5" s="0" t="s">
        <v>142</v>
      </c>
    </row>
    <row collapsed="false" customFormat="false" customHeight="false" hidden="false" ht="12.1" outlineLevel="0" r="6">
      <c r="A6" s="0"/>
      <c r="B6" s="6" t="n">
        <v>30</v>
      </c>
      <c r="C6" s="0" t="s">
        <v>142</v>
      </c>
      <c r="D6" s="0"/>
      <c r="E6" s="5" t="s">
        <f>=E5*(ABS(E4)-ABS(E3))</f>
      </c>
      <c r="F6" s="0" t="s">
        <v>143</v>
      </c>
      <c r="G6" s="0"/>
      <c r="H6" s="5" t="s">
        <f>=H5*(ABS(H4)-ABS(H3))</f>
      </c>
      <c r="I6" s="0" t="s">
        <v>143</v>
      </c>
      <c r="J6" s="0"/>
      <c r="K6" s="6" t="s">
        <f>=Портфель!G7*Портфель!$Q$13</f>
      </c>
      <c r="L6" s="0" t="s">
        <v>6</v>
      </c>
      <c r="M6" s="0"/>
      <c r="N6" s="6" t="n">
        <v>8</v>
      </c>
      <c r="O6" s="0" t="s">
        <v>142</v>
      </c>
      <c r="P6" s="0"/>
      <c r="Q6" s="6" t="s">
        <f>=Портфель!G9*Портфель!$Q$13</f>
      </c>
      <c r="R6" s="0" t="s">
        <v>6</v>
      </c>
      <c r="S6" s="0"/>
      <c r="T6" s="6" t="s">
        <f>=Портфель!G10*Портфель!$Q$13</f>
      </c>
      <c r="U6" s="0" t="s">
        <v>6</v>
      </c>
      <c r="V6" s="0"/>
      <c r="W6" s="6" t="s">
        <f>=Портфель!G11*Портфель!$Q$13</f>
      </c>
      <c r="X6" s="0" t="s">
        <v>6</v>
      </c>
      <c r="Y6" s="0"/>
      <c r="Z6" s="6" t="s">
        <f>=Портфель!G12*Портфель!$Q$13</f>
      </c>
      <c r="AA6" s="0" t="s">
        <v>6</v>
      </c>
      <c r="AB6" s="0"/>
      <c r="AC6" s="6" t="s">
        <f>=Портфель!G13*Портфель!$Q$13</f>
      </c>
      <c r="AD6" s="0" t="s">
        <v>6</v>
      </c>
      <c r="AE6" s="0"/>
      <c r="AF6" s="6" t="s">
        <f>=Портфель!G14*Портфель!$Q$13</f>
      </c>
      <c r="AG6" s="0" t="s">
        <v>6</v>
      </c>
      <c r="AH6" s="0"/>
      <c r="AI6" s="6" t="s">
        <f>=Портфель!G15*Портфель!$Q$13</f>
      </c>
      <c r="AJ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143</v>
      </c>
      <c r="D7" s="0"/>
      <c r="E7" s="0"/>
      <c r="F7" s="0"/>
      <c r="G7" s="0"/>
      <c r="H7" s="0"/>
      <c r="I7" s="0"/>
      <c r="J7" s="0"/>
      <c r="K7" s="6" t="s">
        <f>=Портфель!H7*Портфель!$Q$13</f>
      </c>
      <c r="L7" s="0" t="s">
        <v>7</v>
      </c>
      <c r="M7" s="0"/>
      <c r="N7" s="6" t="s">
        <f>=Портфель!G8*Портфель!$Q$13</f>
      </c>
      <c r="O7" s="0" t="s">
        <v>6</v>
      </c>
      <c r="P7" s="0"/>
      <c r="Q7" s="6" t="s">
        <f>=Портфель!H9*Портфель!$Q$13</f>
      </c>
      <c r="R7" s="0" t="s">
        <v>7</v>
      </c>
      <c r="S7" s="0"/>
      <c r="T7" s="6" t="s">
        <f>=Портфель!H10*Портфель!$Q$13</f>
      </c>
      <c r="U7" s="0" t="s">
        <v>7</v>
      </c>
      <c r="V7" s="0"/>
      <c r="W7" s="6" t="s">
        <f>=Портфель!H11*Портфель!$Q$13</f>
      </c>
      <c r="X7" s="0" t="s">
        <v>7</v>
      </c>
      <c r="Y7" s="0"/>
      <c r="Z7" s="6" t="s">
        <f>=Портфель!H12*Портфель!$Q$13</f>
      </c>
      <c r="AA7" s="0" t="s">
        <v>7</v>
      </c>
      <c r="AB7" s="0"/>
      <c r="AC7" s="6" t="s">
        <f>=Портфель!H13*Портфель!$Q$13</f>
      </c>
      <c r="AD7" s="0" t="s">
        <v>7</v>
      </c>
      <c r="AE7" s="0"/>
      <c r="AF7" s="6" t="s">
        <f>=Портфель!H14*Портфель!$Q$13</f>
      </c>
      <c r="AG7" s="0" t="s">
        <v>7</v>
      </c>
      <c r="AH7" s="0"/>
      <c r="AI7" s="6" t="s">
        <f>=Портфель!H15*Портфель!$Q$13</f>
      </c>
      <c r="AJ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5" t="s">
        <f>=K5*(K6*K4/100-K3+K7)</f>
      </c>
      <c r="L8" s="0" t="s">
        <v>143</v>
      </c>
      <c r="M8" s="0"/>
      <c r="N8" s="6" t="s">
        <f>=Портфель!H8*Портфель!$Q$13</f>
      </c>
      <c r="O8" s="0" t="s">
        <v>7</v>
      </c>
      <c r="P8" s="0"/>
      <c r="Q8" s="5" t="s">
        <f>=Q5*(Q6*Q4/100-Q3+Q7)</f>
      </c>
      <c r="R8" s="0" t="s">
        <v>143</v>
      </c>
      <c r="S8" s="0"/>
      <c r="T8" s="5" t="s">
        <f>=T5*(T6*T4/100-T3+T7)</f>
      </c>
      <c r="U8" s="0" t="s">
        <v>143</v>
      </c>
      <c r="V8" s="0"/>
      <c r="W8" s="5" t="s">
        <f>=W5*(W6*W4/100-W3+W7)</f>
      </c>
      <c r="X8" s="0" t="s">
        <v>143</v>
      </c>
      <c r="Y8" s="0"/>
      <c r="Z8" s="5" t="s">
        <f>=Z5*(Z6*Z4/100-Z3+Z7)</f>
      </c>
      <c r="AA8" s="0" t="s">
        <v>143</v>
      </c>
      <c r="AB8" s="0"/>
      <c r="AC8" s="5" t="s">
        <f>=AC5*(AC6*AC4/100-AC3+AC7)</f>
      </c>
      <c r="AD8" s="0" t="s">
        <v>143</v>
      </c>
      <c r="AE8" s="0"/>
      <c r="AF8" s="5" t="s">
        <f>=AF5*(AF6*AF4/100-AF3+AF7)</f>
      </c>
      <c r="AG8" s="0" t="s">
        <v>143</v>
      </c>
      <c r="AH8" s="0"/>
      <c r="AI8" s="5" t="s">
        <f>=AI5*(AI6*AI4/100-AI3+AI7)</f>
      </c>
      <c r="AJ8" s="0" t="s">
        <v>143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5" t="s">
        <f>=N6*(N7*N5/100-N4+N8)</f>
      </c>
      <c r="O9" s="0" t="s">
        <v>143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75</v>
      </c>
      <c r="B1" s="18" t="s">
        <v>0</v>
      </c>
      <c r="C1" s="18" t="s">
        <v>2</v>
      </c>
      <c r="D1" s="18" t="s">
        <v>144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145</v>
      </c>
      <c r="L1" s="18" t="s">
        <v>146</v>
      </c>
      <c r="M1" s="18" t="s">
        <v>20</v>
      </c>
      <c r="N1" s="18" t="s">
        <v>147</v>
      </c>
    </row>
    <row collapsed="false" customFormat="false" customHeight="false" hidden="false" ht="12.1" outlineLevel="0" r="2">
      <c r="A2" s="21" t="n">
        <v>45492</v>
      </c>
      <c r="B2" s="22" t="s">
        <v>148</v>
      </c>
      <c r="C2" s="22" t="s">
        <v>82</v>
      </c>
      <c r="D2" s="22" t="s">
        <v>148</v>
      </c>
      <c r="E2" s="22" t="s">
        <v>148</v>
      </c>
      <c r="F2" s="22" t="s">
        <v>20</v>
      </c>
      <c r="G2" s="23" t="n">
        <v>1</v>
      </c>
      <c r="H2" s="24" t="n">
        <v>20000</v>
      </c>
      <c r="I2" s="24" t="n">
        <v>20000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45495</v>
      </c>
      <c r="B3" s="22" t="s">
        <v>149</v>
      </c>
      <c r="C3" s="22" t="s">
        <v>150</v>
      </c>
      <c r="D3" s="22" t="s">
        <v>151</v>
      </c>
      <c r="E3" s="22" t="s">
        <v>151</v>
      </c>
      <c r="F3" s="22" t="s">
        <v>20</v>
      </c>
      <c r="G3" s="23" t="n">
        <v>1</v>
      </c>
      <c r="H3" s="24" t="n">
        <v>0.08</v>
      </c>
      <c r="I3" s="24" t="n">
        <v>0.08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45495</v>
      </c>
      <c r="B4" s="2" t="s">
        <v>17</v>
      </c>
      <c r="C4" s="2" t="s">
        <v>152</v>
      </c>
      <c r="D4" s="2" t="s">
        <v>124</v>
      </c>
      <c r="E4" s="2" t="s">
        <v>18</v>
      </c>
      <c r="F4" s="2" t="s">
        <v>20</v>
      </c>
      <c r="G4" s="7" t="n">
        <v>10</v>
      </c>
      <c r="H4" s="6" t="n">
        <v>131.9</v>
      </c>
      <c r="I4" s="6" t="n">
        <v>-1319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45495</v>
      </c>
      <c r="B5" s="2" t="s">
        <v>65</v>
      </c>
      <c r="C5" s="2" t="s">
        <v>153</v>
      </c>
      <c r="D5" s="2" t="s">
        <v>124</v>
      </c>
      <c r="E5" s="2" t="s">
        <v>34</v>
      </c>
      <c r="F5" s="2" t="s">
        <v>20</v>
      </c>
      <c r="G5" s="7" t="n">
        <v>1</v>
      </c>
      <c r="H5" s="6" t="n">
        <v>91.47</v>
      </c>
      <c r="I5" s="6" t="n">
        <v>-914.7</v>
      </c>
      <c r="J5" s="6" t="n">
        <v>-57.21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45495</v>
      </c>
      <c r="B6" s="2" t="s">
        <v>50</v>
      </c>
      <c r="C6" s="2" t="s">
        <v>154</v>
      </c>
      <c r="D6" s="2" t="s">
        <v>124</v>
      </c>
      <c r="E6" s="2" t="s">
        <v>34</v>
      </c>
      <c r="F6" s="2" t="s">
        <v>20</v>
      </c>
      <c r="G6" s="7" t="n">
        <v>5</v>
      </c>
      <c r="H6" s="6" t="n">
        <v>100.15</v>
      </c>
      <c r="I6" s="6" t="n">
        <v>-5007.5</v>
      </c>
      <c r="J6" s="6" t="n">
        <v>-24.3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45495</v>
      </c>
      <c r="B7" s="2" t="s">
        <v>127</v>
      </c>
      <c r="C7" s="2" t="s">
        <v>155</v>
      </c>
      <c r="D7" s="2" t="s">
        <v>124</v>
      </c>
      <c r="E7" s="2" t="s">
        <v>34</v>
      </c>
      <c r="F7" s="2" t="s">
        <v>20</v>
      </c>
      <c r="G7" s="7" t="n">
        <v>13</v>
      </c>
      <c r="H7" s="6" t="n">
        <v>52.405</v>
      </c>
      <c r="I7" s="6" t="n">
        <v>-6812.65</v>
      </c>
      <c r="J7" s="6" t="n">
        <v>-118.82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45495</v>
      </c>
      <c r="B8" s="2" t="s">
        <v>42</v>
      </c>
      <c r="C8" s="2" t="s">
        <v>156</v>
      </c>
      <c r="D8" s="2" t="s">
        <v>124</v>
      </c>
      <c r="E8" s="2" t="s">
        <v>34</v>
      </c>
      <c r="F8" s="2" t="s">
        <v>20</v>
      </c>
      <c r="G8" s="7" t="n">
        <v>5</v>
      </c>
      <c r="H8" s="6" t="n">
        <v>104.149</v>
      </c>
      <c r="I8" s="6" t="n">
        <v>-5207.45</v>
      </c>
      <c r="J8" s="6" t="n">
        <v>-232.65</v>
      </c>
      <c r="K8" s="6" t="n">
        <v>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1" t="n">
        <v>45496</v>
      </c>
      <c r="B9" s="22" t="s">
        <v>149</v>
      </c>
      <c r="C9" s="22" t="s">
        <v>157</v>
      </c>
      <c r="D9" s="22" t="s">
        <v>151</v>
      </c>
      <c r="E9" s="22" t="s">
        <v>151</v>
      </c>
      <c r="F9" s="22" t="s">
        <v>20</v>
      </c>
      <c r="G9" s="23" t="n">
        <v>1</v>
      </c>
      <c r="H9" s="24" t="n">
        <v>0.01</v>
      </c>
      <c r="I9" s="24" t="n">
        <v>0.01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1" t="n">
        <v>45497</v>
      </c>
      <c r="B10" s="22" t="s">
        <v>149</v>
      </c>
      <c r="C10" s="22" t="s">
        <v>157</v>
      </c>
      <c r="D10" s="22" t="s">
        <v>151</v>
      </c>
      <c r="E10" s="22" t="s">
        <v>151</v>
      </c>
      <c r="F10" s="22" t="s">
        <v>20</v>
      </c>
      <c r="G10" s="23" t="n">
        <v>1</v>
      </c>
      <c r="H10" s="24" t="n">
        <v>0.01</v>
      </c>
      <c r="I10" s="24" t="n">
        <v>0.01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1" t="n">
        <v>45498</v>
      </c>
      <c r="B11" s="22" t="s">
        <v>149</v>
      </c>
      <c r="C11" s="22" t="s">
        <v>157</v>
      </c>
      <c r="D11" s="22" t="s">
        <v>151</v>
      </c>
      <c r="E11" s="22" t="s">
        <v>151</v>
      </c>
      <c r="F11" s="22" t="s">
        <v>20</v>
      </c>
      <c r="G11" s="23" t="n">
        <v>1</v>
      </c>
      <c r="H11" s="24" t="n">
        <v>0.01</v>
      </c>
      <c r="I11" s="24" t="n">
        <v>0.01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1" t="n">
        <v>45499</v>
      </c>
      <c r="B12" s="22" t="s">
        <v>149</v>
      </c>
      <c r="C12" s="22" t="s">
        <v>157</v>
      </c>
      <c r="D12" s="22" t="s">
        <v>151</v>
      </c>
      <c r="E12" s="22" t="s">
        <v>151</v>
      </c>
      <c r="F12" s="22" t="s">
        <v>20</v>
      </c>
      <c r="G12" s="23" t="n">
        <v>1</v>
      </c>
      <c r="H12" s="24" t="n">
        <v>0.01</v>
      </c>
      <c r="I12" s="24" t="n">
        <v>0.01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1" t="n">
        <v>45502</v>
      </c>
      <c r="B13" s="22" t="s">
        <v>149</v>
      </c>
      <c r="C13" s="22" t="s">
        <v>157</v>
      </c>
      <c r="D13" s="22" t="s">
        <v>151</v>
      </c>
      <c r="E13" s="22" t="s">
        <v>151</v>
      </c>
      <c r="F13" s="22" t="s">
        <v>20</v>
      </c>
      <c r="G13" s="23" t="n">
        <v>1</v>
      </c>
      <c r="H13" s="24" t="n">
        <v>0.01</v>
      </c>
      <c r="I13" s="24" t="n">
        <v>0.01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1" t="n">
        <v>45504</v>
      </c>
      <c r="B14" s="22" t="s">
        <v>149</v>
      </c>
      <c r="C14" s="22" t="s">
        <v>157</v>
      </c>
      <c r="D14" s="22" t="s">
        <v>151</v>
      </c>
      <c r="E14" s="22" t="s">
        <v>151</v>
      </c>
      <c r="F14" s="22" t="s">
        <v>20</v>
      </c>
      <c r="G14" s="23" t="n">
        <v>1</v>
      </c>
      <c r="H14" s="24" t="n">
        <v>0.01</v>
      </c>
      <c r="I14" s="24" t="n">
        <v>0.01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1" t="n">
        <v>45505</v>
      </c>
      <c r="B15" s="22" t="s">
        <v>149</v>
      </c>
      <c r="C15" s="22" t="s">
        <v>157</v>
      </c>
      <c r="D15" s="22" t="s">
        <v>151</v>
      </c>
      <c r="E15" s="22" t="s">
        <v>151</v>
      </c>
      <c r="F15" s="22" t="s">
        <v>20</v>
      </c>
      <c r="G15" s="23" t="n">
        <v>1</v>
      </c>
      <c r="H15" s="24" t="n">
        <v>0.01</v>
      </c>
      <c r="I15" s="24" t="n">
        <v>0.01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1" t="n">
        <v>45506</v>
      </c>
      <c r="B16" s="22" t="s">
        <v>149</v>
      </c>
      <c r="C16" s="22" t="s">
        <v>157</v>
      </c>
      <c r="D16" s="22" t="s">
        <v>151</v>
      </c>
      <c r="E16" s="22" t="s">
        <v>151</v>
      </c>
      <c r="F16" s="22" t="s">
        <v>20</v>
      </c>
      <c r="G16" s="23" t="n">
        <v>1</v>
      </c>
      <c r="H16" s="24" t="n">
        <v>0.01</v>
      </c>
      <c r="I16" s="24" t="n">
        <v>0.01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1" t="n">
        <v>45509</v>
      </c>
      <c r="B17" s="22" t="s">
        <v>149</v>
      </c>
      <c r="C17" s="22" t="s">
        <v>157</v>
      </c>
      <c r="D17" s="22" t="s">
        <v>151</v>
      </c>
      <c r="E17" s="22" t="s">
        <v>151</v>
      </c>
      <c r="F17" s="22" t="s">
        <v>20</v>
      </c>
      <c r="G17" s="23" t="n">
        <v>1</v>
      </c>
      <c r="H17" s="24" t="n">
        <v>0.01</v>
      </c>
      <c r="I17" s="24" t="n">
        <v>0.01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1" t="n">
        <v>45510</v>
      </c>
      <c r="B18" s="22" t="s">
        <v>149</v>
      </c>
      <c r="C18" s="22" t="s">
        <v>157</v>
      </c>
      <c r="D18" s="22" t="s">
        <v>151</v>
      </c>
      <c r="E18" s="22" t="s">
        <v>151</v>
      </c>
      <c r="F18" s="22" t="s">
        <v>20</v>
      </c>
      <c r="G18" s="23" t="n">
        <v>1</v>
      </c>
      <c r="H18" s="24" t="n">
        <v>0.01</v>
      </c>
      <c r="I18" s="24" t="n">
        <v>0.01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1" t="n">
        <v>45511</v>
      </c>
      <c r="B19" s="22" t="s">
        <v>149</v>
      </c>
      <c r="C19" s="22" t="s">
        <v>157</v>
      </c>
      <c r="D19" s="22" t="s">
        <v>151</v>
      </c>
      <c r="E19" s="22" t="s">
        <v>151</v>
      </c>
      <c r="F19" s="22" t="s">
        <v>20</v>
      </c>
      <c r="G19" s="23" t="n">
        <v>1</v>
      </c>
      <c r="H19" s="24" t="n">
        <v>0.01</v>
      </c>
      <c r="I19" s="24" t="n">
        <v>0.01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1" t="n">
        <v>45512</v>
      </c>
      <c r="B20" s="22" t="s">
        <v>149</v>
      </c>
      <c r="C20" s="22" t="s">
        <v>157</v>
      </c>
      <c r="D20" s="22" t="s">
        <v>151</v>
      </c>
      <c r="E20" s="22" t="s">
        <v>151</v>
      </c>
      <c r="F20" s="22" t="s">
        <v>20</v>
      </c>
      <c r="G20" s="23" t="n">
        <v>1</v>
      </c>
      <c r="H20" s="24" t="n">
        <v>0.01</v>
      </c>
      <c r="I20" s="24" t="n">
        <v>0.01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1" t="n">
        <v>45513</v>
      </c>
      <c r="B21" s="22" t="s">
        <v>149</v>
      </c>
      <c r="C21" s="22" t="s">
        <v>157</v>
      </c>
      <c r="D21" s="22" t="s">
        <v>151</v>
      </c>
      <c r="E21" s="22" t="s">
        <v>151</v>
      </c>
      <c r="F21" s="22" t="s">
        <v>20</v>
      </c>
      <c r="G21" s="23" t="n">
        <v>1</v>
      </c>
      <c r="H21" s="24" t="n">
        <v>0.01</v>
      </c>
      <c r="I21" s="24" t="n">
        <v>0.01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45516</v>
      </c>
      <c r="B22" s="22" t="s">
        <v>149</v>
      </c>
      <c r="C22" s="22" t="s">
        <v>157</v>
      </c>
      <c r="D22" s="22" t="s">
        <v>151</v>
      </c>
      <c r="E22" s="22" t="s">
        <v>151</v>
      </c>
      <c r="F22" s="22" t="s">
        <v>20</v>
      </c>
      <c r="G22" s="23" t="n">
        <v>1</v>
      </c>
      <c r="H22" s="24" t="n">
        <v>0.01</v>
      </c>
      <c r="I22" s="24" t="n">
        <v>0.01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1" t="n">
        <v>45517</v>
      </c>
      <c r="B23" s="22" t="s">
        <v>149</v>
      </c>
      <c r="C23" s="22" t="s">
        <v>157</v>
      </c>
      <c r="D23" s="22" t="s">
        <v>151</v>
      </c>
      <c r="E23" s="22" t="s">
        <v>151</v>
      </c>
      <c r="F23" s="22" t="s">
        <v>20</v>
      </c>
      <c r="G23" s="23" t="n">
        <v>1</v>
      </c>
      <c r="H23" s="24" t="n">
        <v>0.01</v>
      </c>
      <c r="I23" s="24" t="n">
        <v>0.01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45517</v>
      </c>
      <c r="B24" s="22" t="s">
        <v>151</v>
      </c>
      <c r="C24" s="22" t="s">
        <v>158</v>
      </c>
      <c r="D24" s="22" t="s">
        <v>151</v>
      </c>
      <c r="E24" s="22" t="s">
        <v>151</v>
      </c>
      <c r="F24" s="22" t="s">
        <v>20</v>
      </c>
      <c r="G24" s="23" t="n">
        <v>1</v>
      </c>
      <c r="H24" s="24" t="n">
        <v>72.95</v>
      </c>
      <c r="I24" s="24" t="n">
        <v>72.95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1" t="n">
        <v>45518</v>
      </c>
      <c r="B25" s="22" t="s">
        <v>149</v>
      </c>
      <c r="C25" s="22" t="s">
        <v>157</v>
      </c>
      <c r="D25" s="22" t="s">
        <v>151</v>
      </c>
      <c r="E25" s="22" t="s">
        <v>151</v>
      </c>
      <c r="F25" s="22" t="s">
        <v>20</v>
      </c>
      <c r="G25" s="23" t="n">
        <v>1</v>
      </c>
      <c r="H25" s="24" t="n">
        <v>0.01</v>
      </c>
      <c r="I25" s="24" t="n">
        <v>0.01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1" t="n">
        <v>45519</v>
      </c>
      <c r="B26" s="22" t="s">
        <v>149</v>
      </c>
      <c r="C26" s="22" t="s">
        <v>157</v>
      </c>
      <c r="D26" s="22" t="s">
        <v>151</v>
      </c>
      <c r="E26" s="22" t="s">
        <v>151</v>
      </c>
      <c r="F26" s="22" t="s">
        <v>20</v>
      </c>
      <c r="G26" s="23" t="n">
        <v>1</v>
      </c>
      <c r="H26" s="24" t="n">
        <v>0.01</v>
      </c>
      <c r="I26" s="24" t="n">
        <v>0.01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1" t="n">
        <v>45520</v>
      </c>
      <c r="B27" s="22" t="s">
        <v>151</v>
      </c>
      <c r="C27" s="22" t="s">
        <v>159</v>
      </c>
      <c r="D27" s="22" t="s">
        <v>151</v>
      </c>
      <c r="E27" s="22" t="s">
        <v>151</v>
      </c>
      <c r="F27" s="22" t="s">
        <v>20</v>
      </c>
      <c r="G27" s="23" t="n">
        <v>1</v>
      </c>
      <c r="H27" s="24" t="n">
        <v>66.32</v>
      </c>
      <c r="I27" s="24" t="n">
        <v>66.32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1" t="n">
        <v>45523</v>
      </c>
      <c r="B28" s="22" t="s">
        <v>149</v>
      </c>
      <c r="C28" s="22" t="s">
        <v>157</v>
      </c>
      <c r="D28" s="22" t="s">
        <v>151</v>
      </c>
      <c r="E28" s="22" t="s">
        <v>151</v>
      </c>
      <c r="F28" s="22" t="s">
        <v>20</v>
      </c>
      <c r="G28" s="23" t="n">
        <v>1</v>
      </c>
      <c r="H28" s="24" t="n">
        <v>0.01</v>
      </c>
      <c r="I28" s="24" t="n">
        <v>0.01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1" t="n">
        <v>45524</v>
      </c>
      <c r="B29" s="22" t="s">
        <v>149</v>
      </c>
      <c r="C29" s="22" t="s">
        <v>157</v>
      </c>
      <c r="D29" s="22" t="s">
        <v>151</v>
      </c>
      <c r="E29" s="22" t="s">
        <v>151</v>
      </c>
      <c r="F29" s="22" t="s">
        <v>20</v>
      </c>
      <c r="G29" s="23" t="n">
        <v>1</v>
      </c>
      <c r="H29" s="24" t="n">
        <v>0.01</v>
      </c>
      <c r="I29" s="24" t="n">
        <v>0.01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45525</v>
      </c>
      <c r="B30" s="22" t="s">
        <v>149</v>
      </c>
      <c r="C30" s="22" t="s">
        <v>157</v>
      </c>
      <c r="D30" s="22" t="s">
        <v>151</v>
      </c>
      <c r="E30" s="22" t="s">
        <v>151</v>
      </c>
      <c r="F30" s="22" t="s">
        <v>20</v>
      </c>
      <c r="G30" s="23" t="n">
        <v>1</v>
      </c>
      <c r="H30" s="24" t="n">
        <v>0.01</v>
      </c>
      <c r="I30" s="24" t="n">
        <v>0.01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45526</v>
      </c>
      <c r="B31" s="22" t="s">
        <v>149</v>
      </c>
      <c r="C31" s="22" t="s">
        <v>157</v>
      </c>
      <c r="D31" s="22" t="s">
        <v>151</v>
      </c>
      <c r="E31" s="22" t="s">
        <v>151</v>
      </c>
      <c r="F31" s="22" t="s">
        <v>20</v>
      </c>
      <c r="G31" s="23" t="n">
        <v>1</v>
      </c>
      <c r="H31" s="24" t="n">
        <v>0.01</v>
      </c>
      <c r="I31" s="24" t="n">
        <v>0.01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45527</v>
      </c>
      <c r="B32" s="22" t="s">
        <v>149</v>
      </c>
      <c r="C32" s="22" t="s">
        <v>157</v>
      </c>
      <c r="D32" s="22" t="s">
        <v>151</v>
      </c>
      <c r="E32" s="22" t="s">
        <v>151</v>
      </c>
      <c r="F32" s="22" t="s">
        <v>20</v>
      </c>
      <c r="G32" s="23" t="n">
        <v>1</v>
      </c>
      <c r="H32" s="24" t="n">
        <v>0.01</v>
      </c>
      <c r="I32" s="24" t="n">
        <v>0.01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1" t="n">
        <v>45530</v>
      </c>
      <c r="B33" s="22" t="s">
        <v>149</v>
      </c>
      <c r="C33" s="22" t="s">
        <v>157</v>
      </c>
      <c r="D33" s="22" t="s">
        <v>151</v>
      </c>
      <c r="E33" s="22" t="s">
        <v>151</v>
      </c>
      <c r="F33" s="22" t="s">
        <v>20</v>
      </c>
      <c r="G33" s="23" t="n">
        <v>1</v>
      </c>
      <c r="H33" s="24" t="n">
        <v>0.01</v>
      </c>
      <c r="I33" s="24" t="n">
        <v>0.01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1" t="n">
        <v>45531</v>
      </c>
      <c r="B34" s="22" t="s">
        <v>149</v>
      </c>
      <c r="C34" s="22" t="s">
        <v>157</v>
      </c>
      <c r="D34" s="22" t="s">
        <v>151</v>
      </c>
      <c r="E34" s="22" t="s">
        <v>151</v>
      </c>
      <c r="F34" s="22" t="s">
        <v>20</v>
      </c>
      <c r="G34" s="23" t="n">
        <v>1</v>
      </c>
      <c r="H34" s="24" t="n">
        <v>0.01</v>
      </c>
      <c r="I34" s="24" t="n">
        <v>0.01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1" t="n">
        <v>45532</v>
      </c>
      <c r="B35" s="22" t="s">
        <v>149</v>
      </c>
      <c r="C35" s="22" t="s">
        <v>157</v>
      </c>
      <c r="D35" s="22" t="s">
        <v>151</v>
      </c>
      <c r="E35" s="22" t="s">
        <v>151</v>
      </c>
      <c r="F35" s="22" t="s">
        <v>20</v>
      </c>
      <c r="G35" s="23" t="n">
        <v>1</v>
      </c>
      <c r="H35" s="24" t="n">
        <v>0.01</v>
      </c>
      <c r="I35" s="24" t="n">
        <v>0.01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2"/>
    </row>
    <row collapsed="false" customFormat="false" customHeight="false" hidden="false" ht="12.1" outlineLevel="0" r="36">
      <c r="A36" s="21" t="n">
        <v>45533</v>
      </c>
      <c r="B36" s="22" t="s">
        <v>149</v>
      </c>
      <c r="C36" s="22" t="s">
        <v>157</v>
      </c>
      <c r="D36" s="22" t="s">
        <v>151</v>
      </c>
      <c r="E36" s="22" t="s">
        <v>151</v>
      </c>
      <c r="F36" s="22" t="s">
        <v>20</v>
      </c>
      <c r="G36" s="23" t="n">
        <v>1</v>
      </c>
      <c r="H36" s="24" t="n">
        <v>0.01</v>
      </c>
      <c r="I36" s="24" t="n">
        <v>0.01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1" t="n">
        <v>45533</v>
      </c>
      <c r="B37" s="22" t="s">
        <v>148</v>
      </c>
      <c r="C37" s="22" t="s">
        <v>82</v>
      </c>
      <c r="D37" s="22" t="s">
        <v>148</v>
      </c>
      <c r="E37" s="22" t="s">
        <v>148</v>
      </c>
      <c r="F37" s="22" t="s">
        <v>20</v>
      </c>
      <c r="G37" s="23" t="n">
        <v>1</v>
      </c>
      <c r="H37" s="24" t="n">
        <v>2300</v>
      </c>
      <c r="I37" s="24" t="n">
        <v>2300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1" t="n">
        <v>45534</v>
      </c>
      <c r="B38" s="22" t="s">
        <v>149</v>
      </c>
      <c r="C38" s="22" t="s">
        <v>157</v>
      </c>
      <c r="D38" s="22" t="s">
        <v>151</v>
      </c>
      <c r="E38" s="22" t="s">
        <v>151</v>
      </c>
      <c r="F38" s="22" t="s">
        <v>20</v>
      </c>
      <c r="G38" s="23" t="n">
        <v>1</v>
      </c>
      <c r="H38" s="24" t="n">
        <v>0.01</v>
      </c>
      <c r="I38" s="24" t="n">
        <v>0.01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0" t="n">
        <v>45534</v>
      </c>
      <c r="B39" s="2" t="s">
        <v>17</v>
      </c>
      <c r="C39" s="2" t="s">
        <v>152</v>
      </c>
      <c r="D39" s="2" t="s">
        <v>124</v>
      </c>
      <c r="E39" s="2" t="s">
        <v>18</v>
      </c>
      <c r="F39" s="2" t="s">
        <v>20</v>
      </c>
      <c r="G39" s="7" t="n">
        <v>20</v>
      </c>
      <c r="H39" s="6" t="n">
        <v>129.15</v>
      </c>
      <c r="I39" s="6" t="n">
        <v>-2583</v>
      </c>
      <c r="J39" s="6" t="n">
        <v>0</v>
      </c>
      <c r="K39" s="6" t="n">
        <v>0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1" t="n">
        <v>45537</v>
      </c>
      <c r="B40" s="22" t="s">
        <v>149</v>
      </c>
      <c r="C40" s="22" t="s">
        <v>157</v>
      </c>
      <c r="D40" s="22" t="s">
        <v>151</v>
      </c>
      <c r="E40" s="22" t="s">
        <v>151</v>
      </c>
      <c r="F40" s="22" t="s">
        <v>20</v>
      </c>
      <c r="G40" s="23" t="n">
        <v>1</v>
      </c>
      <c r="H40" s="24" t="n">
        <v>0.01</v>
      </c>
      <c r="I40" s="24" t="n">
        <v>0.01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1" t="n">
        <v>45538</v>
      </c>
      <c r="B41" s="22" t="s">
        <v>149</v>
      </c>
      <c r="C41" s="22" t="s">
        <v>157</v>
      </c>
      <c r="D41" s="22" t="s">
        <v>151</v>
      </c>
      <c r="E41" s="22" t="s">
        <v>151</v>
      </c>
      <c r="F41" s="22" t="s">
        <v>20</v>
      </c>
      <c r="G41" s="23" t="n">
        <v>1</v>
      </c>
      <c r="H41" s="24" t="n">
        <v>0.01</v>
      </c>
      <c r="I41" s="24" t="n">
        <v>0.01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45540</v>
      </c>
      <c r="B42" s="22" t="s">
        <v>149</v>
      </c>
      <c r="C42" s="22" t="s">
        <v>157</v>
      </c>
      <c r="D42" s="22" t="s">
        <v>151</v>
      </c>
      <c r="E42" s="22" t="s">
        <v>151</v>
      </c>
      <c r="F42" s="22" t="s">
        <v>20</v>
      </c>
      <c r="G42" s="23" t="n">
        <v>1</v>
      </c>
      <c r="H42" s="24" t="n">
        <v>0.01</v>
      </c>
      <c r="I42" s="24" t="n">
        <v>0.01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45541</v>
      </c>
      <c r="B43" s="22" t="s">
        <v>149</v>
      </c>
      <c r="C43" s="22" t="s">
        <v>157</v>
      </c>
      <c r="D43" s="22" t="s">
        <v>151</v>
      </c>
      <c r="E43" s="22" t="s">
        <v>151</v>
      </c>
      <c r="F43" s="22" t="s">
        <v>20</v>
      </c>
      <c r="G43" s="23" t="n">
        <v>1</v>
      </c>
      <c r="H43" s="24" t="n">
        <v>0.01</v>
      </c>
      <c r="I43" s="24" t="n">
        <v>0.01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1" t="n">
        <v>45544</v>
      </c>
      <c r="B44" s="22" t="s">
        <v>149</v>
      </c>
      <c r="C44" s="22" t="s">
        <v>157</v>
      </c>
      <c r="D44" s="22" t="s">
        <v>151</v>
      </c>
      <c r="E44" s="22" t="s">
        <v>151</v>
      </c>
      <c r="F44" s="22" t="s">
        <v>20</v>
      </c>
      <c r="G44" s="23" t="n">
        <v>1</v>
      </c>
      <c r="H44" s="24" t="n">
        <v>0.01</v>
      </c>
      <c r="I44" s="24" t="n">
        <v>0.01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1" t="n">
        <v>45545</v>
      </c>
      <c r="B45" s="22" t="s">
        <v>149</v>
      </c>
      <c r="C45" s="22" t="s">
        <v>157</v>
      </c>
      <c r="D45" s="22" t="s">
        <v>151</v>
      </c>
      <c r="E45" s="22" t="s">
        <v>151</v>
      </c>
      <c r="F45" s="22" t="s">
        <v>20</v>
      </c>
      <c r="G45" s="23" t="n">
        <v>1</v>
      </c>
      <c r="H45" s="24" t="n">
        <v>0.01</v>
      </c>
      <c r="I45" s="24" t="n">
        <v>0.01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45546</v>
      </c>
      <c r="B46" s="22" t="s">
        <v>149</v>
      </c>
      <c r="C46" s="22" t="s">
        <v>157</v>
      </c>
      <c r="D46" s="22" t="s">
        <v>151</v>
      </c>
      <c r="E46" s="22" t="s">
        <v>151</v>
      </c>
      <c r="F46" s="22" t="s">
        <v>20</v>
      </c>
      <c r="G46" s="23" t="n">
        <v>1</v>
      </c>
      <c r="H46" s="24" t="n">
        <v>0.01</v>
      </c>
      <c r="I46" s="24" t="n">
        <v>0.01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1" t="n">
        <v>45546</v>
      </c>
      <c r="B47" s="22" t="s">
        <v>151</v>
      </c>
      <c r="C47" s="22" t="s">
        <v>158</v>
      </c>
      <c r="D47" s="22" t="s">
        <v>151</v>
      </c>
      <c r="E47" s="22" t="s">
        <v>151</v>
      </c>
      <c r="F47" s="22" t="s">
        <v>20</v>
      </c>
      <c r="G47" s="23" t="n">
        <v>1</v>
      </c>
      <c r="H47" s="24" t="n">
        <v>72.95</v>
      </c>
      <c r="I47" s="24" t="n">
        <v>72.95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1" t="n">
        <v>45547</v>
      </c>
      <c r="B48" s="22" t="s">
        <v>149</v>
      </c>
      <c r="C48" s="22" t="s">
        <v>157</v>
      </c>
      <c r="D48" s="22" t="s">
        <v>151</v>
      </c>
      <c r="E48" s="22" t="s">
        <v>151</v>
      </c>
      <c r="F48" s="22" t="s">
        <v>20</v>
      </c>
      <c r="G48" s="23" t="n">
        <v>1</v>
      </c>
      <c r="H48" s="24" t="n">
        <v>0.01</v>
      </c>
      <c r="I48" s="24" t="n">
        <v>0.01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1" t="n">
        <v>45548</v>
      </c>
      <c r="B49" s="22" t="s">
        <v>149</v>
      </c>
      <c r="C49" s="22" t="s">
        <v>157</v>
      </c>
      <c r="D49" s="22" t="s">
        <v>151</v>
      </c>
      <c r="E49" s="22" t="s">
        <v>151</v>
      </c>
      <c r="F49" s="22" t="s">
        <v>20</v>
      </c>
      <c r="G49" s="23" t="n">
        <v>1</v>
      </c>
      <c r="H49" s="24" t="n">
        <v>0.01</v>
      </c>
      <c r="I49" s="24" t="n">
        <v>0.01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1" t="n">
        <v>45551</v>
      </c>
      <c r="B50" s="22" t="s">
        <v>149</v>
      </c>
      <c r="C50" s="22" t="s">
        <v>157</v>
      </c>
      <c r="D50" s="22" t="s">
        <v>151</v>
      </c>
      <c r="E50" s="22" t="s">
        <v>151</v>
      </c>
      <c r="F50" s="22" t="s">
        <v>20</v>
      </c>
      <c r="G50" s="23" t="n">
        <v>1</v>
      </c>
      <c r="H50" s="24" t="n">
        <v>0.01</v>
      </c>
      <c r="I50" s="24" t="n">
        <v>0.01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1" t="n">
        <v>45554</v>
      </c>
      <c r="B51" s="22" t="s">
        <v>149</v>
      </c>
      <c r="C51" s="22" t="s">
        <v>157</v>
      </c>
      <c r="D51" s="22" t="s">
        <v>151</v>
      </c>
      <c r="E51" s="22" t="s">
        <v>151</v>
      </c>
      <c r="F51" s="22" t="s">
        <v>20</v>
      </c>
      <c r="G51" s="23" t="n">
        <v>1</v>
      </c>
      <c r="H51" s="24" t="n">
        <v>0.01</v>
      </c>
      <c r="I51" s="24" t="n">
        <v>0.01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1" t="n">
        <v>45555</v>
      </c>
      <c r="B52" s="22" t="s">
        <v>149</v>
      </c>
      <c r="C52" s="22" t="s">
        <v>157</v>
      </c>
      <c r="D52" s="22" t="s">
        <v>151</v>
      </c>
      <c r="E52" s="22" t="s">
        <v>151</v>
      </c>
      <c r="F52" s="22" t="s">
        <v>20</v>
      </c>
      <c r="G52" s="23" t="n">
        <v>1</v>
      </c>
      <c r="H52" s="24" t="n">
        <v>0.01</v>
      </c>
      <c r="I52" s="24" t="n">
        <v>0.01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45558</v>
      </c>
      <c r="B53" s="22" t="s">
        <v>149</v>
      </c>
      <c r="C53" s="22" t="s">
        <v>157</v>
      </c>
      <c r="D53" s="22" t="s">
        <v>151</v>
      </c>
      <c r="E53" s="22" t="s">
        <v>151</v>
      </c>
      <c r="F53" s="22" t="s">
        <v>20</v>
      </c>
      <c r="G53" s="23" t="n">
        <v>1</v>
      </c>
      <c r="H53" s="24" t="n">
        <v>0.01</v>
      </c>
      <c r="I53" s="24" t="n">
        <v>0.01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1" t="n">
        <v>45559</v>
      </c>
      <c r="B54" s="22" t="s">
        <v>149</v>
      </c>
      <c r="C54" s="22" t="s">
        <v>157</v>
      </c>
      <c r="D54" s="22" t="s">
        <v>151</v>
      </c>
      <c r="E54" s="22" t="s">
        <v>151</v>
      </c>
      <c r="F54" s="22" t="s">
        <v>20</v>
      </c>
      <c r="G54" s="23" t="n">
        <v>1</v>
      </c>
      <c r="H54" s="24" t="n">
        <v>0.01</v>
      </c>
      <c r="I54" s="24" t="n">
        <v>0.01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45560</v>
      </c>
      <c r="B55" s="22" t="s">
        <v>149</v>
      </c>
      <c r="C55" s="22" t="s">
        <v>157</v>
      </c>
      <c r="D55" s="22" t="s">
        <v>151</v>
      </c>
      <c r="E55" s="22" t="s">
        <v>151</v>
      </c>
      <c r="F55" s="22" t="s">
        <v>20</v>
      </c>
      <c r="G55" s="23" t="n">
        <v>1</v>
      </c>
      <c r="H55" s="24" t="n">
        <v>0.01</v>
      </c>
      <c r="I55" s="24" t="n">
        <v>0.01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1" t="n">
        <v>45561</v>
      </c>
      <c r="B56" s="22" t="s">
        <v>149</v>
      </c>
      <c r="C56" s="22" t="s">
        <v>157</v>
      </c>
      <c r="D56" s="22" t="s">
        <v>151</v>
      </c>
      <c r="E56" s="22" t="s">
        <v>151</v>
      </c>
      <c r="F56" s="22" t="s">
        <v>20</v>
      </c>
      <c r="G56" s="23" t="n">
        <v>1</v>
      </c>
      <c r="H56" s="24" t="n">
        <v>0.01</v>
      </c>
      <c r="I56" s="24" t="n">
        <v>0.01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1" t="n">
        <v>45562</v>
      </c>
      <c r="B57" s="22" t="s">
        <v>149</v>
      </c>
      <c r="C57" s="22" t="s">
        <v>157</v>
      </c>
      <c r="D57" s="22" t="s">
        <v>151</v>
      </c>
      <c r="E57" s="22" t="s">
        <v>151</v>
      </c>
      <c r="F57" s="22" t="s">
        <v>20</v>
      </c>
      <c r="G57" s="23" t="n">
        <v>1</v>
      </c>
      <c r="H57" s="24" t="n">
        <v>0.01</v>
      </c>
      <c r="I57" s="24" t="n">
        <v>0.01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1" t="n">
        <v>45565</v>
      </c>
      <c r="B58" s="22" t="s">
        <v>149</v>
      </c>
      <c r="C58" s="22" t="s">
        <v>157</v>
      </c>
      <c r="D58" s="22" t="s">
        <v>151</v>
      </c>
      <c r="E58" s="22" t="s">
        <v>151</v>
      </c>
      <c r="F58" s="22" t="s">
        <v>20</v>
      </c>
      <c r="G58" s="23" t="n">
        <v>1</v>
      </c>
      <c r="H58" s="24" t="n">
        <v>0.01</v>
      </c>
      <c r="I58" s="24" t="n">
        <v>0.01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1" t="n">
        <v>45566</v>
      </c>
      <c r="B59" s="22" t="s">
        <v>149</v>
      </c>
      <c r="C59" s="22" t="s">
        <v>157</v>
      </c>
      <c r="D59" s="22" t="s">
        <v>151</v>
      </c>
      <c r="E59" s="22" t="s">
        <v>151</v>
      </c>
      <c r="F59" s="22" t="s">
        <v>20</v>
      </c>
      <c r="G59" s="23" t="n">
        <v>1</v>
      </c>
      <c r="H59" s="24" t="n">
        <v>0.01</v>
      </c>
      <c r="I59" s="24" t="n">
        <v>0.01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1" t="n">
        <v>45567</v>
      </c>
      <c r="B60" s="22" t="s">
        <v>149</v>
      </c>
      <c r="C60" s="22" t="s">
        <v>157</v>
      </c>
      <c r="D60" s="22" t="s">
        <v>151</v>
      </c>
      <c r="E60" s="22" t="s">
        <v>151</v>
      </c>
      <c r="F60" s="22" t="s">
        <v>20</v>
      </c>
      <c r="G60" s="23" t="n">
        <v>1</v>
      </c>
      <c r="H60" s="24" t="n">
        <v>0.01</v>
      </c>
      <c r="I60" s="24" t="n">
        <v>0.01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1" t="n">
        <v>45568</v>
      </c>
      <c r="B61" s="22" t="s">
        <v>149</v>
      </c>
      <c r="C61" s="22" t="s">
        <v>157</v>
      </c>
      <c r="D61" s="22" t="s">
        <v>151</v>
      </c>
      <c r="E61" s="22" t="s">
        <v>151</v>
      </c>
      <c r="F61" s="22" t="s">
        <v>20</v>
      </c>
      <c r="G61" s="23" t="n">
        <v>1</v>
      </c>
      <c r="H61" s="24" t="n">
        <v>0.01</v>
      </c>
      <c r="I61" s="24" t="n">
        <v>0.01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1" t="n">
        <v>45569</v>
      </c>
      <c r="B62" s="22" t="s">
        <v>149</v>
      </c>
      <c r="C62" s="22" t="s">
        <v>157</v>
      </c>
      <c r="D62" s="22" t="s">
        <v>151</v>
      </c>
      <c r="E62" s="22" t="s">
        <v>151</v>
      </c>
      <c r="F62" s="22" t="s">
        <v>20</v>
      </c>
      <c r="G62" s="23" t="n">
        <v>1</v>
      </c>
      <c r="H62" s="24" t="n">
        <v>0.01</v>
      </c>
      <c r="I62" s="24" t="n">
        <v>0.01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1" t="n">
        <v>45572</v>
      </c>
      <c r="B63" s="22" t="s">
        <v>149</v>
      </c>
      <c r="C63" s="22" t="s">
        <v>157</v>
      </c>
      <c r="D63" s="22" t="s">
        <v>151</v>
      </c>
      <c r="E63" s="22" t="s">
        <v>151</v>
      </c>
      <c r="F63" s="22" t="s">
        <v>20</v>
      </c>
      <c r="G63" s="23" t="n">
        <v>1</v>
      </c>
      <c r="H63" s="24" t="n">
        <v>0.01</v>
      </c>
      <c r="I63" s="24" t="n">
        <v>0.01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1" t="n">
        <v>45573</v>
      </c>
      <c r="B64" s="22" t="s">
        <v>149</v>
      </c>
      <c r="C64" s="22" t="s">
        <v>157</v>
      </c>
      <c r="D64" s="22" t="s">
        <v>151</v>
      </c>
      <c r="E64" s="22" t="s">
        <v>151</v>
      </c>
      <c r="F64" s="22" t="s">
        <v>20</v>
      </c>
      <c r="G64" s="23" t="n">
        <v>1</v>
      </c>
      <c r="H64" s="24" t="n">
        <v>0.01</v>
      </c>
      <c r="I64" s="24" t="n">
        <v>0.01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1" t="n">
        <v>45574</v>
      </c>
      <c r="B65" s="22" t="s">
        <v>149</v>
      </c>
      <c r="C65" s="22" t="s">
        <v>157</v>
      </c>
      <c r="D65" s="22" t="s">
        <v>151</v>
      </c>
      <c r="E65" s="22" t="s">
        <v>151</v>
      </c>
      <c r="F65" s="22" t="s">
        <v>20</v>
      </c>
      <c r="G65" s="23" t="n">
        <v>1</v>
      </c>
      <c r="H65" s="24" t="n">
        <v>0.01</v>
      </c>
      <c r="I65" s="24" t="n">
        <v>0.01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45575</v>
      </c>
      <c r="B66" s="22" t="s">
        <v>149</v>
      </c>
      <c r="C66" s="22" t="s">
        <v>157</v>
      </c>
      <c r="D66" s="22" t="s">
        <v>151</v>
      </c>
      <c r="E66" s="22" t="s">
        <v>151</v>
      </c>
      <c r="F66" s="22" t="s">
        <v>20</v>
      </c>
      <c r="G66" s="23" t="n">
        <v>1</v>
      </c>
      <c r="H66" s="24" t="n">
        <v>0.01</v>
      </c>
      <c r="I66" s="24" t="n">
        <v>0.01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1" t="n">
        <v>45575</v>
      </c>
      <c r="B67" s="22" t="s">
        <v>151</v>
      </c>
      <c r="C67" s="22" t="s">
        <v>160</v>
      </c>
      <c r="D67" s="22" t="s">
        <v>151</v>
      </c>
      <c r="E67" s="22" t="s">
        <v>151</v>
      </c>
      <c r="F67" s="22" t="s">
        <v>20</v>
      </c>
      <c r="G67" s="23" t="n">
        <v>1</v>
      </c>
      <c r="H67" s="24" t="n">
        <v>411.1</v>
      </c>
      <c r="I67" s="24" t="n">
        <v>411.1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1" t="n">
        <v>45575</v>
      </c>
      <c r="B68" s="22" t="s">
        <v>148</v>
      </c>
      <c r="C68" s="22" t="s">
        <v>82</v>
      </c>
      <c r="D68" s="22" t="s">
        <v>148</v>
      </c>
      <c r="E68" s="22" t="s">
        <v>148</v>
      </c>
      <c r="F68" s="22" t="s">
        <v>20</v>
      </c>
      <c r="G68" s="23" t="n">
        <v>1</v>
      </c>
      <c r="H68" s="24" t="n">
        <v>2400</v>
      </c>
      <c r="I68" s="24" t="n">
        <v>2400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1" t="n">
        <v>45576</v>
      </c>
      <c r="B69" s="22" t="s">
        <v>149</v>
      </c>
      <c r="C69" s="22" t="s">
        <v>157</v>
      </c>
      <c r="D69" s="22" t="s">
        <v>151</v>
      </c>
      <c r="E69" s="22" t="s">
        <v>151</v>
      </c>
      <c r="F69" s="22" t="s">
        <v>20</v>
      </c>
      <c r="G69" s="23" t="n">
        <v>1</v>
      </c>
      <c r="H69" s="24" t="n">
        <v>0.01</v>
      </c>
      <c r="I69" s="24" t="n">
        <v>0.01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45576</v>
      </c>
      <c r="B70" s="22" t="s">
        <v>151</v>
      </c>
      <c r="C70" s="22" t="s">
        <v>158</v>
      </c>
      <c r="D70" s="22" t="s">
        <v>151</v>
      </c>
      <c r="E70" s="22" t="s">
        <v>151</v>
      </c>
      <c r="F70" s="22" t="s">
        <v>20</v>
      </c>
      <c r="G70" s="23" t="n">
        <v>1</v>
      </c>
      <c r="H70" s="24" t="n">
        <v>72.95</v>
      </c>
      <c r="I70" s="24" t="n">
        <v>72.95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45579</v>
      </c>
      <c r="B71" s="22" t="s">
        <v>149</v>
      </c>
      <c r="C71" s="22" t="s">
        <v>157</v>
      </c>
      <c r="D71" s="22" t="s">
        <v>151</v>
      </c>
      <c r="E71" s="22" t="s">
        <v>151</v>
      </c>
      <c r="F71" s="22" t="s">
        <v>20</v>
      </c>
      <c r="G71" s="23" t="n">
        <v>1</v>
      </c>
      <c r="H71" s="24" t="n">
        <v>0.01</v>
      </c>
      <c r="I71" s="24" t="n">
        <v>0.01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0" t="n">
        <v>45579</v>
      </c>
      <c r="B72" s="2" t="s">
        <v>38</v>
      </c>
      <c r="C72" s="2" t="s">
        <v>161</v>
      </c>
      <c r="D72" s="2" t="s">
        <v>124</v>
      </c>
      <c r="E72" s="2" t="s">
        <v>34</v>
      </c>
      <c r="F72" s="2" t="s">
        <v>20</v>
      </c>
      <c r="G72" s="7" t="n">
        <v>3</v>
      </c>
      <c r="H72" s="6" t="n">
        <v>99.99</v>
      </c>
      <c r="I72" s="6" t="n">
        <v>-2999.7</v>
      </c>
      <c r="J72" s="6" t="n">
        <v>-23.07</v>
      </c>
      <c r="K72" s="6" t="n">
        <v>0</v>
      </c>
      <c r="L72" s="6" t="n">
        <v>0</v>
      </c>
      <c r="M72" s="6" t="s">
        <f>=I72+J72+K72+L72</f>
      </c>
      <c r="N72" s="2"/>
    </row>
    <row collapsed="false" customFormat="false" customHeight="false" hidden="false" ht="12.1" outlineLevel="0" r="73">
      <c r="A73" s="21" t="n">
        <v>45580</v>
      </c>
      <c r="B73" s="22" t="s">
        <v>149</v>
      </c>
      <c r="C73" s="22" t="s">
        <v>157</v>
      </c>
      <c r="D73" s="22" t="s">
        <v>151</v>
      </c>
      <c r="E73" s="22" t="s">
        <v>151</v>
      </c>
      <c r="F73" s="22" t="s">
        <v>20</v>
      </c>
      <c r="G73" s="23" t="n">
        <v>1</v>
      </c>
      <c r="H73" s="24" t="n">
        <v>0.01</v>
      </c>
      <c r="I73" s="24" t="n">
        <v>0.01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45581</v>
      </c>
      <c r="B74" s="22" t="s">
        <v>149</v>
      </c>
      <c r="C74" s="22" t="s">
        <v>157</v>
      </c>
      <c r="D74" s="22" t="s">
        <v>151</v>
      </c>
      <c r="E74" s="22" t="s">
        <v>151</v>
      </c>
      <c r="F74" s="22" t="s">
        <v>20</v>
      </c>
      <c r="G74" s="23" t="n">
        <v>1</v>
      </c>
      <c r="H74" s="24" t="n">
        <v>0.01</v>
      </c>
      <c r="I74" s="24" t="n">
        <v>0.01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1" t="n">
        <v>45582</v>
      </c>
      <c r="B75" s="22" t="s">
        <v>149</v>
      </c>
      <c r="C75" s="22" t="s">
        <v>157</v>
      </c>
      <c r="D75" s="22" t="s">
        <v>151</v>
      </c>
      <c r="E75" s="22" t="s">
        <v>151</v>
      </c>
      <c r="F75" s="22" t="s">
        <v>20</v>
      </c>
      <c r="G75" s="23" t="n">
        <v>1</v>
      </c>
      <c r="H75" s="24" t="n">
        <v>0.01</v>
      </c>
      <c r="I75" s="24" t="n">
        <v>0.01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45586</v>
      </c>
      <c r="B76" s="22" t="s">
        <v>149</v>
      </c>
      <c r="C76" s="22" t="s">
        <v>157</v>
      </c>
      <c r="D76" s="22" t="s">
        <v>151</v>
      </c>
      <c r="E76" s="22" t="s">
        <v>151</v>
      </c>
      <c r="F76" s="22" t="s">
        <v>20</v>
      </c>
      <c r="G76" s="23" t="n">
        <v>1</v>
      </c>
      <c r="H76" s="24" t="n">
        <v>0.01</v>
      </c>
      <c r="I76" s="24" t="n">
        <v>0.01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45587</v>
      </c>
      <c r="B77" s="22" t="s">
        <v>149</v>
      </c>
      <c r="C77" s="22" t="s">
        <v>157</v>
      </c>
      <c r="D77" s="22" t="s">
        <v>151</v>
      </c>
      <c r="E77" s="22" t="s">
        <v>151</v>
      </c>
      <c r="F77" s="22" t="s">
        <v>20</v>
      </c>
      <c r="G77" s="23" t="n">
        <v>1</v>
      </c>
      <c r="H77" s="24" t="n">
        <v>0.01</v>
      </c>
      <c r="I77" s="24" t="n">
        <v>0.01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45588</v>
      </c>
      <c r="B78" s="22" t="s">
        <v>149</v>
      </c>
      <c r="C78" s="22" t="s">
        <v>157</v>
      </c>
      <c r="D78" s="22" t="s">
        <v>151</v>
      </c>
      <c r="E78" s="22" t="s">
        <v>151</v>
      </c>
      <c r="F78" s="22" t="s">
        <v>20</v>
      </c>
      <c r="G78" s="23" t="n">
        <v>1</v>
      </c>
      <c r="H78" s="24" t="n">
        <v>0.01</v>
      </c>
      <c r="I78" s="24" t="n">
        <v>0.01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45589</v>
      </c>
      <c r="B79" s="22" t="s">
        <v>149</v>
      </c>
      <c r="C79" s="22" t="s">
        <v>157</v>
      </c>
      <c r="D79" s="22" t="s">
        <v>151</v>
      </c>
      <c r="E79" s="22" t="s">
        <v>151</v>
      </c>
      <c r="F79" s="22" t="s">
        <v>20</v>
      </c>
      <c r="G79" s="23" t="n">
        <v>1</v>
      </c>
      <c r="H79" s="24" t="n">
        <v>0.01</v>
      </c>
      <c r="I79" s="24" t="n">
        <v>0.01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45590</v>
      </c>
      <c r="B80" s="22" t="s">
        <v>149</v>
      </c>
      <c r="C80" s="22" t="s">
        <v>157</v>
      </c>
      <c r="D80" s="22" t="s">
        <v>151</v>
      </c>
      <c r="E80" s="22" t="s">
        <v>151</v>
      </c>
      <c r="F80" s="22" t="s">
        <v>20</v>
      </c>
      <c r="G80" s="23" t="n">
        <v>1</v>
      </c>
      <c r="H80" s="24" t="n">
        <v>0.01</v>
      </c>
      <c r="I80" s="24" t="n">
        <v>0.01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1" t="n">
        <v>45593</v>
      </c>
      <c r="B81" s="22" t="s">
        <v>149</v>
      </c>
      <c r="C81" s="22" t="s">
        <v>157</v>
      </c>
      <c r="D81" s="22" t="s">
        <v>151</v>
      </c>
      <c r="E81" s="22" t="s">
        <v>151</v>
      </c>
      <c r="F81" s="22" t="s">
        <v>20</v>
      </c>
      <c r="G81" s="23" t="n">
        <v>1</v>
      </c>
      <c r="H81" s="24" t="n">
        <v>0.01</v>
      </c>
      <c r="I81" s="24" t="n">
        <v>0.01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1" t="n">
        <v>45594</v>
      </c>
      <c r="B82" s="22" t="s">
        <v>149</v>
      </c>
      <c r="C82" s="22" t="s">
        <v>157</v>
      </c>
      <c r="D82" s="22" t="s">
        <v>151</v>
      </c>
      <c r="E82" s="22" t="s">
        <v>151</v>
      </c>
      <c r="F82" s="22" t="s">
        <v>20</v>
      </c>
      <c r="G82" s="23" t="n">
        <v>1</v>
      </c>
      <c r="H82" s="24" t="n">
        <v>0.01</v>
      </c>
      <c r="I82" s="24" t="n">
        <v>0.01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1" t="n">
        <v>45594</v>
      </c>
      <c r="B83" s="22" t="s">
        <v>151</v>
      </c>
      <c r="C83" s="22" t="s">
        <v>162</v>
      </c>
      <c r="D83" s="22" t="s">
        <v>151</v>
      </c>
      <c r="E83" s="22" t="s">
        <v>151</v>
      </c>
      <c r="F83" s="22" t="s">
        <v>20</v>
      </c>
      <c r="G83" s="23" t="n">
        <v>1</v>
      </c>
      <c r="H83" s="24" t="n">
        <v>38.46</v>
      </c>
      <c r="I83" s="24" t="n">
        <v>38.46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1" t="n">
        <v>45595</v>
      </c>
      <c r="B84" s="22" t="s">
        <v>149</v>
      </c>
      <c r="C84" s="22" t="s">
        <v>157</v>
      </c>
      <c r="D84" s="22" t="s">
        <v>151</v>
      </c>
      <c r="E84" s="22" t="s">
        <v>151</v>
      </c>
      <c r="F84" s="22" t="s">
        <v>20</v>
      </c>
      <c r="G84" s="23" t="n">
        <v>1</v>
      </c>
      <c r="H84" s="24" t="n">
        <v>0.01</v>
      </c>
      <c r="I84" s="24" t="n">
        <v>0.01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45596</v>
      </c>
      <c r="B85" s="22" t="s">
        <v>149</v>
      </c>
      <c r="C85" s="22" t="s">
        <v>157</v>
      </c>
      <c r="D85" s="22" t="s">
        <v>151</v>
      </c>
      <c r="E85" s="22" t="s">
        <v>151</v>
      </c>
      <c r="F85" s="22" t="s">
        <v>20</v>
      </c>
      <c r="G85" s="23" t="n">
        <v>1</v>
      </c>
      <c r="H85" s="24" t="n">
        <v>0.01</v>
      </c>
      <c r="I85" s="24" t="n">
        <v>0.01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1" t="n">
        <v>45597</v>
      </c>
      <c r="B86" s="22" t="s">
        <v>149</v>
      </c>
      <c r="C86" s="22" t="s">
        <v>157</v>
      </c>
      <c r="D86" s="22" t="s">
        <v>151</v>
      </c>
      <c r="E86" s="22" t="s">
        <v>151</v>
      </c>
      <c r="F86" s="22" t="s">
        <v>20</v>
      </c>
      <c r="G86" s="23" t="n">
        <v>1</v>
      </c>
      <c r="H86" s="24" t="n">
        <v>0.01</v>
      </c>
      <c r="I86" s="24" t="n">
        <v>0.01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2"/>
    </row>
    <row collapsed="false" customFormat="false" customHeight="false" hidden="false" ht="12.1" outlineLevel="0" r="87">
      <c r="A87" s="21" t="n">
        <v>45598</v>
      </c>
      <c r="B87" s="22" t="s">
        <v>149</v>
      </c>
      <c r="C87" s="22" t="s">
        <v>157</v>
      </c>
      <c r="D87" s="22" t="s">
        <v>151</v>
      </c>
      <c r="E87" s="22" t="s">
        <v>151</v>
      </c>
      <c r="F87" s="22" t="s">
        <v>20</v>
      </c>
      <c r="G87" s="23" t="n">
        <v>1</v>
      </c>
      <c r="H87" s="24" t="n">
        <v>0.01</v>
      </c>
      <c r="I87" s="24" t="n">
        <v>0.01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1" t="n">
        <v>45600</v>
      </c>
      <c r="B88" s="22" t="s">
        <v>149</v>
      </c>
      <c r="C88" s="22" t="s">
        <v>157</v>
      </c>
      <c r="D88" s="22" t="s">
        <v>151</v>
      </c>
      <c r="E88" s="22" t="s">
        <v>151</v>
      </c>
      <c r="F88" s="22" t="s">
        <v>20</v>
      </c>
      <c r="G88" s="23" t="n">
        <v>1</v>
      </c>
      <c r="H88" s="24" t="n">
        <v>0.01</v>
      </c>
      <c r="I88" s="24" t="n">
        <v>0.01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1" t="n">
        <v>45601</v>
      </c>
      <c r="B89" s="22" t="s">
        <v>149</v>
      </c>
      <c r="C89" s="22" t="s">
        <v>157</v>
      </c>
      <c r="D89" s="22" t="s">
        <v>151</v>
      </c>
      <c r="E89" s="22" t="s">
        <v>151</v>
      </c>
      <c r="F89" s="22" t="s">
        <v>20</v>
      </c>
      <c r="G89" s="23" t="n">
        <v>1</v>
      </c>
      <c r="H89" s="24" t="n">
        <v>0.01</v>
      </c>
      <c r="I89" s="24" t="n">
        <v>0.01</v>
      </c>
      <c r="J89" s="24" t="n">
        <v>0</v>
      </c>
      <c r="K89" s="24" t="n">
        <v>0</v>
      </c>
      <c r="L89" s="24" t="n">
        <v>0</v>
      </c>
      <c r="M89" s="6" t="s">
        <f>=I89+J89+K89+L89</f>
      </c>
      <c r="N89" s="22"/>
    </row>
    <row collapsed="false" customFormat="false" customHeight="false" hidden="false" ht="12.1" outlineLevel="0" r="90">
      <c r="A90" s="21" t="n">
        <v>45602</v>
      </c>
      <c r="B90" s="22" t="s">
        <v>149</v>
      </c>
      <c r="C90" s="22" t="s">
        <v>157</v>
      </c>
      <c r="D90" s="22" t="s">
        <v>151</v>
      </c>
      <c r="E90" s="22" t="s">
        <v>151</v>
      </c>
      <c r="F90" s="22" t="s">
        <v>20</v>
      </c>
      <c r="G90" s="23" t="n">
        <v>1</v>
      </c>
      <c r="H90" s="24" t="n">
        <v>0.01</v>
      </c>
      <c r="I90" s="24" t="n">
        <v>0.01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45603</v>
      </c>
      <c r="B91" s="22" t="s">
        <v>149</v>
      </c>
      <c r="C91" s="22" t="s">
        <v>157</v>
      </c>
      <c r="D91" s="22" t="s">
        <v>151</v>
      </c>
      <c r="E91" s="22" t="s">
        <v>151</v>
      </c>
      <c r="F91" s="22" t="s">
        <v>20</v>
      </c>
      <c r="G91" s="23" t="n">
        <v>1</v>
      </c>
      <c r="H91" s="24" t="n">
        <v>0.01</v>
      </c>
      <c r="I91" s="24" t="n">
        <v>0.01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45604</v>
      </c>
      <c r="B92" s="22" t="s">
        <v>149</v>
      </c>
      <c r="C92" s="22" t="s">
        <v>157</v>
      </c>
      <c r="D92" s="22" t="s">
        <v>151</v>
      </c>
      <c r="E92" s="22" t="s">
        <v>151</v>
      </c>
      <c r="F92" s="22" t="s">
        <v>20</v>
      </c>
      <c r="G92" s="23" t="n">
        <v>1</v>
      </c>
      <c r="H92" s="24" t="n">
        <v>0.01</v>
      </c>
      <c r="I92" s="24" t="n">
        <v>0.01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1" t="n">
        <v>45604</v>
      </c>
      <c r="B93" s="22" t="s">
        <v>148</v>
      </c>
      <c r="C93" s="22" t="s">
        <v>82</v>
      </c>
      <c r="D93" s="22" t="s">
        <v>148</v>
      </c>
      <c r="E93" s="22" t="s">
        <v>148</v>
      </c>
      <c r="F93" s="22" t="s">
        <v>20</v>
      </c>
      <c r="G93" s="23" t="n">
        <v>1</v>
      </c>
      <c r="H93" s="24" t="n">
        <v>5300</v>
      </c>
      <c r="I93" s="24" t="n">
        <v>5300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1" t="n">
        <v>45607</v>
      </c>
      <c r="B94" s="22" t="s">
        <v>149</v>
      </c>
      <c r="C94" s="22" t="s">
        <v>157</v>
      </c>
      <c r="D94" s="22" t="s">
        <v>151</v>
      </c>
      <c r="E94" s="22" t="s">
        <v>151</v>
      </c>
      <c r="F94" s="22" t="s">
        <v>20</v>
      </c>
      <c r="G94" s="23" t="n">
        <v>1</v>
      </c>
      <c r="H94" s="24" t="n">
        <v>0.01</v>
      </c>
      <c r="I94" s="24" t="n">
        <v>0.01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1" t="n">
        <v>45607</v>
      </c>
      <c r="B95" s="22" t="s">
        <v>151</v>
      </c>
      <c r="C95" s="22" t="s">
        <v>158</v>
      </c>
      <c r="D95" s="22" t="s">
        <v>151</v>
      </c>
      <c r="E95" s="22" t="s">
        <v>151</v>
      </c>
      <c r="F95" s="22" t="s">
        <v>20</v>
      </c>
      <c r="G95" s="23" t="n">
        <v>1</v>
      </c>
      <c r="H95" s="24" t="n">
        <v>72.95</v>
      </c>
      <c r="I95" s="24" t="n">
        <v>72.95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0" t="n">
        <v>45607</v>
      </c>
      <c r="B96" s="2" t="s">
        <v>38</v>
      </c>
      <c r="C96" s="2" t="s">
        <v>161</v>
      </c>
      <c r="D96" s="2" t="s">
        <v>124</v>
      </c>
      <c r="E96" s="2" t="s">
        <v>34</v>
      </c>
      <c r="F96" s="2" t="s">
        <v>20</v>
      </c>
      <c r="G96" s="7" t="n">
        <v>5</v>
      </c>
      <c r="H96" s="6" t="n">
        <v>99.99</v>
      </c>
      <c r="I96" s="6" t="n">
        <v>-4999.5</v>
      </c>
      <c r="J96" s="6" t="n">
        <v>-34.2</v>
      </c>
      <c r="K96" s="6" t="n">
        <v>0</v>
      </c>
      <c r="L96" s="6" t="n">
        <v>0</v>
      </c>
      <c r="M96" s="6" t="s">
        <f>=I96+J96+K96+L96</f>
      </c>
      <c r="N96" s="2"/>
    </row>
    <row collapsed="false" customFormat="false" customHeight="false" hidden="false" ht="12.1" outlineLevel="0" r="97">
      <c r="A97" s="21" t="n">
        <v>45608</v>
      </c>
      <c r="B97" s="22" t="s">
        <v>149</v>
      </c>
      <c r="C97" s="22" t="s">
        <v>157</v>
      </c>
      <c r="D97" s="22" t="s">
        <v>151</v>
      </c>
      <c r="E97" s="22" t="s">
        <v>151</v>
      </c>
      <c r="F97" s="22" t="s">
        <v>20</v>
      </c>
      <c r="G97" s="23" t="n">
        <v>1</v>
      </c>
      <c r="H97" s="24" t="n">
        <v>0.01</v>
      </c>
      <c r="I97" s="24" t="n">
        <v>0.01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2"/>
    </row>
    <row collapsed="false" customFormat="false" customHeight="false" hidden="false" ht="12.1" outlineLevel="0" r="98">
      <c r="A98" s="21" t="n">
        <v>45609</v>
      </c>
      <c r="B98" s="22" t="s">
        <v>149</v>
      </c>
      <c r="C98" s="22" t="s">
        <v>157</v>
      </c>
      <c r="D98" s="22" t="s">
        <v>151</v>
      </c>
      <c r="E98" s="22" t="s">
        <v>151</v>
      </c>
      <c r="F98" s="22" t="s">
        <v>20</v>
      </c>
      <c r="G98" s="23" t="n">
        <v>1</v>
      </c>
      <c r="H98" s="24" t="n">
        <v>0.01</v>
      </c>
      <c r="I98" s="24" t="n">
        <v>0.01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1" t="n">
        <v>45610</v>
      </c>
      <c r="B99" s="22" t="s">
        <v>149</v>
      </c>
      <c r="C99" s="22" t="s">
        <v>157</v>
      </c>
      <c r="D99" s="22" t="s">
        <v>151</v>
      </c>
      <c r="E99" s="22" t="s">
        <v>151</v>
      </c>
      <c r="F99" s="22" t="s">
        <v>20</v>
      </c>
      <c r="G99" s="23" t="n">
        <v>1</v>
      </c>
      <c r="H99" s="24" t="n">
        <v>0.01</v>
      </c>
      <c r="I99" s="24" t="n">
        <v>0.01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45611</v>
      </c>
      <c r="B100" s="22" t="s">
        <v>149</v>
      </c>
      <c r="C100" s="22" t="s">
        <v>157</v>
      </c>
      <c r="D100" s="22" t="s">
        <v>151</v>
      </c>
      <c r="E100" s="22" t="s">
        <v>151</v>
      </c>
      <c r="F100" s="22" t="s">
        <v>20</v>
      </c>
      <c r="G100" s="23" t="n">
        <v>1</v>
      </c>
      <c r="H100" s="24" t="n">
        <v>0.01</v>
      </c>
      <c r="I100" s="24" t="n">
        <v>0.01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1" t="n">
        <v>45614</v>
      </c>
      <c r="B101" s="22" t="s">
        <v>149</v>
      </c>
      <c r="C101" s="22" t="s">
        <v>157</v>
      </c>
      <c r="D101" s="22" t="s">
        <v>151</v>
      </c>
      <c r="E101" s="22" t="s">
        <v>151</v>
      </c>
      <c r="F101" s="22" t="s">
        <v>20</v>
      </c>
      <c r="G101" s="23" t="n">
        <v>1</v>
      </c>
      <c r="H101" s="24" t="n">
        <v>0.01</v>
      </c>
      <c r="I101" s="24" t="n">
        <v>0.01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/>
    </row>
    <row collapsed="false" customFormat="false" customHeight="false" hidden="false" ht="12.1" outlineLevel="0" r="102">
      <c r="A102" s="21" t="n">
        <v>45615</v>
      </c>
      <c r="B102" s="22" t="s">
        <v>149</v>
      </c>
      <c r="C102" s="22" t="s">
        <v>157</v>
      </c>
      <c r="D102" s="22" t="s">
        <v>151</v>
      </c>
      <c r="E102" s="22" t="s">
        <v>151</v>
      </c>
      <c r="F102" s="22" t="s">
        <v>20</v>
      </c>
      <c r="G102" s="23" t="n">
        <v>1</v>
      </c>
      <c r="H102" s="24" t="n">
        <v>0.01</v>
      </c>
      <c r="I102" s="24" t="n">
        <v>0.01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45616</v>
      </c>
      <c r="B103" s="22" t="s">
        <v>149</v>
      </c>
      <c r="C103" s="22" t="s">
        <v>157</v>
      </c>
      <c r="D103" s="22" t="s">
        <v>151</v>
      </c>
      <c r="E103" s="22" t="s">
        <v>151</v>
      </c>
      <c r="F103" s="22" t="s">
        <v>20</v>
      </c>
      <c r="G103" s="23" t="n">
        <v>1</v>
      </c>
      <c r="H103" s="24" t="n">
        <v>0.01</v>
      </c>
      <c r="I103" s="24" t="n">
        <v>0.01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1" t="n">
        <v>45617</v>
      </c>
      <c r="B104" s="22" t="s">
        <v>149</v>
      </c>
      <c r="C104" s="22" t="s">
        <v>157</v>
      </c>
      <c r="D104" s="22" t="s">
        <v>151</v>
      </c>
      <c r="E104" s="22" t="s">
        <v>151</v>
      </c>
      <c r="F104" s="22" t="s">
        <v>20</v>
      </c>
      <c r="G104" s="23" t="n">
        <v>1</v>
      </c>
      <c r="H104" s="24" t="n">
        <v>0.01</v>
      </c>
      <c r="I104" s="24" t="n">
        <v>0.01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1" t="n">
        <v>45618</v>
      </c>
      <c r="B105" s="22" t="s">
        <v>149</v>
      </c>
      <c r="C105" s="22" t="s">
        <v>157</v>
      </c>
      <c r="D105" s="22" t="s">
        <v>151</v>
      </c>
      <c r="E105" s="22" t="s">
        <v>151</v>
      </c>
      <c r="F105" s="22" t="s">
        <v>20</v>
      </c>
      <c r="G105" s="23" t="n">
        <v>1</v>
      </c>
      <c r="H105" s="24" t="n">
        <v>0.01</v>
      </c>
      <c r="I105" s="24" t="n">
        <v>0.01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1" t="n">
        <v>45621</v>
      </c>
      <c r="B106" s="22" t="s">
        <v>149</v>
      </c>
      <c r="C106" s="22" t="s">
        <v>157</v>
      </c>
      <c r="D106" s="22" t="s">
        <v>151</v>
      </c>
      <c r="E106" s="22" t="s">
        <v>151</v>
      </c>
      <c r="F106" s="22" t="s">
        <v>20</v>
      </c>
      <c r="G106" s="23" t="n">
        <v>1</v>
      </c>
      <c r="H106" s="24" t="n">
        <v>0.01</v>
      </c>
      <c r="I106" s="24" t="n">
        <v>0.01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1" t="n">
        <v>45621</v>
      </c>
      <c r="B107" s="22" t="s">
        <v>148</v>
      </c>
      <c r="C107" s="22" t="s">
        <v>82</v>
      </c>
      <c r="D107" s="22" t="s">
        <v>148</v>
      </c>
      <c r="E107" s="22" t="s">
        <v>148</v>
      </c>
      <c r="F107" s="22" t="s">
        <v>20</v>
      </c>
      <c r="G107" s="23" t="n">
        <v>1</v>
      </c>
      <c r="H107" s="24" t="n">
        <v>2000</v>
      </c>
      <c r="I107" s="24" t="n">
        <v>2000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2"/>
    </row>
    <row collapsed="false" customFormat="false" customHeight="false" hidden="false" ht="12.1" outlineLevel="0" r="108">
      <c r="A108" s="21" t="n">
        <v>45622</v>
      </c>
      <c r="B108" s="22" t="s">
        <v>149</v>
      </c>
      <c r="C108" s="22" t="s">
        <v>157</v>
      </c>
      <c r="D108" s="22" t="s">
        <v>151</v>
      </c>
      <c r="E108" s="22" t="s">
        <v>151</v>
      </c>
      <c r="F108" s="22" t="s">
        <v>20</v>
      </c>
      <c r="G108" s="23" t="n">
        <v>1</v>
      </c>
      <c r="H108" s="24" t="n">
        <v>0.01</v>
      </c>
      <c r="I108" s="24" t="n">
        <v>0.01</v>
      </c>
      <c r="J108" s="24" t="n">
        <v>0</v>
      </c>
      <c r="K108" s="24" t="n">
        <v>0</v>
      </c>
      <c r="L108" s="24" t="n">
        <v>0</v>
      </c>
      <c r="M108" s="6" t="s">
        <f>=I108+J108+K108+L108</f>
      </c>
      <c r="N108" s="22"/>
    </row>
    <row collapsed="false" customFormat="false" customHeight="false" hidden="false" ht="12.1" outlineLevel="0" r="109">
      <c r="A109" s="21" t="n">
        <v>45622</v>
      </c>
      <c r="B109" s="22" t="s">
        <v>149</v>
      </c>
      <c r="C109" s="22" t="s">
        <v>150</v>
      </c>
      <c r="D109" s="22" t="s">
        <v>151</v>
      </c>
      <c r="E109" s="22" t="s">
        <v>151</v>
      </c>
      <c r="F109" s="22" t="s">
        <v>20</v>
      </c>
      <c r="G109" s="23" t="n">
        <v>1</v>
      </c>
      <c r="H109" s="24" t="n">
        <v>0.01</v>
      </c>
      <c r="I109" s="24" t="n">
        <v>0.01</v>
      </c>
      <c r="J109" s="24" t="n">
        <v>0</v>
      </c>
      <c r="K109" s="24" t="n">
        <v>0</v>
      </c>
      <c r="L109" s="24" t="n">
        <v>0</v>
      </c>
      <c r="M109" s="6" t="s">
        <f>=I109+J109+K109+L109</f>
      </c>
      <c r="N109" s="22"/>
    </row>
    <row collapsed="false" customFormat="false" customHeight="false" hidden="false" ht="12.1" outlineLevel="0" r="110">
      <c r="A110" s="20" t="n">
        <v>45622</v>
      </c>
      <c r="B110" s="2" t="s">
        <v>58</v>
      </c>
      <c r="C110" s="2" t="s">
        <v>163</v>
      </c>
      <c r="D110" s="2" t="s">
        <v>124</v>
      </c>
      <c r="E110" s="2" t="s">
        <v>34</v>
      </c>
      <c r="F110" s="2" t="s">
        <v>20</v>
      </c>
      <c r="G110" s="7" t="n">
        <v>2</v>
      </c>
      <c r="H110" s="6" t="n">
        <v>98.13</v>
      </c>
      <c r="I110" s="6" t="n">
        <v>-1962.6</v>
      </c>
      <c r="J110" s="6" t="n">
        <v>-13.54</v>
      </c>
      <c r="K110" s="6" t="n">
        <v>0</v>
      </c>
      <c r="L110" s="6" t="n">
        <v>0</v>
      </c>
      <c r="M110" s="6" t="s">
        <f>=I110+J110+K110+L110</f>
      </c>
      <c r="N110" s="2"/>
    </row>
    <row collapsed="false" customFormat="false" customHeight="false" hidden="false" ht="12.1" outlineLevel="0" r="111">
      <c r="A111" s="21" t="n">
        <v>45623</v>
      </c>
      <c r="B111" s="22" t="s">
        <v>149</v>
      </c>
      <c r="C111" s="22" t="s">
        <v>157</v>
      </c>
      <c r="D111" s="22" t="s">
        <v>151</v>
      </c>
      <c r="E111" s="22" t="s">
        <v>151</v>
      </c>
      <c r="F111" s="22" t="s">
        <v>20</v>
      </c>
      <c r="G111" s="23" t="n">
        <v>1</v>
      </c>
      <c r="H111" s="24" t="n">
        <v>0.01</v>
      </c>
      <c r="I111" s="24" t="n">
        <v>0.01</v>
      </c>
      <c r="J111" s="24" t="n">
        <v>0</v>
      </c>
      <c r="K111" s="24" t="n">
        <v>0</v>
      </c>
      <c r="L111" s="24" t="n">
        <v>0</v>
      </c>
      <c r="M111" s="6" t="s">
        <f>=I111+J111+K111+L111</f>
      </c>
      <c r="N111" s="22"/>
    </row>
    <row collapsed="false" customFormat="false" customHeight="false" hidden="false" ht="12.1" outlineLevel="0" r="112">
      <c r="A112" s="21" t="n">
        <v>45623</v>
      </c>
      <c r="B112" s="22" t="s">
        <v>151</v>
      </c>
      <c r="C112" s="22" t="s">
        <v>162</v>
      </c>
      <c r="D112" s="22" t="s">
        <v>151</v>
      </c>
      <c r="E112" s="22" t="s">
        <v>151</v>
      </c>
      <c r="F112" s="22" t="s">
        <v>20</v>
      </c>
      <c r="G112" s="23" t="n">
        <v>1</v>
      </c>
      <c r="H112" s="24" t="n">
        <v>106</v>
      </c>
      <c r="I112" s="24" t="n">
        <v>106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1" t="n">
        <v>45624</v>
      </c>
      <c r="B113" s="22" t="s">
        <v>149</v>
      </c>
      <c r="C113" s="22" t="s">
        <v>157</v>
      </c>
      <c r="D113" s="22" t="s">
        <v>151</v>
      </c>
      <c r="E113" s="22" t="s">
        <v>151</v>
      </c>
      <c r="F113" s="22" t="s">
        <v>20</v>
      </c>
      <c r="G113" s="23" t="n">
        <v>1</v>
      </c>
      <c r="H113" s="24" t="n">
        <v>0.01</v>
      </c>
      <c r="I113" s="24" t="n">
        <v>0.01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/>
    </row>
    <row collapsed="false" customFormat="false" customHeight="false" hidden="false" ht="12.1" outlineLevel="0" r="114">
      <c r="A114" s="21" t="n">
        <v>45625</v>
      </c>
      <c r="B114" s="22" t="s">
        <v>149</v>
      </c>
      <c r="C114" s="22" t="s">
        <v>157</v>
      </c>
      <c r="D114" s="22" t="s">
        <v>151</v>
      </c>
      <c r="E114" s="22" t="s">
        <v>151</v>
      </c>
      <c r="F114" s="22" t="s">
        <v>20</v>
      </c>
      <c r="G114" s="23" t="n">
        <v>1</v>
      </c>
      <c r="H114" s="24" t="n">
        <v>0.01</v>
      </c>
      <c r="I114" s="24" t="n">
        <v>0.01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1" t="n">
        <v>45628</v>
      </c>
      <c r="B115" s="22" t="s">
        <v>149</v>
      </c>
      <c r="C115" s="22" t="s">
        <v>157</v>
      </c>
      <c r="D115" s="22" t="s">
        <v>151</v>
      </c>
      <c r="E115" s="22" t="s">
        <v>151</v>
      </c>
      <c r="F115" s="22" t="s">
        <v>20</v>
      </c>
      <c r="G115" s="23" t="n">
        <v>1</v>
      </c>
      <c r="H115" s="24" t="n">
        <v>0.01</v>
      </c>
      <c r="I115" s="24" t="n">
        <v>0.01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1" t="n">
        <v>45629</v>
      </c>
      <c r="B116" s="22" t="s">
        <v>149</v>
      </c>
      <c r="C116" s="22" t="s">
        <v>157</v>
      </c>
      <c r="D116" s="22" t="s">
        <v>151</v>
      </c>
      <c r="E116" s="22" t="s">
        <v>151</v>
      </c>
      <c r="F116" s="22" t="s">
        <v>20</v>
      </c>
      <c r="G116" s="23" t="n">
        <v>1</v>
      </c>
      <c r="H116" s="24" t="n">
        <v>0.01</v>
      </c>
      <c r="I116" s="24" t="n">
        <v>0.01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1" t="n">
        <v>45630</v>
      </c>
      <c r="B117" s="22" t="s">
        <v>151</v>
      </c>
      <c r="C117" s="22" t="s">
        <v>164</v>
      </c>
      <c r="D117" s="22" t="s">
        <v>151</v>
      </c>
      <c r="E117" s="22" t="s">
        <v>151</v>
      </c>
      <c r="F117" s="22" t="s">
        <v>20</v>
      </c>
      <c r="G117" s="23" t="n">
        <v>1</v>
      </c>
      <c r="H117" s="24" t="n">
        <v>460.2</v>
      </c>
      <c r="I117" s="24" t="n">
        <v>460.2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1" t="n">
        <v>45630</v>
      </c>
      <c r="B118" s="22" t="s">
        <v>148</v>
      </c>
      <c r="C118" s="22" t="s">
        <v>82</v>
      </c>
      <c r="D118" s="22" t="s">
        <v>148</v>
      </c>
      <c r="E118" s="22" t="s">
        <v>148</v>
      </c>
      <c r="F118" s="22" t="s">
        <v>20</v>
      </c>
      <c r="G118" s="23" t="n">
        <v>1</v>
      </c>
      <c r="H118" s="24" t="n">
        <v>1000</v>
      </c>
      <c r="I118" s="24" t="n">
        <v>1000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2"/>
    </row>
    <row collapsed="false" customFormat="false" customHeight="false" hidden="false" ht="12.1" outlineLevel="0" r="119">
      <c r="A119" s="21" t="n">
        <v>45631</v>
      </c>
      <c r="B119" s="22" t="s">
        <v>149</v>
      </c>
      <c r="C119" s="22" t="s">
        <v>157</v>
      </c>
      <c r="D119" s="22" t="s">
        <v>151</v>
      </c>
      <c r="E119" s="22" t="s">
        <v>151</v>
      </c>
      <c r="F119" s="22" t="s">
        <v>20</v>
      </c>
      <c r="G119" s="23" t="n">
        <v>1</v>
      </c>
      <c r="H119" s="24" t="n">
        <v>0.01</v>
      </c>
      <c r="I119" s="24" t="n">
        <v>0.01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45631</v>
      </c>
      <c r="B120" s="22" t="s">
        <v>149</v>
      </c>
      <c r="C120" s="22" t="s">
        <v>150</v>
      </c>
      <c r="D120" s="22" t="s">
        <v>151</v>
      </c>
      <c r="E120" s="22" t="s">
        <v>151</v>
      </c>
      <c r="F120" s="22" t="s">
        <v>20</v>
      </c>
      <c r="G120" s="23" t="n">
        <v>1</v>
      </c>
      <c r="H120" s="24" t="n">
        <v>0.01</v>
      </c>
      <c r="I120" s="24" t="n">
        <v>0.01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0" t="n">
        <v>45631</v>
      </c>
      <c r="B121" s="2" t="s">
        <v>54</v>
      </c>
      <c r="C121" s="2" t="s">
        <v>165</v>
      </c>
      <c r="D121" s="2" t="s">
        <v>124</v>
      </c>
      <c r="E121" s="2" t="s">
        <v>34</v>
      </c>
      <c r="F121" s="2" t="s">
        <v>20</v>
      </c>
      <c r="G121" s="7" t="n">
        <v>2</v>
      </c>
      <c r="H121" s="6" t="n">
        <v>100</v>
      </c>
      <c r="I121" s="6" t="n">
        <v>-2000</v>
      </c>
      <c r="J121" s="6" t="n">
        <v>-18.9</v>
      </c>
      <c r="K121" s="6" t="n">
        <v>0</v>
      </c>
      <c r="L121" s="6" t="n">
        <v>0</v>
      </c>
      <c r="M121" s="6" t="s">
        <f>=I121+J121+K121+L121</f>
      </c>
      <c r="N121" s="2"/>
    </row>
    <row collapsed="false" customFormat="false" customHeight="false" hidden="false" ht="12.1" outlineLevel="0" r="122">
      <c r="A122" s="21" t="n">
        <v>45632</v>
      </c>
      <c r="B122" s="22" t="s">
        <v>149</v>
      </c>
      <c r="C122" s="22" t="s">
        <v>157</v>
      </c>
      <c r="D122" s="22" t="s">
        <v>151</v>
      </c>
      <c r="E122" s="22" t="s">
        <v>151</v>
      </c>
      <c r="F122" s="22" t="s">
        <v>20</v>
      </c>
      <c r="G122" s="23" t="n">
        <v>1</v>
      </c>
      <c r="H122" s="24" t="n">
        <v>0.01</v>
      </c>
      <c r="I122" s="24" t="n">
        <v>0.01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2"/>
    </row>
    <row collapsed="false" customFormat="false" customHeight="false" hidden="false" ht="12.1" outlineLevel="0" r="123">
      <c r="A123" s="21" t="n">
        <v>45636</v>
      </c>
      <c r="B123" s="22" t="s">
        <v>149</v>
      </c>
      <c r="C123" s="22" t="s">
        <v>157</v>
      </c>
      <c r="D123" s="22" t="s">
        <v>151</v>
      </c>
      <c r="E123" s="22" t="s">
        <v>151</v>
      </c>
      <c r="F123" s="22" t="s">
        <v>20</v>
      </c>
      <c r="G123" s="23" t="n">
        <v>1</v>
      </c>
      <c r="H123" s="24" t="n">
        <v>0.01</v>
      </c>
      <c r="I123" s="24" t="n">
        <v>0.01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2"/>
    </row>
    <row collapsed="false" customFormat="false" customHeight="false" hidden="false" ht="12.1" outlineLevel="0" r="124">
      <c r="A124" s="21" t="n">
        <v>45636</v>
      </c>
      <c r="B124" s="22" t="s">
        <v>151</v>
      </c>
      <c r="C124" s="22" t="s">
        <v>158</v>
      </c>
      <c r="D124" s="22" t="s">
        <v>151</v>
      </c>
      <c r="E124" s="22" t="s">
        <v>151</v>
      </c>
      <c r="F124" s="22" t="s">
        <v>20</v>
      </c>
      <c r="G124" s="23" t="n">
        <v>1</v>
      </c>
      <c r="H124" s="24" t="n">
        <v>72.95</v>
      </c>
      <c r="I124" s="24" t="n">
        <v>72.95</v>
      </c>
      <c r="J124" s="24" t="n">
        <v>0</v>
      </c>
      <c r="K124" s="24" t="n">
        <v>0</v>
      </c>
      <c r="L124" s="24" t="n">
        <v>0</v>
      </c>
      <c r="M124" s="6" t="s">
        <f>=I124+J124+K124+L124</f>
      </c>
      <c r="N124" s="22"/>
    </row>
    <row collapsed="false" customFormat="false" customHeight="false" hidden="false" ht="12.1" outlineLevel="0" r="125">
      <c r="A125" s="21" t="n">
        <v>45637</v>
      </c>
      <c r="B125" s="22" t="s">
        <v>149</v>
      </c>
      <c r="C125" s="22" t="s">
        <v>157</v>
      </c>
      <c r="D125" s="22" t="s">
        <v>151</v>
      </c>
      <c r="E125" s="22" t="s">
        <v>151</v>
      </c>
      <c r="F125" s="22" t="s">
        <v>20</v>
      </c>
      <c r="G125" s="23" t="n">
        <v>1</v>
      </c>
      <c r="H125" s="24" t="n">
        <v>0.01</v>
      </c>
      <c r="I125" s="24" t="n">
        <v>0.01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2"/>
    </row>
    <row collapsed="false" customFormat="false" customHeight="false" hidden="false" ht="12.1" outlineLevel="0" r="126">
      <c r="A126" s="21" t="n">
        <v>45638</v>
      </c>
      <c r="B126" s="22" t="s">
        <v>149</v>
      </c>
      <c r="C126" s="22" t="s">
        <v>157</v>
      </c>
      <c r="D126" s="22" t="s">
        <v>151</v>
      </c>
      <c r="E126" s="22" t="s">
        <v>151</v>
      </c>
      <c r="F126" s="22" t="s">
        <v>20</v>
      </c>
      <c r="G126" s="23" t="n">
        <v>1</v>
      </c>
      <c r="H126" s="24" t="n">
        <v>0.01</v>
      </c>
      <c r="I126" s="24" t="n">
        <v>0.01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2"/>
    </row>
    <row collapsed="false" customFormat="false" customHeight="false" hidden="false" ht="12.1" outlineLevel="0" r="127">
      <c r="A127" s="21" t="n">
        <v>45639</v>
      </c>
      <c r="B127" s="22" t="s">
        <v>149</v>
      </c>
      <c r="C127" s="22" t="s">
        <v>157</v>
      </c>
      <c r="D127" s="22" t="s">
        <v>151</v>
      </c>
      <c r="E127" s="22" t="s">
        <v>151</v>
      </c>
      <c r="F127" s="22" t="s">
        <v>20</v>
      </c>
      <c r="G127" s="23" t="n">
        <v>1</v>
      </c>
      <c r="H127" s="24" t="n">
        <v>0.01</v>
      </c>
      <c r="I127" s="24" t="n">
        <v>0.01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1" t="n">
        <v>45642</v>
      </c>
      <c r="B128" s="22" t="s">
        <v>149</v>
      </c>
      <c r="C128" s="22" t="s">
        <v>157</v>
      </c>
      <c r="D128" s="22" t="s">
        <v>151</v>
      </c>
      <c r="E128" s="22" t="s">
        <v>151</v>
      </c>
      <c r="F128" s="22" t="s">
        <v>20</v>
      </c>
      <c r="G128" s="23" t="n">
        <v>1</v>
      </c>
      <c r="H128" s="24" t="n">
        <v>0.01</v>
      </c>
      <c r="I128" s="24" t="n">
        <v>0.01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1" t="n">
        <v>45643</v>
      </c>
      <c r="B129" s="22" t="s">
        <v>151</v>
      </c>
      <c r="C129" s="22" t="s">
        <v>166</v>
      </c>
      <c r="D129" s="22" t="s">
        <v>151</v>
      </c>
      <c r="E129" s="22" t="s">
        <v>151</v>
      </c>
      <c r="F129" s="22" t="s">
        <v>20</v>
      </c>
      <c r="G129" s="23" t="n">
        <v>1</v>
      </c>
      <c r="H129" s="24" t="n">
        <v>34.98</v>
      </c>
      <c r="I129" s="24" t="n">
        <v>34.98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45644</v>
      </c>
      <c r="B130" s="22" t="s">
        <v>149</v>
      </c>
      <c r="C130" s="22" t="s">
        <v>157</v>
      </c>
      <c r="D130" s="22" t="s">
        <v>151</v>
      </c>
      <c r="E130" s="22" t="s">
        <v>151</v>
      </c>
      <c r="F130" s="22" t="s">
        <v>20</v>
      </c>
      <c r="G130" s="23" t="n">
        <v>1</v>
      </c>
      <c r="H130" s="24" t="n">
        <v>0.01</v>
      </c>
      <c r="I130" s="24" t="n">
        <v>0.01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45645</v>
      </c>
      <c r="B131" s="22" t="s">
        <v>149</v>
      </c>
      <c r="C131" s="22" t="s">
        <v>157</v>
      </c>
      <c r="D131" s="22" t="s">
        <v>151</v>
      </c>
      <c r="E131" s="22" t="s">
        <v>151</v>
      </c>
      <c r="F131" s="22" t="s">
        <v>20</v>
      </c>
      <c r="G131" s="23" t="n">
        <v>1</v>
      </c>
      <c r="H131" s="24" t="n">
        <v>0.01</v>
      </c>
      <c r="I131" s="24" t="n">
        <v>0.01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1" t="n">
        <v>45645</v>
      </c>
      <c r="B132" s="22" t="s">
        <v>148</v>
      </c>
      <c r="C132" s="22" t="s">
        <v>82</v>
      </c>
      <c r="D132" s="22" t="s">
        <v>148</v>
      </c>
      <c r="E132" s="22" t="s">
        <v>148</v>
      </c>
      <c r="F132" s="22" t="s">
        <v>20</v>
      </c>
      <c r="G132" s="23" t="n">
        <v>1</v>
      </c>
      <c r="H132" s="24" t="n">
        <v>2000</v>
      </c>
      <c r="I132" s="24" t="n">
        <v>2000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0" t="n">
        <v>45646</v>
      </c>
      <c r="B133" s="2" t="s">
        <v>61</v>
      </c>
      <c r="C133" s="2" t="s">
        <v>167</v>
      </c>
      <c r="D133" s="2" t="s">
        <v>124</v>
      </c>
      <c r="E133" s="2" t="s">
        <v>34</v>
      </c>
      <c r="F133" s="2" t="s">
        <v>20</v>
      </c>
      <c r="G133" s="7" t="n">
        <v>2</v>
      </c>
      <c r="H133" s="6" t="n">
        <v>99.22</v>
      </c>
      <c r="I133" s="6" t="n">
        <v>-1984.4</v>
      </c>
      <c r="J133" s="6" t="n">
        <v>-7.56</v>
      </c>
      <c r="K133" s="6" t="n">
        <v>0</v>
      </c>
      <c r="L133" s="6" t="n">
        <v>0</v>
      </c>
      <c r="M133" s="6" t="s">
        <f>=I133+J133+K133+L133</f>
      </c>
      <c r="N133" s="2"/>
    </row>
    <row collapsed="false" customFormat="false" customHeight="false" hidden="false" ht="12.1" outlineLevel="0" r="134">
      <c r="A134" s="25" t="n">
        <v>45649</v>
      </c>
      <c r="B134" s="26" t="s">
        <v>168</v>
      </c>
      <c r="C134" s="26" t="s">
        <v>169</v>
      </c>
      <c r="D134" s="26" t="s">
        <v>168</v>
      </c>
      <c r="E134" s="26" t="s">
        <v>168</v>
      </c>
      <c r="F134" s="26" t="s">
        <v>20</v>
      </c>
      <c r="G134" s="27" t="n">
        <v>1</v>
      </c>
      <c r="H134" s="28" t="n">
        <v>-21.92</v>
      </c>
      <c r="I134" s="28" t="n">
        <v>-21.92</v>
      </c>
      <c r="J134" s="28" t="n">
        <v>0</v>
      </c>
      <c r="K134" s="28" t="n">
        <v>0</v>
      </c>
      <c r="L134" s="28" t="n">
        <v>0</v>
      </c>
      <c r="M134" s="6" t="s">
        <f>=I134+J134+K134+L134</f>
      </c>
      <c r="N134" s="26"/>
    </row>
    <row collapsed="false" customFormat="false" customHeight="false" hidden="false" ht="12.1" outlineLevel="0" r="135">
      <c r="A135" s="21" t="n">
        <v>45650</v>
      </c>
      <c r="B135" s="22" t="s">
        <v>149</v>
      </c>
      <c r="C135" s="22" t="s">
        <v>157</v>
      </c>
      <c r="D135" s="22" t="s">
        <v>151</v>
      </c>
      <c r="E135" s="22" t="s">
        <v>151</v>
      </c>
      <c r="F135" s="22" t="s">
        <v>20</v>
      </c>
      <c r="G135" s="23" t="n">
        <v>1</v>
      </c>
      <c r="H135" s="24" t="n">
        <v>0.01</v>
      </c>
      <c r="I135" s="24" t="n">
        <v>0.01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2"/>
    </row>
    <row collapsed="false" customFormat="false" customHeight="false" hidden="false" ht="12.1" outlineLevel="0" r="136">
      <c r="A136" s="21" t="n">
        <v>45650</v>
      </c>
      <c r="B136" s="22" t="s">
        <v>148</v>
      </c>
      <c r="C136" s="22" t="s">
        <v>82</v>
      </c>
      <c r="D136" s="22" t="s">
        <v>148</v>
      </c>
      <c r="E136" s="22" t="s">
        <v>148</v>
      </c>
      <c r="F136" s="22" t="s">
        <v>20</v>
      </c>
      <c r="G136" s="23" t="n">
        <v>1</v>
      </c>
      <c r="H136" s="24" t="n">
        <v>5000</v>
      </c>
      <c r="I136" s="24" t="n">
        <v>5000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9" t="n">
        <v>45650</v>
      </c>
      <c r="B137" s="30" t="s">
        <v>127</v>
      </c>
      <c r="C137" s="30" t="s">
        <v>155</v>
      </c>
      <c r="D137" s="30" t="s">
        <v>128</v>
      </c>
      <c r="E137" s="30" t="s">
        <v>34</v>
      </c>
      <c r="F137" s="30" t="s">
        <v>20</v>
      </c>
      <c r="G137" s="31" t="n">
        <v>-13</v>
      </c>
      <c r="H137" s="32" t="n">
        <v>56.212</v>
      </c>
      <c r="I137" s="32" t="n">
        <v>7307.56</v>
      </c>
      <c r="J137" s="32" t="n">
        <v>50.57</v>
      </c>
      <c r="K137" s="32" t="n">
        <v>0</v>
      </c>
      <c r="L137" s="32" t="n">
        <v>0</v>
      </c>
      <c r="M137" s="6" t="s">
        <f>=I137+J137+K137+L137</f>
      </c>
      <c r="N137" s="30"/>
    </row>
    <row collapsed="false" customFormat="false" customHeight="false" hidden="false" ht="12.1" outlineLevel="0" r="138">
      <c r="A138" s="20" t="n">
        <v>45650</v>
      </c>
      <c r="B138" s="2" t="s">
        <v>28</v>
      </c>
      <c r="C138" s="2" t="s">
        <v>170</v>
      </c>
      <c r="D138" s="2" t="s">
        <v>124</v>
      </c>
      <c r="E138" s="2" t="s">
        <v>25</v>
      </c>
      <c r="F138" s="2" t="s">
        <v>20</v>
      </c>
      <c r="G138" s="7" t="n">
        <v>100</v>
      </c>
      <c r="H138" s="6" t="n">
        <v>1.5563</v>
      </c>
      <c r="I138" s="6" t="n">
        <v>-155.63</v>
      </c>
      <c r="J138" s="6" t="n">
        <v>0</v>
      </c>
      <c r="K138" s="6" t="n">
        <v>0</v>
      </c>
      <c r="L138" s="6" t="n">
        <v>0</v>
      </c>
      <c r="M138" s="6" t="s">
        <f>=I138+J138+K138+L138</f>
      </c>
      <c r="N138" s="2"/>
    </row>
    <row collapsed="false" customFormat="false" customHeight="false" hidden="false" ht="12.1" outlineLevel="0" r="139">
      <c r="A139" s="21" t="n">
        <v>45651</v>
      </c>
      <c r="B139" s="22" t="s">
        <v>149</v>
      </c>
      <c r="C139" s="22" t="s">
        <v>150</v>
      </c>
      <c r="D139" s="22" t="s">
        <v>151</v>
      </c>
      <c r="E139" s="22" t="s">
        <v>151</v>
      </c>
      <c r="F139" s="22" t="s">
        <v>20</v>
      </c>
      <c r="G139" s="23" t="n">
        <v>1</v>
      </c>
      <c r="H139" s="24" t="n">
        <v>0.02</v>
      </c>
      <c r="I139" s="24" t="n">
        <v>0.02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0" t="n">
        <v>45651</v>
      </c>
      <c r="B140" s="2" t="s">
        <v>33</v>
      </c>
      <c r="C140" s="2" t="s">
        <v>171</v>
      </c>
      <c r="D140" s="2" t="s">
        <v>124</v>
      </c>
      <c r="E140" s="2" t="s">
        <v>34</v>
      </c>
      <c r="F140" s="2" t="s">
        <v>20</v>
      </c>
      <c r="G140" s="7" t="n">
        <v>12</v>
      </c>
      <c r="H140" s="6" t="n">
        <v>96.4</v>
      </c>
      <c r="I140" s="6" t="n">
        <v>-11568</v>
      </c>
      <c r="J140" s="6" t="n">
        <v>-67.2</v>
      </c>
      <c r="K140" s="6" t="n">
        <v>0</v>
      </c>
      <c r="L140" s="6" t="n">
        <v>0</v>
      </c>
      <c r="M140" s="6" t="s">
        <f>=I140+J140+K140+L140</f>
      </c>
      <c r="N140" s="2"/>
    </row>
    <row collapsed="false" customFormat="false" customHeight="false" hidden="false" ht="12.1" outlineLevel="0" r="141">
      <c r="A141" s="21" t="n">
        <v>45652</v>
      </c>
      <c r="B141" s="22" t="s">
        <v>151</v>
      </c>
      <c r="C141" s="22" t="s">
        <v>162</v>
      </c>
      <c r="D141" s="22" t="s">
        <v>151</v>
      </c>
      <c r="E141" s="22" t="s">
        <v>151</v>
      </c>
      <c r="F141" s="22" t="s">
        <v>20</v>
      </c>
      <c r="G141" s="23" t="n">
        <v>1</v>
      </c>
      <c r="H141" s="24" t="n">
        <v>102.56</v>
      </c>
      <c r="I141" s="24" t="n">
        <v>102.56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1" t="n">
        <v>45653</v>
      </c>
      <c r="B142" s="22" t="s">
        <v>148</v>
      </c>
      <c r="C142" s="22" t="s">
        <v>82</v>
      </c>
      <c r="D142" s="22" t="s">
        <v>148</v>
      </c>
      <c r="E142" s="22" t="s">
        <v>148</v>
      </c>
      <c r="F142" s="22" t="s">
        <v>20</v>
      </c>
      <c r="G142" s="23" t="n">
        <v>1</v>
      </c>
      <c r="H142" s="24" t="n">
        <v>5000</v>
      </c>
      <c r="I142" s="24" t="n">
        <v>5000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2"/>
    </row>
    <row collapsed="false" customFormat="false" customHeight="false" hidden="false" ht="12.1" outlineLevel="0" r="143">
      <c r="A143" s="21" t="n">
        <v>45654</v>
      </c>
      <c r="B143" s="22" t="s">
        <v>149</v>
      </c>
      <c r="C143" s="22" t="s">
        <v>150</v>
      </c>
      <c r="D143" s="22" t="s">
        <v>151</v>
      </c>
      <c r="E143" s="22" t="s">
        <v>151</v>
      </c>
      <c r="F143" s="22" t="s">
        <v>20</v>
      </c>
      <c r="G143" s="23" t="n">
        <v>1</v>
      </c>
      <c r="H143" s="24" t="n">
        <v>0.01</v>
      </c>
      <c r="I143" s="24" t="n">
        <v>0.01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0" t="n">
        <v>45654</v>
      </c>
      <c r="B144" s="2" t="s">
        <v>46</v>
      </c>
      <c r="C144" s="2" t="s">
        <v>172</v>
      </c>
      <c r="D144" s="2" t="s">
        <v>124</v>
      </c>
      <c r="E144" s="2" t="s">
        <v>34</v>
      </c>
      <c r="F144" s="2" t="s">
        <v>20</v>
      </c>
      <c r="G144" s="7" t="n">
        <v>5</v>
      </c>
      <c r="H144" s="6" t="n">
        <v>104.5</v>
      </c>
      <c r="I144" s="6" t="n">
        <v>-5225</v>
      </c>
      <c r="J144" s="6" t="n">
        <v>-7.55</v>
      </c>
      <c r="K144" s="6" t="n">
        <v>0</v>
      </c>
      <c r="L144" s="6" t="n">
        <v>0</v>
      </c>
      <c r="M144" s="6" t="s">
        <f>=I144+J144+K144+L144</f>
      </c>
      <c r="N144" s="2"/>
    </row>
    <row collapsed="false" customFormat="false" customHeight="false" hidden="false" ht="12.1" outlineLevel="0" r="145">
      <c r="A145" s="20" t="n">
        <v>45654</v>
      </c>
      <c r="B145" s="2" t="s">
        <v>24</v>
      </c>
      <c r="C145" s="2" t="s">
        <v>173</v>
      </c>
      <c r="D145" s="2" t="s">
        <v>124</v>
      </c>
      <c r="E145" s="2" t="s">
        <v>25</v>
      </c>
      <c r="F145" s="2" t="s">
        <v>20</v>
      </c>
      <c r="G145" s="7" t="n">
        <v>260</v>
      </c>
      <c r="H145" s="6" t="n">
        <v>2.135</v>
      </c>
      <c r="I145" s="6" t="n">
        <v>-555.1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2"/>
    </row>
    <row collapsed="false" customFormat="false" customHeight="false" hidden="false" ht="12.1" outlineLevel="0"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 t="s">
        <v>174</v>
      </c>
      <c r="M146" s="5" t="s">
        <f>=SUM(M2:M145)</f>
      </c>
      <c r="N146" s="4"/>
    </row>
  </sheetData>
  <autoFilter ref="A1:N1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75</v>
      </c>
      <c r="B1" s="34" t="s">
        <v>175</v>
      </c>
      <c r="C1" s="34" t="s">
        <v>0</v>
      </c>
      <c r="D1" s="34" t="s">
        <v>2</v>
      </c>
      <c r="E1" s="34" t="s">
        <v>6</v>
      </c>
      <c r="F1" s="34" t="s">
        <v>176</v>
      </c>
      <c r="G1" s="34" t="s">
        <v>177</v>
      </c>
      <c r="H1" s="34" t="s">
        <v>178</v>
      </c>
      <c r="I1" s="34" t="s">
        <v>179</v>
      </c>
      <c r="J1" s="34" t="s">
        <v>180</v>
      </c>
    </row>
    <row collapsed="false" customFormat="false" customHeight="false" hidden="false" ht="12.1" outlineLevel="0" r="2">
      <c r="A2" s="33" t="n">
        <v>45514</v>
      </c>
      <c r="B2" s="2" t="s">
        <v>181</v>
      </c>
      <c r="C2" s="2" t="s">
        <v>50</v>
      </c>
      <c r="D2" s="2" t="s">
        <v>51</v>
      </c>
      <c r="E2" s="6" t="n">
        <v>1000</v>
      </c>
      <c r="F2" s="7" t="n">
        <v>5</v>
      </c>
      <c r="G2" s="6" t="n">
        <v>14.59</v>
      </c>
      <c r="H2" s="6" t="n">
        <v>9</v>
      </c>
      <c r="I2" s="6" t="n">
        <v>72.95</v>
      </c>
      <c r="J2" s="6" t="n">
        <v>63.95</v>
      </c>
    </row>
    <row collapsed="false" customFormat="false" customHeight="false" hidden="false" ht="12.1" outlineLevel="0" r="3">
      <c r="A3" s="33" t="n">
        <v>45519</v>
      </c>
      <c r="B3" s="2" t="s">
        <v>181</v>
      </c>
      <c r="C3" s="2" t="s">
        <v>65</v>
      </c>
      <c r="D3" s="2" t="s">
        <v>66</v>
      </c>
      <c r="E3" s="6" t="n">
        <v>1000</v>
      </c>
      <c r="F3" s="7" t="n">
        <v>1</v>
      </c>
      <c r="G3" s="6" t="n">
        <v>66.32</v>
      </c>
      <c r="H3" s="6" t="n">
        <v>9</v>
      </c>
      <c r="I3" s="6" t="n">
        <v>66.32</v>
      </c>
      <c r="J3" s="6" t="n">
        <v>57.32</v>
      </c>
    </row>
    <row collapsed="false" customFormat="false" customHeight="false" hidden="false" ht="12.1" outlineLevel="0" r="4">
      <c r="A4" s="33" t="n">
        <v>45544</v>
      </c>
      <c r="B4" s="2" t="s">
        <v>181</v>
      </c>
      <c r="C4" s="2" t="s">
        <v>50</v>
      </c>
      <c r="D4" s="2" t="s">
        <v>51</v>
      </c>
      <c r="E4" s="6" t="n">
        <v>1000</v>
      </c>
      <c r="F4" s="7" t="n">
        <v>5</v>
      </c>
      <c r="G4" s="6" t="n">
        <v>14.59</v>
      </c>
      <c r="H4" s="6" t="n">
        <v>9</v>
      </c>
      <c r="I4" s="6" t="n">
        <v>72.95</v>
      </c>
      <c r="J4" s="6" t="n">
        <v>63.95</v>
      </c>
    </row>
    <row collapsed="false" customFormat="false" customHeight="false" hidden="false" ht="12.1" outlineLevel="0" r="5">
      <c r="A5" s="33" t="n">
        <v>45573</v>
      </c>
      <c r="B5" s="2" t="s">
        <v>181</v>
      </c>
      <c r="C5" s="2" t="s">
        <v>42</v>
      </c>
      <c r="D5" s="2" t="s">
        <v>43</v>
      </c>
      <c r="E5" s="6" t="n">
        <v>1000</v>
      </c>
      <c r="F5" s="7" t="n">
        <v>5</v>
      </c>
      <c r="G5" s="6" t="n">
        <v>82.22</v>
      </c>
      <c r="H5" s="6" t="n">
        <v>53</v>
      </c>
      <c r="I5" s="6" t="n">
        <v>411.1</v>
      </c>
      <c r="J5" s="6" t="n">
        <v>358.1</v>
      </c>
    </row>
    <row collapsed="false" customFormat="false" customHeight="false" hidden="false" ht="12.1" outlineLevel="0" r="6">
      <c r="A6" s="33" t="n">
        <v>45574</v>
      </c>
      <c r="B6" s="2" t="s">
        <v>181</v>
      </c>
      <c r="C6" s="2" t="s">
        <v>50</v>
      </c>
      <c r="D6" s="2" t="s">
        <v>51</v>
      </c>
      <c r="E6" s="6" t="n">
        <v>1000</v>
      </c>
      <c r="F6" s="7" t="n">
        <v>5</v>
      </c>
      <c r="G6" s="6" t="n">
        <v>14.59</v>
      </c>
      <c r="H6" s="6" t="n">
        <v>9</v>
      </c>
      <c r="I6" s="6" t="n">
        <v>72.95</v>
      </c>
      <c r="J6" s="6" t="n">
        <v>63.95</v>
      </c>
    </row>
    <row collapsed="false" customFormat="false" customHeight="false" hidden="false" ht="12.1" outlineLevel="0" r="7">
      <c r="A7" s="33" t="n">
        <v>45590</v>
      </c>
      <c r="B7" s="2" t="s">
        <v>181</v>
      </c>
      <c r="C7" s="2" t="s">
        <v>38</v>
      </c>
      <c r="D7" s="2" t="s">
        <v>39</v>
      </c>
      <c r="E7" s="6" t="n">
        <v>1000</v>
      </c>
      <c r="F7" s="7" t="n">
        <v>3</v>
      </c>
      <c r="G7" s="6" t="n">
        <v>12.82</v>
      </c>
      <c r="H7" s="6" t="n">
        <v>5</v>
      </c>
      <c r="I7" s="6" t="n">
        <v>38.46</v>
      </c>
      <c r="J7" s="6" t="n">
        <v>33.46</v>
      </c>
    </row>
    <row collapsed="false" customFormat="false" customHeight="false" hidden="false" ht="12.1" outlineLevel="0" r="8">
      <c r="A8" s="33" t="n">
        <v>45604</v>
      </c>
      <c r="B8" s="2" t="s">
        <v>181</v>
      </c>
      <c r="C8" s="2" t="s">
        <v>50</v>
      </c>
      <c r="D8" s="2" t="s">
        <v>51</v>
      </c>
      <c r="E8" s="6" t="n">
        <v>1000</v>
      </c>
      <c r="F8" s="7" t="n">
        <v>5</v>
      </c>
      <c r="G8" s="6" t="n">
        <v>14.59</v>
      </c>
      <c r="H8" s="6" t="n">
        <v>9</v>
      </c>
      <c r="I8" s="6" t="n">
        <v>72.95</v>
      </c>
      <c r="J8" s="6" t="n">
        <v>63.95</v>
      </c>
    </row>
    <row collapsed="false" customFormat="false" customHeight="false" hidden="false" ht="12.1" outlineLevel="0" r="9">
      <c r="A9" s="33" t="n">
        <v>45621</v>
      </c>
      <c r="B9" s="2" t="s">
        <v>181</v>
      </c>
      <c r="C9" s="2" t="s">
        <v>38</v>
      </c>
      <c r="D9" s="2" t="s">
        <v>39</v>
      </c>
      <c r="E9" s="6" t="n">
        <v>1000</v>
      </c>
      <c r="F9" s="7" t="n">
        <v>8</v>
      </c>
      <c r="G9" s="6" t="n">
        <v>13.25</v>
      </c>
      <c r="H9" s="6" t="n">
        <v>14</v>
      </c>
      <c r="I9" s="6" t="n">
        <v>106</v>
      </c>
      <c r="J9" s="6" t="n">
        <v>92</v>
      </c>
    </row>
    <row collapsed="false" customFormat="false" customHeight="false" hidden="false" ht="12.1" outlineLevel="0" r="10">
      <c r="A10" s="33" t="n">
        <v>45629</v>
      </c>
      <c r="B10" s="2" t="s">
        <v>181</v>
      </c>
      <c r="C10" s="2" t="s">
        <v>127</v>
      </c>
      <c r="D10" s="2" t="s">
        <v>182</v>
      </c>
      <c r="E10" s="6" t="n">
        <v>1000</v>
      </c>
      <c r="F10" s="7" t="n">
        <v>13</v>
      </c>
      <c r="G10" s="6" t="n">
        <v>35.4</v>
      </c>
      <c r="H10" s="6" t="n">
        <v>60</v>
      </c>
      <c r="I10" s="6" t="n">
        <v>460.2</v>
      </c>
      <c r="J10" s="6" t="n">
        <v>400.2</v>
      </c>
    </row>
    <row collapsed="false" customFormat="false" customHeight="false" hidden="false" ht="12.1" outlineLevel="0" r="11">
      <c r="A11" s="33" t="n">
        <v>45634</v>
      </c>
      <c r="B11" s="2" t="s">
        <v>181</v>
      </c>
      <c r="C11" s="2" t="s">
        <v>50</v>
      </c>
      <c r="D11" s="2" t="s">
        <v>51</v>
      </c>
      <c r="E11" s="6" t="n">
        <v>1000</v>
      </c>
      <c r="F11" s="7" t="n">
        <v>5</v>
      </c>
      <c r="G11" s="6" t="n">
        <v>14.59</v>
      </c>
      <c r="H11" s="6" t="n">
        <v>9</v>
      </c>
      <c r="I11" s="6" t="n">
        <v>72.95</v>
      </c>
      <c r="J11" s="6" t="n">
        <v>63.95</v>
      </c>
    </row>
    <row collapsed="false" customFormat="false" customHeight="false" hidden="false" ht="12.1" outlineLevel="0" r="12">
      <c r="A12" s="33" t="n">
        <v>45640</v>
      </c>
      <c r="B12" s="2" t="s">
        <v>181</v>
      </c>
      <c r="C12" s="2" t="s">
        <v>58</v>
      </c>
      <c r="D12" s="2" t="s">
        <v>59</v>
      </c>
      <c r="E12" s="6" t="n">
        <v>1000</v>
      </c>
      <c r="F12" s="7" t="n">
        <v>2</v>
      </c>
      <c r="G12" s="6" t="n">
        <v>17.49</v>
      </c>
      <c r="H12" s="6" t="n">
        <v>5</v>
      </c>
      <c r="I12" s="6" t="n">
        <v>34.98</v>
      </c>
      <c r="J12" s="6" t="n">
        <v>29.98</v>
      </c>
    </row>
    <row collapsed="false" customFormat="false" customHeight="false" hidden="false" ht="12.1" outlineLevel="0" r="13">
      <c r="A13" s="33" t="n">
        <v>45651</v>
      </c>
      <c r="B13" s="2" t="s">
        <v>181</v>
      </c>
      <c r="C13" s="2" t="s">
        <v>38</v>
      </c>
      <c r="D13" s="2" t="s">
        <v>39</v>
      </c>
      <c r="E13" s="6" t="n">
        <v>1000</v>
      </c>
      <c r="F13" s="7" t="n">
        <v>8</v>
      </c>
      <c r="G13" s="6" t="n">
        <v>12.82</v>
      </c>
      <c r="H13" s="6" t="n">
        <v>13</v>
      </c>
      <c r="I13" s="6" t="n">
        <v>102.56</v>
      </c>
      <c r="J13" s="6" t="n">
        <v>89.56</v>
      </c>
    </row>
    <row collapsed="false" customFormat="false" customHeight="false" hidden="false" ht="12.1" outlineLevel="0" r="14">
      <c r="A14" s="33" t="n">
        <v>45664</v>
      </c>
      <c r="B14" s="2" t="s">
        <v>181</v>
      </c>
      <c r="C14" s="2" t="s">
        <v>50</v>
      </c>
      <c r="D14" s="2" t="s">
        <v>51</v>
      </c>
      <c r="E14" s="6" t="n">
        <v>1000</v>
      </c>
      <c r="F14" s="7" t="n">
        <v>5</v>
      </c>
      <c r="G14" s="6" t="n">
        <v>14.59</v>
      </c>
      <c r="H14" s="6" t="n">
        <v>9</v>
      </c>
      <c r="I14" s="6" t="n">
        <v>72.95</v>
      </c>
      <c r="J14" s="6" t="n">
        <v>63.95</v>
      </c>
    </row>
    <row collapsed="false" customFormat="false" customHeight="false" hidden="false" ht="12.1" outlineLevel="0" r="15">
      <c r="A15" s="33" t="n">
        <v>45669</v>
      </c>
      <c r="B15" s="2" t="s">
        <v>181</v>
      </c>
      <c r="C15" s="2" t="s">
        <v>61</v>
      </c>
      <c r="D15" s="2" t="s">
        <v>62</v>
      </c>
      <c r="E15" s="6" t="n">
        <v>1000</v>
      </c>
      <c r="F15" s="7" t="n">
        <v>2</v>
      </c>
      <c r="G15" s="6" t="n">
        <v>18.9</v>
      </c>
      <c r="H15" s="6" t="n">
        <v>5</v>
      </c>
      <c r="I15" s="6" t="n">
        <v>37.8</v>
      </c>
      <c r="J15" s="6" t="n">
        <v>32.8</v>
      </c>
    </row>
    <row collapsed="false" customFormat="false" customHeight="false" hidden="false" ht="12.1" outlineLevel="0" r="16">
      <c r="A16" s="33" t="n">
        <v>45671</v>
      </c>
      <c r="B16" s="2" t="s">
        <v>181</v>
      </c>
      <c r="C16" s="2" t="s">
        <v>58</v>
      </c>
      <c r="D16" s="2" t="s">
        <v>59</v>
      </c>
      <c r="E16" s="6" t="n">
        <v>1000</v>
      </c>
      <c r="F16" s="7" t="n">
        <v>2</v>
      </c>
      <c r="G16" s="6" t="n">
        <v>18.74</v>
      </c>
      <c r="H16" s="6" t="n">
        <v>5</v>
      </c>
      <c r="I16" s="6" t="n">
        <v>37.48</v>
      </c>
      <c r="J16" s="6" t="n">
        <v>32.48</v>
      </c>
    </row>
    <row collapsed="false" customFormat="false" customHeight="false" hidden="false" ht="12.1" outlineLevel="0" r="17">
      <c r="A17" s="33" t="n">
        <v>45671</v>
      </c>
      <c r="B17" s="2" t="s">
        <v>181</v>
      </c>
      <c r="C17" s="2" t="s">
        <v>33</v>
      </c>
      <c r="D17" s="2" t="s">
        <v>35</v>
      </c>
      <c r="E17" s="6" t="n">
        <v>1000</v>
      </c>
      <c r="F17" s="7" t="n">
        <v>12</v>
      </c>
      <c r="G17" s="6" t="n">
        <v>18.66</v>
      </c>
      <c r="H17" s="6" t="n">
        <v>29</v>
      </c>
      <c r="I17" s="6" t="n">
        <v>223.92</v>
      </c>
      <c r="J17" s="6" t="n">
        <v>194.92</v>
      </c>
    </row>
    <row collapsed="false" customFormat="false" customHeight="false" hidden="false" ht="12.1" outlineLevel="0" r="18">
      <c r="A18" s="33" t="n">
        <v>45681</v>
      </c>
      <c r="B18" s="2" t="s">
        <v>181</v>
      </c>
      <c r="C18" s="2" t="s">
        <v>46</v>
      </c>
      <c r="D18" s="2" t="s">
        <v>47</v>
      </c>
      <c r="E18" s="6" t="n">
        <v>1000</v>
      </c>
      <c r="F18" s="7" t="n">
        <v>5</v>
      </c>
      <c r="G18" s="6" t="n">
        <v>22.6</v>
      </c>
      <c r="H18" s="6" t="n">
        <v>15</v>
      </c>
      <c r="I18" s="6" t="n">
        <v>113</v>
      </c>
      <c r="J18" s="6" t="n">
        <v>98</v>
      </c>
    </row>
    <row collapsed="false" customFormat="false" customHeight="false" hidden="false" ht="12.1" outlineLevel="0" r="19">
      <c r="A19" s="33" t="n">
        <v>45682</v>
      </c>
      <c r="B19" s="2" t="s">
        <v>181</v>
      </c>
      <c r="C19" s="2" t="s">
        <v>38</v>
      </c>
      <c r="D19" s="2" t="s">
        <v>39</v>
      </c>
      <c r="E19" s="6" t="n">
        <v>1000</v>
      </c>
      <c r="F19" s="7" t="n">
        <v>8</v>
      </c>
      <c r="G19" s="6" t="n">
        <v>13.25</v>
      </c>
      <c r="H19" s="6" t="n">
        <v>14</v>
      </c>
      <c r="I19" s="6" t="n">
        <v>106</v>
      </c>
      <c r="J19" s="6" t="n">
        <v>92</v>
      </c>
    </row>
    <row collapsed="false" customFormat="false" customHeight="false" hidden="false" ht="12.1" outlineLevel="0" r="20">
      <c r="A20" s="33" t="n">
        <v>45694</v>
      </c>
      <c r="B20" s="2" t="s">
        <v>181</v>
      </c>
      <c r="C20" s="2" t="s">
        <v>50</v>
      </c>
      <c r="D20" s="2" t="s">
        <v>51</v>
      </c>
      <c r="E20" s="6" t="n">
        <v>1000</v>
      </c>
      <c r="F20" s="7" t="n">
        <v>5</v>
      </c>
      <c r="G20" s="6" t="n">
        <v>14.59</v>
      </c>
      <c r="H20" s="6" t="n">
        <v>9</v>
      </c>
      <c r="I20" s="6" t="n">
        <v>72.95</v>
      </c>
      <c r="J20" s="6" t="n">
        <v>63.95</v>
      </c>
    </row>
    <row collapsed="false" customFormat="false" customHeight="false" hidden="false" ht="12.1" outlineLevel="0" r="21">
      <c r="A21" s="33" t="n">
        <v>45699</v>
      </c>
      <c r="B21" s="2" t="s">
        <v>181</v>
      </c>
      <c r="C21" s="2" t="s">
        <v>61</v>
      </c>
      <c r="D21" s="2" t="s">
        <v>62</v>
      </c>
      <c r="E21" s="6" t="n">
        <v>1000</v>
      </c>
      <c r="F21" s="7" t="n">
        <v>2</v>
      </c>
      <c r="G21" s="6" t="n">
        <v>18.9</v>
      </c>
      <c r="H21" s="6" t="n">
        <v>5</v>
      </c>
      <c r="I21" s="6" t="n">
        <v>37.8</v>
      </c>
      <c r="J21" s="6" t="n">
        <v>32.8</v>
      </c>
    </row>
    <row collapsed="false" customFormat="false" customHeight="false" hidden="false" ht="12.1" outlineLevel="0" r="22">
      <c r="A22" s="33" t="n">
        <v>45701</v>
      </c>
      <c r="B22" s="2" t="s">
        <v>181</v>
      </c>
      <c r="C22" s="2" t="s">
        <v>33</v>
      </c>
      <c r="D22" s="2" t="s">
        <v>35</v>
      </c>
      <c r="E22" s="6" t="n">
        <v>1000</v>
      </c>
      <c r="F22" s="7" t="n">
        <v>12</v>
      </c>
      <c r="G22" s="6" t="n">
        <v>18.66</v>
      </c>
      <c r="H22" s="6" t="n">
        <v>29</v>
      </c>
      <c r="I22" s="6" t="n">
        <v>223.92</v>
      </c>
      <c r="J22" s="6" t="n">
        <v>194.92</v>
      </c>
    </row>
    <row collapsed="false" customFormat="false" customHeight="false" hidden="false" ht="12.1" outlineLevel="0" r="23">
      <c r="A23" s="33" t="n">
        <v>45701</v>
      </c>
      <c r="B23" s="2" t="s">
        <v>181</v>
      </c>
      <c r="C23" s="2" t="s">
        <v>65</v>
      </c>
      <c r="D23" s="2" t="s">
        <v>66</v>
      </c>
      <c r="E23" s="6" t="n">
        <v>1000</v>
      </c>
      <c r="F23" s="7" t="n">
        <v>1</v>
      </c>
      <c r="G23" s="6" t="n">
        <v>66.32</v>
      </c>
      <c r="H23" s="6" t="n">
        <v>9</v>
      </c>
      <c r="I23" s="6" t="n">
        <v>66.32</v>
      </c>
      <c r="J23" s="6" t="n">
        <v>57.32</v>
      </c>
    </row>
    <row collapsed="false" customFormat="false" customHeight="false" hidden="false" ht="12.1" outlineLevel="0" r="24">
      <c r="A24" s="33" t="n">
        <v>45702</v>
      </c>
      <c r="B24" s="2" t="s">
        <v>181</v>
      </c>
      <c r="C24" s="2" t="s">
        <v>58</v>
      </c>
      <c r="D24" s="2" t="s">
        <v>59</v>
      </c>
      <c r="E24" s="6" t="n">
        <v>1000</v>
      </c>
      <c r="F24" s="7" t="n">
        <v>2</v>
      </c>
      <c r="G24" s="6" t="n">
        <v>18.89</v>
      </c>
      <c r="H24" s="6" t="n">
        <v>5</v>
      </c>
      <c r="I24" s="6" t="n">
        <v>37.78</v>
      </c>
      <c r="J24" s="6" t="n">
        <v>32.78</v>
      </c>
    </row>
    <row collapsed="false" customFormat="false" customHeight="false" hidden="false" ht="12.1" outlineLevel="0" r="25">
      <c r="A25" s="33" t="n">
        <v>45711</v>
      </c>
      <c r="B25" s="2" t="s">
        <v>181</v>
      </c>
      <c r="C25" s="2" t="s">
        <v>46</v>
      </c>
      <c r="D25" s="2" t="s">
        <v>47</v>
      </c>
      <c r="E25" s="6" t="n">
        <v>1000</v>
      </c>
      <c r="F25" s="7" t="n">
        <v>5</v>
      </c>
      <c r="G25" s="6" t="n">
        <v>22.6</v>
      </c>
      <c r="H25" s="6" t="n">
        <v>15</v>
      </c>
      <c r="I25" s="6" t="n">
        <v>113</v>
      </c>
      <c r="J25" s="6" t="n">
        <v>98</v>
      </c>
    </row>
    <row collapsed="false" customFormat="false" customHeight="false" hidden="false" ht="12.1" outlineLevel="0" r="26">
      <c r="A26" s="33" t="n">
        <v>45713</v>
      </c>
      <c r="B26" s="2" t="s">
        <v>181</v>
      </c>
      <c r="C26" s="2" t="s">
        <v>38</v>
      </c>
      <c r="D26" s="2" t="s">
        <v>39</v>
      </c>
      <c r="E26" s="6" t="n">
        <v>1000</v>
      </c>
      <c r="F26" s="7" t="n">
        <v>8</v>
      </c>
      <c r="G26" s="6" t="n">
        <v>13.25</v>
      </c>
      <c r="H26" s="6" t="n">
        <v>14</v>
      </c>
      <c r="I26" s="6" t="n">
        <v>106</v>
      </c>
      <c r="J26" s="6" t="n">
        <v>92</v>
      </c>
    </row>
    <row collapsed="false" customFormat="false" customHeight="false" hidden="false" ht="12.1" outlineLevel="0" r="27">
      <c r="A27" s="33" t="n">
        <v>45724</v>
      </c>
      <c r="B27" s="2" t="s">
        <v>181</v>
      </c>
      <c r="C27" s="2" t="s">
        <v>50</v>
      </c>
      <c r="D27" s="2" t="s">
        <v>51</v>
      </c>
      <c r="E27" s="6" t="n">
        <v>1000</v>
      </c>
      <c r="F27" s="7" t="n">
        <v>5</v>
      </c>
      <c r="G27" s="6" t="n">
        <v>14.59</v>
      </c>
      <c r="H27" s="6" t="n">
        <v>9</v>
      </c>
      <c r="I27" s="6" t="n">
        <v>72.95</v>
      </c>
      <c r="J27" s="6" t="n">
        <v>63.95</v>
      </c>
    </row>
    <row collapsed="false" customFormat="false" customHeight="false" hidden="false" ht="12.1" outlineLevel="0" r="28">
      <c r="A28" s="33" t="n">
        <v>45729</v>
      </c>
      <c r="B28" s="2" t="s">
        <v>181</v>
      </c>
      <c r="C28" s="2" t="s">
        <v>61</v>
      </c>
      <c r="D28" s="2" t="s">
        <v>62</v>
      </c>
      <c r="E28" s="6" t="n">
        <v>1000</v>
      </c>
      <c r="F28" s="7" t="n">
        <v>2</v>
      </c>
      <c r="G28" s="6" t="n">
        <v>18.9</v>
      </c>
      <c r="H28" s="6" t="n">
        <v>5</v>
      </c>
      <c r="I28" s="6" t="n">
        <v>37.8</v>
      </c>
      <c r="J28" s="6" t="n">
        <v>32.8</v>
      </c>
    </row>
    <row collapsed="false" customFormat="false" customHeight="false" hidden="false" ht="12.1" outlineLevel="0" r="29">
      <c r="A29" s="33" t="n">
        <v>45731</v>
      </c>
      <c r="B29" s="2" t="s">
        <v>181</v>
      </c>
      <c r="C29" s="2" t="s">
        <v>33</v>
      </c>
      <c r="D29" s="2" t="s">
        <v>35</v>
      </c>
      <c r="E29" s="6" t="n">
        <v>1000</v>
      </c>
      <c r="F29" s="7" t="n">
        <v>12</v>
      </c>
      <c r="G29" s="6" t="n">
        <v>18.66</v>
      </c>
      <c r="H29" s="6" t="n">
        <v>29</v>
      </c>
      <c r="I29" s="6" t="n">
        <v>223.92</v>
      </c>
      <c r="J29" s="6" t="n">
        <v>194.92</v>
      </c>
    </row>
    <row collapsed="false" customFormat="false" customHeight="false" hidden="false" ht="12.1" outlineLevel="0" r="30">
      <c r="A30" s="33" t="n">
        <v>45733</v>
      </c>
      <c r="B30" s="2" t="s">
        <v>181</v>
      </c>
      <c r="C30" s="2" t="s">
        <v>58</v>
      </c>
      <c r="D30" s="2" t="s">
        <v>59</v>
      </c>
      <c r="E30" s="6" t="n">
        <v>1000</v>
      </c>
      <c r="F30" s="7" t="n">
        <v>2</v>
      </c>
      <c r="G30" s="6" t="n">
        <v>18.69</v>
      </c>
      <c r="H30" s="6" t="n">
        <v>5</v>
      </c>
      <c r="I30" s="6" t="n">
        <v>37.38</v>
      </c>
      <c r="J30" s="6" t="n">
        <v>32.38</v>
      </c>
    </row>
    <row collapsed="false" customFormat="false" customHeight="false" hidden="false" ht="12.1" outlineLevel="0" r="31">
      <c r="A31" s="33" t="n">
        <v>45741</v>
      </c>
      <c r="B31" s="2" t="s">
        <v>181</v>
      </c>
      <c r="C31" s="2" t="s">
        <v>46</v>
      </c>
      <c r="D31" s="2" t="s">
        <v>47</v>
      </c>
      <c r="E31" s="6" t="n">
        <v>1000</v>
      </c>
      <c r="F31" s="7" t="n">
        <v>5</v>
      </c>
      <c r="G31" s="6" t="n">
        <v>22.6</v>
      </c>
      <c r="H31" s="6" t="n">
        <v>15</v>
      </c>
      <c r="I31" s="6" t="n">
        <v>113</v>
      </c>
      <c r="J31" s="6" t="n">
        <v>98</v>
      </c>
    </row>
    <row collapsed="false" customFormat="false" customHeight="false" hidden="false" ht="12.1" outlineLevel="0" r="32">
      <c r="A32" s="33" t="n">
        <v>45741</v>
      </c>
      <c r="B32" s="2" t="s">
        <v>181</v>
      </c>
      <c r="C32" s="2" t="s">
        <v>38</v>
      </c>
      <c r="D32" s="2" t="s">
        <v>39</v>
      </c>
      <c r="E32" s="6" t="n">
        <v>1000</v>
      </c>
      <c r="F32" s="7" t="n">
        <v>8</v>
      </c>
      <c r="G32" s="6" t="n">
        <v>11.97</v>
      </c>
      <c r="H32" s="6" t="n">
        <v>12</v>
      </c>
      <c r="I32" s="6" t="n">
        <v>95.76</v>
      </c>
      <c r="J32" s="6" t="n">
        <v>83.76</v>
      </c>
    </row>
    <row collapsed="false" customFormat="false" customHeight="false" hidden="false" ht="12.1" outlineLevel="0" r="33">
      <c r="A33" s="33" t="n">
        <v>45754</v>
      </c>
      <c r="B33" s="2" t="s">
        <v>181</v>
      </c>
      <c r="C33" s="2" t="s">
        <v>50</v>
      </c>
      <c r="D33" s="2" t="s">
        <v>51</v>
      </c>
      <c r="E33" s="6" t="n">
        <v>1000</v>
      </c>
      <c r="F33" s="7" t="n">
        <v>5</v>
      </c>
      <c r="G33" s="6" t="n">
        <v>14.59</v>
      </c>
      <c r="H33" s="6" t="n">
        <v>9</v>
      </c>
      <c r="I33" s="6" t="n">
        <v>72.95</v>
      </c>
      <c r="J33" s="6" t="n">
        <v>63.95</v>
      </c>
    </row>
    <row collapsed="false" customFormat="false" customHeight="false" hidden="false" ht="12.1" outlineLevel="0" r="34">
      <c r="A34" s="33" t="n">
        <v>45755</v>
      </c>
      <c r="B34" s="2" t="s">
        <v>181</v>
      </c>
      <c r="C34" s="2" t="s">
        <v>42</v>
      </c>
      <c r="D34" s="2" t="s">
        <v>43</v>
      </c>
      <c r="E34" s="6" t="n">
        <v>1000</v>
      </c>
      <c r="F34" s="7" t="n">
        <v>5</v>
      </c>
      <c r="G34" s="6" t="n">
        <v>90.15</v>
      </c>
      <c r="H34" s="6" t="n">
        <v>59</v>
      </c>
      <c r="I34" s="6" t="n">
        <v>450.75</v>
      </c>
      <c r="J34" s="6" t="n">
        <v>391.75</v>
      </c>
    </row>
    <row collapsed="false" customFormat="false" customHeight="false" hidden="false" ht="12.1" outlineLevel="0" r="35">
      <c r="A35" s="33" t="n">
        <v>45759</v>
      </c>
      <c r="B35" s="2" t="s">
        <v>181</v>
      </c>
      <c r="C35" s="2" t="s">
        <v>61</v>
      </c>
      <c r="D35" s="2" t="s">
        <v>62</v>
      </c>
      <c r="E35" s="6" t="n">
        <v>1000</v>
      </c>
      <c r="F35" s="7" t="n">
        <v>2</v>
      </c>
      <c r="G35" s="6" t="n">
        <v>18.9</v>
      </c>
      <c r="H35" s="6" t="n">
        <v>5</v>
      </c>
      <c r="I35" s="6" t="n">
        <v>37.8</v>
      </c>
      <c r="J35" s="6" t="n">
        <v>32.8</v>
      </c>
    </row>
    <row collapsed="false" customFormat="false" customHeight="false" hidden="false" ht="12.1" outlineLevel="0" r="36">
      <c r="A36" s="33" t="n">
        <v>45761</v>
      </c>
      <c r="B36" s="2" t="s">
        <v>181</v>
      </c>
      <c r="C36" s="2" t="s">
        <v>33</v>
      </c>
      <c r="D36" s="2" t="s">
        <v>35</v>
      </c>
      <c r="E36" s="6" t="n">
        <v>1000</v>
      </c>
      <c r="F36" s="7" t="n">
        <v>12</v>
      </c>
      <c r="G36" s="6" t="n">
        <v>18.66</v>
      </c>
      <c r="H36" s="6" t="n">
        <v>29</v>
      </c>
      <c r="I36" s="6" t="n">
        <v>223.92</v>
      </c>
      <c r="J36" s="6" t="n">
        <v>194.92</v>
      </c>
    </row>
    <row collapsed="false" customFormat="false" customHeight="false" hidden="false" ht="12.1" outlineLevel="0" r="37">
      <c r="A37" s="33" t="n">
        <v>45764</v>
      </c>
      <c r="B37" s="2" t="s">
        <v>181</v>
      </c>
      <c r="C37" s="2" t="s">
        <v>58</v>
      </c>
      <c r="D37" s="2" t="s">
        <v>59</v>
      </c>
      <c r="E37" s="6" t="n">
        <v>1000</v>
      </c>
      <c r="F37" s="7" t="n">
        <v>2</v>
      </c>
      <c r="G37" s="6" t="n">
        <v>19.01</v>
      </c>
      <c r="H37" s="6" t="n">
        <v>5</v>
      </c>
      <c r="I37" s="6" t="n">
        <v>38.02</v>
      </c>
      <c r="J37" s="6" t="n">
        <v>33.02</v>
      </c>
    </row>
    <row collapsed="false" customFormat="false" customHeight="false" hidden="false" ht="12.1" outlineLevel="0" r="38">
      <c r="A38" s="33" t="n">
        <v>45771</v>
      </c>
      <c r="B38" s="2" t="s">
        <v>181</v>
      </c>
      <c r="C38" s="2" t="s">
        <v>46</v>
      </c>
      <c r="D38" s="2" t="s">
        <v>47</v>
      </c>
      <c r="E38" s="6" t="n">
        <v>1000</v>
      </c>
      <c r="F38" s="7" t="n">
        <v>5</v>
      </c>
      <c r="G38" s="6" t="n">
        <v>22.6</v>
      </c>
      <c r="H38" s="6" t="n">
        <v>15</v>
      </c>
      <c r="I38" s="6" t="n">
        <v>113</v>
      </c>
      <c r="J38" s="6" t="n">
        <v>98</v>
      </c>
    </row>
    <row collapsed="false" customFormat="false" customHeight="false" hidden="false" ht="12.1" outlineLevel="0" r="39">
      <c r="A39" s="33" t="n">
        <v>45772</v>
      </c>
      <c r="B39" s="2" t="s">
        <v>181</v>
      </c>
      <c r="C39" s="2" t="s">
        <v>38</v>
      </c>
      <c r="D39" s="2" t="s">
        <v>39</v>
      </c>
      <c r="E39" s="6" t="n">
        <v>1000</v>
      </c>
      <c r="F39" s="7" t="n">
        <v>8</v>
      </c>
      <c r="G39" s="6" t="n">
        <v>13.25</v>
      </c>
      <c r="H39" s="6" t="n">
        <v>14</v>
      </c>
      <c r="I39" s="6" t="n">
        <v>106</v>
      </c>
      <c r="J39" s="6" t="n">
        <v>92</v>
      </c>
    </row>
    <row collapsed="false" customFormat="false" customHeight="false" hidden="false" ht="12.1" outlineLevel="0" r="40">
      <c r="A40" s="33" t="n">
        <v>45784</v>
      </c>
      <c r="B40" s="2" t="s">
        <v>181</v>
      </c>
      <c r="C40" s="2" t="s">
        <v>50</v>
      </c>
      <c r="D40" s="2" t="s">
        <v>51</v>
      </c>
      <c r="E40" s="6" t="n">
        <v>1000</v>
      </c>
      <c r="F40" s="7" t="n">
        <v>5</v>
      </c>
      <c r="G40" s="6" t="n">
        <v>14.59</v>
      </c>
      <c r="H40" s="6" t="n">
        <v>9</v>
      </c>
      <c r="I40" s="6" t="n">
        <v>72.95</v>
      </c>
      <c r="J40" s="6" t="n">
        <v>63.95</v>
      </c>
    </row>
    <row collapsed="false" customFormat="false" customHeight="false" hidden="false" ht="12.1" outlineLevel="0" r="41">
      <c r="A41" s="33" t="n">
        <v>45789</v>
      </c>
      <c r="B41" s="2" t="s">
        <v>181</v>
      </c>
      <c r="C41" s="2" t="s">
        <v>61</v>
      </c>
      <c r="D41" s="2" t="s">
        <v>62</v>
      </c>
      <c r="E41" s="6" t="n">
        <v>1000</v>
      </c>
      <c r="F41" s="7" t="n">
        <v>2</v>
      </c>
      <c r="G41" s="6" t="n">
        <v>18.9</v>
      </c>
      <c r="H41" s="6" t="n">
        <v>5</v>
      </c>
      <c r="I41" s="6" t="n">
        <v>37.8</v>
      </c>
      <c r="J41" s="6" t="n">
        <v>32.8</v>
      </c>
    </row>
    <row collapsed="false" customFormat="false" customHeight="false" hidden="false" ht="12.1" outlineLevel="0" r="42">
      <c r="A42" s="33" t="n">
        <v>45791</v>
      </c>
      <c r="B42" s="2" t="s">
        <v>181</v>
      </c>
      <c r="C42" s="2" t="s">
        <v>33</v>
      </c>
      <c r="D42" s="2" t="s">
        <v>35</v>
      </c>
      <c r="E42" s="6" t="n">
        <v>1000</v>
      </c>
      <c r="F42" s="7" t="n">
        <v>12</v>
      </c>
      <c r="G42" s="6" t="n">
        <v>18.66</v>
      </c>
      <c r="H42" s="6" t="n">
        <v>29</v>
      </c>
      <c r="I42" s="6" t="n">
        <v>223.92</v>
      </c>
      <c r="J42" s="6" t="n">
        <v>194.92</v>
      </c>
    </row>
    <row collapsed="false" customFormat="false" customHeight="false" hidden="false" ht="12.1" outlineLevel="0" r="43">
      <c r="A43" s="33" t="n">
        <v>45795</v>
      </c>
      <c r="B43" s="2" t="s">
        <v>181</v>
      </c>
      <c r="C43" s="2" t="s">
        <v>58</v>
      </c>
      <c r="D43" s="2" t="s">
        <v>59</v>
      </c>
      <c r="E43" s="6" t="n">
        <v>1000</v>
      </c>
      <c r="F43" s="7" t="n">
        <v>2</v>
      </c>
      <c r="G43" s="6" t="n">
        <v>19.31</v>
      </c>
      <c r="H43" s="6" t="n">
        <v>5</v>
      </c>
      <c r="I43" s="6" t="n">
        <v>38.62</v>
      </c>
      <c r="J43" s="6" t="n">
        <v>33.62</v>
      </c>
    </row>
    <row collapsed="false" customFormat="false" customHeight="false" hidden="false" ht="12.1" outlineLevel="0" r="44">
      <c r="A44" s="33" t="n">
        <v>45796</v>
      </c>
      <c r="B44" s="2" t="s">
        <v>181</v>
      </c>
      <c r="C44" s="2" t="s">
        <v>54</v>
      </c>
      <c r="D44" s="2" t="s">
        <v>55</v>
      </c>
      <c r="E44" s="6" t="n">
        <v>1000</v>
      </c>
      <c r="F44" s="7" t="n">
        <v>2</v>
      </c>
      <c r="G44" s="6" t="n">
        <v>114.05</v>
      </c>
      <c r="H44" s="6" t="n">
        <v>30</v>
      </c>
      <c r="I44" s="6" t="n">
        <v>228.1</v>
      </c>
      <c r="J44" s="6" t="n">
        <v>198.1</v>
      </c>
    </row>
    <row collapsed="false" customFormat="false" customHeight="false" hidden="false" ht="12.1" outlineLevel="0" r="45">
      <c r="A45" s="33" t="n">
        <v>45801</v>
      </c>
      <c r="B45" s="2" t="s">
        <v>181</v>
      </c>
      <c r="C45" s="2" t="s">
        <v>46</v>
      </c>
      <c r="D45" s="2" t="s">
        <v>47</v>
      </c>
      <c r="E45" s="6" t="n">
        <v>1000</v>
      </c>
      <c r="F45" s="7" t="n">
        <v>5</v>
      </c>
      <c r="G45" s="6" t="n">
        <v>22.6</v>
      </c>
      <c r="H45" s="6" t="n">
        <v>15</v>
      </c>
      <c r="I45" s="6" t="n">
        <v>113</v>
      </c>
      <c r="J45" s="6" t="n">
        <v>98</v>
      </c>
    </row>
    <row collapsed="false" customFormat="false" customHeight="false" hidden="false" ht="12.1" outlineLevel="0" r="46">
      <c r="A46" s="33" t="n">
        <v>45802</v>
      </c>
      <c r="B46" s="2" t="s">
        <v>181</v>
      </c>
      <c r="C46" s="2" t="s">
        <v>38</v>
      </c>
      <c r="D46" s="2" t="s">
        <v>39</v>
      </c>
      <c r="E46" s="6" t="n">
        <v>1000</v>
      </c>
      <c r="F46" s="7" t="n">
        <v>8</v>
      </c>
      <c r="G46" s="6" t="n">
        <v>12.82</v>
      </c>
      <c r="H46" s="6" t="n">
        <v>13</v>
      </c>
      <c r="I46" s="6" t="n">
        <v>102.56</v>
      </c>
      <c r="J46" s="6" t="n">
        <v>89.56</v>
      </c>
    </row>
    <row collapsed="false" customFormat="false" customHeight="false" hidden="false" ht="12.1" outlineLevel="0" r="47">
      <c r="A47" s="33" t="n">
        <v>45814</v>
      </c>
      <c r="B47" s="2" t="s">
        <v>181</v>
      </c>
      <c r="C47" s="2" t="s">
        <v>50</v>
      </c>
      <c r="D47" s="2" t="s">
        <v>51</v>
      </c>
      <c r="E47" s="6" t="n">
        <v>1000</v>
      </c>
      <c r="F47" s="7" t="n">
        <v>5</v>
      </c>
      <c r="G47" s="6" t="n">
        <v>14.59</v>
      </c>
      <c r="H47" s="6" t="n">
        <v>9</v>
      </c>
      <c r="I47" s="6" t="n">
        <v>72.95</v>
      </c>
      <c r="J47" s="6" t="n">
        <v>63.95</v>
      </c>
    </row>
    <row collapsed="false" customFormat="false" customHeight="false" hidden="false" ht="12.1" outlineLevel="0" r="48">
      <c r="A48" s="33" t="n">
        <v>45819</v>
      </c>
      <c r="B48" s="2" t="s">
        <v>181</v>
      </c>
      <c r="C48" s="2" t="s">
        <v>61</v>
      </c>
      <c r="D48" s="2" t="s">
        <v>62</v>
      </c>
      <c r="E48" s="6" t="n">
        <v>1000</v>
      </c>
      <c r="F48" s="7" t="n">
        <v>2</v>
      </c>
      <c r="G48" s="6" t="n">
        <v>18.9</v>
      </c>
      <c r="H48" s="6" t="n">
        <v>5</v>
      </c>
      <c r="I48" s="6" t="n">
        <v>37.8</v>
      </c>
      <c r="J48" s="6" t="n">
        <v>32.8</v>
      </c>
    </row>
    <row collapsed="false" customFormat="false" customHeight="false" hidden="false" ht="12.1" outlineLevel="0" r="49">
      <c r="A49" s="33" t="n">
        <v>45821</v>
      </c>
      <c r="B49" s="2" t="s">
        <v>181</v>
      </c>
      <c r="C49" s="2" t="s">
        <v>33</v>
      </c>
      <c r="D49" s="2" t="s">
        <v>35</v>
      </c>
      <c r="E49" s="6" t="n">
        <v>1000</v>
      </c>
      <c r="F49" s="7" t="n">
        <v>12</v>
      </c>
      <c r="G49" s="6" t="n">
        <v>18.66</v>
      </c>
      <c r="H49" s="6" t="n">
        <v>29</v>
      </c>
      <c r="I49" s="6" t="n">
        <v>223.92</v>
      </c>
      <c r="J49" s="6" t="n">
        <v>194.92</v>
      </c>
    </row>
    <row collapsed="false" customFormat="false" customHeight="false" hidden="false" ht="12.1" outlineLevel="0" r="50">
      <c r="A50" s="33" t="n">
        <v>45826</v>
      </c>
      <c r="B50" s="2" t="s">
        <v>181</v>
      </c>
      <c r="C50" s="2" t="s">
        <v>58</v>
      </c>
      <c r="D50" s="2" t="s">
        <v>59</v>
      </c>
      <c r="E50" s="6" t="n">
        <v>1000</v>
      </c>
      <c r="F50" s="7" t="n">
        <v>2</v>
      </c>
      <c r="G50" s="6" t="n">
        <v>18.77</v>
      </c>
      <c r="H50" s="6" t="n">
        <v>5</v>
      </c>
      <c r="I50" s="6" t="n">
        <v>37.54</v>
      </c>
      <c r="J50" s="6" t="n">
        <v>32.54</v>
      </c>
    </row>
    <row collapsed="false" customFormat="false" customHeight="false" hidden="false" ht="12.1" outlineLevel="0" r="51">
      <c r="A51" s="33" t="n">
        <v>45831</v>
      </c>
      <c r="B51" s="2" t="s">
        <v>181</v>
      </c>
      <c r="C51" s="2" t="s">
        <v>46</v>
      </c>
      <c r="D51" s="2" t="s">
        <v>47</v>
      </c>
      <c r="E51" s="6" t="n">
        <v>1000</v>
      </c>
      <c r="F51" s="7" t="n">
        <v>5</v>
      </c>
      <c r="G51" s="6" t="n">
        <v>22.6</v>
      </c>
      <c r="H51" s="6" t="n">
        <v>15</v>
      </c>
      <c r="I51" s="6" t="n">
        <v>113</v>
      </c>
      <c r="J51" s="6" t="n">
        <v>98</v>
      </c>
    </row>
    <row collapsed="false" customFormat="false" customHeight="false" hidden="false" ht="12.1" outlineLevel="0" r="52">
      <c r="A52" s="33" t="n">
        <v>45833</v>
      </c>
      <c r="B52" s="2" t="s">
        <v>181</v>
      </c>
      <c r="C52" s="2" t="s">
        <v>38</v>
      </c>
      <c r="D52" s="2" t="s">
        <v>39</v>
      </c>
      <c r="E52" s="6" t="n">
        <v>1000</v>
      </c>
      <c r="F52" s="7" t="n">
        <v>8</v>
      </c>
      <c r="G52" s="6" t="n">
        <v>13.25</v>
      </c>
      <c r="H52" s="6" t="n">
        <v>14</v>
      </c>
      <c r="I52" s="6" t="n">
        <v>106</v>
      </c>
      <c r="J52" s="6" t="n">
        <v>92</v>
      </c>
    </row>
    <row collapsed="false" customFormat="false" customHeight="false" hidden="false" ht="12.1" outlineLevel="0" r="53">
      <c r="A53" s="33" t="n">
        <v>45844</v>
      </c>
      <c r="B53" s="2" t="s">
        <v>181</v>
      </c>
      <c r="C53" s="2" t="s">
        <v>50</v>
      </c>
      <c r="D53" s="2" t="s">
        <v>51</v>
      </c>
      <c r="E53" s="6" t="n">
        <v>1000</v>
      </c>
      <c r="F53" s="7" t="n">
        <v>5</v>
      </c>
      <c r="G53" s="6" t="n">
        <v>14.59</v>
      </c>
      <c r="H53" s="6" t="n">
        <v>9</v>
      </c>
      <c r="I53" s="6" t="n">
        <v>72.95</v>
      </c>
      <c r="J53" s="6" t="n">
        <v>63.95</v>
      </c>
    </row>
    <row collapsed="false" customFormat="false" customHeight="false" hidden="false" ht="12.1" outlineLevel="0" r="54">
      <c r="A54" s="33" t="n">
        <v>45849</v>
      </c>
      <c r="B54" s="2" t="s">
        <v>181</v>
      </c>
      <c r="C54" s="2" t="s">
        <v>61</v>
      </c>
      <c r="D54" s="2" t="s">
        <v>62</v>
      </c>
      <c r="E54" s="6" t="n">
        <v>1000</v>
      </c>
      <c r="F54" s="7" t="n">
        <v>2</v>
      </c>
      <c r="G54" s="6" t="n">
        <v>18.16</v>
      </c>
      <c r="H54" s="6" t="n">
        <v>5</v>
      </c>
      <c r="I54" s="6" t="n">
        <v>36.32</v>
      </c>
      <c r="J54" s="6" t="n">
        <v>31.32</v>
      </c>
    </row>
    <row collapsed="false" customFormat="false" customHeight="false" hidden="false" ht="12.1" outlineLevel="0" r="55">
      <c r="A55" s="33" t="n">
        <v>45851</v>
      </c>
      <c r="B55" s="2" t="s">
        <v>181</v>
      </c>
      <c r="C55" s="2" t="s">
        <v>33</v>
      </c>
      <c r="D55" s="2" t="s">
        <v>35</v>
      </c>
      <c r="E55" s="6" t="n">
        <v>1000</v>
      </c>
      <c r="F55" s="7" t="n">
        <v>12</v>
      </c>
      <c r="G55" s="6" t="n">
        <v>17.86</v>
      </c>
      <c r="H55" s="6" t="n">
        <v>28</v>
      </c>
      <c r="I55" s="6" t="n">
        <v>214.32</v>
      </c>
      <c r="J55" s="6" t="n">
        <v>186.32</v>
      </c>
    </row>
    <row collapsed="false" customFormat="false" customHeight="false" hidden="false" ht="12.1" outlineLevel="0" r="56">
      <c r="A56" s="33" t="n">
        <v>45857</v>
      </c>
      <c r="B56" s="2" t="s">
        <v>181</v>
      </c>
      <c r="C56" s="2" t="s">
        <v>58</v>
      </c>
      <c r="D56" s="2" t="s">
        <v>59</v>
      </c>
      <c r="E56" s="6" t="n">
        <v>1000</v>
      </c>
      <c r="F56" s="7" t="n">
        <v>2</v>
      </c>
      <c r="G56" s="6" t="n">
        <v>18.69</v>
      </c>
      <c r="H56" s="6" t="n">
        <v>5</v>
      </c>
      <c r="I56" s="6" t="n">
        <v>37.38</v>
      </c>
      <c r="J56" s="6" t="n">
        <v>32.38</v>
      </c>
    </row>
    <row collapsed="false" customFormat="false" customHeight="false" hidden="false" ht="12.1" outlineLevel="0" r="57">
      <c r="A57" s="33" t="n">
        <v>45861</v>
      </c>
      <c r="B57" s="2" t="s">
        <v>181</v>
      </c>
      <c r="C57" s="2" t="s">
        <v>46</v>
      </c>
      <c r="D57" s="2" t="s">
        <v>47</v>
      </c>
      <c r="E57" s="6" t="n">
        <v>1000</v>
      </c>
      <c r="F57" s="7" t="n">
        <v>5</v>
      </c>
      <c r="G57" s="6" t="n">
        <v>22.6</v>
      </c>
      <c r="H57" s="6" t="n">
        <v>15</v>
      </c>
      <c r="I57" s="6" t="n">
        <v>113</v>
      </c>
      <c r="J57" s="6" t="n">
        <v>98</v>
      </c>
    </row>
    <row collapsed="false" customFormat="false" customHeight="false" hidden="false" ht="12.1" outlineLevel="0" r="58">
      <c r="A58" s="33" t="n">
        <v>45863</v>
      </c>
      <c r="B58" s="2" t="s">
        <v>181</v>
      </c>
      <c r="C58" s="2" t="s">
        <v>38</v>
      </c>
      <c r="D58" s="2" t="s">
        <v>39</v>
      </c>
      <c r="E58" s="6" t="n">
        <v>976.29</v>
      </c>
      <c r="F58" s="7" t="n">
        <v>8</v>
      </c>
      <c r="G58" s="6" t="n">
        <v>12.52</v>
      </c>
      <c r="H58" s="6" t="n">
        <v>13</v>
      </c>
      <c r="I58" s="6" t="n">
        <v>100.16</v>
      </c>
      <c r="J58" s="6" t="n">
        <v>87.16</v>
      </c>
    </row>
    <row collapsed="false" customFormat="false" customHeight="false" hidden="false" ht="12.1" outlineLevel="0" r="59">
      <c r="A59" s="33" t="n">
        <v>45874</v>
      </c>
      <c r="B59" s="2" t="s">
        <v>181</v>
      </c>
      <c r="C59" s="2" t="s">
        <v>50</v>
      </c>
      <c r="D59" s="2" t="s">
        <v>51</v>
      </c>
      <c r="E59" s="6" t="n">
        <v>1000</v>
      </c>
      <c r="F59" s="7" t="n">
        <v>5</v>
      </c>
      <c r="G59" s="6" t="n">
        <v>14.59</v>
      </c>
      <c r="H59" s="6" t="n">
        <v>9</v>
      </c>
      <c r="I59" s="6" t="n">
        <v>72.95</v>
      </c>
      <c r="J59" s="6" t="n">
        <v>63.95</v>
      </c>
    </row>
    <row collapsed="false" customFormat="false" customHeight="false" hidden="false" ht="12.1" outlineLevel="0" r="60">
      <c r="A60" s="33" t="n">
        <v>45879</v>
      </c>
      <c r="B60" s="2" t="s">
        <v>181</v>
      </c>
      <c r="C60" s="2" t="s">
        <v>61</v>
      </c>
      <c r="D60" s="2" t="s">
        <v>62</v>
      </c>
      <c r="E60" s="6" t="n">
        <v>1000</v>
      </c>
      <c r="F60" s="7" t="n">
        <v>2</v>
      </c>
      <c r="G60" s="6" t="n">
        <v>17.64</v>
      </c>
      <c r="H60" s="6" t="n">
        <v>5</v>
      </c>
      <c r="I60" s="6" t="n">
        <v>35.28</v>
      </c>
      <c r="J60" s="6" t="n">
        <v>30.28</v>
      </c>
    </row>
    <row collapsed="false" customFormat="false" customHeight="false" hidden="false" ht="12.1" outlineLevel="0" r="61">
      <c r="A61" s="33" t="n">
        <v>45881</v>
      </c>
      <c r="B61" s="2" t="s">
        <v>181</v>
      </c>
      <c r="C61" s="2" t="s">
        <v>33</v>
      </c>
      <c r="D61" s="2" t="s">
        <v>35</v>
      </c>
      <c r="E61" s="6" t="n">
        <v>1000</v>
      </c>
      <c r="F61" s="7" t="n">
        <v>12</v>
      </c>
      <c r="G61" s="6" t="n">
        <v>17.29</v>
      </c>
      <c r="H61" s="6" t="n">
        <v>27</v>
      </c>
      <c r="I61" s="6" t="n">
        <v>207.48</v>
      </c>
      <c r="J61" s="6" t="n">
        <v>180.48</v>
      </c>
    </row>
    <row collapsed="false" customFormat="false" customHeight="false" hidden="false" ht="12.1" outlineLevel="0" r="62">
      <c r="A62" s="33" t="n">
        <v>45883</v>
      </c>
      <c r="B62" s="2" t="s">
        <v>181</v>
      </c>
      <c r="C62" s="2" t="s">
        <v>65</v>
      </c>
      <c r="D62" s="2" t="s">
        <v>66</v>
      </c>
      <c r="E62" s="6" t="n">
        <v>1000</v>
      </c>
      <c r="F62" s="7" t="n">
        <v>1</v>
      </c>
      <c r="G62" s="6" t="n">
        <v>66.32</v>
      </c>
      <c r="H62" s="6" t="n">
        <v>9</v>
      </c>
      <c r="I62" s="6" t="n">
        <v>66.32</v>
      </c>
      <c r="J62" s="6" t="n">
        <v>57.32</v>
      </c>
    </row>
    <row collapsed="false" customFormat="false" customHeight="false" hidden="false" ht="12.1" outlineLevel="0" r="63">
      <c r="A63" s="33" t="n">
        <v>45888</v>
      </c>
      <c r="B63" s="2" t="s">
        <v>181</v>
      </c>
      <c r="C63" s="2" t="s">
        <v>58</v>
      </c>
      <c r="D63" s="2" t="s">
        <v>59</v>
      </c>
      <c r="E63" s="6" t="n">
        <v>1000</v>
      </c>
      <c r="F63" s="7" t="n">
        <v>2</v>
      </c>
      <c r="G63" s="6" t="n">
        <v>17.91</v>
      </c>
      <c r="H63" s="6" t="n">
        <v>5</v>
      </c>
      <c r="I63" s="6" t="n">
        <v>35.82</v>
      </c>
      <c r="J63" s="6" t="n">
        <v>30.82</v>
      </c>
    </row>
    <row collapsed="false" customFormat="false" customHeight="false" hidden="false" ht="12.1" outlineLevel="0" r="64">
      <c r="A64" s="33" t="n">
        <v>45891</v>
      </c>
      <c r="B64" s="2" t="s">
        <v>181</v>
      </c>
      <c r="C64" s="2" t="s">
        <v>46</v>
      </c>
      <c r="D64" s="2" t="s">
        <v>47</v>
      </c>
      <c r="E64" s="6" t="n">
        <v>1000</v>
      </c>
      <c r="F64" s="7" t="n">
        <v>5</v>
      </c>
      <c r="G64" s="6" t="n">
        <v>22.6</v>
      </c>
      <c r="H64" s="6" t="n">
        <v>15</v>
      </c>
      <c r="I64" s="6" t="n">
        <v>113</v>
      </c>
      <c r="J64" s="6" t="n">
        <v>98</v>
      </c>
    </row>
    <row collapsed="false" customFormat="false" customHeight="false" hidden="false" ht="12.1" outlineLevel="0" r="65">
      <c r="A65" s="33" t="n">
        <v>45894</v>
      </c>
      <c r="B65" s="2" t="s">
        <v>181</v>
      </c>
      <c r="C65" s="2" t="s">
        <v>38</v>
      </c>
      <c r="D65" s="2" t="s">
        <v>39</v>
      </c>
      <c r="E65" s="6" t="n">
        <v>938.23</v>
      </c>
      <c r="F65" s="7" t="n">
        <v>8</v>
      </c>
      <c r="G65" s="6" t="n">
        <v>12.43</v>
      </c>
      <c r="H65" s="6" t="n">
        <v>13</v>
      </c>
      <c r="I65" s="6" t="n">
        <v>99.44</v>
      </c>
      <c r="J65" s="6" t="n">
        <v>86.44</v>
      </c>
    </row>
    <row collapsed="false" customFormat="false" customHeight="false" hidden="false" ht="12.1" outlineLevel="0" r="66">
      <c r="A66" s="33" t="n">
        <v>45904</v>
      </c>
      <c r="B66" s="2" t="s">
        <v>181</v>
      </c>
      <c r="C66" s="2" t="s">
        <v>50</v>
      </c>
      <c r="D66" s="2" t="s">
        <v>51</v>
      </c>
      <c r="E66" s="6" t="n">
        <v>1000</v>
      </c>
      <c r="F66" s="7" t="n">
        <v>5</v>
      </c>
      <c r="G66" s="6" t="n">
        <v>14.59</v>
      </c>
      <c r="H66" s="6" t="n">
        <v>9</v>
      </c>
      <c r="I66" s="6" t="n">
        <v>72.95</v>
      </c>
      <c r="J66" s="6" t="n">
        <v>63.95</v>
      </c>
    </row>
    <row collapsed="false" customFormat="false" customHeight="false" hidden="false" ht="12.1" outlineLevel="0" r="67">
      <c r="A67" s="33"/>
      <c r="B67" s="2"/>
      <c r="C67" s="2"/>
      <c r="D67" s="2"/>
      <c r="E67" s="6"/>
      <c r="F67" s="7"/>
      <c r="G67" s="6"/>
      <c r="H67" s="6"/>
      <c r="I67" s="6"/>
      <c r="J67" s="6"/>
    </row>
    <row collapsed="false" customFormat="false" customHeight="false" hidden="false" ht="12.1" outlineLevel="0" r="68">
      <c r="A68" s="33" t="n">
        <v>45909</v>
      </c>
      <c r="B68" s="2" t="s">
        <v>181</v>
      </c>
      <c r="C68" s="2" t="s">
        <v>61</v>
      </c>
      <c r="D68" s="2" t="s">
        <v>62</v>
      </c>
      <c r="E68" s="6" t="n">
        <v>1000</v>
      </c>
      <c r="F68" s="7" t="n">
        <v>2</v>
      </c>
      <c r="G68" s="6" t="n">
        <v>16.44</v>
      </c>
      <c r="H68" s="6" t="n">
        <v>4</v>
      </c>
      <c r="I68" s="6" t="n">
        <v>32.88</v>
      </c>
      <c r="J68" s="6" t="n">
        <v>28.88</v>
      </c>
    </row>
    <row collapsed="false" customFormat="false" customHeight="false" hidden="false" ht="12.1" outlineLevel="0" r="69">
      <c r="A69" s="33" t="n">
        <v>45911</v>
      </c>
      <c r="B69" s="2" t="s">
        <v>181</v>
      </c>
      <c r="C69" s="2" t="s">
        <v>33</v>
      </c>
      <c r="D69" s="2" t="s">
        <v>35</v>
      </c>
      <c r="E69" s="6" t="n">
        <v>1000</v>
      </c>
      <c r="F69" s="7" t="n">
        <v>12</v>
      </c>
      <c r="G69" s="6" t="n">
        <v>16.19</v>
      </c>
      <c r="H69" s="6" t="n">
        <v>25</v>
      </c>
      <c r="I69" s="6" t="n">
        <v>194.28</v>
      </c>
      <c r="J69" s="6" t="n">
        <v>169.28</v>
      </c>
    </row>
    <row collapsed="false" customFormat="false" customHeight="false" hidden="false" ht="12.1" outlineLevel="0" r="70">
      <c r="A70" s="33" t="n">
        <v>45919</v>
      </c>
      <c r="B70" s="2" t="s">
        <v>181</v>
      </c>
      <c r="C70" s="2" t="s">
        <v>58</v>
      </c>
      <c r="D70" s="2" t="s">
        <v>59</v>
      </c>
      <c r="E70" s="6" t="n">
        <v>1000</v>
      </c>
      <c r="F70" s="7" t="n">
        <v>2</v>
      </c>
      <c r="G70" s="6" t="n">
        <v>16.8</v>
      </c>
      <c r="H70" s="6" t="n">
        <v>4</v>
      </c>
      <c r="I70" s="6" t="n">
        <v>33.6</v>
      </c>
      <c r="J70" s="6" t="n">
        <v>29.6</v>
      </c>
    </row>
    <row collapsed="false" customFormat="false" customHeight="false" hidden="false" ht="12.1" outlineLevel="0" r="71">
      <c r="A71" s="33" t="n">
        <v>45921</v>
      </c>
      <c r="B71" s="2" t="s">
        <v>181</v>
      </c>
      <c r="C71" s="2" t="s">
        <v>46</v>
      </c>
      <c r="D71" s="2" t="s">
        <v>47</v>
      </c>
      <c r="E71" s="6" t="n">
        <v>1000</v>
      </c>
      <c r="F71" s="7" t="n">
        <v>5</v>
      </c>
      <c r="G71" s="6" t="n">
        <v>22.6</v>
      </c>
      <c r="H71" s="6" t="n">
        <v>15</v>
      </c>
      <c r="I71" s="6" t="n">
        <v>113</v>
      </c>
      <c r="J71" s="6" t="n">
        <v>98</v>
      </c>
    </row>
    <row collapsed="false" customFormat="false" customHeight="false" hidden="false" ht="12.1" outlineLevel="0" r="72">
      <c r="A72" s="33" t="n">
        <v>45925</v>
      </c>
      <c r="B72" s="2" t="s">
        <v>181</v>
      </c>
      <c r="C72" s="2" t="s">
        <v>38</v>
      </c>
      <c r="D72" s="2" t="s">
        <v>39</v>
      </c>
      <c r="E72" s="6" t="n">
        <v>880.1700000000001</v>
      </c>
      <c r="F72" s="7" t="n">
        <v>8</v>
      </c>
      <c r="G72" s="6" t="n">
        <v>11.66</v>
      </c>
      <c r="H72" s="6" t="n">
        <v>12</v>
      </c>
      <c r="I72" s="6" t="n">
        <v>93.28</v>
      </c>
      <c r="J72" s="6" t="n">
        <v>81.28</v>
      </c>
    </row>
    <row collapsed="false" customFormat="false" customHeight="false" hidden="false" ht="12.1" outlineLevel="0" r="73">
      <c r="A73" s="33" t="n">
        <v>45934</v>
      </c>
      <c r="B73" s="2" t="s">
        <v>181</v>
      </c>
      <c r="C73" s="2" t="s">
        <v>50</v>
      </c>
      <c r="D73" s="2" t="s">
        <v>51</v>
      </c>
      <c r="E73" s="6" t="n">
        <v>1000</v>
      </c>
      <c r="F73" s="7" t="n">
        <v>5</v>
      </c>
      <c r="G73" s="6" t="n">
        <v>14.59</v>
      </c>
      <c r="H73" s="6" t="n">
        <v>9</v>
      </c>
      <c r="I73" s="6" t="n">
        <v>72.95</v>
      </c>
      <c r="J73" s="6" t="n">
        <v>63.95</v>
      </c>
    </row>
    <row collapsed="false" customFormat="false" customHeight="false" hidden="false" ht="12.1" outlineLevel="0" r="74">
      <c r="A74" s="33" t="n">
        <v>45937</v>
      </c>
      <c r="B74" s="2" t="s">
        <v>181</v>
      </c>
      <c r="C74" s="2" t="s">
        <v>42</v>
      </c>
      <c r="D74" s="2" t="s">
        <v>43</v>
      </c>
      <c r="E74" s="6" t="n">
        <v>1000</v>
      </c>
      <c r="F74" s="7" t="n">
        <v>5</v>
      </c>
      <c r="G74" s="6" t="n">
        <v>110.05</v>
      </c>
      <c r="H74" s="6" t="n">
        <v>72</v>
      </c>
      <c r="I74" s="6" t="n">
        <v>550.25</v>
      </c>
      <c r="J74" s="6" t="n">
        <v>478.25</v>
      </c>
    </row>
    <row collapsed="false" customFormat="false" customHeight="false" hidden="false" ht="12.1" outlineLevel="0" r="75">
      <c r="A75" s="33" t="n">
        <v>45939</v>
      </c>
      <c r="B75" s="2" t="s">
        <v>181</v>
      </c>
      <c r="C75" s="2" t="s">
        <v>61</v>
      </c>
      <c r="D75" s="2" t="s">
        <v>62</v>
      </c>
      <c r="E75" s="6" t="n">
        <v>1000</v>
      </c>
      <c r="F75" s="7" t="n">
        <v>2</v>
      </c>
      <c r="G75" s="6" t="n">
        <v>18.9</v>
      </c>
      <c r="H75" s="6" t="n">
        <v>5</v>
      </c>
      <c r="I75" s="6" t="n">
        <v>37.8</v>
      </c>
      <c r="J75" s="6" t="n">
        <v>32.8</v>
      </c>
    </row>
    <row collapsed="false" customFormat="false" customHeight="false" hidden="false" ht="12.1" outlineLevel="0" r="76">
      <c r="A76" s="33" t="n">
        <v>45941</v>
      </c>
      <c r="B76" s="2" t="s">
        <v>181</v>
      </c>
      <c r="C76" s="2" t="s">
        <v>33</v>
      </c>
      <c r="D76" s="2" t="s">
        <v>35</v>
      </c>
      <c r="E76" s="6" t="n">
        <v>1000</v>
      </c>
      <c r="F76" s="7" t="n">
        <v>12</v>
      </c>
      <c r="G76" s="6" t="n">
        <v>18.66</v>
      </c>
      <c r="H76" s="6" t="n">
        <v>29</v>
      </c>
      <c r="I76" s="6" t="n">
        <v>223.92</v>
      </c>
      <c r="J76" s="6" t="n">
        <v>194.92</v>
      </c>
    </row>
    <row collapsed="false" customFormat="false" customHeight="false" hidden="false" ht="12.1" outlineLevel="0" r="77">
      <c r="A77" s="33" t="n">
        <v>45950</v>
      </c>
      <c r="B77" s="2" t="s">
        <v>181</v>
      </c>
      <c r="C77" s="2" t="s">
        <v>58</v>
      </c>
      <c r="D77" s="2" t="s">
        <v>59</v>
      </c>
      <c r="E77" s="6" t="n">
        <v>1000</v>
      </c>
      <c r="F77" s="7" t="n">
        <v>2</v>
      </c>
      <c r="G77" s="6" t="n">
        <v>19.31</v>
      </c>
      <c r="H77" s="6" t="n">
        <v>5</v>
      </c>
      <c r="I77" s="6" t="n">
        <v>38.62</v>
      </c>
      <c r="J77" s="6" t="n">
        <v>33.62</v>
      </c>
    </row>
    <row collapsed="false" customFormat="false" customHeight="false" hidden="false" ht="12.1" outlineLevel="0" r="78">
      <c r="A78" s="33" t="n">
        <v>45951</v>
      </c>
      <c r="B78" s="2" t="s">
        <v>181</v>
      </c>
      <c r="C78" s="2" t="s">
        <v>46</v>
      </c>
      <c r="D78" s="2" t="s">
        <v>47</v>
      </c>
      <c r="E78" s="6" t="n">
        <v>1000</v>
      </c>
      <c r="F78" s="7" t="n">
        <v>5</v>
      </c>
      <c r="G78" s="6" t="n">
        <v>22.6</v>
      </c>
      <c r="H78" s="6" t="n">
        <v>15</v>
      </c>
      <c r="I78" s="6" t="n">
        <v>113</v>
      </c>
      <c r="J78" s="6" t="n">
        <v>98</v>
      </c>
    </row>
    <row collapsed="false" customFormat="false" customHeight="false" hidden="false" ht="12.1" outlineLevel="0" r="79">
      <c r="A79" s="33" t="n">
        <v>45955</v>
      </c>
      <c r="B79" s="2" t="s">
        <v>181</v>
      </c>
      <c r="C79" s="2" t="s">
        <v>38</v>
      </c>
      <c r="D79" s="2" t="s">
        <v>39</v>
      </c>
      <c r="E79" s="6" t="n">
        <v>880.1700000000001</v>
      </c>
      <c r="F79" s="7" t="n">
        <v>8</v>
      </c>
      <c r="G79" s="6" t="n">
        <v>12.82</v>
      </c>
      <c r="H79" s="6" t="n">
        <v>13</v>
      </c>
      <c r="I79" s="6" t="n">
        <v>102.56</v>
      </c>
      <c r="J79" s="6" t="n">
        <v>89.56</v>
      </c>
    </row>
    <row collapsed="false" customFormat="false" customHeight="false" hidden="false" ht="12.1" outlineLevel="0" r="80">
      <c r="A80" s="33" t="n">
        <v>45964</v>
      </c>
      <c r="B80" s="2" t="s">
        <v>181</v>
      </c>
      <c r="C80" s="2" t="s">
        <v>50</v>
      </c>
      <c r="D80" s="2" t="s">
        <v>51</v>
      </c>
      <c r="E80" s="6" t="n">
        <v>1000</v>
      </c>
      <c r="F80" s="7" t="n">
        <v>5</v>
      </c>
      <c r="G80" s="6" t="n">
        <v>14.59</v>
      </c>
      <c r="H80" s="6" t="n">
        <v>9</v>
      </c>
      <c r="I80" s="6" t="n">
        <v>72.95</v>
      </c>
      <c r="J80" s="6" t="n">
        <v>63.95</v>
      </c>
    </row>
    <row collapsed="false" customFormat="false" customHeight="false" hidden="false" ht="12.1" outlineLevel="0" r="81">
      <c r="A81" s="33" t="n">
        <v>45969</v>
      </c>
      <c r="B81" s="2" t="s">
        <v>181</v>
      </c>
      <c r="C81" s="2" t="s">
        <v>61</v>
      </c>
      <c r="D81" s="2" t="s">
        <v>62</v>
      </c>
      <c r="E81" s="6" t="n">
        <v>1000</v>
      </c>
      <c r="F81" s="7" t="n">
        <v>2</v>
      </c>
      <c r="G81" s="6" t="n">
        <v>18.9</v>
      </c>
      <c r="H81" s="6" t="n">
        <v>5</v>
      </c>
      <c r="I81" s="6" t="n">
        <v>37.8</v>
      </c>
      <c r="J81" s="6" t="n">
        <v>32.8</v>
      </c>
    </row>
    <row collapsed="false" customFormat="false" customHeight="false" hidden="false" ht="12.1" outlineLevel="0" r="82">
      <c r="A82" s="33" t="n">
        <v>45971</v>
      </c>
      <c r="B82" s="2" t="s">
        <v>181</v>
      </c>
      <c r="C82" s="2" t="s">
        <v>33</v>
      </c>
      <c r="D82" s="2" t="s">
        <v>35</v>
      </c>
      <c r="E82" s="6" t="n">
        <v>1000</v>
      </c>
      <c r="F82" s="7" t="n">
        <v>12</v>
      </c>
      <c r="G82" s="6" t="n">
        <v>18.66</v>
      </c>
      <c r="H82" s="6" t="n">
        <v>29</v>
      </c>
      <c r="I82" s="6" t="n">
        <v>223.92</v>
      </c>
      <c r="J82" s="6" t="n">
        <v>194.92</v>
      </c>
    </row>
    <row collapsed="false" customFormat="false" customHeight="false" hidden="false" ht="12.1" outlineLevel="0" r="83">
      <c r="A83" s="33" t="n">
        <v>45980</v>
      </c>
      <c r="B83" s="2" t="s">
        <v>181</v>
      </c>
      <c r="C83" s="2" t="s">
        <v>54</v>
      </c>
      <c r="D83" s="2" t="s">
        <v>55</v>
      </c>
      <c r="E83" s="6" t="n">
        <v>1000</v>
      </c>
      <c r="F83" s="7" t="n">
        <v>2</v>
      </c>
      <c r="G83" s="6" t="n">
        <v>115.95</v>
      </c>
      <c r="H83" s="6" t="n">
        <v>30</v>
      </c>
      <c r="I83" s="6" t="n">
        <v>231.9</v>
      </c>
      <c r="J83" s="6" t="n">
        <v>201.9</v>
      </c>
    </row>
    <row collapsed="false" customFormat="false" customHeight="false" hidden="false" ht="12.1" outlineLevel="0" r="84">
      <c r="A84" s="33" t="n">
        <v>45981</v>
      </c>
      <c r="B84" s="2" t="s">
        <v>181</v>
      </c>
      <c r="C84" s="2" t="s">
        <v>46</v>
      </c>
      <c r="D84" s="2" t="s">
        <v>47</v>
      </c>
      <c r="E84" s="6" t="n">
        <v>1000</v>
      </c>
      <c r="F84" s="7" t="n">
        <v>5</v>
      </c>
      <c r="G84" s="6" t="n">
        <v>22.6</v>
      </c>
      <c r="H84" s="6" t="n">
        <v>15</v>
      </c>
      <c r="I84" s="6" t="n">
        <v>113</v>
      </c>
      <c r="J84" s="6" t="n">
        <v>98</v>
      </c>
    </row>
    <row collapsed="false" customFormat="false" customHeight="false" hidden="false" ht="12.1" outlineLevel="0" r="85">
      <c r="A85" s="33" t="n">
        <v>45981</v>
      </c>
      <c r="B85" s="2" t="s">
        <v>181</v>
      </c>
      <c r="C85" s="2" t="s">
        <v>58</v>
      </c>
      <c r="D85" s="2" t="s">
        <v>59</v>
      </c>
      <c r="E85" s="6" t="n">
        <v>1000</v>
      </c>
      <c r="F85" s="7" t="n">
        <v>2</v>
      </c>
      <c r="G85" s="6" t="n">
        <v>19.31</v>
      </c>
      <c r="H85" s="6" t="n">
        <v>5</v>
      </c>
      <c r="I85" s="6" t="n">
        <v>38.62</v>
      </c>
      <c r="J85" s="6" t="n">
        <v>33.62</v>
      </c>
    </row>
    <row collapsed="false" customFormat="false" customHeight="false" hidden="false" ht="12.1" outlineLevel="0" r="86">
      <c r="A86" s="33" t="n">
        <v>45986</v>
      </c>
      <c r="B86" s="2" t="s">
        <v>181</v>
      </c>
      <c r="C86" s="2" t="s">
        <v>38</v>
      </c>
      <c r="D86" s="2" t="s">
        <v>39</v>
      </c>
      <c r="E86" s="6" t="n">
        <v>880.1700000000001</v>
      </c>
      <c r="F86" s="7" t="n">
        <v>8</v>
      </c>
      <c r="G86" s="6" t="n">
        <v>12.82</v>
      </c>
      <c r="H86" s="6" t="n">
        <v>13</v>
      </c>
      <c r="I86" s="6" t="n">
        <v>102.56</v>
      </c>
      <c r="J86" s="6" t="n">
        <v>89.56</v>
      </c>
    </row>
    <row collapsed="false" customFormat="false" customHeight="false" hidden="false" ht="12.1" outlineLevel="0" r="87">
      <c r="A87" s="33" t="n">
        <v>45994</v>
      </c>
      <c r="B87" s="2" t="s">
        <v>181</v>
      </c>
      <c r="C87" s="2" t="s">
        <v>50</v>
      </c>
      <c r="D87" s="2" t="s">
        <v>51</v>
      </c>
      <c r="E87" s="6" t="n">
        <v>1000</v>
      </c>
      <c r="F87" s="7" t="n">
        <v>5</v>
      </c>
      <c r="G87" s="6" t="n">
        <v>14.59</v>
      </c>
      <c r="H87" s="6" t="n">
        <v>9</v>
      </c>
      <c r="I87" s="6" t="n">
        <v>72.95</v>
      </c>
      <c r="J87" s="6" t="n">
        <v>63.95</v>
      </c>
    </row>
    <row collapsed="false" customFormat="false" customHeight="false" hidden="false" ht="12.1" outlineLevel="0" r="88">
      <c r="A88" s="33" t="n">
        <v>45999</v>
      </c>
      <c r="B88" s="2" t="s">
        <v>181</v>
      </c>
      <c r="C88" s="2" t="s">
        <v>61</v>
      </c>
      <c r="D88" s="2" t="s">
        <v>62</v>
      </c>
      <c r="E88" s="6" t="n">
        <v>1000</v>
      </c>
      <c r="F88" s="7" t="n">
        <v>2</v>
      </c>
      <c r="G88" s="6" t="n">
        <v>18.9</v>
      </c>
      <c r="H88" s="6" t="n">
        <v>5</v>
      </c>
      <c r="I88" s="6" t="n">
        <v>37.8</v>
      </c>
      <c r="J88" s="6" t="n">
        <v>32.8</v>
      </c>
    </row>
    <row collapsed="false" customFormat="false" customHeight="false" hidden="false" ht="12.1" outlineLevel="0" r="89">
      <c r="A89" s="33" t="n">
        <v>46001</v>
      </c>
      <c r="B89" s="2" t="s">
        <v>181</v>
      </c>
      <c r="C89" s="2" t="s">
        <v>33</v>
      </c>
      <c r="D89" s="2" t="s">
        <v>35</v>
      </c>
      <c r="E89" s="6" t="n">
        <v>1000</v>
      </c>
      <c r="F89" s="7" t="n">
        <v>12</v>
      </c>
      <c r="G89" s="6" t="n">
        <v>18.66</v>
      </c>
      <c r="H89" s="6" t="n">
        <v>29</v>
      </c>
      <c r="I89" s="6" t="n">
        <v>223.92</v>
      </c>
      <c r="J89" s="6" t="n">
        <v>194.92</v>
      </c>
    </row>
    <row collapsed="false" customFormat="false" customHeight="false" hidden="false" ht="12.1" outlineLevel="0" r="90">
      <c r="A90" s="33" t="n">
        <v>46011</v>
      </c>
      <c r="B90" s="2" t="s">
        <v>181</v>
      </c>
      <c r="C90" s="2" t="s">
        <v>46</v>
      </c>
      <c r="D90" s="2" t="s">
        <v>47</v>
      </c>
      <c r="E90" s="6" t="n">
        <v>1000</v>
      </c>
      <c r="F90" s="7" t="n">
        <v>5</v>
      </c>
      <c r="G90" s="6" t="n">
        <v>22.6</v>
      </c>
      <c r="H90" s="6" t="n">
        <v>15</v>
      </c>
      <c r="I90" s="6" t="n">
        <v>113</v>
      </c>
      <c r="J90" s="6" t="n">
        <v>98</v>
      </c>
    </row>
    <row collapsed="false" customFormat="false" customHeight="false" hidden="false" ht="12.1" outlineLevel="0" r="91">
      <c r="A91" s="33" t="n">
        <v>46012</v>
      </c>
      <c r="B91" s="2" t="s">
        <v>181</v>
      </c>
      <c r="C91" s="2" t="s">
        <v>58</v>
      </c>
      <c r="D91" s="2" t="s">
        <v>59</v>
      </c>
      <c r="E91" s="6" t="n">
        <v>1000</v>
      </c>
      <c r="F91" s="7" t="n">
        <v>2</v>
      </c>
      <c r="G91" s="6" t="n">
        <v>19.31</v>
      </c>
      <c r="H91" s="6" t="n">
        <v>5</v>
      </c>
      <c r="I91" s="6" t="n">
        <v>38.62</v>
      </c>
      <c r="J91" s="6" t="n">
        <v>33.62</v>
      </c>
    </row>
    <row collapsed="false" customFormat="false" customHeight="false" hidden="false" ht="12.1" outlineLevel="0" r="92">
      <c r="A92" s="33" t="n">
        <v>46016</v>
      </c>
      <c r="B92" s="2" t="s">
        <v>181</v>
      </c>
      <c r="C92" s="2" t="s">
        <v>38</v>
      </c>
      <c r="D92" s="2" t="s">
        <v>39</v>
      </c>
      <c r="E92" s="6" t="n">
        <v>880.1700000000001</v>
      </c>
      <c r="F92" s="7" t="n">
        <v>8</v>
      </c>
      <c r="G92" s="6" t="n">
        <v>12.82</v>
      </c>
      <c r="H92" s="6" t="n">
        <v>13</v>
      </c>
      <c r="I92" s="6" t="n">
        <v>102.56</v>
      </c>
      <c r="J92" s="6" t="n">
        <v>89.56</v>
      </c>
    </row>
    <row collapsed="false" customFormat="false" customHeight="false" hidden="false" ht="12.1" outlineLevel="0" r="93">
      <c r="A93" s="33" t="n">
        <v>46024</v>
      </c>
      <c r="B93" s="2" t="s">
        <v>181</v>
      </c>
      <c r="C93" s="2" t="s">
        <v>50</v>
      </c>
      <c r="D93" s="2" t="s">
        <v>51</v>
      </c>
      <c r="E93" s="6" t="n">
        <v>1000</v>
      </c>
      <c r="F93" s="7" t="n">
        <v>5</v>
      </c>
      <c r="G93" s="6" t="n">
        <v>14.59</v>
      </c>
      <c r="H93" s="6" t="n">
        <v>9</v>
      </c>
      <c r="I93" s="6" t="n">
        <v>72.95</v>
      </c>
      <c r="J93" s="6" t="n">
        <v>63.95</v>
      </c>
    </row>
    <row collapsed="false" customFormat="false" customHeight="false" hidden="false" ht="12.1" outlineLevel="0" r="94">
      <c r="A94" s="33" t="n">
        <v>46029</v>
      </c>
      <c r="B94" s="2" t="s">
        <v>181</v>
      </c>
      <c r="C94" s="2" t="s">
        <v>61</v>
      </c>
      <c r="D94" s="2" t="s">
        <v>62</v>
      </c>
      <c r="E94" s="6" t="n">
        <v>1000</v>
      </c>
      <c r="F94" s="7" t="n">
        <v>2</v>
      </c>
      <c r="G94" s="6" t="n">
        <v>18.9</v>
      </c>
      <c r="H94" s="6" t="n">
        <v>5</v>
      </c>
      <c r="I94" s="6" t="n">
        <v>37.8</v>
      </c>
      <c r="J94" s="6" t="n">
        <v>32.8</v>
      </c>
    </row>
    <row collapsed="false" customFormat="false" customHeight="false" hidden="false" ht="12.1" outlineLevel="0" r="95">
      <c r="A95" s="33" t="n">
        <v>46031</v>
      </c>
      <c r="B95" s="2" t="s">
        <v>181</v>
      </c>
      <c r="C95" s="2" t="s">
        <v>33</v>
      </c>
      <c r="D95" s="2" t="s">
        <v>35</v>
      </c>
      <c r="E95" s="6" t="n">
        <v>1000</v>
      </c>
      <c r="F95" s="7" t="n">
        <v>12</v>
      </c>
      <c r="G95" s="6" t="n">
        <v>18.66</v>
      </c>
      <c r="H95" s="6" t="n">
        <v>29</v>
      </c>
      <c r="I95" s="6" t="n">
        <v>223.92</v>
      </c>
      <c r="J95" s="6" t="n">
        <v>194.92</v>
      </c>
    </row>
    <row collapsed="false" customFormat="false" customHeight="false" hidden="false" ht="12.1" outlineLevel="0" r="96">
      <c r="A96" s="33" t="n">
        <v>46041</v>
      </c>
      <c r="B96" s="2" t="s">
        <v>181</v>
      </c>
      <c r="C96" s="2" t="s">
        <v>46</v>
      </c>
      <c r="D96" s="2" t="s">
        <v>47</v>
      </c>
      <c r="E96" s="6" t="n">
        <v>1000</v>
      </c>
      <c r="F96" s="7" t="n">
        <v>5</v>
      </c>
      <c r="G96" s="6" t="n">
        <v>22.6</v>
      </c>
      <c r="H96" s="6" t="n">
        <v>15</v>
      </c>
      <c r="I96" s="6" t="n">
        <v>113</v>
      </c>
      <c r="J96" s="6" t="n">
        <v>98</v>
      </c>
    </row>
    <row collapsed="false" customFormat="false" customHeight="false" hidden="false" ht="12.1" outlineLevel="0" r="97">
      <c r="A97" s="33" t="n">
        <v>46043</v>
      </c>
      <c r="B97" s="2" t="s">
        <v>181</v>
      </c>
      <c r="C97" s="2" t="s">
        <v>58</v>
      </c>
      <c r="D97" s="2" t="s">
        <v>59</v>
      </c>
      <c r="E97" s="6" t="n">
        <v>1000</v>
      </c>
      <c r="F97" s="7" t="n">
        <v>2</v>
      </c>
      <c r="G97" s="6" t="n">
        <v>19.31</v>
      </c>
      <c r="H97" s="6" t="n">
        <v>5</v>
      </c>
      <c r="I97" s="6" t="n">
        <v>38.62</v>
      </c>
      <c r="J97" s="6" t="n">
        <v>33.62</v>
      </c>
    </row>
    <row collapsed="false" customFormat="false" customHeight="false" hidden="false" ht="12.1" outlineLevel="0" r="98">
      <c r="A98" s="33" t="n">
        <v>46047</v>
      </c>
      <c r="B98" s="2" t="s">
        <v>181</v>
      </c>
      <c r="C98" s="2" t="s">
        <v>38</v>
      </c>
      <c r="D98" s="2" t="s">
        <v>39</v>
      </c>
      <c r="E98" s="6" t="n">
        <v>880.1700000000001</v>
      </c>
      <c r="F98" s="7" t="n">
        <v>8</v>
      </c>
      <c r="G98" s="6" t="n">
        <v>12.82</v>
      </c>
      <c r="H98" s="6" t="n">
        <v>13</v>
      </c>
      <c r="I98" s="6" t="n">
        <v>102.56</v>
      </c>
      <c r="J98" s="6" t="n">
        <v>89.56</v>
      </c>
    </row>
    <row collapsed="false" customFormat="false" customHeight="false" hidden="false" ht="12.1" outlineLevel="0" r="99">
      <c r="A99" s="33" t="n">
        <v>46054</v>
      </c>
      <c r="B99" s="2" t="s">
        <v>181</v>
      </c>
      <c r="C99" s="2" t="s">
        <v>50</v>
      </c>
      <c r="D99" s="2" t="s">
        <v>51</v>
      </c>
      <c r="E99" s="6" t="n">
        <v>1000</v>
      </c>
      <c r="F99" s="7" t="n">
        <v>5</v>
      </c>
      <c r="G99" s="6" t="n">
        <v>14.59</v>
      </c>
      <c r="H99" s="6" t="n">
        <v>9</v>
      </c>
      <c r="I99" s="6" t="n">
        <v>72.95</v>
      </c>
      <c r="J99" s="6" t="n">
        <v>63.95</v>
      </c>
    </row>
    <row collapsed="false" customFormat="false" customHeight="false" hidden="false" ht="12.1" outlineLevel="0" r="100">
      <c r="A100" s="33" t="n">
        <v>46059</v>
      </c>
      <c r="B100" s="2" t="s">
        <v>181</v>
      </c>
      <c r="C100" s="2" t="s">
        <v>61</v>
      </c>
      <c r="D100" s="2" t="s">
        <v>62</v>
      </c>
      <c r="E100" s="6" t="n">
        <v>1000</v>
      </c>
      <c r="F100" s="7" t="n">
        <v>2</v>
      </c>
      <c r="G100" s="6" t="n">
        <v>18.9</v>
      </c>
      <c r="H100" s="6" t="n">
        <v>5</v>
      </c>
      <c r="I100" s="6" t="n">
        <v>37.8</v>
      </c>
      <c r="J100" s="6" t="n">
        <v>32.8</v>
      </c>
    </row>
    <row collapsed="false" customFormat="false" customHeight="false" hidden="false" ht="12.1" outlineLevel="0" r="101">
      <c r="A101" s="33" t="n">
        <v>46061</v>
      </c>
      <c r="B101" s="2" t="s">
        <v>181</v>
      </c>
      <c r="C101" s="2" t="s">
        <v>33</v>
      </c>
      <c r="D101" s="2" t="s">
        <v>35</v>
      </c>
      <c r="E101" s="6" t="n">
        <v>1000</v>
      </c>
      <c r="F101" s="7" t="n">
        <v>12</v>
      </c>
      <c r="G101" s="6" t="n">
        <v>18.66</v>
      </c>
      <c r="H101" s="6" t="n">
        <v>29</v>
      </c>
      <c r="I101" s="6" t="n">
        <v>223.92</v>
      </c>
      <c r="J101" s="6" t="n">
        <v>194.92</v>
      </c>
    </row>
    <row collapsed="false" customFormat="false" customHeight="false" hidden="false" ht="12.1" outlineLevel="0" r="102">
      <c r="A102" s="33" t="n">
        <v>46065</v>
      </c>
      <c r="B102" s="2" t="s">
        <v>181</v>
      </c>
      <c r="C102" s="2" t="s">
        <v>65</v>
      </c>
      <c r="D102" s="2" t="s">
        <v>66</v>
      </c>
      <c r="E102" s="6" t="n">
        <v>1000</v>
      </c>
      <c r="F102" s="7" t="n">
        <v>1</v>
      </c>
      <c r="G102" s="6" t="n">
        <v>66.32</v>
      </c>
      <c r="H102" s="6" t="n">
        <v>9</v>
      </c>
      <c r="I102" s="6" t="n">
        <v>66.32</v>
      </c>
      <c r="J102" s="6" t="n">
        <v>57.32</v>
      </c>
    </row>
    <row collapsed="false" customFormat="false" customHeight="false" hidden="false" ht="12.1" outlineLevel="0" r="103">
      <c r="A103" s="33" t="n">
        <v>46071</v>
      </c>
      <c r="B103" s="2" t="s">
        <v>181</v>
      </c>
      <c r="C103" s="2" t="s">
        <v>46</v>
      </c>
      <c r="D103" s="2" t="s">
        <v>47</v>
      </c>
      <c r="E103" s="6" t="n">
        <v>1000</v>
      </c>
      <c r="F103" s="7" t="n">
        <v>5</v>
      </c>
      <c r="G103" s="6" t="n">
        <v>22.6</v>
      </c>
      <c r="H103" s="6" t="n">
        <v>15</v>
      </c>
      <c r="I103" s="6" t="n">
        <v>113</v>
      </c>
      <c r="J103" s="6" t="n">
        <v>98</v>
      </c>
    </row>
    <row collapsed="false" customFormat="false" customHeight="false" hidden="false" ht="12.1" outlineLevel="0" r="104">
      <c r="A104" s="33" t="n">
        <v>46074</v>
      </c>
      <c r="B104" s="2" t="s">
        <v>181</v>
      </c>
      <c r="C104" s="2" t="s">
        <v>58</v>
      </c>
      <c r="D104" s="2" t="s">
        <v>59</v>
      </c>
      <c r="E104" s="6" t="n">
        <v>1000</v>
      </c>
      <c r="F104" s="7" t="n">
        <v>2</v>
      </c>
      <c r="G104" s="6" t="n">
        <v>19.31</v>
      </c>
      <c r="H104" s="6" t="n">
        <v>5</v>
      </c>
      <c r="I104" s="6" t="n">
        <v>38.62</v>
      </c>
      <c r="J104" s="6" t="n">
        <v>33.62</v>
      </c>
    </row>
    <row collapsed="false" customFormat="false" customHeight="false" hidden="false" ht="12.1" outlineLevel="0" r="105">
      <c r="A105" s="33" t="n">
        <v>46078</v>
      </c>
      <c r="B105" s="2" t="s">
        <v>181</v>
      </c>
      <c r="C105" s="2" t="s">
        <v>38</v>
      </c>
      <c r="D105" s="2" t="s">
        <v>39</v>
      </c>
      <c r="E105" s="6" t="n">
        <v>880.1700000000001</v>
      </c>
      <c r="F105" s="7" t="n">
        <v>8</v>
      </c>
      <c r="G105" s="6" t="n">
        <v>12.82</v>
      </c>
      <c r="H105" s="6" t="n">
        <v>13</v>
      </c>
      <c r="I105" s="6" t="n">
        <v>102.56</v>
      </c>
      <c r="J105" s="6" t="n">
        <v>89.56</v>
      </c>
    </row>
    <row collapsed="false" customFormat="false" customHeight="false" hidden="false" ht="12.1" outlineLevel="0" r="106">
      <c r="A106" s="33" t="n">
        <v>46084</v>
      </c>
      <c r="B106" s="2" t="s">
        <v>181</v>
      </c>
      <c r="C106" s="2" t="s">
        <v>50</v>
      </c>
      <c r="D106" s="2" t="s">
        <v>51</v>
      </c>
      <c r="E106" s="6" t="n">
        <v>1000</v>
      </c>
      <c r="F106" s="7" t="n">
        <v>5</v>
      </c>
      <c r="G106" s="6" t="n">
        <v>14.59</v>
      </c>
      <c r="H106" s="6" t="n">
        <v>9</v>
      </c>
      <c r="I106" s="6" t="n">
        <v>72.95</v>
      </c>
      <c r="J106" s="6" t="n">
        <v>63.95</v>
      </c>
    </row>
    <row collapsed="false" customFormat="false" customHeight="false" hidden="false" ht="12.1" outlineLevel="0" r="107">
      <c r="A107" s="33" t="n">
        <v>46089</v>
      </c>
      <c r="B107" s="2" t="s">
        <v>181</v>
      </c>
      <c r="C107" s="2" t="s">
        <v>61</v>
      </c>
      <c r="D107" s="2" t="s">
        <v>62</v>
      </c>
      <c r="E107" s="6" t="n">
        <v>1000</v>
      </c>
      <c r="F107" s="7" t="n">
        <v>2</v>
      </c>
      <c r="G107" s="6" t="n">
        <v>18.9</v>
      </c>
      <c r="H107" s="6" t="n">
        <v>5</v>
      </c>
      <c r="I107" s="6" t="n">
        <v>37.8</v>
      </c>
      <c r="J107" s="6" t="n">
        <v>32.8</v>
      </c>
    </row>
    <row collapsed="false" customFormat="false" customHeight="false" hidden="false" ht="12.1" outlineLevel="0" r="108">
      <c r="A108" s="33" t="n">
        <v>46091</v>
      </c>
      <c r="B108" s="2" t="s">
        <v>181</v>
      </c>
      <c r="C108" s="2" t="s">
        <v>33</v>
      </c>
      <c r="D108" s="2" t="s">
        <v>35</v>
      </c>
      <c r="E108" s="6" t="n">
        <v>1000</v>
      </c>
      <c r="F108" s="7" t="n">
        <v>12</v>
      </c>
      <c r="G108" s="6" t="n">
        <v>18.66</v>
      </c>
      <c r="H108" s="6" t="n">
        <v>29</v>
      </c>
      <c r="I108" s="6" t="n">
        <v>223.92</v>
      </c>
      <c r="J108" s="6" t="n">
        <v>194.92</v>
      </c>
    </row>
    <row collapsed="false" customFormat="false" customHeight="false" hidden="false" ht="12.1" outlineLevel="0" r="109">
      <c r="A109" s="33" t="n">
        <v>46101</v>
      </c>
      <c r="B109" s="2" t="s">
        <v>181</v>
      </c>
      <c r="C109" s="2" t="s">
        <v>46</v>
      </c>
      <c r="D109" s="2" t="s">
        <v>47</v>
      </c>
      <c r="E109" s="6" t="n">
        <v>1000</v>
      </c>
      <c r="F109" s="7" t="n">
        <v>5</v>
      </c>
      <c r="G109" s="6" t="n">
        <v>22.6</v>
      </c>
      <c r="H109" s="6" t="n">
        <v>15</v>
      </c>
      <c r="I109" s="6" t="n">
        <v>113</v>
      </c>
      <c r="J109" s="6" t="n">
        <v>98</v>
      </c>
    </row>
    <row collapsed="false" customFormat="false" customHeight="false" hidden="false" ht="12.1" outlineLevel="0" r="110">
      <c r="A110" s="33" t="n">
        <v>46105</v>
      </c>
      <c r="B110" s="2" t="s">
        <v>181</v>
      </c>
      <c r="C110" s="2" t="s">
        <v>58</v>
      </c>
      <c r="D110" s="2" t="s">
        <v>59</v>
      </c>
      <c r="E110" s="6" t="n">
        <v>1000</v>
      </c>
      <c r="F110" s="7" t="n">
        <v>2</v>
      </c>
      <c r="G110" s="6" t="n">
        <v>19.31</v>
      </c>
      <c r="H110" s="6" t="n">
        <v>5</v>
      </c>
      <c r="I110" s="6" t="n">
        <v>38.62</v>
      </c>
      <c r="J110" s="6" t="n">
        <v>33.62</v>
      </c>
    </row>
    <row collapsed="false" customFormat="false" customHeight="false" hidden="false" ht="12.1" outlineLevel="0" r="111">
      <c r="A111" s="33" t="n">
        <v>46106</v>
      </c>
      <c r="B111" s="2" t="s">
        <v>181</v>
      </c>
      <c r="C111" s="2" t="s">
        <v>38</v>
      </c>
      <c r="D111" s="2" t="s">
        <v>39</v>
      </c>
      <c r="E111" s="6" t="n">
        <v>880.1700000000001</v>
      </c>
      <c r="F111" s="7" t="n">
        <v>8</v>
      </c>
      <c r="G111" s="6" t="n">
        <v>12.82</v>
      </c>
      <c r="H111" s="6" t="n">
        <v>13</v>
      </c>
      <c r="I111" s="6" t="n">
        <v>102.56</v>
      </c>
      <c r="J111" s="6" t="n">
        <v>89.56</v>
      </c>
    </row>
    <row collapsed="false" customFormat="false" customHeight="false" hidden="false" ht="12.1" outlineLevel="0" r="112">
      <c r="A112" s="33" t="n">
        <v>46114</v>
      </c>
      <c r="B112" s="2" t="s">
        <v>181</v>
      </c>
      <c r="C112" s="2" t="s">
        <v>50</v>
      </c>
      <c r="D112" s="2" t="s">
        <v>51</v>
      </c>
      <c r="E112" s="6" t="n">
        <v>1000</v>
      </c>
      <c r="F112" s="7" t="n">
        <v>5</v>
      </c>
      <c r="G112" s="6" t="n">
        <v>14.59</v>
      </c>
      <c r="H112" s="6" t="n">
        <v>9</v>
      </c>
      <c r="I112" s="6" t="n">
        <v>72.95</v>
      </c>
      <c r="J112" s="6" t="n">
        <v>63.95</v>
      </c>
    </row>
    <row collapsed="false" customFormat="false" customHeight="false" hidden="false" ht="12.1" outlineLevel="0" r="113">
      <c r="A113" s="33" t="n">
        <v>46119</v>
      </c>
      <c r="B113" s="2" t="s">
        <v>181</v>
      </c>
      <c r="C113" s="2" t="s">
        <v>42</v>
      </c>
      <c r="D113" s="2" t="s">
        <v>43</v>
      </c>
      <c r="E113" s="6" t="n">
        <v>1000</v>
      </c>
      <c r="F113" s="7" t="n">
        <v>5</v>
      </c>
      <c r="G113" s="6" t="n">
        <v>110.05</v>
      </c>
      <c r="H113" s="6" t="n">
        <v>72</v>
      </c>
      <c r="I113" s="6" t="n">
        <v>550.25</v>
      </c>
      <c r="J113" s="6" t="n">
        <v>478.25</v>
      </c>
    </row>
    <row collapsed="false" customFormat="false" customHeight="false" hidden="false" ht="12.1" outlineLevel="0" r="114">
      <c r="A114" s="33" t="n">
        <v>46119</v>
      </c>
      <c r="B114" s="2" t="s">
        <v>181</v>
      </c>
      <c r="C114" s="2" t="s">
        <v>61</v>
      </c>
      <c r="D114" s="2" t="s">
        <v>62</v>
      </c>
      <c r="E114" s="6" t="n">
        <v>1000</v>
      </c>
      <c r="F114" s="7" t="n">
        <v>2</v>
      </c>
      <c r="G114" s="6" t="n">
        <v>18.9</v>
      </c>
      <c r="H114" s="6" t="n">
        <v>5</v>
      </c>
      <c r="I114" s="6" t="n">
        <v>37.8</v>
      </c>
      <c r="J114" s="6" t="n">
        <v>32.8</v>
      </c>
    </row>
    <row collapsed="false" customFormat="false" customHeight="false" hidden="false" ht="12.1" outlineLevel="0" r="115">
      <c r="A115" s="33" t="n">
        <v>46121</v>
      </c>
      <c r="B115" s="2" t="s">
        <v>181</v>
      </c>
      <c r="C115" s="2" t="s">
        <v>33</v>
      </c>
      <c r="D115" s="2" t="s">
        <v>35</v>
      </c>
      <c r="E115" s="6" t="n">
        <v>1000</v>
      </c>
      <c r="F115" s="7" t="n">
        <v>12</v>
      </c>
      <c r="G115" s="6" t="n">
        <v>18.66</v>
      </c>
      <c r="H115" s="6" t="n">
        <v>29</v>
      </c>
      <c r="I115" s="6" t="n">
        <v>223.92</v>
      </c>
      <c r="J115" s="6" t="n">
        <v>194.92</v>
      </c>
    </row>
    <row collapsed="false" customFormat="false" customHeight="false" hidden="false" ht="12.1" outlineLevel="0" r="116">
      <c r="A116" s="33" t="n">
        <v>46131</v>
      </c>
      <c r="B116" s="2" t="s">
        <v>181</v>
      </c>
      <c r="C116" s="2" t="s">
        <v>46</v>
      </c>
      <c r="D116" s="2" t="s">
        <v>47</v>
      </c>
      <c r="E116" s="6" t="n">
        <v>1000</v>
      </c>
      <c r="F116" s="7" t="n">
        <v>5</v>
      </c>
      <c r="G116" s="6" t="n">
        <v>22.6</v>
      </c>
      <c r="H116" s="6" t="n">
        <v>15</v>
      </c>
      <c r="I116" s="6" t="n">
        <v>113</v>
      </c>
      <c r="J116" s="6" t="n">
        <v>98</v>
      </c>
    </row>
    <row collapsed="false" customFormat="false" customHeight="false" hidden="false" ht="12.1" outlineLevel="0" r="117">
      <c r="A117" s="33" t="n">
        <v>46136</v>
      </c>
      <c r="B117" s="2" t="s">
        <v>181</v>
      </c>
      <c r="C117" s="2" t="s">
        <v>58</v>
      </c>
      <c r="D117" s="2" t="s">
        <v>59</v>
      </c>
      <c r="E117" s="6" t="n">
        <v>1000</v>
      </c>
      <c r="F117" s="7" t="n">
        <v>2</v>
      </c>
      <c r="G117" s="6" t="n">
        <v>19.31</v>
      </c>
      <c r="H117" s="6" t="n">
        <v>5</v>
      </c>
      <c r="I117" s="6" t="n">
        <v>38.62</v>
      </c>
      <c r="J117" s="6" t="n">
        <v>33.62</v>
      </c>
    </row>
    <row collapsed="false" customFormat="false" customHeight="false" hidden="false" ht="12.1" outlineLevel="0" r="118">
      <c r="A118" s="33" t="n">
        <v>46137</v>
      </c>
      <c r="B118" s="2" t="s">
        <v>181</v>
      </c>
      <c r="C118" s="2" t="s">
        <v>38</v>
      </c>
      <c r="D118" s="2" t="s">
        <v>39</v>
      </c>
      <c r="E118" s="6" t="n">
        <v>880.1700000000001</v>
      </c>
      <c r="F118" s="7" t="n">
        <v>8</v>
      </c>
      <c r="G118" s="6" t="n">
        <v>12.82</v>
      </c>
      <c r="H118" s="6" t="n">
        <v>13</v>
      </c>
      <c r="I118" s="6" t="n">
        <v>102.56</v>
      </c>
      <c r="J118" s="6" t="n">
        <v>89.56</v>
      </c>
    </row>
    <row collapsed="false" customFormat="false" customHeight="false" hidden="false" ht="12.1" outlineLevel="0" r="119">
      <c r="A119" s="33" t="n">
        <v>46144</v>
      </c>
      <c r="B119" s="2" t="s">
        <v>181</v>
      </c>
      <c r="C119" s="2" t="s">
        <v>50</v>
      </c>
      <c r="D119" s="2" t="s">
        <v>51</v>
      </c>
      <c r="E119" s="6" t="n">
        <v>1000</v>
      </c>
      <c r="F119" s="7" t="n">
        <v>5</v>
      </c>
      <c r="G119" s="6" t="n">
        <v>14.59</v>
      </c>
      <c r="H119" s="6" t="n">
        <v>9</v>
      </c>
      <c r="I119" s="6" t="n">
        <v>72.95</v>
      </c>
      <c r="J119" s="6" t="n">
        <v>63.95</v>
      </c>
    </row>
    <row collapsed="false" customFormat="false" customHeight="false" hidden="false" ht="12.1" outlineLevel="0" r="120">
      <c r="A120" s="33" t="n">
        <v>46149</v>
      </c>
      <c r="B120" s="2" t="s">
        <v>181</v>
      </c>
      <c r="C120" s="2" t="s">
        <v>61</v>
      </c>
      <c r="D120" s="2" t="s">
        <v>62</v>
      </c>
      <c r="E120" s="6" t="n">
        <v>1000</v>
      </c>
      <c r="F120" s="7" t="n">
        <v>2</v>
      </c>
      <c r="G120" s="6" t="n">
        <v>18.9</v>
      </c>
      <c r="H120" s="6" t="n">
        <v>5</v>
      </c>
      <c r="I120" s="6" t="n">
        <v>37.8</v>
      </c>
      <c r="J120" s="6" t="n">
        <v>32.8</v>
      </c>
    </row>
    <row collapsed="false" customFormat="false" customHeight="false" hidden="false" ht="12.1" outlineLevel="0" r="121">
      <c r="A121" s="33" t="n">
        <v>46151</v>
      </c>
      <c r="B121" s="2" t="s">
        <v>181</v>
      </c>
      <c r="C121" s="2" t="s">
        <v>33</v>
      </c>
      <c r="D121" s="2" t="s">
        <v>35</v>
      </c>
      <c r="E121" s="6" t="n">
        <v>1000</v>
      </c>
      <c r="F121" s="7" t="n">
        <v>12</v>
      </c>
      <c r="G121" s="6" t="n">
        <v>18.66</v>
      </c>
      <c r="H121" s="6" t="n">
        <v>29</v>
      </c>
      <c r="I121" s="6" t="n">
        <v>223.92</v>
      </c>
      <c r="J121" s="6" t="n">
        <v>194.92</v>
      </c>
    </row>
    <row collapsed="false" customFormat="false" customHeight="false" hidden="false" ht="12.1" outlineLevel="0" r="122">
      <c r="A122" s="33" t="n">
        <v>46161</v>
      </c>
      <c r="B122" s="2" t="s">
        <v>181</v>
      </c>
      <c r="C122" s="2" t="s">
        <v>46</v>
      </c>
      <c r="D122" s="2" t="s">
        <v>47</v>
      </c>
      <c r="E122" s="6" t="n">
        <v>1000</v>
      </c>
      <c r="F122" s="7" t="n">
        <v>5</v>
      </c>
      <c r="G122" s="6" t="n">
        <v>22.6</v>
      </c>
      <c r="H122" s="6" t="n">
        <v>15</v>
      </c>
      <c r="I122" s="6" t="n">
        <v>113</v>
      </c>
      <c r="J122" s="6" t="n">
        <v>98</v>
      </c>
    </row>
    <row collapsed="false" customFormat="false" customHeight="false" hidden="false" ht="12.1" outlineLevel="0" r="123">
      <c r="A123" s="33" t="n">
        <v>46167</v>
      </c>
      <c r="B123" s="2" t="s">
        <v>181</v>
      </c>
      <c r="C123" s="2" t="s">
        <v>58</v>
      </c>
      <c r="D123" s="2" t="s">
        <v>59</v>
      </c>
      <c r="E123" s="6" t="n">
        <v>1000</v>
      </c>
      <c r="F123" s="7" t="n">
        <v>2</v>
      </c>
      <c r="G123" s="6" t="n">
        <v>18.77</v>
      </c>
      <c r="H123" s="6" t="n">
        <v>5</v>
      </c>
      <c r="I123" s="6" t="n">
        <v>37.54</v>
      </c>
      <c r="J123" s="6" t="n">
        <v>32.54</v>
      </c>
    </row>
    <row collapsed="false" customFormat="false" customHeight="false" hidden="false" ht="12.1" outlineLevel="0" r="124">
      <c r="A124" s="33" t="n">
        <v>46167</v>
      </c>
      <c r="B124" s="2" t="s">
        <v>181</v>
      </c>
      <c r="C124" s="2" t="s">
        <v>38</v>
      </c>
      <c r="D124" s="2" t="s">
        <v>39</v>
      </c>
      <c r="E124" s="6" t="n">
        <v>880.1700000000001</v>
      </c>
      <c r="F124" s="7" t="n">
        <v>8</v>
      </c>
      <c r="G124" s="6" t="n">
        <v>13.25</v>
      </c>
      <c r="H124" s="6" t="n">
        <v>14</v>
      </c>
      <c r="I124" s="6" t="n">
        <v>106</v>
      </c>
      <c r="J124" s="6" t="n">
        <v>92</v>
      </c>
    </row>
    <row collapsed="false" customFormat="false" customHeight="false" hidden="false" ht="12.1" outlineLevel="0" r="125">
      <c r="A125" s="33" t="n">
        <v>46174</v>
      </c>
      <c r="B125" s="2" t="s">
        <v>181</v>
      </c>
      <c r="C125" s="2" t="s">
        <v>50</v>
      </c>
      <c r="D125" s="2" t="s">
        <v>51</v>
      </c>
      <c r="E125" s="6" t="n">
        <v>1000</v>
      </c>
      <c r="F125" s="7" t="n">
        <v>5</v>
      </c>
      <c r="G125" s="6" t="n">
        <v>14.59</v>
      </c>
      <c r="H125" s="6" t="n">
        <v>9</v>
      </c>
      <c r="I125" s="6" t="n">
        <v>72.95</v>
      </c>
      <c r="J125" s="6" t="n">
        <v>63.95</v>
      </c>
    </row>
    <row collapsed="false" customFormat="false" customHeight="false" hidden="false" ht="12.1" outlineLevel="0" r="126">
      <c r="A126" s="33" t="n">
        <v>46179</v>
      </c>
      <c r="B126" s="2" t="s">
        <v>181</v>
      </c>
      <c r="C126" s="2" t="s">
        <v>61</v>
      </c>
      <c r="D126" s="2" t="s">
        <v>62</v>
      </c>
      <c r="E126" s="6" t="n">
        <v>1000</v>
      </c>
      <c r="F126" s="7" t="n">
        <v>2</v>
      </c>
      <c r="G126" s="6" t="n">
        <v>18.9</v>
      </c>
      <c r="H126" s="6" t="n">
        <v>5</v>
      </c>
      <c r="I126" s="6" t="n">
        <v>37.8</v>
      </c>
      <c r="J126" s="6" t="n">
        <v>32.8</v>
      </c>
    </row>
    <row collapsed="false" customFormat="false" customHeight="false" hidden="false" ht="12.1" outlineLevel="0" r="127">
      <c r="A127" s="33" t="n">
        <v>46181</v>
      </c>
      <c r="B127" s="2" t="s">
        <v>181</v>
      </c>
      <c r="C127" s="2" t="s">
        <v>33</v>
      </c>
      <c r="D127" s="2" t="s">
        <v>35</v>
      </c>
      <c r="E127" s="6" t="n">
        <v>1000</v>
      </c>
      <c r="F127" s="7" t="n">
        <v>12</v>
      </c>
      <c r="G127" s="6" t="n">
        <v>18.66</v>
      </c>
      <c r="H127" s="6" t="n">
        <v>29</v>
      </c>
      <c r="I127" s="6" t="n">
        <v>223.92</v>
      </c>
      <c r="J127" s="6" t="n">
        <v>194.92</v>
      </c>
    </row>
    <row collapsed="false" customFormat="false" customHeight="false" hidden="false" ht="12.1" outlineLevel="0" r="128">
      <c r="A128" s="33" t="n">
        <v>46191</v>
      </c>
      <c r="B128" s="2" t="s">
        <v>181</v>
      </c>
      <c r="C128" s="2" t="s">
        <v>46</v>
      </c>
      <c r="D128" s="2" t="s">
        <v>47</v>
      </c>
      <c r="E128" s="6" t="n">
        <v>1000</v>
      </c>
      <c r="F128" s="7" t="n">
        <v>5</v>
      </c>
      <c r="G128" s="6" t="n">
        <v>22.6</v>
      </c>
      <c r="H128" s="6" t="n">
        <v>15</v>
      </c>
      <c r="I128" s="6" t="n">
        <v>113</v>
      </c>
      <c r="J128" s="6" t="n">
        <v>98</v>
      </c>
    </row>
    <row collapsed="false" customFormat="false" customHeight="false" hidden="false" ht="12.1" outlineLevel="0" r="129">
      <c r="A129" s="33" t="n">
        <v>46198</v>
      </c>
      <c r="B129" s="2" t="s">
        <v>181</v>
      </c>
      <c r="C129" s="2" t="s">
        <v>38</v>
      </c>
      <c r="D129" s="2" t="s">
        <v>39</v>
      </c>
      <c r="E129" s="6" t="n">
        <v>880.1700000000001</v>
      </c>
      <c r="F129" s="7" t="n">
        <v>8</v>
      </c>
      <c r="G129" s="6" t="n">
        <v>12.52</v>
      </c>
      <c r="H129" s="6" t="n">
        <v>13</v>
      </c>
      <c r="I129" s="6" t="n">
        <v>100.16</v>
      </c>
      <c r="J129" s="6" t="n">
        <v>87.16</v>
      </c>
    </row>
    <row collapsed="false" customFormat="false" customHeight="false" hidden="false" ht="12.1" outlineLevel="0" r="130">
      <c r="A130" s="33" t="n">
        <v>46198</v>
      </c>
      <c r="B130" s="2" t="s">
        <v>181</v>
      </c>
      <c r="C130" s="2" t="s">
        <v>58</v>
      </c>
      <c r="D130" s="2" t="s">
        <v>59</v>
      </c>
      <c r="E130" s="6" t="n">
        <v>1000</v>
      </c>
      <c r="F130" s="7" t="n">
        <v>2</v>
      </c>
      <c r="G130" s="6" t="n">
        <v>18.69</v>
      </c>
      <c r="H130" s="6" t="n">
        <v>5</v>
      </c>
      <c r="I130" s="6" t="n">
        <v>37.38</v>
      </c>
      <c r="J130" s="6" t="n">
        <v>32.38</v>
      </c>
    </row>
    <row collapsed="false" customFormat="false" customHeight="false" hidden="false" ht="12.1" outlineLevel="0" r="131">
      <c r="A131" s="33" t="n">
        <v>46204</v>
      </c>
      <c r="B131" s="2" t="s">
        <v>181</v>
      </c>
      <c r="C131" s="2" t="s">
        <v>50</v>
      </c>
      <c r="D131" s="2" t="s">
        <v>51</v>
      </c>
      <c r="E131" s="6" t="n">
        <v>1000</v>
      </c>
      <c r="F131" s="7" t="n">
        <v>5</v>
      </c>
      <c r="G131" s="6" t="n">
        <v>14.59</v>
      </c>
      <c r="H131" s="6" t="n">
        <v>9</v>
      </c>
      <c r="I131" s="6" t="n">
        <v>72.95</v>
      </c>
      <c r="J131" s="6" t="n">
        <v>63.95</v>
      </c>
    </row>
    <row collapsed="false" customFormat="false" customHeight="false" hidden="false" ht="12.1" outlineLevel="0" r="132">
      <c r="A132" s="33" t="n">
        <v>46209</v>
      </c>
      <c r="B132" s="2" t="s">
        <v>181</v>
      </c>
      <c r="C132" s="2" t="s">
        <v>61</v>
      </c>
      <c r="D132" s="2" t="s">
        <v>62</v>
      </c>
      <c r="E132" s="6" t="n">
        <v>1000</v>
      </c>
      <c r="F132" s="7" t="n">
        <v>2</v>
      </c>
      <c r="G132" s="6" t="n">
        <v>18.16</v>
      </c>
      <c r="H132" s="6" t="n">
        <v>5</v>
      </c>
      <c r="I132" s="6" t="n">
        <v>36.32</v>
      </c>
      <c r="J132" s="6" t="n">
        <v>31.32</v>
      </c>
    </row>
    <row collapsed="false" customFormat="false" customHeight="false" hidden="false" ht="12.1" outlineLevel="0" r="133">
      <c r="A133" s="33" t="n">
        <v>46211</v>
      </c>
      <c r="B133" s="2" t="s">
        <v>181</v>
      </c>
      <c r="C133" s="2" t="s">
        <v>33</v>
      </c>
      <c r="D133" s="2" t="s">
        <v>35</v>
      </c>
      <c r="E133" s="6" t="n">
        <v>1000</v>
      </c>
      <c r="F133" s="7" t="n">
        <v>12</v>
      </c>
      <c r="G133" s="6" t="n">
        <v>17.86</v>
      </c>
      <c r="H133" s="6" t="n">
        <v>28</v>
      </c>
      <c r="I133" s="6" t="n">
        <v>214.32</v>
      </c>
      <c r="J133" s="6" t="n">
        <v>186.32</v>
      </c>
    </row>
    <row collapsed="false" customFormat="false" customHeight="false" hidden="false" ht="12.1" outlineLevel="0" r="134">
      <c r="A134" s="33" t="n">
        <v>46221</v>
      </c>
      <c r="B134" s="2" t="s">
        <v>181</v>
      </c>
      <c r="C134" s="2" t="s">
        <v>46</v>
      </c>
      <c r="D134" s="2" t="s">
        <v>47</v>
      </c>
      <c r="E134" s="6" t="n">
        <v>1000</v>
      </c>
      <c r="F134" s="7" t="n">
        <v>5</v>
      </c>
      <c r="G134" s="6" t="n">
        <v>22.6</v>
      </c>
      <c r="H134" s="6" t="n">
        <v>15</v>
      </c>
      <c r="I134" s="6" t="n">
        <v>113</v>
      </c>
      <c r="J134" s="6" t="n">
        <v>98</v>
      </c>
    </row>
    <row collapsed="false" customFormat="false" customHeight="false" hidden="false" ht="12.1" outlineLevel="0" r="135">
      <c r="A135" s="33" t="n">
        <v>46228</v>
      </c>
      <c r="B135" s="2" t="s">
        <v>181</v>
      </c>
      <c r="C135" s="2" t="s">
        <v>38</v>
      </c>
      <c r="D135" s="2" t="s">
        <v>39</v>
      </c>
      <c r="E135" s="6" t="n">
        <v>880.1700000000001</v>
      </c>
      <c r="F135" s="7" t="n">
        <v>8</v>
      </c>
      <c r="G135" s="6" t="n">
        <v>12.43</v>
      </c>
      <c r="H135" s="6" t="n">
        <v>13</v>
      </c>
      <c r="I135" s="6" t="n">
        <v>99.44</v>
      </c>
      <c r="J135" s="6" t="n">
        <v>86.44</v>
      </c>
    </row>
    <row collapsed="false" customFormat="false" customHeight="false" hidden="false" ht="12.1" outlineLevel="0" r="136">
      <c r="A136" s="33" t="n">
        <v>46229</v>
      </c>
      <c r="B136" s="2" t="s">
        <v>181</v>
      </c>
      <c r="C136" s="2" t="s">
        <v>58</v>
      </c>
      <c r="D136" s="2" t="s">
        <v>59</v>
      </c>
      <c r="E136" s="6" t="n">
        <v>1000</v>
      </c>
      <c r="F136" s="7" t="n">
        <v>2</v>
      </c>
      <c r="G136" s="6" t="n">
        <v>17.91</v>
      </c>
      <c r="H136" s="6" t="n">
        <v>5</v>
      </c>
      <c r="I136" s="6" t="n">
        <v>35.82</v>
      </c>
      <c r="J136" s="6" t="n">
        <v>30.82</v>
      </c>
    </row>
    <row collapsed="false" customFormat="false" customHeight="false" hidden="false" ht="12.1" outlineLevel="0" r="137">
      <c r="A137" s="33" t="n">
        <v>46239</v>
      </c>
      <c r="B137" s="2" t="s">
        <v>181</v>
      </c>
      <c r="C137" s="2" t="s">
        <v>61</v>
      </c>
      <c r="D137" s="2" t="s">
        <v>62</v>
      </c>
      <c r="E137" s="6" t="n">
        <v>1000</v>
      </c>
      <c r="F137" s="7" t="n">
        <v>2</v>
      </c>
      <c r="G137" s="6" t="n">
        <v>17.64</v>
      </c>
      <c r="H137" s="6" t="n">
        <v>5</v>
      </c>
      <c r="I137" s="6" t="n">
        <v>35.28</v>
      </c>
      <c r="J137" s="6" t="n">
        <v>30.28</v>
      </c>
    </row>
    <row collapsed="false" customFormat="false" customHeight="false" hidden="false" ht="12.1" outlineLevel="0" r="138">
      <c r="A138" s="33" t="n">
        <v>46241</v>
      </c>
      <c r="B138" s="2" t="s">
        <v>181</v>
      </c>
      <c r="C138" s="2" t="s">
        <v>33</v>
      </c>
      <c r="D138" s="2" t="s">
        <v>35</v>
      </c>
      <c r="E138" s="6" t="n">
        <v>1000</v>
      </c>
      <c r="F138" s="7" t="n">
        <v>12</v>
      </c>
      <c r="G138" s="6" t="n">
        <v>17.29</v>
      </c>
      <c r="H138" s="6" t="n">
        <v>27</v>
      </c>
      <c r="I138" s="6" t="n">
        <v>207.48</v>
      </c>
      <c r="J138" s="6" t="n">
        <v>180.48</v>
      </c>
    </row>
    <row collapsed="false" customFormat="false" customHeight="false" hidden="false" ht="12.1" outlineLevel="0" r="139">
      <c r="A139" s="33" t="n">
        <v>46247</v>
      </c>
      <c r="B139" s="2" t="s">
        <v>181</v>
      </c>
      <c r="C139" s="2" t="s">
        <v>65</v>
      </c>
      <c r="D139" s="2" t="s">
        <v>66</v>
      </c>
      <c r="E139" s="6" t="n">
        <v>1000</v>
      </c>
      <c r="F139" s="7" t="n">
        <v>1</v>
      </c>
      <c r="G139" s="6" t="n">
        <v>66.32</v>
      </c>
      <c r="H139" s="6" t="n">
        <v>9</v>
      </c>
      <c r="I139" s="6" t="n">
        <v>66.32</v>
      </c>
      <c r="J139" s="6" t="n">
        <v>57.32</v>
      </c>
    </row>
    <row collapsed="false" customFormat="false" customHeight="false" hidden="false" ht="12.1" outlineLevel="0" r="140">
      <c r="A140" s="33" t="n">
        <v>46251</v>
      </c>
      <c r="B140" s="2" t="s">
        <v>181</v>
      </c>
      <c r="C140" s="2" t="s">
        <v>46</v>
      </c>
      <c r="D140" s="2" t="s">
        <v>47</v>
      </c>
      <c r="E140" s="6" t="n">
        <v>1000</v>
      </c>
      <c r="F140" s="7" t="n">
        <v>5</v>
      </c>
      <c r="G140" s="6" t="n">
        <v>22.6</v>
      </c>
      <c r="H140" s="6" t="n">
        <v>15</v>
      </c>
      <c r="I140" s="6" t="n">
        <v>113</v>
      </c>
      <c r="J140" s="6" t="n">
        <v>98</v>
      </c>
    </row>
    <row collapsed="false" customFormat="false" customHeight="false" hidden="false" ht="12.1" outlineLevel="0" r="141">
      <c r="A141" s="33" t="n">
        <v>46259</v>
      </c>
      <c r="B141" s="2" t="s">
        <v>181</v>
      </c>
      <c r="C141" s="2" t="s">
        <v>38</v>
      </c>
      <c r="D141" s="2" t="s">
        <v>39</v>
      </c>
      <c r="E141" s="6" t="n">
        <v>880.1700000000001</v>
      </c>
      <c r="F141" s="7" t="n">
        <v>8</v>
      </c>
      <c r="G141" s="6" t="n">
        <v>11.66</v>
      </c>
      <c r="H141" s="6" t="n">
        <v>12</v>
      </c>
      <c r="I141" s="6" t="n">
        <v>93.28</v>
      </c>
      <c r="J141" s="6" t="n">
        <v>81.28</v>
      </c>
    </row>
    <row collapsed="false" customFormat="false" customHeight="false" hidden="false" ht="12.1" outlineLevel="0" r="142">
      <c r="A142" s="33" t="n">
        <v>46260</v>
      </c>
      <c r="B142" s="2" t="s">
        <v>181</v>
      </c>
      <c r="C142" s="2" t="s">
        <v>58</v>
      </c>
      <c r="D142" s="2" t="s">
        <v>59</v>
      </c>
      <c r="E142" s="6" t="n">
        <v>1000</v>
      </c>
      <c r="F142" s="7" t="n">
        <v>2</v>
      </c>
      <c r="G142" s="6" t="n">
        <v>16.8</v>
      </c>
      <c r="H142" s="6" t="n">
        <v>4</v>
      </c>
      <c r="I142" s="6" t="n">
        <v>33.6</v>
      </c>
      <c r="J142" s="6" t="n">
        <v>29.6</v>
      </c>
    </row>
    <row collapsed="false" customFormat="false" customHeight="false" hidden="false" ht="12.1" outlineLevel="0" r="143">
      <c r="A143" s="33" t="n">
        <v>46269</v>
      </c>
      <c r="B143" s="2" t="s">
        <v>181</v>
      </c>
      <c r="C143" s="2" t="s">
        <v>61</v>
      </c>
      <c r="D143" s="2" t="s">
        <v>62</v>
      </c>
      <c r="E143" s="6" t="n">
        <v>1000</v>
      </c>
      <c r="F143" s="7" t="n">
        <v>2</v>
      </c>
      <c r="G143" s="6" t="n">
        <v>16.44</v>
      </c>
      <c r="H143" s="6" t="n">
        <v>4</v>
      </c>
      <c r="I143" s="6" t="n">
        <v>32.88</v>
      </c>
      <c r="J143" s="6" t="n">
        <v>28.88</v>
      </c>
    </row>
    <row collapsed="false" customFormat="false" customHeight="false" hidden="false" ht="12.1" outlineLevel="0" r="144">
      <c r="A144" s="33" t="n">
        <v>46281</v>
      </c>
      <c r="B144" s="2" t="s">
        <v>181</v>
      </c>
      <c r="C144" s="2" t="s">
        <v>46</v>
      </c>
      <c r="D144" s="2" t="s">
        <v>47</v>
      </c>
      <c r="E144" s="6" t="n">
        <v>1000</v>
      </c>
      <c r="F144" s="7" t="n">
        <v>5</v>
      </c>
      <c r="G144" s="6" t="n">
        <v>22.6</v>
      </c>
      <c r="H144" s="6" t="n">
        <v>15</v>
      </c>
      <c r="I144" s="6" t="n">
        <v>113</v>
      </c>
      <c r="J144" s="6" t="n">
        <v>98</v>
      </c>
    </row>
    <row collapsed="false" customFormat="false" customHeight="false" hidden="false" ht="12.1" outlineLevel="0" r="145">
      <c r="A145" s="33" t="n">
        <v>46301</v>
      </c>
      <c r="B145" s="2" t="s">
        <v>181</v>
      </c>
      <c r="C145" s="2" t="s">
        <v>42</v>
      </c>
      <c r="D145" s="2" t="s">
        <v>43</v>
      </c>
      <c r="E145" s="6" t="n">
        <v>1000</v>
      </c>
      <c r="F145" s="7" t="n">
        <v>5</v>
      </c>
      <c r="G145" s="6" t="n">
        <v>110.05</v>
      </c>
      <c r="H145" s="6" t="n">
        <v>72</v>
      </c>
      <c r="I145" s="6" t="n">
        <v>550.25</v>
      </c>
      <c r="J145" s="6" t="n">
        <v>478.25</v>
      </c>
    </row>
    <row collapsed="false" customFormat="false" customHeight="false" hidden="false" ht="12.1" outlineLevel="0" r="146">
      <c r="A146" s="33" t="n">
        <v>46311</v>
      </c>
      <c r="B146" s="2" t="s">
        <v>181</v>
      </c>
      <c r="C146" s="2" t="s">
        <v>46</v>
      </c>
      <c r="D146" s="2" t="s">
        <v>47</v>
      </c>
      <c r="E146" s="6" t="n">
        <v>1000</v>
      </c>
      <c r="F146" s="7" t="n">
        <v>5</v>
      </c>
      <c r="G146" s="6" t="n">
        <v>22.6</v>
      </c>
      <c r="H146" s="6" t="n">
        <v>15</v>
      </c>
      <c r="I146" s="6" t="n">
        <v>113</v>
      </c>
      <c r="J146" s="6" t="n">
        <v>98</v>
      </c>
    </row>
    <row collapsed="false" customFormat="false" customHeight="false" hidden="false" ht="12.1" outlineLevel="0" r="147">
      <c r="A147" s="33" t="n">
        <v>46341</v>
      </c>
      <c r="B147" s="2" t="s">
        <v>181</v>
      </c>
      <c r="C147" s="2" t="s">
        <v>46</v>
      </c>
      <c r="D147" s="2" t="s">
        <v>47</v>
      </c>
      <c r="E147" s="6" t="n">
        <v>1000</v>
      </c>
      <c r="F147" s="7" t="n">
        <v>5</v>
      </c>
      <c r="G147" s="6" t="n">
        <v>22.6</v>
      </c>
      <c r="H147" s="6" t="n">
        <v>15</v>
      </c>
      <c r="I147" s="6" t="n">
        <v>113</v>
      </c>
      <c r="J147" s="6" t="n">
        <v>98</v>
      </c>
    </row>
    <row collapsed="false" customFormat="false" customHeight="false" hidden="false" ht="12.1" outlineLevel="0" r="148">
      <c r="A148" s="33" t="n">
        <v>46371</v>
      </c>
      <c r="B148" s="2" t="s">
        <v>181</v>
      </c>
      <c r="C148" s="2" t="s">
        <v>46</v>
      </c>
      <c r="D148" s="2" t="s">
        <v>47</v>
      </c>
      <c r="E148" s="6" t="n">
        <v>1000</v>
      </c>
      <c r="F148" s="7" t="n">
        <v>5</v>
      </c>
      <c r="G148" s="6" t="n">
        <v>22.6</v>
      </c>
      <c r="H148" s="6" t="n">
        <v>15</v>
      </c>
      <c r="I148" s="6" t="n">
        <v>113</v>
      </c>
      <c r="J148" s="6" t="n">
        <v>98</v>
      </c>
    </row>
    <row collapsed="false" customFormat="false" customHeight="false" hidden="false" ht="12.1" outlineLevel="0" r="149">
      <c r="A149" s="33" t="n">
        <v>46483</v>
      </c>
      <c r="B149" s="2" t="s">
        <v>181</v>
      </c>
      <c r="C149" s="2" t="s">
        <v>42</v>
      </c>
      <c r="D149" s="2" t="s">
        <v>43</v>
      </c>
      <c r="E149" s="6" t="n">
        <v>1000</v>
      </c>
      <c r="F149" s="7" t="n">
        <v>5</v>
      </c>
      <c r="G149" s="6" t="n">
        <v>110.05</v>
      </c>
      <c r="H149" s="6" t="n">
        <v>72</v>
      </c>
      <c r="I149" s="6" t="n">
        <v>550.25</v>
      </c>
      <c r="J149" s="6" t="n">
        <v>478.25</v>
      </c>
    </row>
    <row collapsed="false" customFormat="false" customHeight="false" hidden="false" ht="12.1" outlineLevel="0" r="150">
      <c r="A150" s="33" t="n">
        <v>46665</v>
      </c>
      <c r="B150" s="2" t="s">
        <v>181</v>
      </c>
      <c r="C150" s="2" t="s">
        <v>42</v>
      </c>
      <c r="D150" s="2" t="s">
        <v>43</v>
      </c>
      <c r="E150" s="6" t="n">
        <v>1000</v>
      </c>
      <c r="F150" s="7" t="n">
        <v>5</v>
      </c>
      <c r="G150" s="6" t="n">
        <v>110.05</v>
      </c>
      <c r="H150" s="6" t="n">
        <v>72</v>
      </c>
      <c r="I150" s="6" t="n">
        <v>550.25</v>
      </c>
      <c r="J150" s="6" t="n">
        <v>478.25</v>
      </c>
    </row>
    <row collapsed="false" customFormat="false" customHeight="false" hidden="false" ht="12.1" outlineLevel="0" r="151">
      <c r="A151" s="33" t="n">
        <v>46847</v>
      </c>
      <c r="B151" s="2" t="s">
        <v>181</v>
      </c>
      <c r="C151" s="2" t="s">
        <v>42</v>
      </c>
      <c r="D151" s="2" t="s">
        <v>43</v>
      </c>
      <c r="E151" s="6" t="n">
        <v>1000</v>
      </c>
      <c r="F151" s="7" t="n">
        <v>5</v>
      </c>
      <c r="G151" s="6" t="n">
        <v>110.05</v>
      </c>
      <c r="H151" s="6" t="n">
        <v>72</v>
      </c>
      <c r="I151" s="6" t="n">
        <v>550.25</v>
      </c>
      <c r="J151" s="6" t="n">
        <v>478.25</v>
      </c>
    </row>
    <row collapsed="false" customFormat="false" customHeight="false" hidden="false" ht="12.1" outlineLevel="0" r="152">
      <c r="A152" s="33" t="n">
        <v>47029</v>
      </c>
      <c r="B152" s="2" t="s">
        <v>181</v>
      </c>
      <c r="C152" s="2" t="s">
        <v>42</v>
      </c>
      <c r="D152" s="2" t="s">
        <v>43</v>
      </c>
      <c r="E152" s="6" t="n">
        <v>1000</v>
      </c>
      <c r="F152" s="7" t="n">
        <v>5</v>
      </c>
      <c r="G152" s="6" t="n">
        <v>110.05</v>
      </c>
      <c r="H152" s="6" t="n">
        <v>72</v>
      </c>
      <c r="I152" s="6" t="n">
        <v>550.25</v>
      </c>
      <c r="J152" s="6" t="n">
        <v>478.25</v>
      </c>
    </row>
    <row collapsed="false" customFormat="false" customHeight="false" hidden="false" ht="12.1" outlineLevel="0" r="153">
      <c r="A153" s="33" t="n">
        <v>47211</v>
      </c>
      <c r="B153" s="2" t="s">
        <v>181</v>
      </c>
      <c r="C153" s="2" t="s">
        <v>42</v>
      </c>
      <c r="D153" s="2" t="s">
        <v>43</v>
      </c>
      <c r="E153" s="6" t="n">
        <v>1000</v>
      </c>
      <c r="F153" s="7" t="n">
        <v>5</v>
      </c>
      <c r="G153" s="6" t="n">
        <v>110.05</v>
      </c>
      <c r="H153" s="6" t="n">
        <v>72</v>
      </c>
      <c r="I153" s="6" t="n">
        <v>550.25</v>
      </c>
      <c r="J153" s="6" t="n">
        <v>478.25</v>
      </c>
    </row>
    <row collapsed="false" customFormat="false" customHeight="false" hidden="false" ht="12.1" outlineLevel="0" r="154">
      <c r="A154" s="33" t="n">
        <v>47393</v>
      </c>
      <c r="B154" s="2" t="s">
        <v>181</v>
      </c>
      <c r="C154" s="2" t="s">
        <v>42</v>
      </c>
      <c r="D154" s="2" t="s">
        <v>43</v>
      </c>
      <c r="E154" s="6" t="n">
        <v>1000</v>
      </c>
      <c r="F154" s="7" t="n">
        <v>5</v>
      </c>
      <c r="G154" s="6" t="n">
        <v>110.05</v>
      </c>
      <c r="H154" s="6" t="n">
        <v>72</v>
      </c>
      <c r="I154" s="6" t="n">
        <v>550.25</v>
      </c>
      <c r="J154" s="6" t="n">
        <v>478.25</v>
      </c>
    </row>
  </sheetData>
  <autoFilter ref="A1:J1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75</v>
      </c>
      <c r="B1" s="34" t="s">
        <v>175</v>
      </c>
      <c r="C1" s="34" t="s">
        <v>0</v>
      </c>
      <c r="D1" s="34" t="s">
        <v>2</v>
      </c>
      <c r="E1" s="34" t="s">
        <v>176</v>
      </c>
      <c r="F1" s="34" t="s">
        <v>183</v>
      </c>
      <c r="G1" s="34" t="s">
        <v>184</v>
      </c>
      <c r="H1" s="34" t="s">
        <v>79</v>
      </c>
      <c r="I1" s="34" t="s">
        <v>185</v>
      </c>
      <c r="J1" s="34" t="s">
        <v>186</v>
      </c>
      <c r="K1" s="34" t="s">
        <v>187</v>
      </c>
      <c r="L1" s="34" t="s">
        <v>188</v>
      </c>
      <c r="M1" s="34" t="s">
        <v>189</v>
      </c>
      <c r="N1" s="34" t="s">
        <v>190</v>
      </c>
    </row>
    <row collapsed="false" customFormat="false" customHeight="false" hidden="false" ht="12.1" outlineLevel="0" r="2">
      <c r="A2" s="35" t="n">
        <v>45495</v>
      </c>
      <c r="B2" s="2" t="s">
        <v>181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416</v>
      </c>
      <c r="J2" s="17" t="n">
        <v>131.9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45534</v>
      </c>
      <c r="B3" s="2" t="s">
        <v>181</v>
      </c>
      <c r="C3" s="2" t="s">
        <v>17</v>
      </c>
      <c r="D3" s="2" t="s">
        <v>19</v>
      </c>
      <c r="E3" s="17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377</v>
      </c>
      <c r="J3" s="17" t="n">
        <v>129.15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45654</v>
      </c>
      <c r="B4" s="2" t="s">
        <v>181</v>
      </c>
      <c r="C4" s="2" t="s">
        <v>24</v>
      </c>
      <c r="D4" s="2" t="s">
        <v>26</v>
      </c>
      <c r="E4" s="17" t="n">
        <v>260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257</v>
      </c>
      <c r="J4" s="17" t="n">
        <v>2.135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45650</v>
      </c>
      <c r="B5" s="2" t="s">
        <v>181</v>
      </c>
      <c r="C5" s="2" t="s">
        <v>28</v>
      </c>
      <c r="D5" s="2" t="s">
        <v>29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261</v>
      </c>
      <c r="J5" s="17" t="n">
        <v>1.5563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45651</v>
      </c>
      <c r="B6" s="2" t="s">
        <v>181</v>
      </c>
      <c r="C6" s="2" t="s">
        <v>33</v>
      </c>
      <c r="D6" s="2" t="s">
        <v>35</v>
      </c>
      <c r="E6" s="17" t="n">
        <v>12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260</v>
      </c>
      <c r="J6" s="17" t="n">
        <v>969.6</v>
      </c>
      <c r="K6" s="6" t="s">
        <f>=Портфель!F7*Портфель!G7/100*Портфель!$Q$13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45579</v>
      </c>
      <c r="B7" s="2" t="s">
        <v>181</v>
      </c>
      <c r="C7" s="2" t="s">
        <v>38</v>
      </c>
      <c r="D7" s="2" t="s">
        <v>39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332</v>
      </c>
      <c r="J7" s="17" t="n">
        <v>1007.59</v>
      </c>
      <c r="K7" s="6" t="s">
        <f>=Портфель!F8*Портфель!G8/100*Портфель!$Q$13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45607</v>
      </c>
      <c r="B8" s="2" t="s">
        <v>181</v>
      </c>
      <c r="C8" s="2" t="s">
        <v>38</v>
      </c>
      <c r="D8" s="2" t="s">
        <v>39</v>
      </c>
      <c r="E8" s="17" t="n">
        <v>5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304</v>
      </c>
      <c r="J8" s="17" t="n">
        <v>1006.74</v>
      </c>
      <c r="K8" s="6" t="s">
        <f>=Портфель!F8*Портфель!G8/100*Портфель!$Q$13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45495</v>
      </c>
      <c r="B9" s="2" t="s">
        <v>181</v>
      </c>
      <c r="C9" s="2" t="s">
        <v>42</v>
      </c>
      <c r="D9" s="2" t="s">
        <v>43</v>
      </c>
      <c r="E9" s="17" t="n">
        <v>5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416</v>
      </c>
      <c r="J9" s="17" t="n">
        <v>1088.02</v>
      </c>
      <c r="K9" s="6" t="s">
        <f>=Портфель!F9*Портфель!G9/100*Портфель!$Q$13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45654</v>
      </c>
      <c r="B10" s="2" t="s">
        <v>181</v>
      </c>
      <c r="C10" s="2" t="s">
        <v>46</v>
      </c>
      <c r="D10" s="2" t="s">
        <v>47</v>
      </c>
      <c r="E10" s="17" t="n">
        <v>5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257</v>
      </c>
      <c r="J10" s="17" t="n">
        <v>1046.51</v>
      </c>
      <c r="K10" s="6" t="s">
        <f>=Портфель!F10*Портфель!G10/100*Портфель!$Q$13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45495</v>
      </c>
      <c r="B11" s="2" t="s">
        <v>181</v>
      </c>
      <c r="C11" s="2" t="s">
        <v>50</v>
      </c>
      <c r="D11" s="2" t="s">
        <v>51</v>
      </c>
      <c r="E11" s="17" t="n">
        <v>5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416</v>
      </c>
      <c r="J11" s="17" t="n">
        <v>1006.36</v>
      </c>
      <c r="K11" s="6" t="s">
        <f>=Портфель!F11*Портфель!G11/100*Портфель!$Q$13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45631</v>
      </c>
      <c r="B12" s="2" t="s">
        <v>181</v>
      </c>
      <c r="C12" s="2" t="s">
        <v>54</v>
      </c>
      <c r="D12" s="2" t="s">
        <v>55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280</v>
      </c>
      <c r="J12" s="17" t="n">
        <v>1009.45</v>
      </c>
      <c r="K12" s="6" t="s">
        <f>=Портфель!F12*Портфель!G12/100*Портфель!$Q$13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45622</v>
      </c>
      <c r="B13" s="2" t="s">
        <v>181</v>
      </c>
      <c r="C13" s="2" t="s">
        <v>58</v>
      </c>
      <c r="D13" s="2" t="s">
        <v>59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289</v>
      </c>
      <c r="J13" s="17" t="n">
        <v>988.07</v>
      </c>
      <c r="K13" s="6" t="s">
        <f>=Портфель!F13*Портфель!G13/100*Портфель!$Q$13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45646</v>
      </c>
      <c r="B14" s="2" t="s">
        <v>181</v>
      </c>
      <c r="C14" s="2" t="s">
        <v>61</v>
      </c>
      <c r="D14" s="2" t="s">
        <v>62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265</v>
      </c>
      <c r="J14" s="17" t="n">
        <v>995.98</v>
      </c>
      <c r="K14" s="6" t="s">
        <f>=Портфель!F14*Портфель!G14/100*Портфель!$Q$13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45495</v>
      </c>
      <c r="B15" s="2" t="s">
        <v>181</v>
      </c>
      <c r="C15" s="2" t="s">
        <v>65</v>
      </c>
      <c r="D15" s="2" t="s">
        <v>66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416</v>
      </c>
      <c r="J15" s="17" t="n">
        <v>971.91</v>
      </c>
      <c r="K15" s="6" t="s">
        <f>=Портфель!F15*Портфель!G15/100*Портфель!$Q$13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0</v>
      </c>
      <c r="B16" s="2" t="s">
        <v>13</v>
      </c>
      <c r="C16" s="2" t="s">
        <v>13</v>
      </c>
      <c r="D16" s="2" t="s">
        <v>13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  <row collapsed="false" customFormat="false" customHeight="false" hidden="false" ht="12.1" outlineLevel="0" r="17">
      <c r="A17" s="35"/>
      <c r="B17" s="2"/>
      <c r="C17" s="2"/>
      <c r="D17" s="2" t="s">
        <v>191</v>
      </c>
      <c r="E17" s="17" t="n">
        <v> </v>
      </c>
      <c r="F17" s="7" t="n">
        <v> </v>
      </c>
      <c r="G17" s="17" t="n">
        <v> </v>
      </c>
      <c r="H17" s="2" t="s">
        <v>13</v>
      </c>
      <c r="I17" s="7" t="n">
        <v> </v>
      </c>
      <c r="J17" s="17" t="n">
        <v> </v>
      </c>
      <c r="K17" s="17" t="n">
        <v> </v>
      </c>
      <c r="L17" s="17" t="n">
        <v> </v>
      </c>
      <c r="M17" s="17" t="n">
        <v> </v>
      </c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192</v>
      </c>
      <c r="D1" s="34" t="s">
        <v>193</v>
      </c>
      <c r="E1" s="34" t="s">
        <v>186</v>
      </c>
      <c r="F1" s="34" t="s">
        <v>194</v>
      </c>
      <c r="G1" s="34" t="s">
        <v>176</v>
      </c>
      <c r="H1" s="34" t="s">
        <v>195</v>
      </c>
      <c r="I1" s="34" t="s">
        <v>196</v>
      </c>
      <c r="J1" s="34" t="s">
        <v>197</v>
      </c>
      <c r="K1" s="34" t="s">
        <v>198</v>
      </c>
    </row>
    <row collapsed="false" customFormat="false" customHeight="false" hidden="false" ht="12.1" outlineLevel="0" r="2">
      <c r="A2" s="2" t="s">
        <v>127</v>
      </c>
      <c r="B2" s="2" t="s">
        <v>182</v>
      </c>
      <c r="C2" s="36" t="n">
        <v>45495</v>
      </c>
      <c r="D2" s="37" t="n">
        <v>45650</v>
      </c>
      <c r="E2" s="17" t="n">
        <v>533.19</v>
      </c>
      <c r="F2" s="17" t="n">
        <v>566.01</v>
      </c>
      <c r="G2" s="17" t="n">
        <v>13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2025-09-10T22:11:06.00Z</dcterms:created>
  <dc:creator>izi-invest.ru</dc:creator>
  <cp:revision>0</cp:revision>
</cp:coreProperties>
</file>