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Возраст" sheetId="6" state="visible" r:id="rId7"/>
    <sheet name="FIFO" sheetId="7" state="visible" r:id="rId8"/>
  </sheets>
  <calcPr iterateCount="100" refMode="A1" iterate="false" iterateDelta="0.001"/>
</workbook>
</file>

<file path=xl/sharedStrings.xml><?xml version="1.0" encoding="utf-8"?>
<sst xmlns="http://schemas.openxmlformats.org/spreadsheetml/2006/main" count="190" uniqueCount="101">
  <si>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</si>
  <si>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</si>
  <si>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</si>
  <si>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</si>
  <si>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</si>
  <si>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</si>
  <si>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</si>
  <si>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</si>
  <si>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</si>
  <si>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</si>
  <si>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</si>
  <si>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</si>
  <si>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</si>
  <si>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</si>
  <si>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</si>
  <si>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</si>
  <si>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RU000A0HGNG6</t>
  </si>
  <si>
    <t>share</t>
  </si>
  <si>
    <t>АрсагераФА</t>
  </si>
  <si>
    <t>RUR</t>
  </si>
  <si>
    <t>AMD</t>
  </si>
  <si>
    <t>Сумма по акциям:</t>
  </si>
  <si>
    <t>BYN</t>
  </si>
  <si>
    <t>TMOS</t>
  </si>
  <si>
    <t>etf</t>
  </si>
  <si>
    <t>TMOS ETF</t>
  </si>
  <si>
    <t>CAD</t>
  </si>
  <si>
    <t>SBMX</t>
  </si>
  <si>
    <t>SBMX ETF</t>
  </si>
  <si>
    <t>CHF</t>
  </si>
  <si>
    <t>RU000A0JPMD2</t>
  </si>
  <si>
    <t>ПИФАрс6.4</t>
  </si>
  <si>
    <t>CNY</t>
  </si>
  <si>
    <t>Сумма по фондам:</t>
  </si>
  <si>
    <t>EUR</t>
  </si>
  <si>
    <t>Рубль</t>
  </si>
  <si>
    <t>GBP</t>
  </si>
  <si>
    <t>Сумма по валютам:</t>
  </si>
  <si>
    <t>GLD</t>
  </si>
  <si>
    <t>Сумма:</t>
  </si>
  <si>
    <t>HKD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</si>
  <si>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</si>
  <si>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</si>
  <si>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</si>
  <si>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</si>
  <si>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</si>
  <si>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</si>
  <si>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</si>
  <si>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</si>
  <si>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</si>
  <si>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</si>
  <si>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</si>
  <si>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</si>
  <si>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</si>
  <si>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</si>
  <si>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Баланс сейчас</t>
  </si>
  <si>
    <t>XIRR</t>
  </si>
  <si>
    <t>Сред.взвеш.сумм.</t>
  </si>
  <si>
    <t>Полный доход, RUR</t>
  </si>
  <si>
    <t>Сред.год.дох.</t>
  </si>
  <si>
    <t>При сроке расчёта менее 1 года, последняя дата принимается как первая +1 год. Это уменьшает расчётное значение, но позволяет избежать неадекватно больших цифр при маленьких сроках.</t>
  </si>
  <si>
    <t>buy</t>
  </si>
  <si>
    <t>Стоимость сейчас</t>
  </si>
  <si>
    <t>Полный доход</t>
  </si>
  <si>
    <t>RU000A0HGNG6
АрсагераФА</t>
  </si>
  <si>
    <t>TMOS
TMOS ETF</t>
  </si>
  <si>
    <t>SBMX
SBMX ETF</t>
  </si>
  <si>
    <t>RU000A0JPMD2
ПИФАрс6.4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</si>
  <si>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</si>
  <si>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</si>
  <si>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</si>
  <si>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</si>
  <si>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</si>
  <si>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</si>
  <si>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</si>
  <si>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БПИФ Первая Топ Рос. акций</t>
  </si>
  <si>
    <t>БПИФ Т-КАПИТАЛ ИНДЕКС МОСБИРЖИ</t>
  </si>
  <si>
    <t>ОПИФ Арсагера - фонд акций</t>
  </si>
  <si>
    <t>Арсагера-акции 6.4 ПИФ</t>
  </si>
  <si>
    <t>input</t>
  </si>
  <si>
    <t>Остаток:</t>
  </si>
  <si>
    <t>Портфель</t>
  </si>
  <si>
    <t>Кол.</t>
  </si>
  <si>
    <t>Y</t>
  </si>
  <si>
    <t>m</t>
  </si>
  <si>
    <t>Всего дней</t>
  </si>
  <si>
    <t>Цена покупки</t>
  </si>
  <si>
    <t>Цена сейчас</t>
  </si>
  <si>
    <t>Прибыль</t>
  </si>
  <si>
    <t>Налог при продаже</t>
  </si>
  <si>
    <t>Сегодня</t>
  </si>
  <si>
    <t>фонд акций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</si>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</sst>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0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4</v>
      </c>
      <c r="F2" s="6" t="n">
        <v>13712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-0.1093</v>
      </c>
      <c r="L2" s="6" t="n">
        <v>15392</v>
      </c>
      <c r="M2" s="18" t="n">
        <v>0.2138</v>
      </c>
      <c r="N2" s="17"/>
      <c r="O2" s="17" t="s">
        <v>20</v>
      </c>
      <c r="P2" s="18" t="n">
        <v>0.2138</v>
      </c>
      <c r="Q2" s="6" t="s">
        <f>=P2/$P$13</f>
      </c>
    </row>
    <row collapsed="false" customFormat="false" customHeight="false" hidden="false" ht="12.1" outlineLevel="0" r="3">
      <c r="A3" s="17"/>
      <c r="B3" s="17"/>
      <c r="C3" s="17"/>
      <c r="D3" s="17"/>
      <c r="E3" s="7"/>
      <c r="F3" s="6"/>
      <c r="G3" s="4"/>
      <c r="H3" s="4" t="s">
        <v>21</v>
      </c>
      <c r="I3" s="4"/>
      <c r="J3" s="5" t="s">
        <f>=SUM(J2:J2)</f>
      </c>
      <c r="K3" s="4"/>
      <c r="L3" s="4"/>
      <c r="M3" s="18" t="n">
        <v>27.015</v>
      </c>
      <c r="N3" s="17"/>
      <c r="O3" s="17" t="s">
        <v>22</v>
      </c>
      <c r="P3" s="18" t="n">
        <v>27.015</v>
      </c>
      <c r="Q3" s="6" t="s">
        <f>=P3/$P$13</f>
      </c>
    </row>
    <row collapsed="false" customFormat="false" customHeight="false" hidden="false" ht="12.1" outlineLevel="0" r="4">
      <c r="A4" s="17" t="s">
        <v>23</v>
      </c>
      <c r="B4" s="17" t="s">
        <v>24</v>
      </c>
      <c r="C4" s="17" t="s">
        <v>25</v>
      </c>
      <c r="D4" s="17" t="s">
        <v>19</v>
      </c>
      <c r="E4" s="7" t="n">
        <v>82046</v>
      </c>
      <c r="F4" s="6" t="n">
        <v>5.96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-0.0761</v>
      </c>
      <c r="L4" s="6" t="n">
        <v>6.45</v>
      </c>
      <c r="M4" s="18" t="n">
        <v>56.846566523605</v>
      </c>
      <c r="N4" s="17"/>
      <c r="O4" s="17" t="s">
        <v>26</v>
      </c>
      <c r="P4" s="18" t="n">
        <v>56.846566523605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24</v>
      </c>
      <c r="C5" s="17" t="s">
        <v>28</v>
      </c>
      <c r="D5" s="17" t="s">
        <v>19</v>
      </c>
      <c r="E5" s="7" t="n">
        <v>28500</v>
      </c>
      <c r="F5" s="6" t="n">
        <v>17.059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-0.0815</v>
      </c>
      <c r="L5" s="6" t="n">
        <v>18.57</v>
      </c>
      <c r="M5" s="18" t="n">
        <v>99.826</v>
      </c>
      <c r="N5" s="17"/>
      <c r="O5" s="17" t="s">
        <v>29</v>
      </c>
      <c r="P5" s="18" t="n">
        <v>99.826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24</v>
      </c>
      <c r="C6" s="17" t="s">
        <v>31</v>
      </c>
      <c r="D6" s="17" t="s">
        <v>19</v>
      </c>
      <c r="E6" s="7" t="n">
        <v>4</v>
      </c>
      <c r="F6" s="6" t="n">
        <v>11196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-0.1064</v>
      </c>
      <c r="L6" s="6" t="n">
        <v>12526</v>
      </c>
      <c r="M6" s="18" t="n">
        <v>11.1707</v>
      </c>
      <c r="N6" s="17"/>
      <c r="O6" s="17" t="s">
        <v>32</v>
      </c>
      <c r="P6" s="18" t="n">
        <v>11.1707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4"/>
      <c r="H7" s="4" t="s">
        <v>33</v>
      </c>
      <c r="I7" s="4"/>
      <c r="J7" s="5" t="s">
        <f>=SUM(J4:J6)</f>
      </c>
      <c r="K7" s="4"/>
      <c r="L7" s="4"/>
      <c r="M7" s="18" t="n">
        <v>92.2466</v>
      </c>
      <c r="N7" s="17"/>
      <c r="O7" s="17" t="s">
        <v>34</v>
      </c>
      <c r="P7" s="18" t="n">
        <v>92.2466</v>
      </c>
      <c r="Q7" s="6" t="s">
        <f>=P7/$P$13</f>
      </c>
    </row>
    <row collapsed="false" customFormat="false" customHeight="false" hidden="false" ht="12.1" outlineLevel="0" r="8">
      <c r="A8" s="17" t="s">
        <v>19</v>
      </c>
      <c r="B8" s="17" t="s">
        <v>3</v>
      </c>
      <c r="C8" s="17" t="s">
        <v>35</v>
      </c>
      <c r="D8" s="17" t="s">
        <v>19</v>
      </c>
      <c r="E8" s="7" t="n">
        <v>-85.2</v>
      </c>
      <c r="F8" s="6" t="n">
        <v>1</v>
      </c>
      <c r="G8" s="18" t="n">
        <v>0</v>
      </c>
      <c r="H8" s="6" t="n">
        <v>0</v>
      </c>
      <c r="I8" s="17"/>
      <c r="J8" s="6" t="s">
        <f>=E8*F8</f>
      </c>
      <c r="K8" s="18"/>
      <c r="L8" s="6"/>
      <c r="M8" s="18" t="n">
        <v>105.5223</v>
      </c>
      <c r="N8" s="17"/>
      <c r="O8" s="17" t="s">
        <v>36</v>
      </c>
      <c r="P8" s="18" t="n">
        <v>105.5223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4"/>
      <c r="H9" s="4" t="s">
        <v>37</v>
      </c>
      <c r="I9" s="4"/>
      <c r="J9" s="5" t="s">
        <f>=SUM(J8:J8)</f>
      </c>
      <c r="K9" s="4"/>
      <c r="L9" s="4"/>
      <c r="M9" s="18" t="n">
        <v>10354.9</v>
      </c>
      <c r="N9" s="17"/>
      <c r="O9" s="17" t="s">
        <v>38</v>
      </c>
      <c r="P9" s="18" t="n">
        <v>10354.9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4"/>
      <c r="H10" s="4" t="s">
        <v>39</v>
      </c>
      <c r="I10" s="4"/>
      <c r="J10" s="5" t="s">
        <f>=J3+J7+J9</f>
      </c>
      <c r="K10" s="18"/>
      <c r="L10" s="6"/>
      <c r="M10" s="18" t="n">
        <v>10.369</v>
      </c>
      <c r="N10" s="17"/>
      <c r="O10" s="17" t="s">
        <v>40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41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0.147</v>
      </c>
      <c r="N12" s="17"/>
      <c r="O12" s="17" t="s">
        <v>42</v>
      </c>
      <c r="P12" s="18" t="n">
        <v>0.147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153.09</v>
      </c>
      <c r="N14" s="17"/>
      <c r="O14" s="17" t="s">
        <v>43</v>
      </c>
      <c r="P14" s="18" t="n">
        <v>153.09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1.848</v>
      </c>
      <c r="N15" s="17"/>
      <c r="O15" s="17" t="s">
        <v>44</v>
      </c>
      <c r="P15" s="18" t="n">
        <v>1.848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45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79.4715</v>
      </c>
      <c r="N17" s="17"/>
      <c r="O17" s="17" t="s">
        <v>46</v>
      </c>
      <c r="P17" s="18" t="n">
        <v>79.4715</v>
      </c>
      <c r="Q17" s="6" t="s">
        <f>=P17/$P$13</f>
      </c>
    </row>
  </sheetData>
  <mergeCells>
    <mergeCell ref="H3:I3"/>
    <mergeCell ref="H7:I7"/>
    <mergeCell ref="H9:I9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47</v>
      </c>
      <c r="B1" s="19" t="s">
        <v>9</v>
      </c>
      <c r="C1" s="19" t="s">
        <v>48</v>
      </c>
      <c r="D1" s="19" t="s">
        <v>49</v>
      </c>
      <c r="E1" s="19" t="s">
        <v>50</v>
      </c>
      <c r="F1" s="19" t="s">
        <v>51</v>
      </c>
      <c r="G1" s="19" t="s">
        <v>52</v>
      </c>
      <c r="H1" s="19" t="s">
        <v>53</v>
      </c>
    </row>
    <row collapsed="false" customFormat="false" customHeight="false" hidden="false" ht="12.1" outlineLevel="0" r="2">
      <c r="A2" s="14" t="n">
        <v>45675.655555556</v>
      </c>
      <c r="B2" s="6" t="n">
        <v>1170000</v>
      </c>
      <c r="C2" s="17" t="s">
        <v>54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2" t="n">
        <v>46040</v>
      </c>
      <c r="B3" s="5" t="n">
        <v>-1074722.46</v>
      </c>
      <c r="C3" s="15" t="s">
        <v>55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/>
      <c r="B4" s="9" t="s">
        <f>=XIRR(B2:B3,A2:A3)</f>
      </c>
      <c r="C4" s="17" t="s">
        <v>56</v>
      </c>
      <c r="D4" s="17"/>
      <c r="E4" s="17"/>
      <c r="F4" s="7"/>
      <c r="G4" s="2" t="s">
        <v>57</v>
      </c>
      <c r="H4" s="6" t="s">
        <f>=SUM(I2:H3)/365</f>
      </c>
    </row>
    <row collapsed="false" customFormat="false" customHeight="false" hidden="false" ht="12.1" outlineLevel="0" r="5">
      <c r="A5" s="14"/>
      <c r="B5" s="5" t="s">
        <f>=-SUM(B2:B3)</f>
      </c>
      <c r="C5" s="17" t="s">
        <v>58</v>
      </c>
      <c r="D5" s="17"/>
      <c r="E5" s="17"/>
      <c r="F5" s="7"/>
      <c r="G5" s="15" t="s">
        <v>59</v>
      </c>
      <c r="H5" s="9" t="s">
        <f>=B5/H4</f>
      </c>
    </row>
    <row collapsed="false" customFormat="false" customHeight="false" hidden="false" ht="12.1" outlineLevel="0" r="6">
      <c r="A6" s="20"/>
    </row>
    <row collapsed="false" customFormat="false" customHeight="false" hidden="false" ht="12.1" outlineLevel="0" r="7">
      <c r="A7" s="20"/>
    </row>
    <row collapsed="false" customFormat="false" customHeight="false" hidden="false" ht="12.1" outlineLevel="0" r="8">
      <c r="A8" s="16" t="s">
        <v>60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23</v>
      </c>
      <c r="F1" s="0"/>
      <c r="G1" s="0"/>
      <c r="H1" s="4" t="s">
        <v>27</v>
      </c>
      <c r="I1" s="0"/>
      <c r="J1" s="0"/>
      <c r="K1" s="4" t="s">
        <v>30</v>
      </c>
      <c r="L1" s="0"/>
    </row>
    <row collapsed="false" customFormat="false" customHeight="false" hidden="false" ht="12.1" outlineLevel="0" r="2">
      <c r="A2" s="11" t="n">
        <v>45675</v>
      </c>
      <c r="B2" s="6" t="n">
        <v>61568</v>
      </c>
      <c r="C2" s="0" t="s">
        <v>61</v>
      </c>
      <c r="D2" s="11" t="n">
        <v>45675</v>
      </c>
      <c r="E2" s="6" t="n">
        <v>529196.7</v>
      </c>
      <c r="F2" s="0" t="s">
        <v>61</v>
      </c>
      <c r="G2" s="11" t="n">
        <v>45675</v>
      </c>
      <c r="H2" s="6" t="n">
        <v>529216.5</v>
      </c>
      <c r="I2" s="0" t="s">
        <v>61</v>
      </c>
      <c r="J2" s="11" t="n">
        <v>45675</v>
      </c>
      <c r="K2" s="6" t="n">
        <v>50104</v>
      </c>
      <c r="L2" s="0" t="s">
        <v>61</v>
      </c>
    </row>
    <row collapsed="false" customFormat="false" customHeight="false" hidden="false" ht="12.1" outlineLevel="0" r="3">
      <c r="A3" s="11" t="n">
        <v>46040</v>
      </c>
      <c r="B3" s="8" t="s">
        <f>=-Портфель!J2</f>
      </c>
      <c r="C3" s="0" t="s">
        <v>62</v>
      </c>
      <c r="D3" s="11" t="n">
        <v>46040</v>
      </c>
      <c r="E3" s="8" t="s">
        <f>=-Портфель!J4</f>
      </c>
      <c r="F3" s="0" t="s">
        <v>62</v>
      </c>
      <c r="G3" s="11" t="n">
        <v>46040</v>
      </c>
      <c r="H3" s="8" t="s">
        <f>=-Портфель!J5</f>
      </c>
      <c r="I3" s="0" t="s">
        <v>62</v>
      </c>
      <c r="J3" s="11" t="n">
        <v>46040</v>
      </c>
      <c r="K3" s="8" t="s">
        <f>=-Портфель!J6</f>
      </c>
      <c r="L3" s="0" t="s">
        <v>62</v>
      </c>
    </row>
    <row collapsed="false" customFormat="false" customHeight="false" hidden="false" ht="12.1" outlineLevel="0" r="4">
      <c r="A4" s="0"/>
      <c r="B4" s="10" t="s">
        <f>=XIRR(B2:B3,A2:A3)</f>
      </c>
      <c r="C4" s="0"/>
      <c r="D4" s="0"/>
      <c r="E4" s="10" t="s">
        <f>=XIRR(E2:E3,D2:D3)</f>
      </c>
      <c r="F4" s="0"/>
      <c r="G4" s="0"/>
      <c r="H4" s="10" t="s">
        <f>=XIRR(H2:H3,G2:G3)</f>
      </c>
      <c r="I4" s="0"/>
      <c r="J4" s="0"/>
      <c r="K4" s="10" t="s">
        <f>=XIRR(K2:K3,J2:J3)</f>
      </c>
      <c r="L4" s="0"/>
    </row>
    <row collapsed="false" customFormat="false" customHeight="false" hidden="false" ht="12.1" outlineLevel="0" r="5">
      <c r="A5" s="0"/>
      <c r="B5" s="8" t="s">
        <f>=-SUM(B2:B3)</f>
      </c>
      <c r="C5" s="0" t="s">
        <v>63</v>
      </c>
      <c r="D5" s="0"/>
      <c r="E5" s="8" t="s">
        <f>=-SUM(E2:E3)</f>
      </c>
      <c r="F5" s="0" t="s">
        <v>63</v>
      </c>
      <c r="G5" s="0"/>
      <c r="H5" s="8" t="s">
        <f>=-SUM(H2:H3)</f>
      </c>
      <c r="I5" s="0" t="s">
        <v>63</v>
      </c>
      <c r="J5" s="0"/>
      <c r="K5" s="8" t="s">
        <f>=-SUM(K2:K3)</f>
      </c>
      <c r="L5" s="0" t="s">
        <v>63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64</v>
      </c>
      <c r="C1" s="0"/>
      <c r="D1" s="0"/>
      <c r="E1" s="3" t="s">
        <v>65</v>
      </c>
      <c r="F1" s="0"/>
      <c r="G1" s="0"/>
      <c r="H1" s="3" t="s">
        <v>66</v>
      </c>
      <c r="I1" s="0"/>
      <c r="J1" s="0"/>
      <c r="K1" s="3" t="s">
        <v>67</v>
      </c>
      <c r="L1" s="0"/>
    </row>
    <row collapsed="false" customFormat="false" customHeight="false" hidden="false" ht="12.1" outlineLevel="0" r="2">
      <c r="A2" s="11" t="n">
        <v>45675</v>
      </c>
      <c r="B2" s="6" t="n">
        <v>4</v>
      </c>
      <c r="C2" s="6" t="n">
        <v>61568</v>
      </c>
      <c r="D2" s="11" t="n">
        <v>45675</v>
      </c>
      <c r="E2" s="6" t="n">
        <v>82046</v>
      </c>
      <c r="F2" s="6" t="n">
        <v>529196.7</v>
      </c>
      <c r="G2" s="11" t="n">
        <v>45675</v>
      </c>
      <c r="H2" s="6" t="n">
        <v>28500</v>
      </c>
      <c r="I2" s="6" t="n">
        <v>529216.5</v>
      </c>
      <c r="J2" s="11" t="n">
        <v>45675</v>
      </c>
      <c r="K2" s="6" t="n">
        <v>4</v>
      </c>
      <c r="L2" s="6" t="n">
        <v>50104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0"/>
      <c r="E3" s="5" t="s">
        <f>=SUM(F2:F2)/SUM(E2:E2)</f>
      </c>
      <c r="F3" s="0" t="s">
        <v>11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</row>
    <row collapsed="false" customFormat="false" customHeight="false" hidden="false" ht="12.1" outlineLevel="0" r="4">
      <c r="A4" s="0"/>
      <c r="B4" s="6" t="n">
        <v>13712</v>
      </c>
      <c r="C4" s="0" t="s">
        <v>68</v>
      </c>
      <c r="D4" s="0"/>
      <c r="E4" s="6" t="n">
        <v>5.96</v>
      </c>
      <c r="F4" s="0" t="s">
        <v>68</v>
      </c>
      <c r="G4" s="0"/>
      <c r="H4" s="6" t="n">
        <v>17.059</v>
      </c>
      <c r="I4" s="0" t="s">
        <v>68</v>
      </c>
      <c r="J4" s="0"/>
      <c r="K4" s="6" t="n">
        <v>11196</v>
      </c>
      <c r="L4" s="0" t="s">
        <v>68</v>
      </c>
    </row>
    <row collapsed="false" customFormat="false" customHeight="false" hidden="false" ht="12.1" outlineLevel="0" r="5">
      <c r="A5" s="0"/>
      <c r="B5" s="6" t="n">
        <v>4</v>
      </c>
      <c r="C5" s="0" t="s">
        <v>69</v>
      </c>
      <c r="D5" s="0"/>
      <c r="E5" s="6" t="n">
        <v>82046</v>
      </c>
      <c r="F5" s="0" t="s">
        <v>69</v>
      </c>
      <c r="G5" s="0"/>
      <c r="H5" s="6" t="n">
        <v>28500</v>
      </c>
      <c r="I5" s="0" t="s">
        <v>69</v>
      </c>
      <c r="J5" s="0"/>
      <c r="K5" s="6" t="n">
        <v>4</v>
      </c>
      <c r="L5" s="0" t="s">
        <v>69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70</v>
      </c>
      <c r="D6" s="0"/>
      <c r="E6" s="5" t="s">
        <f>=E5*(ABS(E4)-ABS(E3))</f>
      </c>
      <c r="F6" s="0" t="s">
        <v>70</v>
      </c>
      <c r="G6" s="0"/>
      <c r="H6" s="5" t="s">
        <f>=H5*(ABS(H4)-ABS(H3))</f>
      </c>
      <c r="I6" s="0" t="s">
        <v>70</v>
      </c>
      <c r="J6" s="0"/>
      <c r="K6" s="5" t="s">
        <f>=K5*(ABS(K4)-ABS(K3))</f>
      </c>
      <c r="L6" s="0" t="s">
        <v>70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47</v>
      </c>
      <c r="B1" s="19" t="s">
        <v>0</v>
      </c>
      <c r="C1" s="19" t="s">
        <v>2</v>
      </c>
      <c r="D1" s="19" t="s">
        <v>71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72</v>
      </c>
      <c r="L1" s="19" t="s">
        <v>73</v>
      </c>
      <c r="M1" s="19" t="s">
        <v>19</v>
      </c>
      <c r="N1" s="19" t="s">
        <v>74</v>
      </c>
    </row>
    <row collapsed="false" customFormat="false" customHeight="false" hidden="false" ht="12.1" outlineLevel="0" r="2">
      <c r="A2" s="21" t="n">
        <v>45675.64375</v>
      </c>
      <c r="B2" s="17" t="s">
        <v>27</v>
      </c>
      <c r="C2" s="17" t="s">
        <v>75</v>
      </c>
      <c r="D2" s="17" t="s">
        <v>61</v>
      </c>
      <c r="E2" s="17" t="s">
        <v>24</v>
      </c>
      <c r="F2" s="17" t="s">
        <v>19</v>
      </c>
      <c r="G2" s="7" t="n">
        <v>28500</v>
      </c>
      <c r="H2" s="6" t="n">
        <v>18.569</v>
      </c>
      <c r="I2" s="6" t="n">
        <v>-529216.5</v>
      </c>
      <c r="J2" s="6" t="n">
        <v>0</v>
      </c>
      <c r="K2" s="6" t="n">
        <v>0</v>
      </c>
      <c r="L2" s="6" t="n">
        <v>0</v>
      </c>
      <c r="M2" s="6" t="s">
        <f>=I2+J2+K2+L2</f>
      </c>
      <c r="N2" s="17"/>
    </row>
    <row collapsed="false" customFormat="false" customHeight="false" hidden="false" ht="12.1" outlineLevel="0" r="3">
      <c r="A3" s="21" t="n">
        <v>45675.64375</v>
      </c>
      <c r="B3" s="17" t="s">
        <v>23</v>
      </c>
      <c r="C3" s="17" t="s">
        <v>76</v>
      </c>
      <c r="D3" s="17" t="s">
        <v>61</v>
      </c>
      <c r="E3" s="17" t="s">
        <v>24</v>
      </c>
      <c r="F3" s="17" t="s">
        <v>19</v>
      </c>
      <c r="G3" s="7" t="n">
        <v>82046</v>
      </c>
      <c r="H3" s="6" t="n">
        <v>6.45</v>
      </c>
      <c r="I3" s="6" t="n">
        <v>-529196.7</v>
      </c>
      <c r="J3" s="6" t="n">
        <v>0</v>
      </c>
      <c r="K3" s="6" t="n">
        <v>0</v>
      </c>
      <c r="L3" s="6" t="n">
        <v>0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45675.64375</v>
      </c>
      <c r="B4" s="17" t="s">
        <v>16</v>
      </c>
      <c r="C4" s="17" t="s">
        <v>77</v>
      </c>
      <c r="D4" s="17" t="s">
        <v>61</v>
      </c>
      <c r="E4" s="17" t="s">
        <v>17</v>
      </c>
      <c r="F4" s="17" t="s">
        <v>19</v>
      </c>
      <c r="G4" s="7" t="n">
        <v>4</v>
      </c>
      <c r="H4" s="6" t="n">
        <v>15392</v>
      </c>
      <c r="I4" s="6" t="n">
        <v>-61568</v>
      </c>
      <c r="J4" s="6" t="n">
        <v>0</v>
      </c>
      <c r="K4" s="6" t="n">
        <v>0</v>
      </c>
      <c r="L4" s="6" t="n">
        <v>0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45675.64375</v>
      </c>
      <c r="B5" s="17" t="s">
        <v>30</v>
      </c>
      <c r="C5" s="17" t="s">
        <v>78</v>
      </c>
      <c r="D5" s="17" t="s">
        <v>61</v>
      </c>
      <c r="E5" s="17" t="s">
        <v>24</v>
      </c>
      <c r="F5" s="17" t="s">
        <v>19</v>
      </c>
      <c r="G5" s="7" t="n">
        <v>4</v>
      </c>
      <c r="H5" s="6" t="n">
        <v>12526</v>
      </c>
      <c r="I5" s="6" t="n">
        <v>-50104</v>
      </c>
      <c r="J5" s="6" t="n">
        <v>0</v>
      </c>
      <c r="K5" s="6" t="n">
        <v>0</v>
      </c>
      <c r="L5" s="6" t="n">
        <v>0</v>
      </c>
      <c r="M5" s="6" t="s">
        <f>=I5+J5+K5+L5</f>
      </c>
      <c r="N5" s="17"/>
    </row>
    <row collapsed="false" customFormat="false" customHeight="false" hidden="false" ht="12.1" outlineLevel="0" r="6">
      <c r="A6" s="22" t="n">
        <v>45675.655555556</v>
      </c>
      <c r="B6" s="23" t="s">
        <v>79</v>
      </c>
      <c r="C6" s="23" t="s">
        <v>54</v>
      </c>
      <c r="D6" s="23" t="s">
        <v>79</v>
      </c>
      <c r="E6" s="23" t="s">
        <v>79</v>
      </c>
      <c r="F6" s="23" t="s">
        <v>19</v>
      </c>
      <c r="G6" s="24" t="n">
        <v>1170000</v>
      </c>
      <c r="H6" s="25" t="n">
        <v>1</v>
      </c>
      <c r="I6" s="25" t="n">
        <v>1170000</v>
      </c>
      <c r="J6" s="25" t="n">
        <v>0</v>
      </c>
      <c r="K6" s="25" t="n">
        <v>0</v>
      </c>
      <c r="L6" s="25" t="n">
        <v>0</v>
      </c>
      <c r="M6" s="6" t="s">
        <f>=I6+J6+K6+L6</f>
      </c>
      <c r="N6" s="23"/>
    </row>
    <row collapsed="false" customFormat="false" customHeight="false" hidden="false" ht="12.1" outlineLevel="0" r="7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 t="s">
        <v>80</v>
      </c>
      <c r="M7" s="5" t="s">
        <f>=SUM(M2:M6)</f>
      </c>
      <c r="N7" s="4"/>
    </row>
  </sheetData>
  <autoFilter ref="A1:N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47</v>
      </c>
      <c r="B1" s="27" t="s">
        <v>81</v>
      </c>
      <c r="C1" s="27" t="s">
        <v>0</v>
      </c>
      <c r="D1" s="27" t="s">
        <v>2</v>
      </c>
      <c r="E1" s="27" t="s">
        <v>82</v>
      </c>
      <c r="F1" s="27" t="s">
        <v>83</v>
      </c>
      <c r="G1" s="27" t="s">
        <v>84</v>
      </c>
      <c r="H1" s="27" t="s">
        <v>51</v>
      </c>
      <c r="I1" s="27" t="s">
        <v>85</v>
      </c>
      <c r="J1" s="27" t="s">
        <v>86</v>
      </c>
      <c r="K1" s="27" t="s">
        <v>87</v>
      </c>
      <c r="L1" s="27" t="s">
        <v>88</v>
      </c>
      <c r="M1" s="27" t="s">
        <v>89</v>
      </c>
      <c r="N1" s="27" t="s">
        <v>90</v>
      </c>
    </row>
    <row collapsed="false" customFormat="false" customHeight="false" hidden="false" ht="12.1" outlineLevel="0" r="2">
      <c r="A2" s="26" t="n">
        <v>45675</v>
      </c>
      <c r="B2" s="17" t="s">
        <v>91</v>
      </c>
      <c r="C2" s="17" t="s">
        <v>16</v>
      </c>
      <c r="D2" s="17" t="s">
        <v>18</v>
      </c>
      <c r="E2" s="18" t="n">
        <v>4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286</v>
      </c>
      <c r="J2" s="18" t="n">
        <v>15392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26" t="n">
        <v>45675</v>
      </c>
      <c r="B3" s="17" t="s">
        <v>91</v>
      </c>
      <c r="C3" s="17" t="s">
        <v>23</v>
      </c>
      <c r="D3" s="17" t="s">
        <v>25</v>
      </c>
      <c r="E3" s="18" t="n">
        <v>82046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286</v>
      </c>
      <c r="J3" s="18" t="n">
        <v>6.45</v>
      </c>
      <c r="K3" s="6" t="s">
        <f>=Портфель!F4*Портфель!$Q$13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26" t="n">
        <v>45675</v>
      </c>
      <c r="B4" s="17" t="s">
        <v>91</v>
      </c>
      <c r="C4" s="17" t="s">
        <v>27</v>
      </c>
      <c r="D4" s="17" t="s">
        <v>28</v>
      </c>
      <c r="E4" s="18" t="n">
        <v>28500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286</v>
      </c>
      <c r="J4" s="18" t="n">
        <v>18.569</v>
      </c>
      <c r="K4" s="6" t="s">
        <f>=Портфель!F5*Портфель!$Q$13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26" t="n">
        <v>45675</v>
      </c>
      <c r="B5" s="17" t="s">
        <v>91</v>
      </c>
      <c r="C5" s="17" t="s">
        <v>30</v>
      </c>
      <c r="D5" s="17" t="s">
        <v>31</v>
      </c>
      <c r="E5" s="18" t="n">
        <v>4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286</v>
      </c>
      <c r="J5" s="18" t="n">
        <v>12526</v>
      </c>
      <c r="K5" s="6" t="s">
        <f>=Портфель!F6*Портфель!$Q$13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26" t="n">
        <v>0</v>
      </c>
      <c r="B6" s="17" t="s">
        <v>92</v>
      </c>
      <c r="C6" s="17" t="s">
        <v>92</v>
      </c>
      <c r="D6" s="17" t="s">
        <v>92</v>
      </c>
      <c r="E6" s="18" t="n">
        <v> </v>
      </c>
      <c r="F6" s="7" t="n">
        <v> </v>
      </c>
      <c r="G6" s="18" t="n">
        <v> </v>
      </c>
      <c r="H6" s="17" t="s">
        <v>92</v>
      </c>
      <c r="I6" s="7" t="n">
        <v> </v>
      </c>
      <c r="J6" s="18" t="n">
        <v> </v>
      </c>
      <c r="K6" s="18" t="n">
        <v> </v>
      </c>
      <c r="L6" s="18" t="n">
        <v> </v>
      </c>
      <c r="M6" s="18" t="n">
        <v> </v>
      </c>
    </row>
    <row collapsed="false" customFormat="false" customHeight="false" hidden="false" ht="12.1" outlineLevel="0" r="7">
      <c r="A7" s="26"/>
      <c r="B7" s="17"/>
      <c r="C7" s="17"/>
      <c r="D7" s="17" t="s">
        <v>93</v>
      </c>
      <c r="E7" s="18" t="n">
        <v> </v>
      </c>
      <c r="F7" s="7" t="n">
        <v> </v>
      </c>
      <c r="G7" s="18" t="n">
        <v> </v>
      </c>
      <c r="H7" s="17" t="s">
        <v>92</v>
      </c>
      <c r="I7" s="7" t="n">
        <v> </v>
      </c>
      <c r="J7" s="18" t="n">
        <v> </v>
      </c>
      <c r="K7" s="18" t="n">
        <v> </v>
      </c>
      <c r="L7" s="18" t="n">
        <v> </v>
      </c>
      <c r="M7" s="18" t="n">
        <v> </v>
      </c>
    </row>
  </sheetData>
  <autoFilter ref="A1:N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7" t="s">
        <v>0</v>
      </c>
      <c r="B1" s="27" t="s">
        <v>2</v>
      </c>
      <c r="C1" s="27" t="s">
        <v>94</v>
      </c>
      <c r="D1" s="27" t="s">
        <v>95</v>
      </c>
      <c r="E1" s="27" t="s">
        <v>86</v>
      </c>
      <c r="F1" s="27" t="s">
        <v>96</v>
      </c>
      <c r="G1" s="27" t="s">
        <v>82</v>
      </c>
      <c r="H1" s="27" t="s">
        <v>97</v>
      </c>
      <c r="I1" s="27" t="s">
        <v>98</v>
      </c>
      <c r="J1" s="27" t="s">
        <v>99</v>
      </c>
      <c r="K1" s="27" t="s">
        <v>100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2025-10-31T04:22:52.00Z</dcterms:created>
  <dc:creator>izi-invest.ru</dc:creator>
  <cp:revision>0</cp:revision>
</cp:coreProperties>
</file>