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<sst xmlns="http://schemas.openxmlformats.org/spreadsheetml/2006/main" count="185" uniqueCount="100">
  <si>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</si>
  <si>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</si>
  <si>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</si>
  <si>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</si>
  <si>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</si>
  <si>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</si>
  <si>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</si>
  <si>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</si>
  <si>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</si>
  <si>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</si>
  <si>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</si>
  <si>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</si>
  <si>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</si>
  <si>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</si>
  <si>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</si>
  <si>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</si>
  <si>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RU000A0HGNG6</t>
  </si>
  <si>
    <t>share</t>
  </si>
  <si>
    <t>АрсагераФА</t>
  </si>
  <si>
    <t>RUR</t>
  </si>
  <si>
    <t>AMD</t>
  </si>
  <si>
    <t>Сумма по акциям:</t>
  </si>
  <si>
    <t>BYN</t>
  </si>
  <si>
    <t>SBMX</t>
  </si>
  <si>
    <t>etf</t>
  </si>
  <si>
    <t>SBMX ETF</t>
  </si>
  <si>
    <t>CAD</t>
  </si>
  <si>
    <t>TMOS</t>
  </si>
  <si>
    <t>TMOS ETF</t>
  </si>
  <si>
    <t>CHF</t>
  </si>
  <si>
    <t>RU000A0JPMD2</t>
  </si>
  <si>
    <t>ПИФАрс6.4</t>
  </si>
  <si>
    <t>CNY</t>
  </si>
  <si>
    <t>Сумма по фондам: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</si>
  <si>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</si>
  <si>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</si>
  <si>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</si>
  <si>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</si>
  <si>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</si>
  <si>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</si>
  <si>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</si>
  <si>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</si>
  <si>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</si>
  <si>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</si>
  <si>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</si>
  <si>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</si>
  <si>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</si>
  <si>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</si>
  <si>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</si>
  <si>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</si>
  <si>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</si>
  <si>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</si>
  <si>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</si>
  <si>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</si>
  <si>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</si>
  <si>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</si>
  <si>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</si>
  <si>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</si>
  <si>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</si>
  <si>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</si>
  <si>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</si>
  <si>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</si>
  <si>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</si>
  <si>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RU000A0HGNG6
АрсагераФА</t>
  </si>
  <si>
    <t>SBMX
SBMX ETF</t>
  </si>
  <si>
    <t>TMOS
TMOS ETF</t>
  </si>
  <si>
    <t>RU000A0JPMD2
ПИФАрс6.4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</si>
  <si>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</si>
  <si>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</si>
  <si>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</si>
  <si>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</si>
  <si>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</si>
  <si>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</si>
  <si>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</si>
  <si>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БПИФ Первая Топ Рос. акций</t>
  </si>
  <si>
    <t>БПИФ Т-КАПИТАЛ ИНДЕКС МОСБИРЖИ</t>
  </si>
  <si>
    <t>ОПИФ Арсагера - фонд акций</t>
  </si>
  <si>
    <t>Арсагера-акции 6.4 ПИФ</t>
  </si>
  <si>
    <t>input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</si>
  <si>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</si>
  <si>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</si>
  <si>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</si>
  <si>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</si>
  <si>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</si>
  <si>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</si>
  <si>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</si>
  <si>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</si>
  <si>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</si>
  <si>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</si>
  <si>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</si>
  <si>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</si>
  <si>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фонд акций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</si>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</sst>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</v>
      </c>
      <c r="F2" s="6" t="n">
        <v>14070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0.099</v>
      </c>
      <c r="L2" s="6" t="n">
        <v>12313.6</v>
      </c>
      <c r="M2" s="17" t="n">
        <v>5.12</v>
      </c>
      <c r="N2" s="16"/>
      <c r="O2" s="16" t="s">
        <v>20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=J3/J10</f>
      </c>
      <c r="N3" s="16"/>
      <c r="O3" s="16" t="s">
        <v>22</v>
      </c>
      <c r="P3" s="17" t="n">
        <v>25.9475</v>
      </c>
      <c r="Q3" s="6" t="s">
        <f>=P3/$P$13</f>
      </c>
    </row>
    <row collapsed="false" customFormat="false" customHeight="false" hidden="false" ht="12.1" outlineLevel="0" r="4">
      <c r="A4" s="16" t="s">
        <v>23</v>
      </c>
      <c r="B4" s="16" t="s">
        <v>24</v>
      </c>
      <c r="C4" s="16" t="s">
        <v>25</v>
      </c>
      <c r="D4" s="16" t="s">
        <v>19</v>
      </c>
      <c r="E4" s="7" t="n">
        <v>35313</v>
      </c>
      <c r="F4" s="6" t="n">
        <v>17.799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0.1302</v>
      </c>
      <c r="L4" s="6" t="n">
        <v>14.99</v>
      </c>
      <c r="M4" s="17" t="n">
        <v>45.7</v>
      </c>
      <c r="N4" s="16"/>
      <c r="O4" s="16" t="s">
        <v>26</v>
      </c>
      <c r="P4" s="17" t="n">
        <v>51.822396059684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24</v>
      </c>
      <c r="C5" s="16" t="s">
        <v>28</v>
      </c>
      <c r="D5" s="16" t="s">
        <v>19</v>
      </c>
      <c r="E5" s="7" t="n">
        <v>99623</v>
      </c>
      <c r="F5" s="6" t="n">
        <v>6.21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0.1173</v>
      </c>
      <c r="L5" s="6" t="n">
        <v>5.31</v>
      </c>
      <c r="M5" s="17" t="n">
        <v>44.98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24</v>
      </c>
      <c r="C6" s="16" t="s">
        <v>31</v>
      </c>
      <c r="D6" s="16" t="s">
        <v>19</v>
      </c>
      <c r="E6" s="7" t="n">
        <v>5</v>
      </c>
      <c r="F6" s="6" t="n">
        <v>11560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0.1066</v>
      </c>
      <c r="L6" s="6" t="n">
        <v>10020.8</v>
      </c>
      <c r="M6" s="17" t="n">
        <v>4.2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=SUM(J4:J6)</f>
      </c>
      <c r="K7" s="4"/>
      <c r="L7" s="4"/>
      <c r="M7" s="10" t="s">
        <f>=J7/J10</f>
      </c>
      <c r="N7" s="16"/>
      <c r="O7" s="16" t="s">
        <v>34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-85.2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0" t="s">
        <f>=J9/J10</f>
      </c>
      <c r="N9" s="16"/>
      <c r="O9" s="16" t="s">
        <v>38</v>
      </c>
      <c r="P9" s="17" t="n">
        <v>10325.3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=J3+J7+J9</f>
      </c>
      <c r="K10" s="17"/>
      <c r="L10" s="6"/>
      <c r="M10" s="17"/>
      <c r="N10" s="16"/>
      <c r="O10" s="16" t="s">
        <v>40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0.1575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175.29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46</v>
      </c>
      <c r="P17" s="17" t="n">
        <v>71.546</v>
      </c>
      <c r="Q17" s="6" t="s">
        <f>=P17/$P$13</f>
      </c>
    </row>
  </sheetData>
  <mergeCells>
    <mergeCell ref="H3:I3"/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45675.655555556</v>
      </c>
      <c r="B2" s="6" t="n">
        <v>1170000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2" t="n">
        <v>46168.620914352</v>
      </c>
      <c r="B3" s="5" t="n">
        <v>-1375259.72</v>
      </c>
      <c r="C3" s="14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/>
      <c r="B4" s="9" t="s">
        <f>=XIRR(B2:B3,A2:A3)</f>
      </c>
      <c r="C4" s="16" t="s">
        <v>56</v>
      </c>
      <c r="D4" s="16"/>
      <c r="E4" s="16"/>
      <c r="F4" s="7"/>
      <c r="G4" s="2" t="s">
        <v>57</v>
      </c>
      <c r="H4" s="6" t="s">
        <f>=SUM(I2:H3)/365</f>
      </c>
    </row>
    <row collapsed="false" customFormat="false" customHeight="false" hidden="false" ht="12.1" outlineLevel="0" r="5">
      <c r="A5" s="13"/>
      <c r="B5" s="5" t="s">
        <f>=-SUM(B2:B3)</f>
      </c>
      <c r="C5" s="16" t="s">
        <v>58</v>
      </c>
      <c r="D5" s="16"/>
      <c r="E5" s="16"/>
      <c r="F5" s="7"/>
      <c r="G5" s="14" t="s">
        <v>59</v>
      </c>
      <c r="H5" s="9" t="s">
        <f>=B5/H4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30</v>
      </c>
      <c r="L1" s="0"/>
    </row>
    <row collapsed="false" customFormat="false" customHeight="false" hidden="false" ht="12.1" outlineLevel="0" r="2">
      <c r="A2" s="11" t="n">
        <v>45642</v>
      </c>
      <c r="B2" s="6" t="n">
        <v>61568</v>
      </c>
      <c r="C2" s="0" t="s">
        <v>60</v>
      </c>
      <c r="D2" s="11" t="n">
        <v>45642</v>
      </c>
      <c r="E2" s="6" t="n">
        <v>529216.5</v>
      </c>
      <c r="F2" s="0" t="s">
        <v>60</v>
      </c>
      <c r="G2" s="11" t="n">
        <v>45642</v>
      </c>
      <c r="H2" s="6" t="n">
        <v>529196.7</v>
      </c>
      <c r="I2" s="0" t="s">
        <v>60</v>
      </c>
      <c r="J2" s="11" t="n">
        <v>45642</v>
      </c>
      <c r="K2" s="6" t="n">
        <v>50104</v>
      </c>
      <c r="L2" s="0" t="s">
        <v>60</v>
      </c>
    </row>
    <row collapsed="false" customFormat="false" customHeight="false" hidden="false" ht="12.1" outlineLevel="0" r="3">
      <c r="A3" s="11" t="n">
        <v>46168</v>
      </c>
      <c r="B3" s="8" t="s">
        <f>=-Портфель!J2</f>
      </c>
      <c r="C3" s="0" t="s">
        <v>61</v>
      </c>
      <c r="D3" s="11" t="n">
        <v>46168</v>
      </c>
      <c r="E3" s="8" t="s">
        <f>=-Портфель!J4</f>
      </c>
      <c r="F3" s="0" t="s">
        <v>61</v>
      </c>
      <c r="G3" s="11" t="n">
        <v>46168</v>
      </c>
      <c r="H3" s="8" t="s">
        <f>=-Портфель!J5</f>
      </c>
      <c r="I3" s="0" t="s">
        <v>61</v>
      </c>
      <c r="J3" s="11" t="n">
        <v>46168</v>
      </c>
      <c r="K3" s="8" t="s">
        <f>=-Портфель!J6</f>
      </c>
      <c r="L3" s="0" t="s">
        <v>61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0"/>
      <c r="H4" s="10" t="s">
        <f>=XIRR(H2:H3,G2:G3)</f>
      </c>
      <c r="I4" s="0"/>
      <c r="J4" s="0"/>
      <c r="K4" s="10" t="s">
        <f>=XIRR(K2:K3,J2:J3)</f>
      </c>
      <c r="L4" s="0"/>
    </row>
    <row collapsed="false" customFormat="false" customHeight="false" hidden="false" ht="12.1" outlineLevel="0" r="5">
      <c r="A5" s="0"/>
      <c r="B5" s="8" t="s">
        <f>=-SUM(B2:B3)</f>
      </c>
      <c r="C5" s="0" t="s">
        <v>62</v>
      </c>
      <c r="D5" s="0"/>
      <c r="E5" s="8" t="s">
        <f>=-SUM(E2:E3)</f>
      </c>
      <c r="F5" s="0" t="s">
        <v>62</v>
      </c>
      <c r="G5" s="0"/>
      <c r="H5" s="8" t="s">
        <f>=-SUM(H2:H3)</f>
      </c>
      <c r="I5" s="0" t="s">
        <v>62</v>
      </c>
      <c r="J5" s="0"/>
      <c r="K5" s="8" t="s">
        <f>=-SUM(K2:K3)</f>
      </c>
      <c r="L5" s="0" t="s">
        <v>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63</v>
      </c>
      <c r="C1" s="0"/>
      <c r="D1" s="0"/>
      <c r="E1" s="3" t="s">
        <v>64</v>
      </c>
      <c r="F1" s="0"/>
      <c r="G1" s="0"/>
      <c r="H1" s="3" t="s">
        <v>65</v>
      </c>
      <c r="I1" s="0"/>
      <c r="J1" s="0"/>
      <c r="K1" s="3" t="s">
        <v>66</v>
      </c>
      <c r="L1" s="0"/>
    </row>
    <row collapsed="false" customFormat="false" customHeight="false" hidden="false" ht="12.1" outlineLevel="0" r="2">
      <c r="A2" s="11" t="n">
        <v>45642</v>
      </c>
      <c r="B2" s="6" t="n">
        <v>5</v>
      </c>
      <c r="C2" s="6" t="n">
        <v>61568</v>
      </c>
      <c r="D2" s="11" t="n">
        <v>45642</v>
      </c>
      <c r="E2" s="6" t="n">
        <v>35313</v>
      </c>
      <c r="F2" s="6" t="n">
        <v>529216.5</v>
      </c>
      <c r="G2" s="11" t="n">
        <v>45642</v>
      </c>
      <c r="H2" s="6" t="n">
        <v>99623</v>
      </c>
      <c r="I2" s="6" t="n">
        <v>529196.7</v>
      </c>
      <c r="J2" s="11" t="n">
        <v>45642</v>
      </c>
      <c r="K2" s="6" t="n">
        <v>5</v>
      </c>
      <c r="L2" s="6" t="n">
        <v>50104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</row>
    <row collapsed="false" customFormat="false" customHeight="false" hidden="false" ht="12.1" outlineLevel="0" r="4">
      <c r="A4" s="0"/>
      <c r="B4" s="6" t="n">
        <v>14070</v>
      </c>
      <c r="C4" s="0" t="s">
        <v>67</v>
      </c>
      <c r="D4" s="0"/>
      <c r="E4" s="6" t="n">
        <v>17.799</v>
      </c>
      <c r="F4" s="0" t="s">
        <v>67</v>
      </c>
      <c r="G4" s="0"/>
      <c r="H4" s="6" t="n">
        <v>6.21</v>
      </c>
      <c r="I4" s="0" t="s">
        <v>67</v>
      </c>
      <c r="J4" s="0"/>
      <c r="K4" s="6" t="n">
        <v>11560</v>
      </c>
      <c r="L4" s="0" t="s">
        <v>67</v>
      </c>
    </row>
    <row collapsed="false" customFormat="false" customHeight="false" hidden="false" ht="12.1" outlineLevel="0" r="5">
      <c r="A5" s="0"/>
      <c r="B5" s="6" t="n">
        <v>5</v>
      </c>
      <c r="C5" s="0" t="s">
        <v>68</v>
      </c>
      <c r="D5" s="0"/>
      <c r="E5" s="6" t="n">
        <v>35313</v>
      </c>
      <c r="F5" s="0" t="s">
        <v>68</v>
      </c>
      <c r="G5" s="0"/>
      <c r="H5" s="6" t="n">
        <v>99623</v>
      </c>
      <c r="I5" s="0" t="s">
        <v>68</v>
      </c>
      <c r="J5" s="0"/>
      <c r="K5" s="6" t="n">
        <v>5</v>
      </c>
      <c r="L5" s="0" t="s">
        <v>68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69</v>
      </c>
      <c r="D6" s="0"/>
      <c r="E6" s="5" t="s">
        <f>=E5*(ABS(E4)-ABS(E3))</f>
      </c>
      <c r="F6" s="0" t="s">
        <v>69</v>
      </c>
      <c r="G6" s="0"/>
      <c r="H6" s="5" t="s">
        <f>=H5*(ABS(H4)-ABS(H3))</f>
      </c>
      <c r="I6" s="0" t="s">
        <v>69</v>
      </c>
      <c r="J6" s="0"/>
      <c r="K6" s="5" t="s">
        <f>=K5*(ABS(K4)-ABS(K3))</f>
      </c>
      <c r="L6" s="0" t="s">
        <v>69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70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71</v>
      </c>
      <c r="L1" s="18" t="s">
        <v>72</v>
      </c>
      <c r="M1" s="18" t="s">
        <v>19</v>
      </c>
      <c r="N1" s="18" t="s">
        <v>73</v>
      </c>
    </row>
    <row collapsed="false" customFormat="false" customHeight="false" hidden="false" ht="12.1" outlineLevel="0" r="2">
      <c r="A2" s="20" t="n">
        <v>45642.64375</v>
      </c>
      <c r="B2" s="16" t="s">
        <v>23</v>
      </c>
      <c r="C2" s="16" t="s">
        <v>74</v>
      </c>
      <c r="D2" s="16" t="s">
        <v>60</v>
      </c>
      <c r="E2" s="16" t="s">
        <v>24</v>
      </c>
      <c r="F2" s="16" t="s">
        <v>19</v>
      </c>
      <c r="G2" s="7" t="n">
        <v>35313</v>
      </c>
      <c r="H2" s="6" t="n">
        <v>14.98</v>
      </c>
      <c r="I2" s="6" t="n">
        <v>-529216.5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45642.64375</v>
      </c>
      <c r="B3" s="16" t="s">
        <v>27</v>
      </c>
      <c r="C3" s="16" t="s">
        <v>75</v>
      </c>
      <c r="D3" s="16" t="s">
        <v>60</v>
      </c>
      <c r="E3" s="16" t="s">
        <v>24</v>
      </c>
      <c r="F3" s="16" t="s">
        <v>19</v>
      </c>
      <c r="G3" s="7" t="n">
        <v>99623</v>
      </c>
      <c r="H3" s="6" t="n">
        <v>5.31</v>
      </c>
      <c r="I3" s="6" t="n">
        <v>-529196.7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45642.64375</v>
      </c>
      <c r="B4" s="16" t="s">
        <v>16</v>
      </c>
      <c r="C4" s="16" t="s">
        <v>76</v>
      </c>
      <c r="D4" s="16" t="s">
        <v>60</v>
      </c>
      <c r="E4" s="16" t="s">
        <v>17</v>
      </c>
      <c r="F4" s="16" t="s">
        <v>19</v>
      </c>
      <c r="G4" s="7" t="n">
        <v>5</v>
      </c>
      <c r="H4" s="6" t="n">
        <v>12400</v>
      </c>
      <c r="I4" s="6" t="n">
        <v>-61568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45642.64375</v>
      </c>
      <c r="B5" s="16" t="s">
        <v>30</v>
      </c>
      <c r="C5" s="16" t="s">
        <v>77</v>
      </c>
      <c r="D5" s="16" t="s">
        <v>60</v>
      </c>
      <c r="E5" s="16" t="s">
        <v>24</v>
      </c>
      <c r="F5" s="16" t="s">
        <v>19</v>
      </c>
      <c r="G5" s="7" t="n">
        <v>5</v>
      </c>
      <c r="H5" s="6" t="n">
        <v>10012</v>
      </c>
      <c r="I5" s="6" t="n">
        <v>-50104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45675.655555556</v>
      </c>
      <c r="B6" s="22" t="s">
        <v>78</v>
      </c>
      <c r="C6" s="22" t="s">
        <v>54</v>
      </c>
      <c r="D6" s="22" t="s">
        <v>78</v>
      </c>
      <c r="E6" s="22" t="s">
        <v>78</v>
      </c>
      <c r="F6" s="22" t="s">
        <v>19</v>
      </c>
      <c r="G6" s="23" t="n">
        <v>1170000</v>
      </c>
      <c r="H6" s="24" t="n">
        <v>1</v>
      </c>
      <c r="I6" s="24" t="n">
        <v>1170000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 t="s">
        <v>79</v>
      </c>
      <c r="M7" s="5" t="s">
        <f>=SUM(M2:M6)</f>
      </c>
      <c r="N7" s="4"/>
    </row>
  </sheetData>
  <autoFilter ref="A1:N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47</v>
      </c>
      <c r="B1" s="26" t="s">
        <v>80</v>
      </c>
      <c r="C1" s="26" t="s">
        <v>0</v>
      </c>
      <c r="D1" s="26" t="s">
        <v>2</v>
      </c>
      <c r="E1" s="26" t="s">
        <v>81</v>
      </c>
      <c r="F1" s="26" t="s">
        <v>82</v>
      </c>
      <c r="G1" s="26" t="s">
        <v>83</v>
      </c>
      <c r="H1" s="26" t="s">
        <v>51</v>
      </c>
      <c r="I1" s="26" t="s">
        <v>84</v>
      </c>
      <c r="J1" s="26" t="s">
        <v>85</v>
      </c>
      <c r="K1" s="26" t="s">
        <v>86</v>
      </c>
      <c r="L1" s="26" t="s">
        <v>87</v>
      </c>
      <c r="M1" s="26" t="s">
        <v>88</v>
      </c>
      <c r="N1" s="26" t="s">
        <v>89</v>
      </c>
      <c r="O1" s="26" t="s">
        <v>90</v>
      </c>
    </row>
    <row collapsed="false" customFormat="false" customHeight="false" hidden="false" ht="12.1" outlineLevel="0" r="2">
      <c r="A2" s="25" t="n">
        <v>45642</v>
      </c>
      <c r="B2" s="16" t="s">
        <v>91</v>
      </c>
      <c r="C2" s="16" t="s">
        <v>16</v>
      </c>
      <c r="D2" s="16" t="s">
        <v>18</v>
      </c>
      <c r="E2" s="17" t="n">
        <v>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526</v>
      </c>
      <c r="J2" s="17" t="n">
        <v>12313.6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5" t="n">
        <v>45642</v>
      </c>
      <c r="B3" s="16" t="s">
        <v>91</v>
      </c>
      <c r="C3" s="16" t="s">
        <v>23</v>
      </c>
      <c r="D3" s="16" t="s">
        <v>25</v>
      </c>
      <c r="E3" s="17" t="n">
        <v>35313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526</v>
      </c>
      <c r="J3" s="17" t="n">
        <v>14.986449749384</v>
      </c>
      <c r="K3" s="6" t="s">
        <f>=Портфель!F4*Портфель!$Q$13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5" t="n">
        <v>45642</v>
      </c>
      <c r="B4" s="16" t="s">
        <v>91</v>
      </c>
      <c r="C4" s="16" t="s">
        <v>27</v>
      </c>
      <c r="D4" s="16" t="s">
        <v>28</v>
      </c>
      <c r="E4" s="17" t="n">
        <v>99623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526</v>
      </c>
      <c r="J4" s="17" t="n">
        <v>5.3119932144184</v>
      </c>
      <c r="K4" s="6" t="s">
        <f>=Портфель!F5*Портфель!$Q$13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5" t="n">
        <v>45642</v>
      </c>
      <c r="B5" s="16" t="s">
        <v>91</v>
      </c>
      <c r="C5" s="16" t="s">
        <v>30</v>
      </c>
      <c r="D5" s="16" t="s">
        <v>31</v>
      </c>
      <c r="E5" s="17" t="n">
        <v>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526</v>
      </c>
      <c r="J5" s="17" t="n">
        <v>10020.8</v>
      </c>
      <c r="K5" s="6" t="s">
        <f>=Портфель!F6*Портфель!$Q$13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5"/>
      <c r="B6" s="16"/>
      <c r="C6" s="16"/>
      <c r="D6" s="16"/>
      <c r="E6" s="17"/>
      <c r="F6" s="7"/>
      <c r="G6" s="17"/>
      <c r="H6" s="16"/>
      <c r="I6" s="7"/>
      <c r="J6" s="17"/>
      <c r="K6" s="4" t="s">
        <v>39</v>
      </c>
      <c r="L6" s="8" t="s">
        <f>=SUBTOTAL(109,L2:L5)</f>
      </c>
      <c r="M6" s="8" t="s">
        <f>=SUBTOTAL(109,M2:M5)</f>
      </c>
      <c r="N6" s="8" t="s">
        <f>=MAX(0,M6*0.13)</f>
      </c>
    </row>
  </sheetData>
  <autoFilter ref="A1:O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92</v>
      </c>
      <c r="D1" s="26" t="s">
        <v>93</v>
      </c>
      <c r="E1" s="26" t="s">
        <v>94</v>
      </c>
      <c r="F1" s="26" t="s">
        <v>95</v>
      </c>
      <c r="G1" s="26" t="s">
        <v>81</v>
      </c>
      <c r="H1" s="26" t="s">
        <v>96</v>
      </c>
      <c r="I1" s="26" t="s">
        <v>97</v>
      </c>
      <c r="J1" s="26" t="s">
        <v>98</v>
      </c>
      <c r="K1" s="26" t="s">
        <v>99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2026-05-26T14:54:08.00Z</dcterms:created>
  <dc:creator>izi-invest.ru</dc:creator>
  <cp:revision>0</cp:revision>
</cp:coreProperties>
</file>