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<sst xmlns="http://schemas.openxmlformats.org/spreadsheetml/2006/main" count="2750" uniqueCount="346">
  <si>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</si>
  <si>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</si>
  <si>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</si>
  <si>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</si>
  <si>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</si>
  <si>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</si>
  <si>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</si>
  <si>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</si>
  <si>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</si>
  <si>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</si>
  <si>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</si>
  <si>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</si>
  <si>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</si>
  <si>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</si>
  <si>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</si>
  <si>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</si>
  <si>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RU000A108TT7</t>
  </si>
  <si>
    <t>share</t>
  </si>
  <si>
    <t>БКСДивАкци</t>
  </si>
  <si>
    <t>RUR</t>
  </si>
  <si>
    <t>AMD</t>
  </si>
  <si>
    <t>RU000A0JP799</t>
  </si>
  <si>
    <t>БКС РосОбл</t>
  </si>
  <si>
    <t>BYN</t>
  </si>
  <si>
    <t>Сумма по акциям:</t>
  </si>
  <si>
    <t>CAD</t>
  </si>
  <si>
    <t>BCSB</t>
  </si>
  <si>
    <t>etf</t>
  </si>
  <si>
    <t>BCSB ETF</t>
  </si>
  <si>
    <t>CHF</t>
  </si>
  <si>
    <t>Сумма по фондам:</t>
  </si>
  <si>
    <t>CNY</t>
  </si>
  <si>
    <t>RU000A10AHU1</t>
  </si>
  <si>
    <t>bond</t>
  </si>
  <si>
    <t>ОйлРес1P1</t>
  </si>
  <si>
    <t>2029-12-02</t>
  </si>
  <si>
    <t>EUR</t>
  </si>
  <si>
    <t>RU000A109NM3</t>
  </si>
  <si>
    <t>РСТ-01</t>
  </si>
  <si>
    <t>2027-09-15</t>
  </si>
  <si>
    <t>GBP</t>
  </si>
  <si>
    <t>RU000A107UW1</t>
  </si>
  <si>
    <t>Газпн3P10R</t>
  </si>
  <si>
    <t>2027-02-12</t>
  </si>
  <si>
    <t>GLD</t>
  </si>
  <si>
    <t>RU000A1094F2</t>
  </si>
  <si>
    <t>ЧеркизБ1P7</t>
  </si>
  <si>
    <t>2027-07-15</t>
  </si>
  <si>
    <t>HKD</t>
  </si>
  <si>
    <t>RU000A1099E4</t>
  </si>
  <si>
    <t>МОЭ 1Р01</t>
  </si>
  <si>
    <t>2029-07-25</t>
  </si>
  <si>
    <t>JPY</t>
  </si>
  <si>
    <t>RU000A109K40</t>
  </si>
  <si>
    <t>ФосАгро П2</t>
  </si>
  <si>
    <t>2026-09-08</t>
  </si>
  <si>
    <t>KZT</t>
  </si>
  <si>
    <t>RU000A109PF2</t>
  </si>
  <si>
    <t>РЖД 1Р-33R</t>
  </si>
  <si>
    <t>2028-10-29</t>
  </si>
  <si>
    <t>RU000A108P46</t>
  </si>
  <si>
    <t>БалтЛизП11</t>
  </si>
  <si>
    <t>2027-06-09</t>
  </si>
  <si>
    <t>SLV</t>
  </si>
  <si>
    <t>RU000A109RF8</t>
  </si>
  <si>
    <t>ТЛК 1Р1</t>
  </si>
  <si>
    <t>2027-09-23</t>
  </si>
  <si>
    <t>TRY</t>
  </si>
  <si>
    <t>RU000A109KG1</t>
  </si>
  <si>
    <t>НэппиБО01</t>
  </si>
  <si>
    <t>2027-09-04</t>
  </si>
  <si>
    <t>UAH</t>
  </si>
  <si>
    <t>RU000A1065H8</t>
  </si>
  <si>
    <t>Кузина1P02</t>
  </si>
  <si>
    <t>2027-04-04</t>
  </si>
  <si>
    <t>USD</t>
  </si>
  <si>
    <t>RU000A108VZ0</t>
  </si>
  <si>
    <t>ГлобалФ1P5</t>
  </si>
  <si>
    <t>2028-06-11</t>
  </si>
  <si>
    <t>Сумма по облигациям:</t>
  </si>
  <si>
    <t>Рубль</t>
  </si>
  <si>
    <t>Доллар</t>
  </si>
  <si>
    <t>Юань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</si>
  <si>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</si>
  <si>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</si>
  <si>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</si>
  <si>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</si>
  <si>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</si>
  <si>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</si>
  <si>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</si>
  <si>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</si>
  <si>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</si>
  <si>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Приход ДС</t>
  </si>
  <si>
    <t>Купон по RU000A10AHU1 - ОйлРес1P1 1шт. по 27.12 RUR - налог 4 RUR (данные из БД)</t>
  </si>
  <si>
    <t>Погашение купона (RU000A1065H8) - Кузина1P02 (данные из сделок)</t>
  </si>
  <si>
    <t>Погашение купона (RU000A10AHU1) - ОйлРес1P1 (данные из сделок)</t>
  </si>
  <si>
    <t>Вывод ДС</t>
  </si>
  <si>
    <t>Переводы между клиентами</t>
  </si>
  <si>
    <t>Купон по RU000A109SJ8 - ОСТРОВМ-01 1шт. по 21.37 RUR - налог 3 RUR (данные из БД)</t>
  </si>
  <si>
    <t>Купон по RU000A1065H8 - Кузина1P02 1шт. по 12.33 RUR - налог 2 RUR (данные из БД)</t>
  </si>
  <si>
    <t>Купон по RU000A109KG1 - НэппиБО01 2шт. по 20.75 RUR - налог 5 RUR (данные из БД)</t>
  </si>
  <si>
    <t>Купон по RU000A10AXX2 - ХРОМОС Б3 1шт. по 24.25 RUR - налог 3 RUR (данные из БД)</t>
  </si>
  <si>
    <t>Купон по RU000A107720 - МКЛизинг1 1шт. по 14.99 RUR - налог 2 RUR (данные из БД)</t>
  </si>
  <si>
    <t>Купон по RU000A107UW1 - Газпн3P10R 1шт. по 18.33 RUR - налог 2 RUR (данные из БД)</t>
  </si>
  <si>
    <t>Погашение купона (RU000A107720) - МКЛизинг1 (данные из сделок)</t>
  </si>
  <si>
    <t>Погашение купона (RU000A107UW1) - Газпн3P10R (данные из сделок)</t>
  </si>
  <si>
    <t>Погашение купона (RU000A10AXX2) - ХРОМОС Б3 (данные из сделок)</t>
  </si>
  <si>
    <t>Купон по RU000A109MH5 - МЦП-01 1шт. по 18.49 RUR - налог 2 RUR (данные из БД)</t>
  </si>
  <si>
    <t>Погашение купона (RU000A109MH5) - МЦП-01 (данные из сделок)</t>
  </si>
  <si>
    <t>Купон по RU000A1094F2 - ЧеркизБ1P7 1шт. по 18.37 RUR - налог 2 RUR (данные из БД)</t>
  </si>
  <si>
    <t>Погашение купона (RU000A1094F2) - ЧеркизБ1P7 (данные из сделок)</t>
  </si>
  <si>
    <t>Купон по RU000A10AHU1 - ОйлРес1P1 2шт. по 27.12 RUR - налог 7 RUR (данные из БД)</t>
  </si>
  <si>
    <t>Купон по RU000A108VZ0 - ГлобалФ1P5 1шт. по 18.9 RUR - налог 2 RUR (данные из БД)</t>
  </si>
  <si>
    <t>Купон по RU000A109NM3 - РСТ-01 1шт. по 19.32 RUR - налог 3 RUR (данные из БД)</t>
  </si>
  <si>
    <t>Погашение купона (RU000A108VZ0) - ГлобалФ1P5 (данные из сделок)</t>
  </si>
  <si>
    <t>Погашение купона (RU000A109NM3) - РСТ-01 (данные из сделок)</t>
  </si>
  <si>
    <t>Купон по RU000A109PF2 - РЖД 1Р-33R 1шт. по 18.76 RUR - налог 2 RUR (данные из БД)</t>
  </si>
  <si>
    <t>Купон по RU000A109RF8 - ТЛК 1Р1 1шт. по 20.14 RUR - налог 3 RUR (данные из БД)</t>
  </si>
  <si>
    <t>Погашение купона (RU000A109PF2) - РЖД 1Р-33R (данные из сделок)</t>
  </si>
  <si>
    <t>Погашение купона (RU000A109RF8) - ТЛК 1Р1 (данные из сделок)</t>
  </si>
  <si>
    <t>Амортизация Кузина1P02: 3 шт. по 80 RUR.  (данные из БД)</t>
  </si>
  <si>
    <t>Купон по RU000A1065H8 - Кузина1P02 3шт. по 12.33 RUR - налог 5 RUR (данные из БД)</t>
  </si>
  <si>
    <t>Погашение купона (RU000A109SJ8) - ОСТРОВМ-01 (данные из сделок)</t>
  </si>
  <si>
    <t>Купон по RU000A109K40 - ФосАгро П2 1шт. по 18.16 RUR - налог 2 RUR (данные из БД)</t>
  </si>
  <si>
    <t>Погашение купона (RU000A109K40) - ФосАгро П2 (данные из сделок)</t>
  </si>
  <si>
    <t>Купон по RU000A1099E4 - МОЭ 1Р01 1шт. по 18.41 RUR - налог 2 RUR (данные из БД)</t>
  </si>
  <si>
    <t>Погашение купона (RU000A1099E4) - МОЭ 1Р01 (данные из сделок)</t>
  </si>
  <si>
    <t>Погашение купона (RU000A109KG1) - НэппиБО01 (данные из сделок)</t>
  </si>
  <si>
    <t>Купон по RU000A108P46 - БалтЛизП11 1шт. по 19.15 RUR - налог 2 RUR (данные из БД)</t>
  </si>
  <si>
    <t>Погашение купона (RU000A108P46) - БалтЛизП11 (данные из сделок)</t>
  </si>
  <si>
    <t>Купон по RU000A109PF2 - РЖД 1Р-33R 1шт. по 19.24 RUR - налог 3 RUR (данные из БД)</t>
  </si>
  <si>
    <t>Купон по RU000A1065H8 - Кузина1P02 3шт. по 11.34 RUR - налог 4 RUR (данные из БД)</t>
  </si>
  <si>
    <t>Амортизация РКК БО-01: 2 шт. по 250 RUR.  (данные из БД)</t>
  </si>
  <si>
    <t>Купон по RU000A105VP7 - РКК БО-01 2шт. по 47.37 RUR - налог 12 RUR (данные из БД)</t>
  </si>
  <si>
    <t>Купон по RU000A109PF2 - РЖД 1Р-33R 1шт. по 19.04 RUR - налог 2 RUR (данные из БД)</t>
  </si>
  <si>
    <t>Купон по RU000A1099E4 - МОЭ 1Р01 1шт. по 18.38 RUR - налог 2 RUR (данные из БД)</t>
  </si>
  <si>
    <t>Купон по RU000A108P46 - БалтЛизП11 1шт. по 19.04 RUR - налог 2 RUR (данные из БД)</t>
  </si>
  <si>
    <t>Купон по RU000A107UW1 - Газпн3P10R 1шт. по 18.14 RUR - налог 2 RUR (данные из БД)</t>
  </si>
  <si>
    <t>Купон по RU000A1094F2 - ЧеркизБ1P7 1шт. по 18.1 RUR - налог 2 RUR (данные из БД)</t>
  </si>
  <si>
    <t>Купон по RU000A109K40 - ФосАгро П2 1шт. по 17.34 RUR - налог 2 RUR (данные из БД)</t>
  </si>
  <si>
    <t>Купон по RU000A1099E4 - МОЭ 1Р01 1шт. по 17.59 RUR - налог 2 RUR (данные из БД)</t>
  </si>
  <si>
    <t>Купон по RU000A108P46 - БалтЛизП11 1шт. по 18.33 RUR - налог 2 RUR (данные из БД)</t>
  </si>
  <si>
    <t>Купон по RU000A107UW1 - Газпн3P10R 1шт. по 17.51 RUR - налог 2 RUR (данные из БД)</t>
  </si>
  <si>
    <t>Купон по RU000A1094F2 - ЧеркизБ1P7 1шт. по 17.55 RUR - налог 2 RUR (данные из БД)</t>
  </si>
  <si>
    <t>Купон по RU000A109PF2 - РЖД 1Р-33R 1шт. по 18.16 RUR - налог 2 RUR (данные из БД)</t>
  </si>
  <si>
    <t>Купон по RU000A1065H8 - Кузина1P02 3шт. по 10.36 RUR - налог 4 RUR (данные из БД)</t>
  </si>
  <si>
    <t>Купон по RU000A109K40 - ФосАгро П2 1шт. по 16.74 RUR - налог 2 RUR (данные из БД)</t>
  </si>
  <si>
    <t>Купон по RU000A1099E4 - МОЭ 1Р01 1шт. по 16.93 RUR - налог 2 RUR (данные из БД)</t>
  </si>
  <si>
    <t>Купон по RU000A108P46 - БалтЛизП11 1шт. по 17.51 RUR - налог 2 RUR (данные из БД)</t>
  </si>
  <si>
    <t>Купон по RU000A105VP7 - РКК БО-01 2шт. по 35.53 RUR - налог 9 RUR (данные из БД)</t>
  </si>
  <si>
    <t>Купон по RU000A107UW1 - Газпн3P10R 1шт. по 16.52 RUR - налог 2 RUR (данные из БД)</t>
  </si>
  <si>
    <t>Купон по RU000A1094F2 - ЧеркизБ1P7 1шт. по 16.4 RUR - налог 2 RUR (данные из БД)</t>
  </si>
  <si>
    <t>Купон по RU000A109PF2 - РЖД 1Р-33R 1шт. по 17.45 RUR - налог 2 RUR (данные из БД)</t>
  </si>
  <si>
    <t>Купон по RU000A109K40 - ФосАгро П2 1шт. по 15.7 RUR - налог 2 RUR (данные из БД)</t>
  </si>
  <si>
    <t>Купон по RU000A108P46 - БалтЛизП11 1шт. по 16.68 RUR - налог 2 RUR (данные из БД)</t>
  </si>
  <si>
    <t>Купон по RU000A107UW1 - Газпн3P10R 1шт. по 15.86 RUR - налог 2 RUR (данные из БД)</t>
  </si>
  <si>
    <t>Купон по RU000A1094F2 - ЧеркизБ1P7 1шт. по 15.85 RUR - налог 2 RUR (данные из БД)</t>
  </si>
  <si>
    <t>Купон по RU000A109PF2 - РЖД 1Р-33R 1шт. по 16.18 RUR - налог 2 RUR (данные из БД)</t>
  </si>
  <si>
    <t>Купон по RU000A109K40 - ФосАгро П2 1шт. по 15.1 RUR - налог 2 RUR (данные из БД)</t>
  </si>
  <si>
    <t>Купон по RU000A1099E4 - МОЭ 1Р01 1шт. по 15.32 RUR - налог 2 RUR (данные из БД)</t>
  </si>
  <si>
    <t>Купон по RU000A108P46 - БалтЛизП11 1шт. по 15.97 RUR - налог 2 RUR (данные из БД)</t>
  </si>
  <si>
    <t>Купон по RU000A107UW1 - Газпн3P10R 1шт. по 15.07 RUR - налог 2 RUR (данные из БД)</t>
  </si>
  <si>
    <t>Купон по RU000A1094F2 - ЧеркизБ1P7 1шт. по 15.08 RUR - налог 2 RUR (данные из БД)</t>
  </si>
  <si>
    <t>Купон по RU000A109RF8 - ТЛК 1Р1 1шт. по 18.9 RUR - налог 2 RUR (данные из БД)</t>
  </si>
  <si>
    <t>Купон по RU000A109PF2 - РЖД 1Р-33R 1шт. по 15.67 RUR - налог 2 RUR (данные из БД)</t>
  </si>
  <si>
    <t>Купон по RU000A1065H8 - Кузина1P02 3шт. по 9.37 RUR - налог 4 RUR (данные из БД)</t>
  </si>
  <si>
    <t>Купон по RU000A109K40 - ФосАгро П2 1шт. по 14.74 RUR - налог 2 RUR (данные из БД)</t>
  </si>
  <si>
    <t>Купон по RU000A1099E4 - МОЭ 1Р01 1шт. по 14.97 RUR - налог 2 RUR (данные из БД)</t>
  </si>
  <si>
    <t>Купон по RU000A108P46 - БалтЛизП11 1шт. по 15.67 RUR - налог 2 RUR (данные из БД)</t>
  </si>
  <si>
    <t>Купон по RU000A105VP7 - РКК БО-01 2шт. по 23.68 RUR - налог 6 RUR (данные из БД)</t>
  </si>
  <si>
    <t>Купон по RU000A107UW1 - Газпн3P10R 1шт. по 14.81 RUR - налог 2 RUR (данные из БД)</t>
  </si>
  <si>
    <t>Купон по RU000A1094F2 - ЧеркизБ1P7 1шт. по 14.81 RUR - налог 2 RUR (данные из БД)</t>
  </si>
  <si>
    <t>Купон по RU000A109PF2 - РЖД 1Р-33R 1шт. по 15.09 RUR - налог 2 RUR (данные из БД)</t>
  </si>
  <si>
    <t>Купон по RU000A109K40 - ФосАгро П2 1шт. по 14.47 RUR - налог 2 RUR (данные из БД)</t>
  </si>
  <si>
    <t>Купон по RU000A1099E4 - МОЭ 1Р01 1шт. по 14.71 RUR - налог 2 RUR (данные из БД)</t>
  </si>
  <si>
    <t>Купон по RU000A108P46 - БалтЛизП11 1шт. по 15.45 RUR - налог 2 RUR (данные из БД)</t>
  </si>
  <si>
    <t>Купон по RU000A107UW1 - Газпн3P10R 1шт. по 14.63 RUR - налог 2 RUR (данные из БД)</t>
  </si>
  <si>
    <t>Купон по RU000A1094F2 - ЧеркизБ1P7 1шт. по 14.67 RUR - налог 2 RUR (данные из БД)</t>
  </si>
  <si>
    <t>Купон по RU000A109PF2 - РЖД 1Р-33R 1шт. по 14.96 RUR - налог 2 RUR (данные из БД)</t>
  </si>
  <si>
    <t>Купон по RU000A109K40 - ФосАгро П2 1шт. по 14.27 RUR - налог 2 RUR (данные из БД)</t>
  </si>
  <si>
    <t>Купон по RU000A1099E4 - МОЭ 1Р01 1шт. по 14.51 RUR - налог 2 RUR (данные из БД)</t>
  </si>
  <si>
    <t>Купон по RU000A108P46 - БалтЛизП11 1шт. по 15.21 RUR - налог 2 RUR (данные из БД)</t>
  </si>
  <si>
    <t>Купон по RU000A107UW1 - Газпн3P10R 1шт. по 14.34 RUR - налог 2 RUR (данные из БД)</t>
  </si>
  <si>
    <t>Купон по RU000A1094F2 - ЧеркизБ1P7 1шт. по 14.34 RUR - налог 2 RUR (данные из БД)</t>
  </si>
  <si>
    <t>Купон по RU000A1065H8 - Кузина1P02 3шт. по 8.38 RUR - налог 3 RUR (данные из БД)</t>
  </si>
  <si>
    <t>Купон по RU000A109K40 - ФосАгро П2 1шт. по 14.05 RUR - налог 2 RUR (данные из БД)</t>
  </si>
  <si>
    <t>Купон по RU000A109PF2 - РЖД 1Р-33R 1шт. по 14.68 RUR - налог 2 RUR (данные из БД)</t>
  </si>
  <si>
    <t>Купон по RU000A1099E4 - МОЭ 1Р01 1шт. по 14.3 RUR - налог 2 RUR (данные из БД)</t>
  </si>
  <si>
    <t>Купон по RU000A108P46 - БалтЛизП11 1шт. по 15.04 RUR - налог 2 RUR (данные из БД)</t>
  </si>
  <si>
    <t>Байбэк ХРОМОС Б3: 1 шт. по 1000 RUR.  (данные из БД)</t>
  </si>
  <si>
    <t>Купон по RU000A107UW1 - Газпн3P10R 1шт. по 14.22 RUR - налог 2 RUR (данные из БД)</t>
  </si>
  <si>
    <t>Купон по RU000A105VP7 - РКК БО-01 2шт. по 11.84 RUR - налог 3 RUR (данные из БД)</t>
  </si>
  <si>
    <t>Купон по RU000A1094F2 - ЧеркизБ1P7 1шт. по 14.26 RUR - налог 2 RUR (данные из БД)</t>
  </si>
  <si>
    <t>Купон по RU000A109K40 - ФосАгро П2 1шт. по 13.81 RUR - налог 2 RUR (данные из БД)</t>
  </si>
  <si>
    <t>Купон по RU000A1099E4 - МОЭ 1Р01 1шт. по 14.04 RUR - налог 2 RUR (данные из БД)</t>
  </si>
  <si>
    <t>Купон по RU000A109PF2 - РЖД 1Р-33R 1шт. по 14.48 RUR - налог 2 RUR (данные из БД)</t>
  </si>
  <si>
    <t>Купон по RU000A108P46 - БалтЛизП11 1шт. по 14.74 RUR - налог 2 RUR (данные из БД)</t>
  </si>
  <si>
    <t>Купон по RU000A107UW1 - Газпн3P10R 1шт. по 13.88 RUR - налог 2 RUR (данные из БД)</t>
  </si>
  <si>
    <t>Байбэк МЦП-01: 1 шт. по 1000 RUR.  (данные из БД)</t>
  </si>
  <si>
    <t>Купон по RU000A1094F2 - ЧеркизБ1P7 1шт. по 13.88 RUR - налог 2 RUR (данные из БД)</t>
  </si>
  <si>
    <t>Байбэк ОСТРОВМ-01: 1 шт. по 1000 RUR.  (данные из БД)</t>
  </si>
  <si>
    <t>Купон по RU000A109K40 - ФосАгро П2 1шт. по 13.47 RUR - налог 2 RUR (данные из БД)</t>
  </si>
  <si>
    <t>Купон по RU000A1099E4 - МОЭ 1Р01 1шт. по 13.7 RUR - налог 2 RUR (данные из БД)</t>
  </si>
  <si>
    <t>Купон по RU000A109PF2 - РЖД 1Р-33R 1шт. по 14.09 RUR - налог 2 RUR (данные из БД)</t>
  </si>
  <si>
    <t>Купон по RU000A108P46 - БалтЛизП11 1шт. по 14.4 RUR - налог 2 RUR (данные из БД)</t>
  </si>
  <si>
    <t>Купон по RU000A107UW1 - Газпн3P10R 1шт. по 13.53 RUR - налог 2 RUR (данные из БД)</t>
  </si>
  <si>
    <t>Купон по RU000A1094F2 - ЧеркизБ1P7 1шт. по 13.53 RUR - налог 2 RUR (данные из БД)</t>
  </si>
  <si>
    <t>Амортизация ТЛК 1Р1: 1 шт. по 55 RUR.  (данные из БД)</t>
  </si>
  <si>
    <t>Купон по RU000A1065H8 - Кузина1P02 3шт. по 7.4 RUR - налог 3 RUR (данные из БД)</t>
  </si>
  <si>
    <t>Купон по RU000A109K40 - ФосАгро П2 1шт. по 13.12 RUR - налог 2 RUR (данные из БД)</t>
  </si>
  <si>
    <t>Купон по RU000A1099E4 - МОЭ 1Р01 1шт. по 13.36 RUR - налог 2 RUR (данные из БД)</t>
  </si>
  <si>
    <t>Купон по RU000A109PF2 - РЖД 1Р-33R 1шт. по 13.77 RUR - налог 2 RUR (данные из БД)</t>
  </si>
  <si>
    <t>Купон по RU000A108P46 - БалтЛизП11 1шт. по 14.05 RUR - налог 2 RUR (данные из БД)</t>
  </si>
  <si>
    <t>Купон по RU000A107UW1 - Газпн3P10R 1шт. по 13.19 RUR - налог 2 RUR (данные из БД)</t>
  </si>
  <si>
    <t>Купон по RU000A1094F2 - ЧеркизБ1P7 1шт. по 13.19 RUR - налог 2 RUR (данные из БД)</t>
  </si>
  <si>
    <t>Купон по RU000A109RF8 - ТЛК 1Р1 1шт. по 17.86 RUR - налог 2 RUR (данные из БД)</t>
  </si>
  <si>
    <t>Купон по RU000A109K40 - ФосАгро П2 1шт. по 12.82 RUR - налог 2 RUR (данные из БД)</t>
  </si>
  <si>
    <t>Купон по RU000A1099E4 - МОЭ 1Р01 1шт. по 13.07 RUR - налог 2 RUR (данные из БД)</t>
  </si>
  <si>
    <t>Купон по RU000A108P46 - БалтЛизП11 1шт. по 13.81 RUR - налог 2 RUR (данные из БД)</t>
  </si>
  <si>
    <t>Купон по RU000A109PF2 - РЖД 1Р-33R 1шт. по 13.43 RUR - налог 2 RUR (данные из БД)</t>
  </si>
  <si>
    <t>Купон по RU000A107UW1 - Газпн3P10R 1шт. по 12.99 RUR - налог 2 RUR (данные из БД)</t>
  </si>
  <si>
    <t>Купон по RU000A1094F2 - ЧеркизБ1P7 1шт. по 13.03 RUR - налог 2 RUR (данные из БД)</t>
  </si>
  <si>
    <t>Амортизация ГлобалФ1P5: 1 шт. по 40 RUR.  (данные из БД)</t>
  </si>
  <si>
    <t>Купон по RU000A109RF8 - ТЛК 1Р1 1шт. по 16.82 RUR - налог 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</si>
  <si>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</si>
  <si>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</si>
  <si>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</si>
  <si>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</si>
  <si>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</si>
  <si>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</si>
  <si>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</si>
  <si>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</si>
  <si>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VTBR</t>
  </si>
  <si>
    <t>RU000A107720</t>
  </si>
  <si>
    <t>RU000A109MH5</t>
  </si>
  <si>
    <t>RU000A109SJ8</t>
  </si>
  <si>
    <t>RU000A105VP7</t>
  </si>
  <si>
    <t>RU000A10AXX2</t>
  </si>
  <si>
    <t>RU000A0JP773</t>
  </si>
  <si>
    <t>sell</t>
  </si>
  <si>
    <t>RU000A108TT7
БКСДивАкци</t>
  </si>
  <si>
    <t>RU000A0JP799
БКС РосОбл</t>
  </si>
  <si>
    <t>BCSB
BCSB ETF</t>
  </si>
  <si>
    <t>RU000A10AHU1
ОйлРес1P1</t>
  </si>
  <si>
    <t>RU000A109NM3
РСТ-01</t>
  </si>
  <si>
    <t>RU000A107UW1
Газпн3P10R</t>
  </si>
  <si>
    <t>RU000A1094F2
ЧеркизБ1P7</t>
  </si>
  <si>
    <t>RU000A1099E4
МОЭ 1Р01</t>
  </si>
  <si>
    <t>RU000A109K40
ФосАгро П2</t>
  </si>
  <si>
    <t>RU000A109PF2
РЖД 1Р-33R</t>
  </si>
  <si>
    <t>RU000A108P46
БалтЛизП11</t>
  </si>
  <si>
    <t>RU000A109RF8
ТЛК 1Р1</t>
  </si>
  <si>
    <t>RU000A109KG1
НэппиБО01</t>
  </si>
  <si>
    <t>RU000A1065H8
Кузина1P02</t>
  </si>
  <si>
    <t>RU000A108VZ0
ГлобалФ1P5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</si>
  <si>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</si>
  <si>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</si>
  <si>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</si>
  <si>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</si>
  <si>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</si>
  <si>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</si>
  <si>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</si>
  <si>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</si>
  <si>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USD000UTSTOM</t>
  </si>
  <si>
    <t>USDRUB_TOM - USD/РУБ</t>
  </si>
  <si>
    <t>selt</t>
  </si>
  <si>
    <t>ао ПАО Банк ВТБ</t>
  </si>
  <si>
    <t>МК Лизинг БO-01</t>
  </si>
  <si>
    <t>Нэппи Клаб БО-01</t>
  </si>
  <si>
    <t>МЦП-01</t>
  </si>
  <si>
    <t>ОйлРесурсГрупп 001P-01</t>
  </si>
  <si>
    <t>БКС Дивиденд акции с выплатой</t>
  </si>
  <si>
    <t>Кузина БО-П02</t>
  </si>
  <si>
    <t>БКС Облигации повыш доход</t>
  </si>
  <si>
    <t>dohod</t>
  </si>
  <si>
    <t>Погашение купона (RU000A1065H8) - Кузина1P02</t>
  </si>
  <si>
    <t>Погашение купона (RU000A10AHU1) - ОйлРес1P1</t>
  </si>
  <si>
    <t>CNYRUB_TOM</t>
  </si>
  <si>
    <t>CNY/RUB_TOM - CNY/РУБ</t>
  </si>
  <si>
    <t>output</t>
  </si>
  <si>
    <t>nalog</t>
  </si>
  <si>
    <t>НДФЛ</t>
  </si>
  <si>
    <t>Газпром нефть БО 003P-10R</t>
  </si>
  <si>
    <t>ОСТРОВМАШИН-01</t>
  </si>
  <si>
    <t>Русская Контейнерная Компания</t>
  </si>
  <si>
    <t>commission</t>
  </si>
  <si>
    <t>Вознаграждение компании</t>
  </si>
  <si>
    <t>Балтийский лизинг ООО БО-П11</t>
  </si>
  <si>
    <t>Глобал Факторинг БО-05-001P</t>
  </si>
  <si>
    <t>ГруппаЧеркизово БО-001Р-07</t>
  </si>
  <si>
    <t>Мособлэнерго 001Р-01</t>
  </si>
  <si>
    <t>ФосАгро БО-П02</t>
  </si>
  <si>
    <t>РЕГИНСПЕЦТРАНС-01</t>
  </si>
  <si>
    <t>РЖД БО 001P-33R</t>
  </si>
  <si>
    <t>Транспортная ЛК 001P-01</t>
  </si>
  <si>
    <t>ХРОМОС Инжиниринг БО-03</t>
  </si>
  <si>
    <t>Погашение купона (RU000A107720) - МКЛизинг1</t>
  </si>
  <si>
    <t>Погашение купона (RU000A107UW1) - Газпн3P10R</t>
  </si>
  <si>
    <t>Погашение купона (RU000A10AXX2) - ХРОМОС Б3</t>
  </si>
  <si>
    <t>Погашение купона (RU000A109MH5) - МЦП-01</t>
  </si>
  <si>
    <t>Погашение купона (RU000A1094F2) - ЧеркизБ1P7</t>
  </si>
  <si>
    <t>Погашение купона (RU000A108VZ0) - ГлобалФ1P5</t>
  </si>
  <si>
    <t>Погашение купона (RU000A109NM3) - РСТ-01</t>
  </si>
  <si>
    <t>Погашение купона (RU000A109PF2) - РЖД 1Р-33R</t>
  </si>
  <si>
    <t>Погашение купона (RU000A109RF8) - ТЛК 1Р1</t>
  </si>
  <si>
    <t>ОПИФ БКС Российские Акции</t>
  </si>
  <si>
    <t>any</t>
  </si>
  <si>
    <t>Выплата дохода</t>
  </si>
  <si>
    <t>Погашение купона (RU000A109SJ8) - ОСТРОВМ-01</t>
  </si>
  <si>
    <t>Погашение купона (RU000A109K40) - ФосАгро П2</t>
  </si>
  <si>
    <t>Погашение купона (RU000A1099E4) - МОЭ 1Р01</t>
  </si>
  <si>
    <t>Погашение купона (RU000A109KG1) - НэппиБО01</t>
  </si>
  <si>
    <t>Погашение купона (RU000A108P46) - БалтЛизП11</t>
  </si>
  <si>
    <t>ОПИФ БКС Российские облигации</t>
  </si>
  <si>
    <t>USDRUB_TOM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</si>
  <si>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</si>
  <si>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</si>
  <si>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</si>
  <si>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</si>
  <si>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</si>
  <si>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</si>
  <si>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</si>
  <si>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БКС Лена</t>
  </si>
  <si>
    <t>ОСТРОВМ-01</t>
  </si>
  <si>
    <t>ХРОМОС Б3</t>
  </si>
  <si>
    <t>МКЛизинг1</t>
  </si>
  <si>
    <t>РКК БО-01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</si>
  <si>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</si>
  <si>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</si>
  <si>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</si>
  <si>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</si>
  <si>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</si>
  <si>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</si>
  <si>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</si>
  <si>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</si>
  <si>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</si>
  <si>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</si>
  <si>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</si>
  <si>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</si>
  <si>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</si>
  <si>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</si>
  <si>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</si>
  <si>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</si>
  <si>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</si>
  <si>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ВТБ ао</t>
  </si>
  <si>
    <t>БКС РосАкц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</si>
</sst>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</v>
      </c>
      <c r="F2" s="6" t="n">
        <v>65.08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-0.2299</v>
      </c>
      <c r="L2" s="6" t="n">
        <v>92.3</v>
      </c>
      <c r="M2" s="17" t="n">
        <v>1.39</v>
      </c>
      <c r="N2" s="16"/>
      <c r="O2" s="16" t="s">
        <v>20</v>
      </c>
      <c r="P2" s="17" t="n">
        <v>0.213325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4.25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0.1967</v>
      </c>
      <c r="L3" s="6" t="n">
        <v>3.48</v>
      </c>
      <c r="M3" s="17" t="n">
        <v>0.04</v>
      </c>
      <c r="N3" s="16"/>
      <c r="O3" s="16" t="s">
        <v>23</v>
      </c>
      <c r="P3" s="17" t="n">
        <v>26.8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=J4/J24</f>
      </c>
      <c r="N4" s="16"/>
      <c r="O4" s="16" t="s">
        <v>25</v>
      </c>
      <c r="P4" s="17" t="n">
        <v>53.611522982419</v>
      </c>
      <c r="Q4" s="6" t="s">
        <f>=P4/$P$13</f>
      </c>
    </row>
    <row collapsed="false" customFormat="false" customHeight="false" hidden="false" ht="12.1" outlineLevel="0" r="5">
      <c r="A5" s="16" t="s">
        <v>26</v>
      </c>
      <c r="B5" s="16" t="s">
        <v>27</v>
      </c>
      <c r="C5" s="16" t="s">
        <v>28</v>
      </c>
      <c r="D5" s="16" t="s">
        <v>19</v>
      </c>
      <c r="E5" s="7" t="n">
        <v>1</v>
      </c>
      <c r="F5" s="6" t="n">
        <v>16.452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0.2282</v>
      </c>
      <c r="L5" s="6" t="n">
        <v>12.53</v>
      </c>
      <c r="M5" s="17" t="n">
        <v>0.07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=SUM(J5:J5)</f>
      </c>
      <c r="K6" s="4"/>
      <c r="L6" s="4"/>
      <c r="M6" s="10" t="s">
        <f>=J6/J24</f>
      </c>
      <c r="N6" s="16"/>
      <c r="O6" s="16" t="s">
        <v>31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2</v>
      </c>
      <c r="F7" s="6" t="n">
        <v>100.45</v>
      </c>
      <c r="G7" s="17" t="n">
        <v>1000</v>
      </c>
      <c r="H7" s="6" t="n">
        <v>19.89</v>
      </c>
      <c r="I7" s="16" t="s">
        <v>35</v>
      </c>
      <c r="J7" s="6" t="s">
        <f>=E7*((F7/100*G7)*Портфель!$Q$13 + H7*Портфель!$Q$13) </f>
      </c>
      <c r="K7" s="9" t="n">
        <v>0.3338</v>
      </c>
      <c r="L7" s="6" t="n">
        <v>1014.57</v>
      </c>
      <c r="M7" s="17" t="n">
        <v>8.77</v>
      </c>
      <c r="N7" s="16"/>
      <c r="O7" s="16" t="s">
        <v>36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33</v>
      </c>
      <c r="C8" s="16" t="s">
        <v>38</v>
      </c>
      <c r="D8" s="16" t="s">
        <v>19</v>
      </c>
      <c r="E8" s="7" t="n">
        <v>1</v>
      </c>
      <c r="F8" s="6" t="n">
        <v>100.2</v>
      </c>
      <c r="G8" s="17" t="n">
        <v>1000</v>
      </c>
      <c r="H8" s="6" t="n">
        <v>13.52</v>
      </c>
      <c r="I8" s="16" t="s">
        <v>39</v>
      </c>
      <c r="J8" s="6" t="s">
        <f>=E8*((F8/100*G8)*Портфель!$Q$13 + H8*Портфель!$Q$13) </f>
      </c>
      <c r="K8" s="9" t="n">
        <v>0.2202</v>
      </c>
      <c r="L8" s="6" t="n">
        <v>1013.96</v>
      </c>
      <c r="M8" s="17" t="n">
        <v>4.35</v>
      </c>
      <c r="N8" s="16"/>
      <c r="O8" s="16" t="s">
        <v>40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41</v>
      </c>
      <c r="B9" s="16" t="s">
        <v>33</v>
      </c>
      <c r="C9" s="16" t="s">
        <v>42</v>
      </c>
      <c r="D9" s="16" t="s">
        <v>19</v>
      </c>
      <c r="E9" s="7" t="n">
        <v>1</v>
      </c>
      <c r="F9" s="6" t="n">
        <v>100.1</v>
      </c>
      <c r="G9" s="17" t="n">
        <v>1000</v>
      </c>
      <c r="H9" s="6" t="n">
        <v>11.15</v>
      </c>
      <c r="I9" s="16" t="s">
        <v>43</v>
      </c>
      <c r="J9" s="6" t="s">
        <f>=E9*((F9/100*G9)*Портфель!$Q$13 + H9*Портфель!$Q$13) </f>
      </c>
      <c r="K9" s="9" t="n">
        <v>0.1961</v>
      </c>
      <c r="L9" s="6" t="n">
        <v>989.5</v>
      </c>
      <c r="M9" s="17" t="n">
        <v>4.33</v>
      </c>
      <c r="N9" s="16"/>
      <c r="O9" s="16" t="s">
        <v>44</v>
      </c>
      <c r="P9" s="17" t="n">
        <v>10071</v>
      </c>
      <c r="Q9" s="6" t="s">
        <f>=P9/$P$13</f>
      </c>
    </row>
    <row collapsed="false" customFormat="false" customHeight="false" hidden="false" ht="12.1" outlineLevel="0" r="10">
      <c r="A10" s="16" t="s">
        <v>45</v>
      </c>
      <c r="B10" s="16" t="s">
        <v>33</v>
      </c>
      <c r="C10" s="16" t="s">
        <v>46</v>
      </c>
      <c r="D10" s="16" t="s">
        <v>19</v>
      </c>
      <c r="E10" s="7" t="n">
        <v>1</v>
      </c>
      <c r="F10" s="6" t="n">
        <v>100.02</v>
      </c>
      <c r="G10" s="17" t="n">
        <v>1000</v>
      </c>
      <c r="H10" s="6" t="n">
        <v>9.88</v>
      </c>
      <c r="I10" s="16" t="s">
        <v>47</v>
      </c>
      <c r="J10" s="6" t="s">
        <f>=E10*((F10/100*G10)*Портфель!$Q$13 + H10*Портфель!$Q$13) </f>
      </c>
      <c r="K10" s="9" t="n">
        <v>0.2145</v>
      </c>
      <c r="L10" s="6" t="n">
        <v>979</v>
      </c>
      <c r="M10" s="17" t="n">
        <v>4.32</v>
      </c>
      <c r="N10" s="16"/>
      <c r="O10" s="16" t="s">
        <v>48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49</v>
      </c>
      <c r="B11" s="16" t="s">
        <v>33</v>
      </c>
      <c r="C11" s="16" t="s">
        <v>50</v>
      </c>
      <c r="D11" s="16" t="s">
        <v>19</v>
      </c>
      <c r="E11" s="7" t="n">
        <v>1</v>
      </c>
      <c r="F11" s="6" t="n">
        <v>100</v>
      </c>
      <c r="G11" s="17" t="n">
        <v>1000</v>
      </c>
      <c r="H11" s="6" t="n">
        <v>0.86</v>
      </c>
      <c r="I11" s="16" t="s">
        <v>51</v>
      </c>
      <c r="J11" s="6" t="s">
        <f>=E11*((F11/100*G11)*Портфель!$Q$13 + H11*Портфель!$Q$13) </f>
      </c>
      <c r="K11" s="9" t="n">
        <v>0.2238</v>
      </c>
      <c r="L11" s="6" t="n">
        <v>952.14</v>
      </c>
      <c r="M11" s="17" t="n">
        <v>4.29</v>
      </c>
      <c r="N11" s="16"/>
      <c r="O11" s="16" t="s">
        <v>52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53</v>
      </c>
      <c r="B12" s="16" t="s">
        <v>33</v>
      </c>
      <c r="C12" s="16" t="s">
        <v>54</v>
      </c>
      <c r="D12" s="16" t="s">
        <v>19</v>
      </c>
      <c r="E12" s="7" t="n">
        <v>1</v>
      </c>
      <c r="F12" s="6" t="n">
        <v>100.03</v>
      </c>
      <c r="G12" s="17" t="n">
        <v>1000</v>
      </c>
      <c r="H12" s="6" t="n">
        <v>1.26</v>
      </c>
      <c r="I12" s="16" t="s">
        <v>55</v>
      </c>
      <c r="J12" s="6" t="s">
        <f>=E12*((F12/100*G12)*Портфель!$Q$13 + H12*Портфель!$Q$13) </f>
      </c>
      <c r="K12" s="9" t="n">
        <v>0.1802</v>
      </c>
      <c r="L12" s="6" t="n">
        <v>988.42</v>
      </c>
      <c r="M12" s="17" t="n">
        <v>4.29</v>
      </c>
      <c r="N12" s="16"/>
      <c r="O12" s="16" t="s">
        <v>56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 t="s">
        <v>57</v>
      </c>
      <c r="B13" s="16" t="s">
        <v>33</v>
      </c>
      <c r="C13" s="16" t="s">
        <v>58</v>
      </c>
      <c r="D13" s="16" t="s">
        <v>19</v>
      </c>
      <c r="E13" s="7" t="n">
        <v>1</v>
      </c>
      <c r="F13" s="6" t="n">
        <v>98.85</v>
      </c>
      <c r="G13" s="17" t="n">
        <v>1000</v>
      </c>
      <c r="H13" s="6" t="n">
        <v>12.27</v>
      </c>
      <c r="I13" s="16" t="s">
        <v>59</v>
      </c>
      <c r="J13" s="6" t="s">
        <f>=E13*((F13/100*G13)*Портфель!$Q$13 + H13*Портфель!$Q$13) </f>
      </c>
      <c r="K13" s="9" t="n">
        <v>0.1999</v>
      </c>
      <c r="L13" s="6" t="n">
        <v>980.58</v>
      </c>
      <c r="M13" s="17" t="n">
        <v>4.29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60</v>
      </c>
      <c r="B14" s="16" t="s">
        <v>33</v>
      </c>
      <c r="C14" s="16" t="s">
        <v>61</v>
      </c>
      <c r="D14" s="16" t="s">
        <v>19</v>
      </c>
      <c r="E14" s="7" t="n">
        <v>1</v>
      </c>
      <c r="F14" s="6" t="n">
        <v>96.34</v>
      </c>
      <c r="G14" s="17" t="n">
        <v>1000</v>
      </c>
      <c r="H14" s="6" t="n">
        <v>13.25</v>
      </c>
      <c r="I14" s="16" t="s">
        <v>62</v>
      </c>
      <c r="J14" s="6" t="s">
        <f>=E14*((F14/100*G14)*Портфель!$Q$13 + H14*Портфель!$Q$13) </f>
      </c>
      <c r="K14" s="9" t="n">
        <v>0.2858</v>
      </c>
      <c r="L14" s="6" t="n">
        <v>888</v>
      </c>
      <c r="M14" s="17" t="n">
        <v>4.18</v>
      </c>
      <c r="N14" s="16"/>
      <c r="O14" s="16" t="s">
        <v>63</v>
      </c>
      <c r="P14" s="17" t="n">
        <v>145</v>
      </c>
      <c r="Q14" s="6" t="s">
        <f>=P14/$P$13</f>
      </c>
    </row>
    <row collapsed="false" customFormat="false" customHeight="false" hidden="false" ht="12.1" outlineLevel="0" r="15">
      <c r="A15" s="16" t="s">
        <v>64</v>
      </c>
      <c r="B15" s="16" t="s">
        <v>33</v>
      </c>
      <c r="C15" s="16" t="s">
        <v>65</v>
      </c>
      <c r="D15" s="16" t="s">
        <v>19</v>
      </c>
      <c r="E15" s="7" t="n">
        <v>1</v>
      </c>
      <c r="F15" s="6" t="n">
        <v>99.77</v>
      </c>
      <c r="G15" s="17" t="n">
        <v>835</v>
      </c>
      <c r="H15" s="6" t="n">
        <v>6.84</v>
      </c>
      <c r="I15" s="16" t="s">
        <v>66</v>
      </c>
      <c r="J15" s="6" t="s">
        <f>=E15*((F15/100*G15)*Портфель!$Q$13 + H15*Портфель!$Q$13) </f>
      </c>
      <c r="K15" s="9" t="n">
        <v>0.2651</v>
      </c>
      <c r="L15" s="6" t="n">
        <v>974.5</v>
      </c>
      <c r="M15" s="17" t="n">
        <v>3.6</v>
      </c>
      <c r="N15" s="16"/>
      <c r="O15" s="16" t="s">
        <v>67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 t="s">
        <v>68</v>
      </c>
      <c r="B16" s="16" t="s">
        <v>33</v>
      </c>
      <c r="C16" s="16" t="s">
        <v>69</v>
      </c>
      <c r="D16" s="16" t="s">
        <v>19</v>
      </c>
      <c r="E16" s="7" t="n">
        <v>2</v>
      </c>
      <c r="F16" s="6" t="n">
        <v>35.38</v>
      </c>
      <c r="G16" s="17" t="n">
        <v>1000</v>
      </c>
      <c r="H16" s="6" t="n">
        <v>0</v>
      </c>
      <c r="I16" s="16" t="s">
        <v>70</v>
      </c>
      <c r="J16" s="6" t="s">
        <f>=E16*((F16/100*G16)*Портфель!$Q$13 + H16*Портфель!$Q$13) </f>
      </c>
      <c r="K16" s="9" t="n">
        <v>-0.2967</v>
      </c>
      <c r="L16" s="6" t="n">
        <v>945.62</v>
      </c>
      <c r="M16" s="17" t="n">
        <v>3.03</v>
      </c>
      <c r="N16" s="16"/>
      <c r="O16" s="16" t="s">
        <v>71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72</v>
      </c>
      <c r="B17" s="16" t="s">
        <v>33</v>
      </c>
      <c r="C17" s="16" t="s">
        <v>73</v>
      </c>
      <c r="D17" s="16" t="s">
        <v>19</v>
      </c>
      <c r="E17" s="7" t="n">
        <v>3</v>
      </c>
      <c r="F17" s="6" t="n">
        <v>4.85</v>
      </c>
      <c r="G17" s="17" t="n">
        <v>600</v>
      </c>
      <c r="H17" s="6" t="n">
        <v>0</v>
      </c>
      <c r="I17" s="16" t="s">
        <v>74</v>
      </c>
      <c r="J17" s="6" t="s">
        <f>=E17*((F17/100*G17)*Портфель!$Q$13 + H17*Портфель!$Q$13) </f>
      </c>
      <c r="K17" s="9" t="n">
        <v>0.4414</v>
      </c>
      <c r="L17" s="6" t="n">
        <v>501.75</v>
      </c>
      <c r="M17" s="17" t="n">
        <v>0.32</v>
      </c>
      <c r="N17" s="16"/>
      <c r="O17" s="16" t="s">
        <v>75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76</v>
      </c>
      <c r="B18" s="16" t="s">
        <v>33</v>
      </c>
      <c r="C18" s="16" t="s">
        <v>77</v>
      </c>
      <c r="D18" s="16" t="s">
        <v>19</v>
      </c>
      <c r="E18" s="7" t="n">
        <v>1</v>
      </c>
      <c r="F18" s="6" t="n">
        <v>2.89</v>
      </c>
      <c r="G18" s="17" t="n">
        <v>1000</v>
      </c>
      <c r="H18" s="6" t="n">
        <v>0</v>
      </c>
      <c r="I18" s="16" t="s">
        <v>78</v>
      </c>
      <c r="J18" s="6" t="s">
        <f>=E18*((F18/100*G18)*Портфель!$Q$13 + H18*Портфель!$Q$13) </f>
      </c>
      <c r="K18" s="9" t="n">
        <v>-0.6975</v>
      </c>
      <c r="L18" s="6" t="n">
        <v>952.16</v>
      </c>
      <c r="M18" s="17" t="n">
        <v>0.12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79</v>
      </c>
      <c r="I19" s="4"/>
      <c r="J19" s="5" t="s">
        <f>=SUM(J7:J18)</f>
      </c>
      <c r="K19" s="4"/>
      <c r="L19" s="4"/>
      <c r="M19" s="10" t="s">
        <f>=J19/J24</f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19</v>
      </c>
      <c r="B20" s="16" t="s">
        <v>3</v>
      </c>
      <c r="C20" s="16" t="s">
        <v>80</v>
      </c>
      <c r="D20" s="16" t="s">
        <v>19</v>
      </c>
      <c r="E20" s="7" t="n">
        <v>7933.94</v>
      </c>
      <c r="F20" s="6" t="n">
        <v>1</v>
      </c>
      <c r="G20" s="17" t="n">
        <v>0</v>
      </c>
      <c r="H20" s="6" t="n">
        <v>0</v>
      </c>
      <c r="I20" s="16"/>
      <c r="J20" s="6" t="s">
        <f>=E20*F20</f>
      </c>
      <c r="K20" s="17"/>
      <c r="L20" s="6"/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75</v>
      </c>
      <c r="B21" s="16" t="s">
        <v>3</v>
      </c>
      <c r="C21" s="16" t="s">
        <v>81</v>
      </c>
      <c r="D21" s="16" t="s">
        <v>19</v>
      </c>
      <c r="E21" s="7" t="n">
        <v>15</v>
      </c>
      <c r="F21" s="6" t="n">
        <v>75.93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 t="s">
        <v>31</v>
      </c>
      <c r="B22" s="16" t="s">
        <v>3</v>
      </c>
      <c r="C22" s="16" t="s">
        <v>82</v>
      </c>
      <c r="D22" s="16" t="s">
        <v>19</v>
      </c>
      <c r="E22" s="7" t="n">
        <v>288</v>
      </c>
      <c r="F22" s="6" t="n">
        <v>11.1616</v>
      </c>
      <c r="G22" s="17" t="n">
        <v>0</v>
      </c>
      <c r="H22" s="6" t="n">
        <v>0</v>
      </c>
      <c r="I22" s="16"/>
      <c r="J22" s="6" t="s">
        <f>=E22*F22</f>
      </c>
      <c r="K22" s="17"/>
      <c r="L22" s="6"/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83</v>
      </c>
      <c r="I23" s="4"/>
      <c r="J23" s="5" t="s">
        <f>=SUM(J20:J22)</f>
      </c>
      <c r="K23" s="4"/>
      <c r="L23" s="4"/>
      <c r="M23" s="10" t="s">
        <f>=J23/J24</f>
      </c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84</v>
      </c>
      <c r="I24" s="4"/>
      <c r="J24" s="5" t="s">
        <f>=J4+J6+J19+J23</f>
      </c>
      <c r="K24" s="17"/>
      <c r="L24" s="6"/>
      <c r="M24" s="17"/>
      <c r="N24" s="16"/>
      <c r="O24" s="16"/>
      <c r="P24" s="17"/>
      <c r="Q24" s="17"/>
    </row>
  </sheetData>
  <mergeCells>
    <mergeCell ref="H4:I4"/>
    <mergeCell ref="H6:I6"/>
    <mergeCell ref="H19:I19"/>
    <mergeCell ref="H23:I2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85</v>
      </c>
      <c r="B1" s="18" t="s">
        <v>9</v>
      </c>
      <c r="C1" s="18" t="s">
        <v>86</v>
      </c>
      <c r="D1" s="18" t="s">
        <v>87</v>
      </c>
      <c r="E1" s="18" t="s">
        <v>88</v>
      </c>
      <c r="F1" s="18" t="s">
        <v>89</v>
      </c>
      <c r="G1" s="18" t="s">
        <v>90</v>
      </c>
      <c r="H1" s="18" t="s">
        <v>91</v>
      </c>
    </row>
    <row collapsed="false" customFormat="false" customHeight="false" hidden="false" ht="12.1" outlineLevel="0" r="2">
      <c r="A2" s="13" t="n">
        <v>45707</v>
      </c>
      <c r="B2" s="6" t="n">
        <v>500</v>
      </c>
      <c r="C2" s="16" t="s">
        <v>92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45708</v>
      </c>
      <c r="B3" s="6" t="n">
        <v>10000</v>
      </c>
      <c r="C3" s="16" t="s">
        <v>92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45714</v>
      </c>
      <c r="B4" s="6" t="n">
        <v>-23.12</v>
      </c>
      <c r="C4" s="16" t="s">
        <v>93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45714</v>
      </c>
      <c r="B5" s="6" t="n">
        <v>12.33</v>
      </c>
      <c r="C5" s="16" t="s">
        <v>94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45714</v>
      </c>
      <c r="B6" s="6" t="n">
        <v>27.12</v>
      </c>
      <c r="C6" s="16" t="s">
        <v>95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45719</v>
      </c>
      <c r="B7" s="6" t="n">
        <v>-100</v>
      </c>
      <c r="C7" s="16" t="s">
        <v>96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45721</v>
      </c>
      <c r="B8" s="6" t="n">
        <v>400</v>
      </c>
      <c r="C8" s="16" t="s">
        <v>92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45721</v>
      </c>
      <c r="B9" s="6" t="n">
        <v>-800</v>
      </c>
      <c r="C9" s="16" t="s">
        <v>97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45730</v>
      </c>
      <c r="B10" s="6" t="n">
        <v>-18.37</v>
      </c>
      <c r="C10" s="16" t="s">
        <v>98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45731</v>
      </c>
      <c r="B11" s="6" t="n">
        <v>-10.33</v>
      </c>
      <c r="C11" s="16" t="s">
        <v>99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45734</v>
      </c>
      <c r="B12" s="6" t="n">
        <v>-36.5</v>
      </c>
      <c r="C12" s="16" t="s">
        <v>100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45736</v>
      </c>
      <c r="B13" s="6" t="n">
        <v>10000</v>
      </c>
      <c r="C13" s="16" t="s">
        <v>92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45738</v>
      </c>
      <c r="B14" s="6" t="n">
        <v>-21.25</v>
      </c>
      <c r="C14" s="16" t="s">
        <v>101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45740</v>
      </c>
      <c r="B15" s="6" t="n">
        <v>-12.99</v>
      </c>
      <c r="C15" s="16" t="s">
        <v>102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45740</v>
      </c>
      <c r="B16" s="6" t="n">
        <v>-16.33</v>
      </c>
      <c r="C16" s="16" t="s">
        <v>103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45740</v>
      </c>
      <c r="B17" s="6" t="n">
        <v>14.99</v>
      </c>
      <c r="C17" s="16" t="s">
        <v>104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45740</v>
      </c>
      <c r="B18" s="6" t="n">
        <v>18.33</v>
      </c>
      <c r="C18" s="16" t="s">
        <v>105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45740</v>
      </c>
      <c r="B19" s="6" t="n">
        <v>24.25</v>
      </c>
      <c r="C19" s="16" t="s">
        <v>106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45741</v>
      </c>
      <c r="B20" s="6" t="n">
        <v>-16.49</v>
      </c>
      <c r="C20" s="16" t="s">
        <v>107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45741</v>
      </c>
      <c r="B21" s="6" t="n">
        <v>18.49</v>
      </c>
      <c r="C21" s="16" t="s">
        <v>108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45743</v>
      </c>
      <c r="B22" s="6" t="n">
        <v>-16.37</v>
      </c>
      <c r="C22" s="16" t="s">
        <v>109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45743</v>
      </c>
      <c r="B23" s="6" t="n">
        <v>18.37</v>
      </c>
      <c r="C23" s="16" t="s">
        <v>110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45744</v>
      </c>
      <c r="B24" s="6" t="n">
        <v>-47.24</v>
      </c>
      <c r="C24" s="16" t="s">
        <v>111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45744</v>
      </c>
      <c r="B25" s="6" t="n">
        <v>54.24</v>
      </c>
      <c r="C25" s="16" t="s">
        <v>95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45745</v>
      </c>
      <c r="B26" s="6" t="n">
        <v>-16.9</v>
      </c>
      <c r="C26" s="16" t="s">
        <v>112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45745</v>
      </c>
      <c r="B27" s="6" t="n">
        <v>-16.32</v>
      </c>
      <c r="C27" s="16" t="s">
        <v>113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45747</v>
      </c>
      <c r="B28" s="6" t="n">
        <v>18.9</v>
      </c>
      <c r="C28" s="16" t="s">
        <v>114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45747</v>
      </c>
      <c r="B29" s="6" t="n">
        <v>19.32</v>
      </c>
      <c r="C29" s="16" t="s">
        <v>115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45753</v>
      </c>
      <c r="B30" s="6" t="n">
        <v>-16.76</v>
      </c>
      <c r="C30" s="16" t="s">
        <v>116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45753</v>
      </c>
      <c r="B31" s="6" t="n">
        <v>-17.14</v>
      </c>
      <c r="C31" s="16" t="s">
        <v>117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45754</v>
      </c>
      <c r="B32" s="6" t="n">
        <v>18.76</v>
      </c>
      <c r="C32" s="16" t="s">
        <v>118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45754</v>
      </c>
      <c r="B33" s="6" t="n">
        <v>20.14</v>
      </c>
      <c r="C33" s="16" t="s">
        <v>119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45760</v>
      </c>
      <c r="B34" s="6" t="n">
        <v>-18.37</v>
      </c>
      <c r="C34" s="16" t="s">
        <v>98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45760</v>
      </c>
      <c r="B35" s="6" t="n">
        <v>-240</v>
      </c>
      <c r="C35" s="16" t="s">
        <v>120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45761</v>
      </c>
      <c r="B36" s="6" t="n">
        <v>-31.99</v>
      </c>
      <c r="C36" s="16" t="s">
        <v>121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45761</v>
      </c>
      <c r="B37" s="6" t="n">
        <v>21.37</v>
      </c>
      <c r="C37" s="16" t="s">
        <v>122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45763</v>
      </c>
      <c r="B38" s="6" t="n">
        <v>-16.16</v>
      </c>
      <c r="C38" s="16" t="s">
        <v>123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45763</v>
      </c>
      <c r="B39" s="6" t="n">
        <v>18.16</v>
      </c>
      <c r="C39" s="16" t="s">
        <v>124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45764</v>
      </c>
      <c r="B40" s="6" t="n">
        <v>-36.5</v>
      </c>
      <c r="C40" s="16" t="s">
        <v>100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45764</v>
      </c>
      <c r="B41" s="6" t="n">
        <v>-16.41</v>
      </c>
      <c r="C41" s="16" t="s">
        <v>125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45764</v>
      </c>
      <c r="B42" s="6" t="n">
        <v>18.41</v>
      </c>
      <c r="C42" s="16" t="s">
        <v>126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45764</v>
      </c>
      <c r="B43" s="6" t="n">
        <v>41.5</v>
      </c>
      <c r="C43" s="16" t="s">
        <v>127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45767</v>
      </c>
      <c r="B44" s="6" t="n">
        <v>-17.15</v>
      </c>
      <c r="C44" s="16" t="s">
        <v>128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45768</v>
      </c>
      <c r="B45" s="6" t="n">
        <v>-21.25</v>
      </c>
      <c r="C45" s="16" t="s">
        <v>101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45768</v>
      </c>
      <c r="B46" s="6" t="n">
        <v>19.15</v>
      </c>
      <c r="C46" s="16" t="s">
        <v>129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45768</v>
      </c>
      <c r="B47" s="6" t="n">
        <v>24.25</v>
      </c>
      <c r="C47" s="16" t="s">
        <v>106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45770</v>
      </c>
      <c r="B48" s="6" t="n">
        <v>-16.33</v>
      </c>
      <c r="C48" s="16" t="s">
        <v>103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45770</v>
      </c>
      <c r="B49" s="6" t="n">
        <v>18.33</v>
      </c>
      <c r="C49" s="16" t="s">
        <v>105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45771</v>
      </c>
      <c r="B50" s="6" t="n">
        <v>-16.49</v>
      </c>
      <c r="C50" s="16" t="s">
        <v>107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45771</v>
      </c>
      <c r="B51" s="6" t="n">
        <v>18.49</v>
      </c>
      <c r="C51" s="16" t="s">
        <v>108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45773</v>
      </c>
      <c r="B52" s="6" t="n">
        <v>-16.37</v>
      </c>
      <c r="C52" s="16" t="s">
        <v>109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45774</v>
      </c>
      <c r="B53" s="6" t="n">
        <v>-47.24</v>
      </c>
      <c r="C53" s="16" t="s">
        <v>111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45775</v>
      </c>
      <c r="B54" s="6" t="n">
        <v>-16.9</v>
      </c>
      <c r="C54" s="16" t="s">
        <v>112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45775</v>
      </c>
      <c r="B55" s="6" t="n">
        <v>-16.32</v>
      </c>
      <c r="C55" s="16" t="s">
        <v>113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45775</v>
      </c>
      <c r="B56" s="6" t="n">
        <v>18.9</v>
      </c>
      <c r="C56" s="16" t="s">
        <v>114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45775</v>
      </c>
      <c r="B57" s="6" t="n">
        <v>18.37</v>
      </c>
      <c r="C57" s="16" t="s">
        <v>110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45775</v>
      </c>
      <c r="B58" s="6" t="n">
        <v>19.32</v>
      </c>
      <c r="C58" s="16" t="s">
        <v>115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45775</v>
      </c>
      <c r="B59" s="6" t="n">
        <v>54.24</v>
      </c>
      <c r="C59" s="16" t="s">
        <v>95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45783</v>
      </c>
      <c r="B60" s="6" t="n">
        <v>-17.14</v>
      </c>
      <c r="C60" s="16" t="s">
        <v>117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45783</v>
      </c>
      <c r="B61" s="6" t="n">
        <v>20.14</v>
      </c>
      <c r="C61" s="16" t="s">
        <v>119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45784</v>
      </c>
      <c r="B62" s="6" t="n">
        <v>-16.24</v>
      </c>
      <c r="C62" s="16" t="s">
        <v>130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45784</v>
      </c>
      <c r="B63" s="6" t="n">
        <v>19.24</v>
      </c>
      <c r="C63" s="16" t="s">
        <v>118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45790</v>
      </c>
      <c r="B64" s="6" t="n">
        <v>-18.37</v>
      </c>
      <c r="C64" s="16" t="s">
        <v>98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45791</v>
      </c>
      <c r="B65" s="6" t="n">
        <v>-30.02</v>
      </c>
      <c r="C65" s="16" t="s">
        <v>131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45791</v>
      </c>
      <c r="B66" s="6" t="n">
        <v>21.37</v>
      </c>
      <c r="C66" s="16" t="s">
        <v>122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45793</v>
      </c>
      <c r="B67" s="6" t="n">
        <v>-16.16</v>
      </c>
      <c r="C67" s="16" t="s">
        <v>123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45793</v>
      </c>
      <c r="B68" s="6" t="n">
        <v>18.16</v>
      </c>
      <c r="C68" s="16" t="s">
        <v>124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45794</v>
      </c>
      <c r="B69" s="6" t="n">
        <v>-36.5</v>
      </c>
      <c r="C69" s="16" t="s">
        <v>100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45794</v>
      </c>
      <c r="B70" s="6" t="n">
        <v>-16.41</v>
      </c>
      <c r="C70" s="16" t="s">
        <v>125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45796</v>
      </c>
      <c r="B71" s="6" t="n">
        <v>18.41</v>
      </c>
      <c r="C71" s="16" t="s">
        <v>126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45796</v>
      </c>
      <c r="B72" s="6" t="n">
        <v>41.5</v>
      </c>
      <c r="C72" s="16" t="s">
        <v>127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45796</v>
      </c>
      <c r="B73" s="6" t="n">
        <v>-500</v>
      </c>
      <c r="C73" s="16" t="s">
        <v>132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45797</v>
      </c>
      <c r="B74" s="6" t="n">
        <v>-82.74</v>
      </c>
      <c r="C74" s="16" t="s">
        <v>133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45797</v>
      </c>
      <c r="B75" s="6" t="n">
        <v>-17.15</v>
      </c>
      <c r="C75" s="16" t="s">
        <v>128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45797</v>
      </c>
      <c r="B76" s="6" t="n">
        <v>19.15</v>
      </c>
      <c r="C76" s="16" t="s">
        <v>129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45798</v>
      </c>
      <c r="B77" s="6" t="n">
        <v>-21.25</v>
      </c>
      <c r="C77" s="16" t="s">
        <v>101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45798</v>
      </c>
      <c r="B78" s="6" t="n">
        <v>24.25</v>
      </c>
      <c r="C78" s="16" t="s">
        <v>106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45800</v>
      </c>
      <c r="B79" s="6" t="n">
        <v>-16.33</v>
      </c>
      <c r="C79" s="16" t="s">
        <v>103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45800</v>
      </c>
      <c r="B80" s="6" t="n">
        <v>18.33</v>
      </c>
      <c r="C80" s="16" t="s">
        <v>105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45800</v>
      </c>
      <c r="B81" s="6" t="n">
        <v>10000</v>
      </c>
      <c r="C81" s="16" t="s">
        <v>92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45801</v>
      </c>
      <c r="B82" s="6" t="n">
        <v>-16.49</v>
      </c>
      <c r="C82" s="16" t="s">
        <v>107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45803</v>
      </c>
      <c r="B83" s="6" t="n">
        <v>-16.37</v>
      </c>
      <c r="C83" s="16" t="s">
        <v>109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45804</v>
      </c>
      <c r="B84" s="6" t="n">
        <v>-47.24</v>
      </c>
      <c r="C84" s="16" t="s">
        <v>111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45805</v>
      </c>
      <c r="B85" s="6" t="n">
        <v>-16.9</v>
      </c>
      <c r="C85" s="16" t="s">
        <v>112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45805</v>
      </c>
      <c r="B86" s="6" t="n">
        <v>-16.32</v>
      </c>
      <c r="C86" s="16" t="s">
        <v>113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45813</v>
      </c>
      <c r="B87" s="6" t="n">
        <v>-17.14</v>
      </c>
      <c r="C87" s="16" t="s">
        <v>117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45815</v>
      </c>
      <c r="B88" s="6" t="n">
        <v>-17.04</v>
      </c>
      <c r="C88" s="16" t="s">
        <v>134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45820</v>
      </c>
      <c r="B89" s="6" t="n">
        <v>-18.37</v>
      </c>
      <c r="C89" s="16" t="s">
        <v>98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45821</v>
      </c>
      <c r="B90" s="6" t="n">
        <v>-30.02</v>
      </c>
      <c r="C90" s="16" t="s">
        <v>131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45823</v>
      </c>
      <c r="B91" s="6" t="n">
        <v>-16.16</v>
      </c>
      <c r="C91" s="16" t="s">
        <v>123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45824</v>
      </c>
      <c r="B92" s="6" t="n">
        <v>-36.5</v>
      </c>
      <c r="C92" s="16" t="s">
        <v>100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45824</v>
      </c>
      <c r="B93" s="6" t="n">
        <v>-16.38</v>
      </c>
      <c r="C93" s="16" t="s">
        <v>135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45827</v>
      </c>
      <c r="B94" s="6" t="n">
        <v>-17.04</v>
      </c>
      <c r="C94" s="16" t="s">
        <v>136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45828</v>
      </c>
      <c r="B95" s="6" t="n">
        <v>-21.25</v>
      </c>
      <c r="C95" s="16" t="s">
        <v>101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45830</v>
      </c>
      <c r="B96" s="6" t="n">
        <v>-16.14</v>
      </c>
      <c r="C96" s="16" t="s">
        <v>137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45831</v>
      </c>
      <c r="B97" s="6" t="n">
        <v>-16.49</v>
      </c>
      <c r="C97" s="16" t="s">
        <v>107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45833</v>
      </c>
      <c r="B98" s="6" t="n">
        <v>-16.1</v>
      </c>
      <c r="C98" s="16" t="s">
        <v>138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45834</v>
      </c>
      <c r="B99" s="6" t="n">
        <v>-47.24</v>
      </c>
      <c r="C99" s="16" t="s">
        <v>111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45835</v>
      </c>
      <c r="B100" s="6" t="n">
        <v>-16.9</v>
      </c>
      <c r="C100" s="16" t="s">
        <v>112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45835</v>
      </c>
      <c r="B101" s="6" t="n">
        <v>-16.32</v>
      </c>
      <c r="C101" s="16" t="s">
        <v>113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45843</v>
      </c>
      <c r="B102" s="6" t="n">
        <v>-17.14</v>
      </c>
      <c r="C102" s="16" t="s">
        <v>117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45846</v>
      </c>
      <c r="B103" s="6" t="n">
        <v>-16.76</v>
      </c>
      <c r="C103" s="16" t="s">
        <v>116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45850</v>
      </c>
      <c r="B104" s="6" t="n">
        <v>-18.37</v>
      </c>
      <c r="C104" s="16" t="s">
        <v>98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45850</v>
      </c>
      <c r="B105" s="6" t="n">
        <v>-240</v>
      </c>
      <c r="C105" s="16" t="s">
        <v>120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45851</v>
      </c>
      <c r="B106" s="6" t="n">
        <v>-30.02</v>
      </c>
      <c r="C106" s="16" t="s">
        <v>131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45853</v>
      </c>
      <c r="B107" s="6" t="n">
        <v>-15.34</v>
      </c>
      <c r="C107" s="16" t="s">
        <v>139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45854</v>
      </c>
      <c r="B108" s="6" t="n">
        <v>-36.5</v>
      </c>
      <c r="C108" s="16" t="s">
        <v>100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45854</v>
      </c>
      <c r="B109" s="6" t="n">
        <v>-15.59</v>
      </c>
      <c r="C109" s="16" t="s">
        <v>140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45857</v>
      </c>
      <c r="B110" s="6" t="n">
        <v>-16.33</v>
      </c>
      <c r="C110" s="16" t="s">
        <v>141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45858</v>
      </c>
      <c r="B111" s="6" t="n">
        <v>-21.25</v>
      </c>
      <c r="C111" s="16" t="s">
        <v>101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45860</v>
      </c>
      <c r="B112" s="6" t="n">
        <v>-15.51</v>
      </c>
      <c r="C112" s="16" t="s">
        <v>142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45861</v>
      </c>
      <c r="B113" s="6" t="n">
        <v>-16.49</v>
      </c>
      <c r="C113" s="16" t="s">
        <v>107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45863</v>
      </c>
      <c r="B114" s="6" t="n">
        <v>-15.55</v>
      </c>
      <c r="C114" s="16" t="s">
        <v>143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45864</v>
      </c>
      <c r="B115" s="6" t="n">
        <v>-47.24</v>
      </c>
      <c r="C115" s="16" t="s">
        <v>111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45865</v>
      </c>
      <c r="B116" s="6" t="n">
        <v>-16.9</v>
      </c>
      <c r="C116" s="16" t="s">
        <v>112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45865</v>
      </c>
      <c r="B117" s="6" t="n">
        <v>-16.32</v>
      </c>
      <c r="C117" s="16" t="s">
        <v>113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45873</v>
      </c>
      <c r="B118" s="6" t="n">
        <v>-17.14</v>
      </c>
      <c r="C118" s="16" t="s">
        <v>117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45877</v>
      </c>
      <c r="B119" s="6" t="n">
        <v>-16.16</v>
      </c>
      <c r="C119" s="16" t="s">
        <v>144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45880</v>
      </c>
      <c r="B120" s="6" t="n">
        <v>-18.37</v>
      </c>
      <c r="C120" s="16" t="s">
        <v>98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45881</v>
      </c>
      <c r="B121" s="6" t="n">
        <v>-27.08</v>
      </c>
      <c r="C121" s="16" t="s">
        <v>145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45883</v>
      </c>
      <c r="B122" s="6" t="n">
        <v>-14.74</v>
      </c>
      <c r="C122" s="16" t="s">
        <v>146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45884</v>
      </c>
      <c r="B123" s="6" t="n">
        <v>-36.5</v>
      </c>
      <c r="C123" s="16" t="s">
        <v>100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45884</v>
      </c>
      <c r="B124" s="6" t="n">
        <v>-14.93</v>
      </c>
      <c r="C124" s="16" t="s">
        <v>147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45887</v>
      </c>
      <c r="B125" s="6" t="n">
        <v>-15.51</v>
      </c>
      <c r="C125" s="16" t="s">
        <v>148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45887</v>
      </c>
      <c r="B126" s="6" t="n">
        <v>-500</v>
      </c>
      <c r="C126" s="16" t="s">
        <v>132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45888</v>
      </c>
      <c r="B127" s="6" t="n">
        <v>-62.06</v>
      </c>
      <c r="C127" s="16" t="s">
        <v>149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45888</v>
      </c>
      <c r="B128" s="6" t="n">
        <v>-21.25</v>
      </c>
      <c r="C128" s="16" t="s">
        <v>101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45890</v>
      </c>
      <c r="B129" s="6" t="n">
        <v>-14.52</v>
      </c>
      <c r="C129" s="16" t="s">
        <v>150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45891</v>
      </c>
      <c r="B130" s="6" t="n">
        <v>-16.49</v>
      </c>
      <c r="C130" s="16" t="s">
        <v>107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45893</v>
      </c>
      <c r="B131" s="6" t="n">
        <v>-14.4</v>
      </c>
      <c r="C131" s="16" t="s">
        <v>151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45894</v>
      </c>
      <c r="B132" s="6" t="n">
        <v>-47.24</v>
      </c>
      <c r="C132" s="16" t="s">
        <v>111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45895</v>
      </c>
      <c r="B133" s="6" t="n">
        <v>-16.9</v>
      </c>
      <c r="C133" s="16" t="s">
        <v>112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45895</v>
      </c>
      <c r="B134" s="6" t="n">
        <v>-16.32</v>
      </c>
      <c r="C134" s="16" t="s">
        <v>113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45903</v>
      </c>
      <c r="B135" s="6" t="n">
        <v>-17.14</v>
      </c>
      <c r="C135" s="16" t="s">
        <v>117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45908</v>
      </c>
      <c r="B136" s="6" t="n">
        <v>-15.45</v>
      </c>
      <c r="C136" s="16" t="s">
        <v>152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45910</v>
      </c>
      <c r="B137" s="6" t="n">
        <v>-18.37</v>
      </c>
      <c r="C137" s="16" t="s">
        <v>98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45911</v>
      </c>
      <c r="B138" s="6" t="n">
        <v>-27.08</v>
      </c>
      <c r="C138" s="16" t="s">
        <v>145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45913</v>
      </c>
      <c r="B139" s="6" t="n">
        <v>-13.7</v>
      </c>
      <c r="C139" s="16" t="s">
        <v>153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45914</v>
      </c>
      <c r="B140" s="6" t="n">
        <v>-36.5</v>
      </c>
      <c r="C140" s="16" t="s">
        <v>100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45914</v>
      </c>
      <c r="B141" s="6" t="n">
        <v>-16.41</v>
      </c>
      <c r="C141" s="16" t="s">
        <v>125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45917</v>
      </c>
      <c r="B142" s="6" t="n">
        <v>-14.68</v>
      </c>
      <c r="C142" s="16" t="s">
        <v>154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45918</v>
      </c>
      <c r="B143" s="6" t="n">
        <v>-21.25</v>
      </c>
      <c r="C143" s="16" t="s">
        <v>101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45920</v>
      </c>
      <c r="B144" s="6" t="n">
        <v>-13.86</v>
      </c>
      <c r="C144" s="16" t="s">
        <v>155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45921</v>
      </c>
      <c r="B145" s="6" t="n">
        <v>-16.49</v>
      </c>
      <c r="C145" s="16" t="s">
        <v>107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45923</v>
      </c>
      <c r="B146" s="6" t="n">
        <v>-13.85</v>
      </c>
      <c r="C146" s="16" t="s">
        <v>156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45924</v>
      </c>
      <c r="B147" s="6" t="n">
        <v>-47.24</v>
      </c>
      <c r="C147" s="16" t="s">
        <v>111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45925</v>
      </c>
      <c r="B148" s="6" t="n">
        <v>-16.9</v>
      </c>
      <c r="C148" s="16" t="s">
        <v>112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45925</v>
      </c>
      <c r="B149" s="6" t="n">
        <v>-16.32</v>
      </c>
      <c r="C149" s="16" t="s">
        <v>113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45933</v>
      </c>
      <c r="B150" s="6" t="n">
        <v>-17.14</v>
      </c>
      <c r="C150" s="16" t="s">
        <v>117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45939</v>
      </c>
      <c r="B151" s="6" t="n">
        <v>-14.18</v>
      </c>
      <c r="C151" s="16" t="s">
        <v>157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45940</v>
      </c>
      <c r="B152" s="6" t="n">
        <v>-18.37</v>
      </c>
      <c r="C152" s="16" t="s">
        <v>98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45940</v>
      </c>
      <c r="B153" s="6" t="n">
        <v>-240</v>
      </c>
      <c r="C153" s="16" t="s">
        <v>120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45941</v>
      </c>
      <c r="B154" s="6" t="n">
        <v>-27.08</v>
      </c>
      <c r="C154" s="16" t="s">
        <v>145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45943</v>
      </c>
      <c r="B155" s="6" t="n">
        <v>-13.1</v>
      </c>
      <c r="C155" s="16" t="s">
        <v>158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45944</v>
      </c>
      <c r="B156" s="6" t="n">
        <v>-36.5</v>
      </c>
      <c r="C156" s="16" t="s">
        <v>100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45944</v>
      </c>
      <c r="B157" s="6" t="n">
        <v>-13.32</v>
      </c>
      <c r="C157" s="16" t="s">
        <v>159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45947</v>
      </c>
      <c r="B158" s="6" t="n">
        <v>-13.97</v>
      </c>
      <c r="C158" s="16" t="s">
        <v>160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45948</v>
      </c>
      <c r="B159" s="6" t="n">
        <v>-21.25</v>
      </c>
      <c r="C159" s="16" t="s">
        <v>101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45950</v>
      </c>
      <c r="B160" s="6" t="n">
        <v>-13.07</v>
      </c>
      <c r="C160" s="16" t="s">
        <v>161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45951</v>
      </c>
      <c r="B161" s="6" t="n">
        <v>-16.49</v>
      </c>
      <c r="C161" s="16" t="s">
        <v>107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45953</v>
      </c>
      <c r="B162" s="6" t="n">
        <v>-13.08</v>
      </c>
      <c r="C162" s="16" t="s">
        <v>162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45954</v>
      </c>
      <c r="B163" s="6" t="n">
        <v>-47.24</v>
      </c>
      <c r="C163" s="16" t="s">
        <v>111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45955</v>
      </c>
      <c r="B164" s="6" t="n">
        <v>-16.9</v>
      </c>
      <c r="C164" s="16" t="s">
        <v>112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45955</v>
      </c>
      <c r="B165" s="6" t="n">
        <v>-16.32</v>
      </c>
      <c r="C165" s="16" t="s">
        <v>113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45963</v>
      </c>
      <c r="B166" s="6" t="n">
        <v>-16.9</v>
      </c>
      <c r="C166" s="16" t="s">
        <v>163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45970</v>
      </c>
      <c r="B167" s="6" t="n">
        <v>-18.37</v>
      </c>
      <c r="C167" s="16" t="s">
        <v>98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45970</v>
      </c>
      <c r="B168" s="6" t="n">
        <v>-13.67</v>
      </c>
      <c r="C168" s="16" t="s">
        <v>164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45971</v>
      </c>
      <c r="B169" s="6" t="n">
        <v>-24.11</v>
      </c>
      <c r="C169" s="16" t="s">
        <v>165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45973</v>
      </c>
      <c r="B170" s="6" t="n">
        <v>-12.74</v>
      </c>
      <c r="C170" s="16" t="s">
        <v>166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45974</v>
      </c>
      <c r="B171" s="6" t="n">
        <v>-36.5</v>
      </c>
      <c r="C171" s="16" t="s">
        <v>100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45974</v>
      </c>
      <c r="B172" s="6" t="n">
        <v>-12.97</v>
      </c>
      <c r="C172" s="16" t="s">
        <v>167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45977</v>
      </c>
      <c r="B173" s="6" t="n">
        <v>-13.67</v>
      </c>
      <c r="C173" s="16" t="s">
        <v>168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45978</v>
      </c>
      <c r="B174" s="6" t="n">
        <v>-21.25</v>
      </c>
      <c r="C174" s="16" t="s">
        <v>101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45978</v>
      </c>
      <c r="B175" s="6" t="n">
        <v>-500</v>
      </c>
      <c r="C175" s="16" t="s">
        <v>132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45979</v>
      </c>
      <c r="B176" s="6" t="n">
        <v>-41.36</v>
      </c>
      <c r="C176" s="16" t="s">
        <v>169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45980</v>
      </c>
      <c r="B177" s="6" t="n">
        <v>-12.81</v>
      </c>
      <c r="C177" s="16" t="s">
        <v>170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45981</v>
      </c>
      <c r="B178" s="6" t="n">
        <v>-16.49</v>
      </c>
      <c r="C178" s="16" t="s">
        <v>107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45983</v>
      </c>
      <c r="B179" s="6" t="n">
        <v>-12.81</v>
      </c>
      <c r="C179" s="16" t="s">
        <v>171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45984</v>
      </c>
      <c r="B180" s="6" t="n">
        <v>-47.24</v>
      </c>
      <c r="C180" s="16" t="s">
        <v>111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45985</v>
      </c>
      <c r="B181" s="6" t="n">
        <v>-16.9</v>
      </c>
      <c r="C181" s="16" t="s">
        <v>112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45985</v>
      </c>
      <c r="B182" s="6" t="n">
        <v>-16.32</v>
      </c>
      <c r="C182" s="16" t="s">
        <v>113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45993</v>
      </c>
      <c r="B183" s="6" t="n">
        <v>-16.9</v>
      </c>
      <c r="C183" s="16" t="s">
        <v>163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46000</v>
      </c>
      <c r="B184" s="6" t="n">
        <v>-18.37</v>
      </c>
      <c r="C184" s="16" t="s">
        <v>98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46001</v>
      </c>
      <c r="B185" s="6" t="n">
        <v>-24.11</v>
      </c>
      <c r="C185" s="16" t="s">
        <v>165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46001</v>
      </c>
      <c r="B186" s="6" t="n">
        <v>-13.09</v>
      </c>
      <c r="C186" s="16" t="s">
        <v>172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46003</v>
      </c>
      <c r="B187" s="6" t="n">
        <v>-12.47</v>
      </c>
      <c r="C187" s="16" t="s">
        <v>173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46004</v>
      </c>
      <c r="B188" s="6" t="n">
        <v>-36.5</v>
      </c>
      <c r="C188" s="16" t="s">
        <v>100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46004</v>
      </c>
      <c r="B189" s="6" t="n">
        <v>-12.71</v>
      </c>
      <c r="C189" s="16" t="s">
        <v>174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46007</v>
      </c>
      <c r="B190" s="6" t="n">
        <v>-13.45</v>
      </c>
      <c r="C190" s="16" t="s">
        <v>175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46008</v>
      </c>
      <c r="B191" s="6" t="n">
        <v>-21.25</v>
      </c>
      <c r="C191" s="16" t="s">
        <v>101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46010</v>
      </c>
      <c r="B192" s="6" t="n">
        <v>-12.63</v>
      </c>
      <c r="C192" s="16" t="s">
        <v>176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46011</v>
      </c>
      <c r="B193" s="6" t="n">
        <v>-16.49</v>
      </c>
      <c r="C193" s="16" t="s">
        <v>107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46013</v>
      </c>
      <c r="B194" s="6" t="n">
        <v>-12.67</v>
      </c>
      <c r="C194" s="16" t="s">
        <v>177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46014</v>
      </c>
      <c r="B195" s="6" t="n">
        <v>-47.24</v>
      </c>
      <c r="C195" s="16" t="s">
        <v>111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46015</v>
      </c>
      <c r="B196" s="6" t="n">
        <v>-16.9</v>
      </c>
      <c r="C196" s="16" t="s">
        <v>112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46015</v>
      </c>
      <c r="B197" s="6" t="n">
        <v>-16.32</v>
      </c>
      <c r="C197" s="16" t="s">
        <v>113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46023</v>
      </c>
      <c r="B198" s="6" t="n">
        <v>-16.9</v>
      </c>
      <c r="C198" s="16" t="s">
        <v>163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46030</v>
      </c>
      <c r="B199" s="6" t="n">
        <v>-18.37</v>
      </c>
      <c r="C199" s="16" t="s">
        <v>98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46030</v>
      </c>
      <c r="B200" s="6" t="n">
        <v>-240</v>
      </c>
      <c r="C200" s="16" t="s">
        <v>120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46031</v>
      </c>
      <c r="B201" s="6" t="n">
        <v>-24.11</v>
      </c>
      <c r="C201" s="16" t="s">
        <v>165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46032</v>
      </c>
      <c r="B202" s="6" t="n">
        <v>-12.96</v>
      </c>
      <c r="C202" s="16" t="s">
        <v>178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46033</v>
      </c>
      <c r="B203" s="6" t="n">
        <v>-12.27</v>
      </c>
      <c r="C203" s="16" t="s">
        <v>179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46034</v>
      </c>
      <c r="B204" s="6" t="n">
        <v>-36.5</v>
      </c>
      <c r="C204" s="16" t="s">
        <v>100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46034</v>
      </c>
      <c r="B205" s="6" t="n">
        <v>-12.51</v>
      </c>
      <c r="C205" s="16" t="s">
        <v>180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46037</v>
      </c>
      <c r="B206" s="6" t="n">
        <v>-13.21</v>
      </c>
      <c r="C206" s="16" t="s">
        <v>181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46038</v>
      </c>
      <c r="B207" s="6" t="n">
        <v>-21.25</v>
      </c>
      <c r="C207" s="16" t="s">
        <v>101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46040</v>
      </c>
      <c r="B208" s="6" t="n">
        <v>-12.34</v>
      </c>
      <c r="C208" s="16" t="s">
        <v>182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46041</v>
      </c>
      <c r="B209" s="6" t="n">
        <v>-16.49</v>
      </c>
      <c r="C209" s="16" t="s">
        <v>107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46043</v>
      </c>
      <c r="B210" s="6" t="n">
        <v>-12.34</v>
      </c>
      <c r="C210" s="16" t="s">
        <v>183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46044</v>
      </c>
      <c r="B211" s="6" t="n">
        <v>-47.24</v>
      </c>
      <c r="C211" s="16" t="s">
        <v>111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46045</v>
      </c>
      <c r="B212" s="6" t="n">
        <v>-16.9</v>
      </c>
      <c r="C212" s="16" t="s">
        <v>112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46045</v>
      </c>
      <c r="B213" s="6" t="n">
        <v>-16.32</v>
      </c>
      <c r="C213" s="16" t="s">
        <v>113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46053</v>
      </c>
      <c r="B214" s="6" t="n">
        <v>-16.9</v>
      </c>
      <c r="C214" s="16" t="s">
        <v>163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46060</v>
      </c>
      <c r="B215" s="6" t="n">
        <v>-18.37</v>
      </c>
      <c r="C215" s="16" t="s">
        <v>98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46061</v>
      </c>
      <c r="B216" s="6" t="n">
        <v>-22.14</v>
      </c>
      <c r="C216" s="16" t="s">
        <v>184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46063</v>
      </c>
      <c r="B217" s="6" t="n">
        <v>-12.05</v>
      </c>
      <c r="C217" s="16" t="s">
        <v>185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46063</v>
      </c>
      <c r="B218" s="6" t="n">
        <v>-12.68</v>
      </c>
      <c r="C218" s="16" t="s">
        <v>186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46064</v>
      </c>
      <c r="B219" s="6" t="n">
        <v>-36.5</v>
      </c>
      <c r="C219" s="16" t="s">
        <v>100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46064</v>
      </c>
      <c r="B220" s="6" t="n">
        <v>-12.3</v>
      </c>
      <c r="C220" s="16" t="s">
        <v>187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46067</v>
      </c>
      <c r="B221" s="6" t="n">
        <v>-13.04</v>
      </c>
      <c r="C221" s="16" t="s">
        <v>188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46068</v>
      </c>
      <c r="B222" s="6" t="n">
        <v>-21.25</v>
      </c>
      <c r="C222" s="16" t="s">
        <v>101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46069</v>
      </c>
      <c r="B223" s="6" t="n">
        <v>-500</v>
      </c>
      <c r="C223" s="16" t="s">
        <v>132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46069</v>
      </c>
      <c r="B224" s="6" t="n">
        <v>-1000</v>
      </c>
      <c r="C224" s="16" t="s">
        <v>189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46070</v>
      </c>
      <c r="B225" s="6" t="n">
        <v>-12.22</v>
      </c>
      <c r="C225" s="16" t="s">
        <v>190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46070</v>
      </c>
      <c r="B226" s="6" t="n">
        <v>-20.68</v>
      </c>
      <c r="C226" s="16" t="s">
        <v>191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46071</v>
      </c>
      <c r="B227" s="6" t="n">
        <v>-16.49</v>
      </c>
      <c r="C227" s="16" t="s">
        <v>107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46073</v>
      </c>
      <c r="B228" s="6" t="n">
        <v>-12.26</v>
      </c>
      <c r="C228" s="16" t="s">
        <v>192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46074</v>
      </c>
      <c r="B229" s="6" t="n">
        <v>-47.24</v>
      </c>
      <c r="C229" s="16" t="s">
        <v>111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46075</v>
      </c>
      <c r="B230" s="6" t="n">
        <v>-16.9</v>
      </c>
      <c r="C230" s="16" t="s">
        <v>112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46075</v>
      </c>
      <c r="B231" s="6" t="n">
        <v>-16.32</v>
      </c>
      <c r="C231" s="16" t="s">
        <v>113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46083</v>
      </c>
      <c r="B232" s="6" t="n">
        <v>-16.9</v>
      </c>
      <c r="C232" s="16" t="s">
        <v>163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46090</v>
      </c>
      <c r="B233" s="6" t="n">
        <v>-18.37</v>
      </c>
      <c r="C233" s="16" t="s">
        <v>98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46091</v>
      </c>
      <c r="B234" s="6" t="n">
        <v>-22.14</v>
      </c>
      <c r="C234" s="16" t="s">
        <v>184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46093</v>
      </c>
      <c r="B235" s="6" t="n">
        <v>-11.81</v>
      </c>
      <c r="C235" s="16" t="s">
        <v>193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46094</v>
      </c>
      <c r="B236" s="6" t="n">
        <v>-36.5</v>
      </c>
      <c r="C236" s="16" t="s">
        <v>100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46094</v>
      </c>
      <c r="B237" s="6" t="n">
        <v>-12.04</v>
      </c>
      <c r="C237" s="16" t="s">
        <v>194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46094</v>
      </c>
      <c r="B238" s="6" t="n">
        <v>-12.48</v>
      </c>
      <c r="C238" s="16" t="s">
        <v>195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46097</v>
      </c>
      <c r="B239" s="6" t="n">
        <v>-12.74</v>
      </c>
      <c r="C239" s="16" t="s">
        <v>196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46100</v>
      </c>
      <c r="B240" s="6" t="n">
        <v>-11.88</v>
      </c>
      <c r="C240" s="16" t="s">
        <v>197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46101</v>
      </c>
      <c r="B241" s="6" t="n">
        <v>-16.49</v>
      </c>
      <c r="C241" s="16" t="s">
        <v>107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46101</v>
      </c>
      <c r="B242" s="6" t="n">
        <v>-1000</v>
      </c>
      <c r="C242" s="16" t="s">
        <v>198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46103</v>
      </c>
      <c r="B243" s="6" t="n">
        <v>-11.88</v>
      </c>
      <c r="C243" s="16" t="s">
        <v>199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46104</v>
      </c>
      <c r="B244" s="6" t="n">
        <v>-47.24</v>
      </c>
      <c r="C244" s="16" t="s">
        <v>111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46105</v>
      </c>
      <c r="B245" s="6" t="n">
        <v>-16.9</v>
      </c>
      <c r="C245" s="16" t="s">
        <v>112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46105</v>
      </c>
      <c r="B246" s="6" t="n">
        <v>-16.32</v>
      </c>
      <c r="C246" s="16" t="s">
        <v>113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46113</v>
      </c>
      <c r="B247" s="6" t="n">
        <v>-16.9</v>
      </c>
      <c r="C247" s="16" t="s">
        <v>163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46120</v>
      </c>
      <c r="B248" s="6" t="n">
        <v>-18.37</v>
      </c>
      <c r="C248" s="16" t="s">
        <v>98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46120</v>
      </c>
      <c r="B249" s="6" t="n">
        <v>-240</v>
      </c>
      <c r="C249" s="16" t="s">
        <v>120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46120</v>
      </c>
      <c r="B250" s="6" t="n">
        <v>-1000</v>
      </c>
      <c r="C250" s="16" t="s">
        <v>200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46121</v>
      </c>
      <c r="B251" s="6" t="n">
        <v>-22.14</v>
      </c>
      <c r="C251" s="16" t="s">
        <v>184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46123</v>
      </c>
      <c r="B252" s="6" t="n">
        <v>-11.47</v>
      </c>
      <c r="C252" s="16" t="s">
        <v>201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46124</v>
      </c>
      <c r="B253" s="6" t="n">
        <v>-36.5</v>
      </c>
      <c r="C253" s="16" t="s">
        <v>100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46124</v>
      </c>
      <c r="B254" s="6" t="n">
        <v>-11.7</v>
      </c>
      <c r="C254" s="16" t="s">
        <v>202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46125</v>
      </c>
      <c r="B255" s="6" t="n">
        <v>-12.09</v>
      </c>
      <c r="C255" s="16" t="s">
        <v>203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46127</v>
      </c>
      <c r="B256" s="6" t="n">
        <v>-12.4</v>
      </c>
      <c r="C256" s="16" t="s">
        <v>204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46130</v>
      </c>
      <c r="B257" s="6" t="n">
        <v>-11.53</v>
      </c>
      <c r="C257" s="16" t="s">
        <v>205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46133</v>
      </c>
      <c r="B258" s="6" t="n">
        <v>-11.53</v>
      </c>
      <c r="C258" s="16" t="s">
        <v>206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46134</v>
      </c>
      <c r="B259" s="6" t="n">
        <v>-47.24</v>
      </c>
      <c r="C259" s="16" t="s">
        <v>111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46135</v>
      </c>
      <c r="B260" s="6" t="n">
        <v>-16.9</v>
      </c>
      <c r="C260" s="16" t="s">
        <v>112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46135</v>
      </c>
      <c r="B261" s="6" t="n">
        <v>-16.32</v>
      </c>
      <c r="C261" s="16" t="s">
        <v>113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46142</v>
      </c>
      <c r="B262" s="6" t="n">
        <v>-55</v>
      </c>
      <c r="C262" s="16" t="s">
        <v>207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46143</v>
      </c>
      <c r="B263" s="6" t="n">
        <v>-16.9</v>
      </c>
      <c r="C263" s="16" t="s">
        <v>163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46151</v>
      </c>
      <c r="B264" s="6" t="n">
        <v>-19.2</v>
      </c>
      <c r="C264" s="16" t="s">
        <v>208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46153</v>
      </c>
      <c r="B265" s="6" t="n">
        <v>-11.12</v>
      </c>
      <c r="C265" s="16" t="s">
        <v>209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46154</v>
      </c>
      <c r="B266" s="6" t="n">
        <v>-36.5</v>
      </c>
      <c r="C266" s="16" t="s">
        <v>100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46154</v>
      </c>
      <c r="B267" s="6" t="n">
        <v>-11.36</v>
      </c>
      <c r="C267" s="16" t="s">
        <v>210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46156</v>
      </c>
      <c r="B268" s="6" t="n">
        <v>-11.77</v>
      </c>
      <c r="C268" s="16" t="s">
        <v>211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46157</v>
      </c>
      <c r="B269" s="6" t="n">
        <v>-12.05</v>
      </c>
      <c r="C269" s="16" t="s">
        <v>212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46160</v>
      </c>
      <c r="B270" s="6" t="n">
        <v>-11.19</v>
      </c>
      <c r="C270" s="16" t="s">
        <v>213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46163</v>
      </c>
      <c r="B271" s="6" t="n">
        <v>-11.19</v>
      </c>
      <c r="C271" s="16" t="s">
        <v>214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46164</v>
      </c>
      <c r="B272" s="6" t="n">
        <v>-47.24</v>
      </c>
      <c r="C272" s="16" t="s">
        <v>111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46165</v>
      </c>
      <c r="B273" s="6" t="n">
        <v>-16.9</v>
      </c>
      <c r="C273" s="16" t="s">
        <v>112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46165</v>
      </c>
      <c r="B274" s="6" t="n">
        <v>-16.32</v>
      </c>
      <c r="C274" s="16" t="s">
        <v>113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46172</v>
      </c>
      <c r="B275" s="6" t="n">
        <v>-55</v>
      </c>
      <c r="C275" s="16" t="s">
        <v>207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46173</v>
      </c>
      <c r="B276" s="6" t="n">
        <v>-15.86</v>
      </c>
      <c r="C276" s="16" t="s">
        <v>215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46181</v>
      </c>
      <c r="B277" s="6" t="n">
        <v>-19.2</v>
      </c>
      <c r="C277" s="16" t="s">
        <v>208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46183</v>
      </c>
      <c r="B278" s="6" t="n">
        <v>-10.82</v>
      </c>
      <c r="C278" s="16" t="s">
        <v>216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46184</v>
      </c>
      <c r="B279" s="6" t="n">
        <v>-36.5</v>
      </c>
      <c r="C279" s="16" t="s">
        <v>100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46184</v>
      </c>
      <c r="B280" s="6" t="n">
        <v>-11.07</v>
      </c>
      <c r="C280" s="16" t="s">
        <v>217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46187</v>
      </c>
      <c r="B281" s="6" t="n">
        <v>-11.81</v>
      </c>
      <c r="C281" s="16" t="s">
        <v>218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46187</v>
      </c>
      <c r="B282" s="6" t="n">
        <v>-11.43</v>
      </c>
      <c r="C282" s="16" t="s">
        <v>219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46190</v>
      </c>
      <c r="B283" s="6" t="n">
        <v>-10.99</v>
      </c>
      <c r="C283" s="16" t="s">
        <v>220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46193</v>
      </c>
      <c r="B284" s="6" t="n">
        <v>-11.03</v>
      </c>
      <c r="C284" s="16" t="s">
        <v>221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46194</v>
      </c>
      <c r="B285" s="6" t="n">
        <v>-47.24</v>
      </c>
      <c r="C285" s="16" t="s">
        <v>111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46194</v>
      </c>
      <c r="B286" s="6" t="n">
        <v>-40</v>
      </c>
      <c r="C286" s="16" t="s">
        <v>222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46195</v>
      </c>
      <c r="B287" s="6" t="n">
        <v>-16.9</v>
      </c>
      <c r="C287" s="16" t="s">
        <v>112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46195</v>
      </c>
      <c r="B288" s="6" t="n">
        <v>-16.32</v>
      </c>
      <c r="C288" s="16" t="s">
        <v>113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46202</v>
      </c>
      <c r="B289" s="6" t="n">
        <v>-55</v>
      </c>
      <c r="C289" s="16" t="s">
        <v>207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46203</v>
      </c>
      <c r="B290" s="6" t="n">
        <v>-14.82</v>
      </c>
      <c r="C290" s="16" t="s">
        <v>223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46210</v>
      </c>
      <c r="B291" s="6" t="n">
        <v>-240</v>
      </c>
      <c r="C291" s="16" t="s">
        <v>120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46211</v>
      </c>
      <c r="B292" s="6" t="n">
        <v>-19.2</v>
      </c>
      <c r="C292" s="16" t="s">
        <v>208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2" t="n">
        <v>46213.623252315</v>
      </c>
      <c r="B293" s="5" t="n">
        <v>-23355.08</v>
      </c>
      <c r="C293" s="14" t="s">
        <v>224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/>
      <c r="B294" s="9" t="s">
        <f>=XIRR(B2:B293,A2:A293)</f>
      </c>
      <c r="C294" s="16" t="s">
        <v>225</v>
      </c>
      <c r="D294" s="16"/>
      <c r="E294" s="16"/>
      <c r="F294" s="7"/>
      <c r="G294" s="2" t="s">
        <v>226</v>
      </c>
      <c r="H294" s="6" t="s">
        <f>=SUM(I2:H293)/365</f>
      </c>
    </row>
    <row collapsed="false" customFormat="false" customHeight="false" hidden="false" ht="12.1" outlineLevel="0" r="295">
      <c r="A295" s="13"/>
      <c r="B295" s="5" t="s">
        <f>=-SUM(B2:B293)</f>
      </c>
      <c r="C295" s="16" t="s">
        <v>227</v>
      </c>
      <c r="D295" s="16"/>
      <c r="E295" s="16"/>
      <c r="F295" s="7"/>
      <c r="G295" s="14" t="s">
        <v>228</v>
      </c>
      <c r="H295" s="9" t="s">
        <f>=B295/H294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26</v>
      </c>
      <c r="I1" s="0"/>
      <c r="J1" s="0"/>
      <c r="K1" s="4" t="s">
        <v>32</v>
      </c>
      <c r="L1" s="0"/>
      <c r="M1" s="0"/>
      <c r="N1" s="4" t="s">
        <v>37</v>
      </c>
      <c r="O1" s="0"/>
      <c r="P1" s="0"/>
      <c r="Q1" s="4" t="s">
        <v>41</v>
      </c>
      <c r="R1" s="0"/>
      <c r="S1" s="0"/>
      <c r="T1" s="4" t="s">
        <v>45</v>
      </c>
      <c r="U1" s="0"/>
      <c r="V1" s="0"/>
      <c r="W1" s="4" t="s">
        <v>49</v>
      </c>
      <c r="X1" s="0"/>
      <c r="Y1" s="0"/>
      <c r="Z1" s="4" t="s">
        <v>53</v>
      </c>
      <c r="AA1" s="0"/>
      <c r="AB1" s="0"/>
      <c r="AC1" s="4" t="s">
        <v>57</v>
      </c>
      <c r="AD1" s="0"/>
      <c r="AE1" s="0"/>
      <c r="AF1" s="4" t="s">
        <v>60</v>
      </c>
      <c r="AG1" s="0"/>
      <c r="AH1" s="0"/>
      <c r="AI1" s="4" t="s">
        <v>64</v>
      </c>
      <c r="AJ1" s="0"/>
      <c r="AK1" s="0"/>
      <c r="AL1" s="4" t="s">
        <v>68</v>
      </c>
      <c r="AM1" s="0"/>
      <c r="AN1" s="0"/>
      <c r="AO1" s="4" t="s">
        <v>72</v>
      </c>
      <c r="AP1" s="0"/>
      <c r="AQ1" s="0"/>
      <c r="AR1" s="4" t="s">
        <v>76</v>
      </c>
      <c r="AS1" s="0"/>
    </row>
    <row collapsed="false" customFormat="false" customHeight="false" hidden="false" ht="12.1" outlineLevel="0" r="2">
      <c r="A2" s="11" t="n">
        <v>45712</v>
      </c>
      <c r="B2" s="6" t="n">
        <v>95.62</v>
      </c>
      <c r="C2" s="0" t="s">
        <v>229</v>
      </c>
      <c r="D2" s="11" t="n">
        <v>45803</v>
      </c>
      <c r="E2" s="6" t="n">
        <v>6.96</v>
      </c>
      <c r="F2" s="0" t="s">
        <v>229</v>
      </c>
      <c r="G2" s="11" t="n">
        <v>45713</v>
      </c>
      <c r="H2" s="6" t="n">
        <v>12.53</v>
      </c>
      <c r="I2" s="0" t="s">
        <v>229</v>
      </c>
      <c r="J2" s="11" t="n">
        <v>45712</v>
      </c>
      <c r="K2" s="6" t="s">
        <f>=1024.32</f>
      </c>
      <c r="L2" s="0" t="s">
        <v>229</v>
      </c>
      <c r="M2" s="11" t="n">
        <v>45737</v>
      </c>
      <c r="N2" s="6" t="s">
        <f>=1013.96</f>
      </c>
      <c r="O2" s="0" t="s">
        <v>229</v>
      </c>
      <c r="P2" s="11" t="n">
        <v>45719</v>
      </c>
      <c r="Q2" s="6" t="s">
        <f>=989.5</f>
      </c>
      <c r="R2" s="0" t="s">
        <v>229</v>
      </c>
      <c r="S2" s="11" t="n">
        <v>45737</v>
      </c>
      <c r="T2" s="6" t="s">
        <f>=979</f>
      </c>
      <c r="U2" s="0" t="s">
        <v>229</v>
      </c>
      <c r="V2" s="11" t="n">
        <v>45737</v>
      </c>
      <c r="W2" s="6" t="s">
        <f>=952.14</f>
      </c>
      <c r="X2" s="0" t="s">
        <v>229</v>
      </c>
      <c r="Y2" s="11" t="n">
        <v>45737</v>
      </c>
      <c r="Z2" s="6" t="s">
        <f>=988.42</f>
      </c>
      <c r="AA2" s="0" t="s">
        <v>229</v>
      </c>
      <c r="AB2" s="11" t="n">
        <v>45737</v>
      </c>
      <c r="AC2" s="6" t="s">
        <f>=980.58</f>
      </c>
      <c r="AD2" s="0" t="s">
        <v>229</v>
      </c>
      <c r="AE2" s="11" t="n">
        <v>45737</v>
      </c>
      <c r="AF2" s="6" t="s">
        <f>=888</f>
      </c>
      <c r="AG2" s="0" t="s">
        <v>229</v>
      </c>
      <c r="AH2" s="11" t="n">
        <v>45737</v>
      </c>
      <c r="AI2" s="6" t="s">
        <f>=974.5</f>
      </c>
      <c r="AJ2" s="0" t="s">
        <v>229</v>
      </c>
      <c r="AK2" s="11" t="n">
        <v>45712</v>
      </c>
      <c r="AL2" s="6" t="s">
        <f>=946.13</f>
      </c>
      <c r="AM2" s="0" t="s">
        <v>229</v>
      </c>
      <c r="AN2" s="11" t="n">
        <v>45713</v>
      </c>
      <c r="AO2" s="6" t="s">
        <f>=544.93</f>
      </c>
      <c r="AP2" s="0" t="s">
        <v>229</v>
      </c>
      <c r="AQ2" s="11" t="n">
        <v>45737</v>
      </c>
      <c r="AR2" s="6" t="s">
        <f>=952.16</f>
      </c>
      <c r="AS2" s="0" t="s">
        <v>229</v>
      </c>
    </row>
    <row collapsed="false" customFormat="false" customHeight="false" hidden="false" ht="12.1" outlineLevel="0" r="3">
      <c r="A3" s="11" t="n">
        <v>45722</v>
      </c>
      <c r="B3" s="6" t="n">
        <v>93.54</v>
      </c>
      <c r="C3" s="0" t="s">
        <v>229</v>
      </c>
      <c r="D3" s="11" t="n">
        <v>46213</v>
      </c>
      <c r="E3" s="8" t="s">
        <f>=-Портфель!J3</f>
      </c>
      <c r="F3" s="0" t="s">
        <v>230</v>
      </c>
      <c r="G3" s="11" t="n">
        <v>46213</v>
      </c>
      <c r="H3" s="8" t="s">
        <f>=-Портфель!J5</f>
      </c>
      <c r="I3" s="0" t="s">
        <v>230</v>
      </c>
      <c r="J3" s="11" t="n">
        <v>45714</v>
      </c>
      <c r="K3" s="6" t="s">
        <f>=-23.12</f>
      </c>
      <c r="L3" s="0" t="s">
        <v>93</v>
      </c>
      <c r="M3" s="11" t="n">
        <v>45745</v>
      </c>
      <c r="N3" s="6" t="s">
        <f>=-16.32</f>
      </c>
      <c r="O3" s="0" t="s">
        <v>113</v>
      </c>
      <c r="P3" s="11" t="n">
        <v>45740</v>
      </c>
      <c r="Q3" s="6" t="s">
        <f>=-16.33</f>
      </c>
      <c r="R3" s="0" t="s">
        <v>103</v>
      </c>
      <c r="S3" s="11" t="n">
        <v>45743</v>
      </c>
      <c r="T3" s="6" t="s">
        <f>=-16.37</f>
      </c>
      <c r="U3" s="0" t="s">
        <v>109</v>
      </c>
      <c r="V3" s="11" t="n">
        <v>45764</v>
      </c>
      <c r="W3" s="6" t="s">
        <f>=-16.41</f>
      </c>
      <c r="X3" s="0" t="s">
        <v>125</v>
      </c>
      <c r="Y3" s="11" t="n">
        <v>45763</v>
      </c>
      <c r="Z3" s="6" t="s">
        <f>=-16.16</f>
      </c>
      <c r="AA3" s="0" t="s">
        <v>123</v>
      </c>
      <c r="AB3" s="11" t="n">
        <v>45753</v>
      </c>
      <c r="AC3" s="6" t="s">
        <f>=-16.76</f>
      </c>
      <c r="AD3" s="0" t="s">
        <v>116</v>
      </c>
      <c r="AE3" s="11" t="n">
        <v>45767</v>
      </c>
      <c r="AF3" s="6" t="s">
        <f>=-17.15</f>
      </c>
      <c r="AG3" s="0" t="s">
        <v>128</v>
      </c>
      <c r="AH3" s="11" t="n">
        <v>45753</v>
      </c>
      <c r="AI3" s="6" t="s">
        <f>=-17.14</f>
      </c>
      <c r="AJ3" s="0" t="s">
        <v>117</v>
      </c>
      <c r="AK3" s="11" t="n">
        <v>45716</v>
      </c>
      <c r="AL3" s="6" t="s">
        <f>=945.1</f>
      </c>
      <c r="AM3" s="0" t="s">
        <v>229</v>
      </c>
      <c r="AN3" s="11" t="n">
        <v>45731</v>
      </c>
      <c r="AO3" s="6" t="s">
        <f>=-10.33</f>
      </c>
      <c r="AP3" s="0" t="s">
        <v>99</v>
      </c>
      <c r="AQ3" s="11" t="n">
        <v>45745</v>
      </c>
      <c r="AR3" s="6" t="s">
        <f>=-16.9</f>
      </c>
      <c r="AS3" s="0" t="s">
        <v>112</v>
      </c>
    </row>
    <row collapsed="false" customFormat="false" customHeight="false" hidden="false" ht="12.1" outlineLevel="0" r="4">
      <c r="A4" s="11" t="n">
        <v>45723</v>
      </c>
      <c r="B4" s="6" t="n">
        <v>91.66</v>
      </c>
      <c r="C4" s="0" t="s">
        <v>229</v>
      </c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45719</v>
      </c>
      <c r="K4" s="6" t="s">
        <f>=1004.82</f>
      </c>
      <c r="L4" s="0" t="s">
        <v>229</v>
      </c>
      <c r="M4" s="11" t="n">
        <v>45775</v>
      </c>
      <c r="N4" s="6" t="s">
        <f>=-16.32</f>
      </c>
      <c r="O4" s="0" t="s">
        <v>113</v>
      </c>
      <c r="P4" s="11" t="n">
        <v>45770</v>
      </c>
      <c r="Q4" s="6" t="s">
        <f>=-16.33</f>
      </c>
      <c r="R4" s="0" t="s">
        <v>103</v>
      </c>
      <c r="S4" s="11" t="n">
        <v>45773</v>
      </c>
      <c r="T4" s="6" t="s">
        <f>=-16.37</f>
      </c>
      <c r="U4" s="0" t="s">
        <v>109</v>
      </c>
      <c r="V4" s="11" t="n">
        <v>45794</v>
      </c>
      <c r="W4" s="6" t="s">
        <f>=-16.41</f>
      </c>
      <c r="X4" s="0" t="s">
        <v>125</v>
      </c>
      <c r="Y4" s="11" t="n">
        <v>45793</v>
      </c>
      <c r="Z4" s="6" t="s">
        <f>=-16.16</f>
      </c>
      <c r="AA4" s="0" t="s">
        <v>123</v>
      </c>
      <c r="AB4" s="11" t="n">
        <v>45784</v>
      </c>
      <c r="AC4" s="6" t="s">
        <f>=-16.24</f>
      </c>
      <c r="AD4" s="0" t="s">
        <v>130</v>
      </c>
      <c r="AE4" s="11" t="n">
        <v>45797</v>
      </c>
      <c r="AF4" s="6" t="s">
        <f>=-17.15</f>
      </c>
      <c r="AG4" s="0" t="s">
        <v>128</v>
      </c>
      <c r="AH4" s="11" t="n">
        <v>45783</v>
      </c>
      <c r="AI4" s="6" t="s">
        <f>=-17.14</f>
      </c>
      <c r="AJ4" s="0" t="s">
        <v>117</v>
      </c>
      <c r="AK4" s="11" t="n">
        <v>45734</v>
      </c>
      <c r="AL4" s="6" t="s">
        <f>=-36.5</f>
      </c>
      <c r="AM4" s="0" t="s">
        <v>100</v>
      </c>
      <c r="AN4" s="11" t="n">
        <v>45737</v>
      </c>
      <c r="AO4" s="6" t="s">
        <f>=508.97</f>
      </c>
      <c r="AP4" s="0" t="s">
        <v>229</v>
      </c>
      <c r="AQ4" s="11" t="n">
        <v>45775</v>
      </c>
      <c r="AR4" s="6" t="s">
        <f>=-16.9</f>
      </c>
      <c r="AS4" s="0" t="s">
        <v>112</v>
      </c>
    </row>
    <row collapsed="false" customFormat="false" customHeight="false" hidden="false" ht="12.1" outlineLevel="0" r="5">
      <c r="A5" s="11" t="n">
        <v>45730</v>
      </c>
      <c r="B5" s="6" t="n">
        <v>89.5</v>
      </c>
      <c r="C5" s="0" t="s">
        <v>229</v>
      </c>
      <c r="D5" s="0"/>
      <c r="E5" s="8" t="s">
        <f>=-SUM(E2:E3)</f>
      </c>
      <c r="F5" s="0" t="s">
        <v>231</v>
      </c>
      <c r="G5" s="0"/>
      <c r="H5" s="8" t="s">
        <f>=-SUM(H2:H3)</f>
      </c>
      <c r="I5" s="0" t="s">
        <v>231</v>
      </c>
      <c r="J5" s="11" t="n">
        <v>45744</v>
      </c>
      <c r="K5" s="6" t="s">
        <f>=-47.24</f>
      </c>
      <c r="L5" s="0" t="s">
        <v>111</v>
      </c>
      <c r="M5" s="11" t="n">
        <v>45805</v>
      </c>
      <c r="N5" s="6" t="s">
        <f>=-16.32</f>
      </c>
      <c r="O5" s="0" t="s">
        <v>113</v>
      </c>
      <c r="P5" s="11" t="n">
        <v>45800</v>
      </c>
      <c r="Q5" s="6" t="s">
        <f>=-16.33</f>
      </c>
      <c r="R5" s="0" t="s">
        <v>103</v>
      </c>
      <c r="S5" s="11" t="n">
        <v>45803</v>
      </c>
      <c r="T5" s="6" t="s">
        <f>=-16.37</f>
      </c>
      <c r="U5" s="0" t="s">
        <v>109</v>
      </c>
      <c r="V5" s="11" t="n">
        <v>45824</v>
      </c>
      <c r="W5" s="6" t="s">
        <f>=-16.38</f>
      </c>
      <c r="X5" s="0" t="s">
        <v>135</v>
      </c>
      <c r="Y5" s="11" t="n">
        <v>45823</v>
      </c>
      <c r="Z5" s="6" t="s">
        <f>=-16.16</f>
      </c>
      <c r="AA5" s="0" t="s">
        <v>123</v>
      </c>
      <c r="AB5" s="11" t="n">
        <v>45815</v>
      </c>
      <c r="AC5" s="6" t="s">
        <f>=-17.04</f>
      </c>
      <c r="AD5" s="0" t="s">
        <v>134</v>
      </c>
      <c r="AE5" s="11" t="n">
        <v>45827</v>
      </c>
      <c r="AF5" s="6" t="s">
        <f>=-17.04</f>
      </c>
      <c r="AG5" s="0" t="s">
        <v>136</v>
      </c>
      <c r="AH5" s="11" t="n">
        <v>45813</v>
      </c>
      <c r="AI5" s="6" t="s">
        <f>=-17.14</f>
      </c>
      <c r="AJ5" s="0" t="s">
        <v>117</v>
      </c>
      <c r="AK5" s="11" t="n">
        <v>45764</v>
      </c>
      <c r="AL5" s="6" t="s">
        <f>=-36.5</f>
      </c>
      <c r="AM5" s="0" t="s">
        <v>100</v>
      </c>
      <c r="AN5" s="11" t="n">
        <v>45744</v>
      </c>
      <c r="AO5" s="6" t="s">
        <f>=451.34</f>
      </c>
      <c r="AP5" s="0" t="s">
        <v>229</v>
      </c>
      <c r="AQ5" s="11" t="n">
        <v>45805</v>
      </c>
      <c r="AR5" s="6" t="s">
        <f>=-16.9</f>
      </c>
      <c r="AS5" s="0" t="s">
        <v>112</v>
      </c>
    </row>
    <row collapsed="false" customFormat="false" customHeight="false" hidden="false" ht="12.1" outlineLevel="0" r="6">
      <c r="A6" s="11" t="n">
        <v>45737</v>
      </c>
      <c r="B6" s="6" t="n">
        <v>91.18</v>
      </c>
      <c r="C6" s="0" t="s">
        <v>229</v>
      </c>
      <c r="D6" s="0"/>
      <c r="E6" s="0"/>
      <c r="F6" s="0"/>
      <c r="G6" s="0"/>
      <c r="H6" s="0"/>
      <c r="I6" s="0"/>
      <c r="J6" s="11" t="n">
        <v>45774</v>
      </c>
      <c r="K6" s="6" t="s">
        <f>=-47.24</f>
      </c>
      <c r="L6" s="0" t="s">
        <v>111</v>
      </c>
      <c r="M6" s="11" t="n">
        <v>45835</v>
      </c>
      <c r="N6" s="6" t="s">
        <f>=-16.32</f>
      </c>
      <c r="O6" s="0" t="s">
        <v>113</v>
      </c>
      <c r="P6" s="11" t="n">
        <v>45830</v>
      </c>
      <c r="Q6" s="6" t="s">
        <f>=-16.14</f>
      </c>
      <c r="R6" s="0" t="s">
        <v>137</v>
      </c>
      <c r="S6" s="11" t="n">
        <v>45833</v>
      </c>
      <c r="T6" s="6" t="s">
        <f>=-16.1</f>
      </c>
      <c r="U6" s="0" t="s">
        <v>138</v>
      </c>
      <c r="V6" s="11" t="n">
        <v>45854</v>
      </c>
      <c r="W6" s="6" t="s">
        <f>=-15.59</f>
      </c>
      <c r="X6" s="0" t="s">
        <v>140</v>
      </c>
      <c r="Y6" s="11" t="n">
        <v>45853</v>
      </c>
      <c r="Z6" s="6" t="s">
        <f>=-15.34</f>
      </c>
      <c r="AA6" s="0" t="s">
        <v>139</v>
      </c>
      <c r="AB6" s="11" t="n">
        <v>45846</v>
      </c>
      <c r="AC6" s="6" t="s">
        <f>=-16.76</f>
      </c>
      <c r="AD6" s="0" t="s">
        <v>116</v>
      </c>
      <c r="AE6" s="11" t="n">
        <v>45857</v>
      </c>
      <c r="AF6" s="6" t="s">
        <f>=-16.33</f>
      </c>
      <c r="AG6" s="0" t="s">
        <v>141</v>
      </c>
      <c r="AH6" s="11" t="n">
        <v>45843</v>
      </c>
      <c r="AI6" s="6" t="s">
        <f>=-17.14</f>
      </c>
      <c r="AJ6" s="0" t="s">
        <v>117</v>
      </c>
      <c r="AK6" s="11" t="n">
        <v>45794</v>
      </c>
      <c r="AL6" s="6" t="s">
        <f>=-36.5</f>
      </c>
      <c r="AM6" s="0" t="s">
        <v>100</v>
      </c>
      <c r="AN6" s="11" t="n">
        <v>45760</v>
      </c>
      <c r="AO6" s="6" t="s">
        <f>=-240</f>
      </c>
      <c r="AP6" s="0" t="s">
        <v>120</v>
      </c>
      <c r="AQ6" s="11" t="n">
        <v>45835</v>
      </c>
      <c r="AR6" s="6" t="s">
        <f>=-16.9</f>
      </c>
      <c r="AS6" s="0" t="s">
        <v>112</v>
      </c>
    </row>
    <row collapsed="false" customFormat="false" customHeight="false" hidden="false" ht="12.1" outlineLevel="0" r="7">
      <c r="A7" s="11" t="n">
        <v>46213</v>
      </c>
      <c r="B7" s="8" t="s">
        <f>=-Портфель!J2</f>
      </c>
      <c r="C7" s="0" t="s">
        <v>230</v>
      </c>
      <c r="D7" s="0"/>
      <c r="E7" s="0"/>
      <c r="F7" s="0"/>
      <c r="G7" s="0"/>
      <c r="H7" s="0"/>
      <c r="I7" s="0"/>
      <c r="J7" s="11" t="n">
        <v>45804</v>
      </c>
      <c r="K7" s="6" t="s">
        <f>=-47.24</f>
      </c>
      <c r="L7" s="0" t="s">
        <v>111</v>
      </c>
      <c r="M7" s="11" t="n">
        <v>45865</v>
      </c>
      <c r="N7" s="6" t="s">
        <f>=-16.32</f>
      </c>
      <c r="O7" s="0" t="s">
        <v>113</v>
      </c>
      <c r="P7" s="11" t="n">
        <v>45860</v>
      </c>
      <c r="Q7" s="6" t="s">
        <f>=-15.51</f>
      </c>
      <c r="R7" s="0" t="s">
        <v>142</v>
      </c>
      <c r="S7" s="11" t="n">
        <v>45863</v>
      </c>
      <c r="T7" s="6" t="s">
        <f>=-15.55</f>
      </c>
      <c r="U7" s="0" t="s">
        <v>143</v>
      </c>
      <c r="V7" s="11" t="n">
        <v>45884</v>
      </c>
      <c r="W7" s="6" t="s">
        <f>=-14.93</f>
      </c>
      <c r="X7" s="0" t="s">
        <v>147</v>
      </c>
      <c r="Y7" s="11" t="n">
        <v>45883</v>
      </c>
      <c r="Z7" s="6" t="s">
        <f>=-14.74</f>
      </c>
      <c r="AA7" s="0" t="s">
        <v>146</v>
      </c>
      <c r="AB7" s="11" t="n">
        <v>45877</v>
      </c>
      <c r="AC7" s="6" t="s">
        <f>=-16.16</f>
      </c>
      <c r="AD7" s="0" t="s">
        <v>144</v>
      </c>
      <c r="AE7" s="11" t="n">
        <v>45887</v>
      </c>
      <c r="AF7" s="6" t="s">
        <f>=-15.51</f>
      </c>
      <c r="AG7" s="0" t="s">
        <v>148</v>
      </c>
      <c r="AH7" s="11" t="n">
        <v>45873</v>
      </c>
      <c r="AI7" s="6" t="s">
        <f>=-17.14</f>
      </c>
      <c r="AJ7" s="0" t="s">
        <v>117</v>
      </c>
      <c r="AK7" s="11" t="n">
        <v>45824</v>
      </c>
      <c r="AL7" s="6" t="s">
        <f>=-36.5</f>
      </c>
      <c r="AM7" s="0" t="s">
        <v>100</v>
      </c>
      <c r="AN7" s="11" t="n">
        <v>45761</v>
      </c>
      <c r="AO7" s="6" t="s">
        <f>=-31.99</f>
      </c>
      <c r="AP7" s="0" t="s">
        <v>121</v>
      </c>
      <c r="AQ7" s="11" t="n">
        <v>45865</v>
      </c>
      <c r="AR7" s="6" t="s">
        <f>=-16.9</f>
      </c>
      <c r="AS7" s="0" t="s">
        <v>112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0"/>
      <c r="E8" s="0"/>
      <c r="F8" s="0"/>
      <c r="G8" s="0"/>
      <c r="H8" s="0"/>
      <c r="I8" s="0"/>
      <c r="J8" s="11" t="n">
        <v>45834</v>
      </c>
      <c r="K8" s="6" t="s">
        <f>=-47.24</f>
      </c>
      <c r="L8" s="0" t="s">
        <v>111</v>
      </c>
      <c r="M8" s="11" t="n">
        <v>45895</v>
      </c>
      <c r="N8" s="6" t="s">
        <f>=-16.32</f>
      </c>
      <c r="O8" s="0" t="s">
        <v>113</v>
      </c>
      <c r="P8" s="11" t="n">
        <v>45890</v>
      </c>
      <c r="Q8" s="6" t="s">
        <f>=-14.52</f>
      </c>
      <c r="R8" s="0" t="s">
        <v>150</v>
      </c>
      <c r="S8" s="11" t="n">
        <v>45893</v>
      </c>
      <c r="T8" s="6" t="s">
        <f>=-14.4</f>
      </c>
      <c r="U8" s="0" t="s">
        <v>151</v>
      </c>
      <c r="V8" s="11" t="n">
        <v>45914</v>
      </c>
      <c r="W8" s="6" t="s">
        <f>=-16.41</f>
      </c>
      <c r="X8" s="0" t="s">
        <v>125</v>
      </c>
      <c r="Y8" s="11" t="n">
        <v>45913</v>
      </c>
      <c r="Z8" s="6" t="s">
        <f>=-13.7</f>
      </c>
      <c r="AA8" s="0" t="s">
        <v>153</v>
      </c>
      <c r="AB8" s="11" t="n">
        <v>45908</v>
      </c>
      <c r="AC8" s="6" t="s">
        <f>=-15.45</f>
      </c>
      <c r="AD8" s="0" t="s">
        <v>152</v>
      </c>
      <c r="AE8" s="11" t="n">
        <v>45917</v>
      </c>
      <c r="AF8" s="6" t="s">
        <f>=-14.68</f>
      </c>
      <c r="AG8" s="0" t="s">
        <v>154</v>
      </c>
      <c r="AH8" s="11" t="n">
        <v>45903</v>
      </c>
      <c r="AI8" s="6" t="s">
        <f>=-17.14</f>
      </c>
      <c r="AJ8" s="0" t="s">
        <v>117</v>
      </c>
      <c r="AK8" s="11" t="n">
        <v>45854</v>
      </c>
      <c r="AL8" s="6" t="s">
        <f>=-36.5</f>
      </c>
      <c r="AM8" s="0" t="s">
        <v>100</v>
      </c>
      <c r="AN8" s="11" t="n">
        <v>45791</v>
      </c>
      <c r="AO8" s="6" t="s">
        <f>=-30.02</f>
      </c>
      <c r="AP8" s="0" t="s">
        <v>131</v>
      </c>
      <c r="AQ8" s="11" t="n">
        <v>45895</v>
      </c>
      <c r="AR8" s="6" t="s">
        <f>=-16.9</f>
      </c>
      <c r="AS8" s="0" t="s">
        <v>112</v>
      </c>
    </row>
    <row collapsed="false" customFormat="false" customHeight="false" hidden="false" ht="12.1" outlineLevel="0" r="9">
      <c r="A9" s="0"/>
      <c r="B9" s="8" t="s">
        <f>=-SUM(B2:B7)</f>
      </c>
      <c r="C9" s="0" t="s">
        <v>231</v>
      </c>
      <c r="D9" s="0"/>
      <c r="E9" s="0"/>
      <c r="F9" s="0"/>
      <c r="G9" s="0"/>
      <c r="H9" s="0"/>
      <c r="I9" s="0"/>
      <c r="J9" s="11" t="n">
        <v>45864</v>
      </c>
      <c r="K9" s="6" t="s">
        <f>=-47.24</f>
      </c>
      <c r="L9" s="0" t="s">
        <v>111</v>
      </c>
      <c r="M9" s="11" t="n">
        <v>45925</v>
      </c>
      <c r="N9" s="6" t="s">
        <f>=-16.32</f>
      </c>
      <c r="O9" s="0" t="s">
        <v>113</v>
      </c>
      <c r="P9" s="11" t="n">
        <v>45920</v>
      </c>
      <c r="Q9" s="6" t="s">
        <f>=-13.86</f>
      </c>
      <c r="R9" s="0" t="s">
        <v>155</v>
      </c>
      <c r="S9" s="11" t="n">
        <v>45923</v>
      </c>
      <c r="T9" s="6" t="s">
        <f>=-13.85</f>
      </c>
      <c r="U9" s="0" t="s">
        <v>156</v>
      </c>
      <c r="V9" s="11" t="n">
        <v>45944</v>
      </c>
      <c r="W9" s="6" t="s">
        <f>=-13.32</f>
      </c>
      <c r="X9" s="0" t="s">
        <v>159</v>
      </c>
      <c r="Y9" s="11" t="n">
        <v>45943</v>
      </c>
      <c r="Z9" s="6" t="s">
        <f>=-13.1</f>
      </c>
      <c r="AA9" s="0" t="s">
        <v>158</v>
      </c>
      <c r="AB9" s="11" t="n">
        <v>45939</v>
      </c>
      <c r="AC9" s="6" t="s">
        <f>=-14.18</f>
      </c>
      <c r="AD9" s="0" t="s">
        <v>157</v>
      </c>
      <c r="AE9" s="11" t="n">
        <v>45947</v>
      </c>
      <c r="AF9" s="6" t="s">
        <f>=-13.97</f>
      </c>
      <c r="AG9" s="0" t="s">
        <v>160</v>
      </c>
      <c r="AH9" s="11" t="n">
        <v>45933</v>
      </c>
      <c r="AI9" s="6" t="s">
        <f>=-17.14</f>
      </c>
      <c r="AJ9" s="0" t="s">
        <v>117</v>
      </c>
      <c r="AK9" s="11" t="n">
        <v>45884</v>
      </c>
      <c r="AL9" s="6" t="s">
        <f>=-36.5</f>
      </c>
      <c r="AM9" s="0" t="s">
        <v>100</v>
      </c>
      <c r="AN9" s="11" t="n">
        <v>45821</v>
      </c>
      <c r="AO9" s="6" t="s">
        <f>=-30.02</f>
      </c>
      <c r="AP9" s="0" t="s">
        <v>131</v>
      </c>
      <c r="AQ9" s="11" t="n">
        <v>45925</v>
      </c>
      <c r="AR9" s="6" t="s">
        <f>=-16.9</f>
      </c>
      <c r="AS9" s="0" t="s">
        <v>112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45894</v>
      </c>
      <c r="K10" s="6" t="s">
        <f>=-47.24</f>
      </c>
      <c r="L10" s="0" t="s">
        <v>111</v>
      </c>
      <c r="M10" s="11" t="n">
        <v>45955</v>
      </c>
      <c r="N10" s="6" t="s">
        <f>=-16.32</f>
      </c>
      <c r="O10" s="0" t="s">
        <v>113</v>
      </c>
      <c r="P10" s="11" t="n">
        <v>45950</v>
      </c>
      <c r="Q10" s="6" t="s">
        <f>=-13.07</f>
      </c>
      <c r="R10" s="0" t="s">
        <v>161</v>
      </c>
      <c r="S10" s="11" t="n">
        <v>45953</v>
      </c>
      <c r="T10" s="6" t="s">
        <f>=-13.08</f>
      </c>
      <c r="U10" s="0" t="s">
        <v>162</v>
      </c>
      <c r="V10" s="11" t="n">
        <v>45974</v>
      </c>
      <c r="W10" s="6" t="s">
        <f>=-12.97</f>
      </c>
      <c r="X10" s="0" t="s">
        <v>167</v>
      </c>
      <c r="Y10" s="11" t="n">
        <v>45973</v>
      </c>
      <c r="Z10" s="6" t="s">
        <f>=-12.74</f>
      </c>
      <c r="AA10" s="0" t="s">
        <v>166</v>
      </c>
      <c r="AB10" s="11" t="n">
        <v>45970</v>
      </c>
      <c r="AC10" s="6" t="s">
        <f>=-13.67</f>
      </c>
      <c r="AD10" s="0" t="s">
        <v>164</v>
      </c>
      <c r="AE10" s="11" t="n">
        <v>45977</v>
      </c>
      <c r="AF10" s="6" t="s">
        <f>=-13.67</f>
      </c>
      <c r="AG10" s="0" t="s">
        <v>168</v>
      </c>
      <c r="AH10" s="11" t="n">
        <v>45963</v>
      </c>
      <c r="AI10" s="6" t="s">
        <f>=-16.9</f>
      </c>
      <c r="AJ10" s="0" t="s">
        <v>163</v>
      </c>
      <c r="AK10" s="11" t="n">
        <v>45914</v>
      </c>
      <c r="AL10" s="6" t="s">
        <f>=-36.5</f>
      </c>
      <c r="AM10" s="0" t="s">
        <v>100</v>
      </c>
      <c r="AN10" s="11" t="n">
        <v>45850</v>
      </c>
      <c r="AO10" s="6" t="s">
        <f>=-240</f>
      </c>
      <c r="AP10" s="0" t="s">
        <v>120</v>
      </c>
      <c r="AQ10" s="11" t="n">
        <v>45955</v>
      </c>
      <c r="AR10" s="6" t="s">
        <f>=-16.9</f>
      </c>
      <c r="AS10" s="0" t="s">
        <v>112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45924</v>
      </c>
      <c r="K11" s="6" t="s">
        <f>=-47.24</f>
      </c>
      <c r="L11" s="0" t="s">
        <v>111</v>
      </c>
      <c r="M11" s="11" t="n">
        <v>45985</v>
      </c>
      <c r="N11" s="6" t="s">
        <f>=-16.32</f>
      </c>
      <c r="O11" s="0" t="s">
        <v>113</v>
      </c>
      <c r="P11" s="11" t="n">
        <v>45980</v>
      </c>
      <c r="Q11" s="6" t="s">
        <f>=-12.81</f>
      </c>
      <c r="R11" s="0" t="s">
        <v>170</v>
      </c>
      <c r="S11" s="11" t="n">
        <v>45983</v>
      </c>
      <c r="T11" s="6" t="s">
        <f>=-12.81</f>
      </c>
      <c r="U11" s="0" t="s">
        <v>171</v>
      </c>
      <c r="V11" s="11" t="n">
        <v>46004</v>
      </c>
      <c r="W11" s="6" t="s">
        <f>=-12.71</f>
      </c>
      <c r="X11" s="0" t="s">
        <v>174</v>
      </c>
      <c r="Y11" s="11" t="n">
        <v>46003</v>
      </c>
      <c r="Z11" s="6" t="s">
        <f>=-12.47</f>
      </c>
      <c r="AA11" s="0" t="s">
        <v>173</v>
      </c>
      <c r="AB11" s="11" t="n">
        <v>46001</v>
      </c>
      <c r="AC11" s="6" t="s">
        <f>=-13.09</f>
      </c>
      <c r="AD11" s="0" t="s">
        <v>172</v>
      </c>
      <c r="AE11" s="11" t="n">
        <v>46007</v>
      </c>
      <c r="AF11" s="6" t="s">
        <f>=-13.45</f>
      </c>
      <c r="AG11" s="0" t="s">
        <v>175</v>
      </c>
      <c r="AH11" s="11" t="n">
        <v>45993</v>
      </c>
      <c r="AI11" s="6" t="s">
        <f>=-16.9</f>
      </c>
      <c r="AJ11" s="0" t="s">
        <v>163</v>
      </c>
      <c r="AK11" s="11" t="n">
        <v>45944</v>
      </c>
      <c r="AL11" s="6" t="s">
        <f>=-36.5</f>
      </c>
      <c r="AM11" s="0" t="s">
        <v>100</v>
      </c>
      <c r="AN11" s="11" t="n">
        <v>45851</v>
      </c>
      <c r="AO11" s="6" t="s">
        <f>=-30.02</f>
      </c>
      <c r="AP11" s="0" t="s">
        <v>131</v>
      </c>
      <c r="AQ11" s="11" t="n">
        <v>45985</v>
      </c>
      <c r="AR11" s="6" t="s">
        <f>=-16.9</f>
      </c>
      <c r="AS11" s="0" t="s">
        <v>112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45954</v>
      </c>
      <c r="K12" s="6" t="s">
        <f>=-47.24</f>
      </c>
      <c r="L12" s="0" t="s">
        <v>111</v>
      </c>
      <c r="M12" s="11" t="n">
        <v>46015</v>
      </c>
      <c r="N12" s="6" t="s">
        <f>=-16.32</f>
      </c>
      <c r="O12" s="0" t="s">
        <v>113</v>
      </c>
      <c r="P12" s="11" t="n">
        <v>46010</v>
      </c>
      <c r="Q12" s="6" t="s">
        <f>=-12.63</f>
      </c>
      <c r="R12" s="0" t="s">
        <v>176</v>
      </c>
      <c r="S12" s="11" t="n">
        <v>46013</v>
      </c>
      <c r="T12" s="6" t="s">
        <f>=-12.67</f>
      </c>
      <c r="U12" s="0" t="s">
        <v>177</v>
      </c>
      <c r="V12" s="11" t="n">
        <v>46034</v>
      </c>
      <c r="W12" s="6" t="s">
        <f>=-12.51</f>
      </c>
      <c r="X12" s="0" t="s">
        <v>180</v>
      </c>
      <c r="Y12" s="11" t="n">
        <v>46033</v>
      </c>
      <c r="Z12" s="6" t="s">
        <f>=-12.27</f>
      </c>
      <c r="AA12" s="0" t="s">
        <v>179</v>
      </c>
      <c r="AB12" s="11" t="n">
        <v>46032</v>
      </c>
      <c r="AC12" s="6" t="s">
        <f>=-12.96</f>
      </c>
      <c r="AD12" s="0" t="s">
        <v>178</v>
      </c>
      <c r="AE12" s="11" t="n">
        <v>46037</v>
      </c>
      <c r="AF12" s="6" t="s">
        <f>=-13.21</f>
      </c>
      <c r="AG12" s="0" t="s">
        <v>181</v>
      </c>
      <c r="AH12" s="11" t="n">
        <v>46023</v>
      </c>
      <c r="AI12" s="6" t="s">
        <f>=-16.9</f>
      </c>
      <c r="AJ12" s="0" t="s">
        <v>163</v>
      </c>
      <c r="AK12" s="11" t="n">
        <v>45974</v>
      </c>
      <c r="AL12" s="6" t="s">
        <f>=-36.5</f>
      </c>
      <c r="AM12" s="0" t="s">
        <v>100</v>
      </c>
      <c r="AN12" s="11" t="n">
        <v>45881</v>
      </c>
      <c r="AO12" s="6" t="s">
        <f>=-27.08</f>
      </c>
      <c r="AP12" s="0" t="s">
        <v>145</v>
      </c>
      <c r="AQ12" s="11" t="n">
        <v>46015</v>
      </c>
      <c r="AR12" s="6" t="s">
        <f>=-16.9</f>
      </c>
      <c r="AS12" s="0" t="s">
        <v>112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45984</v>
      </c>
      <c r="K13" s="6" t="s">
        <f>=-47.24</f>
      </c>
      <c r="L13" s="0" t="s">
        <v>111</v>
      </c>
      <c r="M13" s="11" t="n">
        <v>46045</v>
      </c>
      <c r="N13" s="6" t="s">
        <f>=-16.32</f>
      </c>
      <c r="O13" s="0" t="s">
        <v>113</v>
      </c>
      <c r="P13" s="11" t="n">
        <v>46040</v>
      </c>
      <c r="Q13" s="6" t="s">
        <f>=-12.34</f>
      </c>
      <c r="R13" s="0" t="s">
        <v>182</v>
      </c>
      <c r="S13" s="11" t="n">
        <v>46043</v>
      </c>
      <c r="T13" s="6" t="s">
        <f>=-12.34</f>
      </c>
      <c r="U13" s="0" t="s">
        <v>183</v>
      </c>
      <c r="V13" s="11" t="n">
        <v>46064</v>
      </c>
      <c r="W13" s="6" t="s">
        <f>=-12.3</f>
      </c>
      <c r="X13" s="0" t="s">
        <v>187</v>
      </c>
      <c r="Y13" s="11" t="n">
        <v>46063</v>
      </c>
      <c r="Z13" s="6" t="s">
        <f>=-12.05</f>
      </c>
      <c r="AA13" s="0" t="s">
        <v>185</v>
      </c>
      <c r="AB13" s="11" t="n">
        <v>46063</v>
      </c>
      <c r="AC13" s="6" t="s">
        <f>=-12.68</f>
      </c>
      <c r="AD13" s="0" t="s">
        <v>186</v>
      </c>
      <c r="AE13" s="11" t="n">
        <v>46067</v>
      </c>
      <c r="AF13" s="6" t="s">
        <f>=-13.04</f>
      </c>
      <c r="AG13" s="0" t="s">
        <v>188</v>
      </c>
      <c r="AH13" s="11" t="n">
        <v>46053</v>
      </c>
      <c r="AI13" s="6" t="s">
        <f>=-16.9</f>
      </c>
      <c r="AJ13" s="0" t="s">
        <v>163</v>
      </c>
      <c r="AK13" s="11" t="n">
        <v>46004</v>
      </c>
      <c r="AL13" s="6" t="s">
        <f>=-36.5</f>
      </c>
      <c r="AM13" s="0" t="s">
        <v>100</v>
      </c>
      <c r="AN13" s="11" t="n">
        <v>45911</v>
      </c>
      <c r="AO13" s="6" t="s">
        <f>=-27.08</f>
      </c>
      <c r="AP13" s="0" t="s">
        <v>145</v>
      </c>
      <c r="AQ13" s="11" t="n">
        <v>46045</v>
      </c>
      <c r="AR13" s="6" t="s">
        <f>=-16.9</f>
      </c>
      <c r="AS13" s="0" t="s">
        <v>112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46014</v>
      </c>
      <c r="K14" s="6" t="s">
        <f>=-47.24</f>
      </c>
      <c r="L14" s="0" t="s">
        <v>111</v>
      </c>
      <c r="M14" s="11" t="n">
        <v>46075</v>
      </c>
      <c r="N14" s="6" t="s">
        <f>=-16.32</f>
      </c>
      <c r="O14" s="0" t="s">
        <v>113</v>
      </c>
      <c r="P14" s="11" t="n">
        <v>46070</v>
      </c>
      <c r="Q14" s="6" t="s">
        <f>=-12.22</f>
      </c>
      <c r="R14" s="0" t="s">
        <v>190</v>
      </c>
      <c r="S14" s="11" t="n">
        <v>46073</v>
      </c>
      <c r="T14" s="6" t="s">
        <f>=-12.26</f>
      </c>
      <c r="U14" s="0" t="s">
        <v>192</v>
      </c>
      <c r="V14" s="11" t="n">
        <v>46094</v>
      </c>
      <c r="W14" s="6" t="s">
        <f>=-12.04</f>
      </c>
      <c r="X14" s="0" t="s">
        <v>194</v>
      </c>
      <c r="Y14" s="11" t="n">
        <v>46093</v>
      </c>
      <c r="Z14" s="6" t="s">
        <f>=-11.81</f>
      </c>
      <c r="AA14" s="0" t="s">
        <v>193</v>
      </c>
      <c r="AB14" s="11" t="n">
        <v>46094</v>
      </c>
      <c r="AC14" s="6" t="s">
        <f>=-12.48</f>
      </c>
      <c r="AD14" s="0" t="s">
        <v>195</v>
      </c>
      <c r="AE14" s="11" t="n">
        <v>46097</v>
      </c>
      <c r="AF14" s="6" t="s">
        <f>=-12.74</f>
      </c>
      <c r="AG14" s="0" t="s">
        <v>196</v>
      </c>
      <c r="AH14" s="11" t="n">
        <v>46083</v>
      </c>
      <c r="AI14" s="6" t="s">
        <f>=-16.9</f>
      </c>
      <c r="AJ14" s="0" t="s">
        <v>163</v>
      </c>
      <c r="AK14" s="11" t="n">
        <v>46034</v>
      </c>
      <c r="AL14" s="6" t="s">
        <f>=-36.5</f>
      </c>
      <c r="AM14" s="0" t="s">
        <v>100</v>
      </c>
      <c r="AN14" s="11" t="n">
        <v>45940</v>
      </c>
      <c r="AO14" s="6" t="s">
        <f>=-240</f>
      </c>
      <c r="AP14" s="0" t="s">
        <v>120</v>
      </c>
      <c r="AQ14" s="11" t="n">
        <v>46075</v>
      </c>
      <c r="AR14" s="6" t="s">
        <f>=-16.9</f>
      </c>
      <c r="AS14" s="0" t="s">
        <v>112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46044</v>
      </c>
      <c r="K15" s="6" t="s">
        <f>=-47.24</f>
      </c>
      <c r="L15" s="0" t="s">
        <v>111</v>
      </c>
      <c r="M15" s="11" t="n">
        <v>46105</v>
      </c>
      <c r="N15" s="6" t="s">
        <f>=-16.32</f>
      </c>
      <c r="O15" s="0" t="s">
        <v>113</v>
      </c>
      <c r="P15" s="11" t="n">
        <v>46100</v>
      </c>
      <c r="Q15" s="6" t="s">
        <f>=-11.88</f>
      </c>
      <c r="R15" s="0" t="s">
        <v>197</v>
      </c>
      <c r="S15" s="11" t="n">
        <v>46103</v>
      </c>
      <c r="T15" s="6" t="s">
        <f>=-11.88</f>
      </c>
      <c r="U15" s="0" t="s">
        <v>199</v>
      </c>
      <c r="V15" s="11" t="n">
        <v>46124</v>
      </c>
      <c r="W15" s="6" t="s">
        <f>=-11.7</f>
      </c>
      <c r="X15" s="0" t="s">
        <v>202</v>
      </c>
      <c r="Y15" s="11" t="n">
        <v>46123</v>
      </c>
      <c r="Z15" s="6" t="s">
        <f>=-11.47</f>
      </c>
      <c r="AA15" s="0" t="s">
        <v>201</v>
      </c>
      <c r="AB15" s="11" t="n">
        <v>46125</v>
      </c>
      <c r="AC15" s="6" t="s">
        <f>=-12.09</f>
      </c>
      <c r="AD15" s="0" t="s">
        <v>203</v>
      </c>
      <c r="AE15" s="11" t="n">
        <v>46127</v>
      </c>
      <c r="AF15" s="6" t="s">
        <f>=-12.4</f>
      </c>
      <c r="AG15" s="0" t="s">
        <v>204</v>
      </c>
      <c r="AH15" s="11" t="n">
        <v>46113</v>
      </c>
      <c r="AI15" s="6" t="s">
        <f>=-16.9</f>
      </c>
      <c r="AJ15" s="0" t="s">
        <v>163</v>
      </c>
      <c r="AK15" s="11" t="n">
        <v>46064</v>
      </c>
      <c r="AL15" s="6" t="s">
        <f>=-36.5</f>
      </c>
      <c r="AM15" s="0" t="s">
        <v>100</v>
      </c>
      <c r="AN15" s="11" t="n">
        <v>45941</v>
      </c>
      <c r="AO15" s="6" t="s">
        <f>=-27.08</f>
      </c>
      <c r="AP15" s="0" t="s">
        <v>145</v>
      </c>
      <c r="AQ15" s="11" t="n">
        <v>46105</v>
      </c>
      <c r="AR15" s="6" t="s">
        <f>=-16.9</f>
      </c>
      <c r="AS15" s="0" t="s">
        <v>112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46074</v>
      </c>
      <c r="K16" s="6" t="s">
        <f>=-47.24</f>
      </c>
      <c r="L16" s="0" t="s">
        <v>111</v>
      </c>
      <c r="M16" s="11" t="n">
        <v>46135</v>
      </c>
      <c r="N16" s="6" t="s">
        <f>=-16.32</f>
      </c>
      <c r="O16" s="0" t="s">
        <v>113</v>
      </c>
      <c r="P16" s="11" t="n">
        <v>46130</v>
      </c>
      <c r="Q16" s="6" t="s">
        <f>=-11.53</f>
      </c>
      <c r="R16" s="0" t="s">
        <v>205</v>
      </c>
      <c r="S16" s="11" t="n">
        <v>46133</v>
      </c>
      <c r="T16" s="6" t="s">
        <f>=-11.53</f>
      </c>
      <c r="U16" s="0" t="s">
        <v>206</v>
      </c>
      <c r="V16" s="11" t="n">
        <v>46154</v>
      </c>
      <c r="W16" s="6" t="s">
        <f>=-11.36</f>
      </c>
      <c r="X16" s="0" t="s">
        <v>210</v>
      </c>
      <c r="Y16" s="11" t="n">
        <v>46153</v>
      </c>
      <c r="Z16" s="6" t="s">
        <f>=-11.12</f>
      </c>
      <c r="AA16" s="0" t="s">
        <v>209</v>
      </c>
      <c r="AB16" s="11" t="n">
        <v>46156</v>
      </c>
      <c r="AC16" s="6" t="s">
        <f>=-11.77</f>
      </c>
      <c r="AD16" s="0" t="s">
        <v>211</v>
      </c>
      <c r="AE16" s="11" t="n">
        <v>46157</v>
      </c>
      <c r="AF16" s="6" t="s">
        <f>=-12.05</f>
      </c>
      <c r="AG16" s="0" t="s">
        <v>212</v>
      </c>
      <c r="AH16" s="11" t="n">
        <v>46142</v>
      </c>
      <c r="AI16" s="6" t="s">
        <f>=-55</f>
      </c>
      <c r="AJ16" s="0" t="s">
        <v>207</v>
      </c>
      <c r="AK16" s="11" t="n">
        <v>46094</v>
      </c>
      <c r="AL16" s="6" t="s">
        <f>=-36.5</f>
      </c>
      <c r="AM16" s="0" t="s">
        <v>100</v>
      </c>
      <c r="AN16" s="11" t="n">
        <v>45971</v>
      </c>
      <c r="AO16" s="6" t="s">
        <f>=-24.11</f>
      </c>
      <c r="AP16" s="0" t="s">
        <v>165</v>
      </c>
      <c r="AQ16" s="11" t="n">
        <v>46135</v>
      </c>
      <c r="AR16" s="6" t="s">
        <f>=-16.9</f>
      </c>
      <c r="AS16" s="0" t="s">
        <v>112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46104</v>
      </c>
      <c r="K17" s="6" t="s">
        <f>=-47.24</f>
      </c>
      <c r="L17" s="0" t="s">
        <v>111</v>
      </c>
      <c r="M17" s="11" t="n">
        <v>46165</v>
      </c>
      <c r="N17" s="6" t="s">
        <f>=-16.32</f>
      </c>
      <c r="O17" s="0" t="s">
        <v>113</v>
      </c>
      <c r="P17" s="11" t="n">
        <v>46160</v>
      </c>
      <c r="Q17" s="6" t="s">
        <f>=-11.19</f>
      </c>
      <c r="R17" s="0" t="s">
        <v>213</v>
      </c>
      <c r="S17" s="11" t="n">
        <v>46163</v>
      </c>
      <c r="T17" s="6" t="s">
        <f>=-11.19</f>
      </c>
      <c r="U17" s="0" t="s">
        <v>214</v>
      </c>
      <c r="V17" s="11" t="n">
        <v>46184</v>
      </c>
      <c r="W17" s="6" t="s">
        <f>=-11.07</f>
      </c>
      <c r="X17" s="0" t="s">
        <v>217</v>
      </c>
      <c r="Y17" s="11" t="n">
        <v>46183</v>
      </c>
      <c r="Z17" s="6" t="s">
        <f>=-10.82</f>
      </c>
      <c r="AA17" s="0" t="s">
        <v>216</v>
      </c>
      <c r="AB17" s="11" t="n">
        <v>46187</v>
      </c>
      <c r="AC17" s="6" t="s">
        <f>=-11.43</f>
      </c>
      <c r="AD17" s="0" t="s">
        <v>219</v>
      </c>
      <c r="AE17" s="11" t="n">
        <v>46187</v>
      </c>
      <c r="AF17" s="6" t="s">
        <f>=-11.81</f>
      </c>
      <c r="AG17" s="0" t="s">
        <v>218</v>
      </c>
      <c r="AH17" s="11" t="n">
        <v>46143</v>
      </c>
      <c r="AI17" s="6" t="s">
        <f>=-16.9</f>
      </c>
      <c r="AJ17" s="0" t="s">
        <v>163</v>
      </c>
      <c r="AK17" s="11" t="n">
        <v>46124</v>
      </c>
      <c r="AL17" s="6" t="s">
        <f>=-36.5</f>
      </c>
      <c r="AM17" s="0" t="s">
        <v>100</v>
      </c>
      <c r="AN17" s="11" t="n">
        <v>46001</v>
      </c>
      <c r="AO17" s="6" t="s">
        <f>=-24.11</f>
      </c>
      <c r="AP17" s="0" t="s">
        <v>165</v>
      </c>
      <c r="AQ17" s="11" t="n">
        <v>46165</v>
      </c>
      <c r="AR17" s="6" t="s">
        <f>=-16.9</f>
      </c>
      <c r="AS17" s="0" t="s">
        <v>112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46134</v>
      </c>
      <c r="K18" s="6" t="s">
        <f>=-47.24</f>
      </c>
      <c r="L18" s="0" t="s">
        <v>111</v>
      </c>
      <c r="M18" s="11" t="n">
        <v>46195</v>
      </c>
      <c r="N18" s="6" t="s">
        <f>=-16.32</f>
      </c>
      <c r="O18" s="0" t="s">
        <v>113</v>
      </c>
      <c r="P18" s="11" t="n">
        <v>46190</v>
      </c>
      <c r="Q18" s="6" t="s">
        <f>=-10.99</f>
      </c>
      <c r="R18" s="0" t="s">
        <v>220</v>
      </c>
      <c r="S18" s="11" t="n">
        <v>46193</v>
      </c>
      <c r="T18" s="6" t="s">
        <f>=-11.03</f>
      </c>
      <c r="U18" s="0" t="s">
        <v>221</v>
      </c>
      <c r="V18" s="11" t="n">
        <v>46213</v>
      </c>
      <c r="W18" s="8" t="s">
        <f>=-Портфель!J11</f>
      </c>
      <c r="X18" s="0" t="s">
        <v>230</v>
      </c>
      <c r="Y18" s="11" t="n">
        <v>46213</v>
      </c>
      <c r="Z18" s="8" t="s">
        <f>=-Портфель!J12</f>
      </c>
      <c r="AA18" s="0" t="s">
        <v>230</v>
      </c>
      <c r="AB18" s="11" t="n">
        <v>46213</v>
      </c>
      <c r="AC18" s="8" t="s">
        <f>=-Портфель!J13</f>
      </c>
      <c r="AD18" s="0" t="s">
        <v>230</v>
      </c>
      <c r="AE18" s="11" t="n">
        <v>46213</v>
      </c>
      <c r="AF18" s="8" t="s">
        <f>=-Портфель!J14</f>
      </c>
      <c r="AG18" s="0" t="s">
        <v>230</v>
      </c>
      <c r="AH18" s="11" t="n">
        <v>46172</v>
      </c>
      <c r="AI18" s="6" t="s">
        <f>=-55</f>
      </c>
      <c r="AJ18" s="0" t="s">
        <v>207</v>
      </c>
      <c r="AK18" s="11" t="n">
        <v>46154</v>
      </c>
      <c r="AL18" s="6" t="s">
        <f>=-36.5</f>
      </c>
      <c r="AM18" s="0" t="s">
        <v>100</v>
      </c>
      <c r="AN18" s="11" t="n">
        <v>46030</v>
      </c>
      <c r="AO18" s="6" t="s">
        <f>=-240</f>
      </c>
      <c r="AP18" s="0" t="s">
        <v>120</v>
      </c>
      <c r="AQ18" s="11" t="n">
        <v>46194</v>
      </c>
      <c r="AR18" s="6" t="s">
        <f>=-40</f>
      </c>
      <c r="AS18" s="0" t="s">
        <v>222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46164</v>
      </c>
      <c r="K19" s="6" t="s">
        <f>=-47.24</f>
      </c>
      <c r="L19" s="0" t="s">
        <v>111</v>
      </c>
      <c r="M19" s="11" t="n">
        <v>46213</v>
      </c>
      <c r="N19" s="8" t="s">
        <f>=-Портфель!J8</f>
      </c>
      <c r="O19" s="0" t="s">
        <v>230</v>
      </c>
      <c r="P19" s="11" t="n">
        <v>46213</v>
      </c>
      <c r="Q19" s="8" t="s">
        <f>=-Портфель!J9</f>
      </c>
      <c r="R19" s="0" t="s">
        <v>230</v>
      </c>
      <c r="S19" s="11" t="n">
        <v>46213</v>
      </c>
      <c r="T19" s="8" t="s">
        <f>=-Портфель!J10</f>
      </c>
      <c r="U19" s="0" t="s">
        <v>230</v>
      </c>
      <c r="V19" s="0"/>
      <c r="W19" s="10" t="s">
        <f>=XIRR(W2:W18,V2:V18)</f>
      </c>
      <c r="X19" s="0"/>
      <c r="Y19" s="0"/>
      <c r="Z19" s="10" t="s">
        <f>=XIRR(Z2:Z18,Y2:Y18)</f>
      </c>
      <c r="AA19" s="0"/>
      <c r="AB19" s="0"/>
      <c r="AC19" s="10" t="s">
        <f>=XIRR(AC2:AC18,AB2:AB18)</f>
      </c>
      <c r="AD19" s="0"/>
      <c r="AE19" s="0"/>
      <c r="AF19" s="10" t="s">
        <f>=XIRR(AF2:AF18,AE2:AE18)</f>
      </c>
      <c r="AG19" s="0"/>
      <c r="AH19" s="11" t="n">
        <v>46173</v>
      </c>
      <c r="AI19" s="6" t="s">
        <f>=-15.86</f>
      </c>
      <c r="AJ19" s="0" t="s">
        <v>215</v>
      </c>
      <c r="AK19" s="11" t="n">
        <v>46184</v>
      </c>
      <c r="AL19" s="6" t="s">
        <f>=-36.5</f>
      </c>
      <c r="AM19" s="0" t="s">
        <v>100</v>
      </c>
      <c r="AN19" s="11" t="n">
        <v>46031</v>
      </c>
      <c r="AO19" s="6" t="s">
        <f>=-24.11</f>
      </c>
      <c r="AP19" s="0" t="s">
        <v>165</v>
      </c>
      <c r="AQ19" s="11" t="n">
        <v>46195</v>
      </c>
      <c r="AR19" s="6" t="s">
        <f>=-16.9</f>
      </c>
      <c r="AS19" s="0" t="s">
        <v>112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46194</v>
      </c>
      <c r="K20" s="6" t="s">
        <f>=-47.24</f>
      </c>
      <c r="L20" s="0" t="s">
        <v>111</v>
      </c>
      <c r="M20" s="0"/>
      <c r="N20" s="10" t="s">
        <f>=XIRR(N2:N19,M2:M19)</f>
      </c>
      <c r="O20" s="0"/>
      <c r="P20" s="0"/>
      <c r="Q20" s="10" t="s">
        <f>=XIRR(Q2:Q19,P2:P19)</f>
      </c>
      <c r="R20" s="0"/>
      <c r="S20" s="0"/>
      <c r="T20" s="10" t="s">
        <f>=XIRR(T2:T19,S2:S19)</f>
      </c>
      <c r="U20" s="0"/>
      <c r="V20" s="0"/>
      <c r="W20" s="8" t="s">
        <f>=-SUM(W2:W18)</f>
      </c>
      <c r="X20" s="0" t="s">
        <v>231</v>
      </c>
      <c r="Y20" s="0"/>
      <c r="Z20" s="8" t="s">
        <f>=-SUM(Z2:Z18)</f>
      </c>
      <c r="AA20" s="0" t="s">
        <v>231</v>
      </c>
      <c r="AB20" s="0"/>
      <c r="AC20" s="8" t="s">
        <f>=-SUM(AC2:AC18)</f>
      </c>
      <c r="AD20" s="0" t="s">
        <v>231</v>
      </c>
      <c r="AE20" s="0"/>
      <c r="AF20" s="8" t="s">
        <f>=-SUM(AF2:AF18)</f>
      </c>
      <c r="AG20" s="0" t="s">
        <v>231</v>
      </c>
      <c r="AH20" s="11" t="n">
        <v>46202</v>
      </c>
      <c r="AI20" s="6" t="s">
        <f>=-55</f>
      </c>
      <c r="AJ20" s="0" t="s">
        <v>207</v>
      </c>
      <c r="AK20" s="11" t="n">
        <v>46213</v>
      </c>
      <c r="AL20" s="8" t="s">
        <f>=-Портфель!J16</f>
      </c>
      <c r="AM20" s="0" t="s">
        <v>230</v>
      </c>
      <c r="AN20" s="11" t="n">
        <v>46061</v>
      </c>
      <c r="AO20" s="6" t="s">
        <f>=-22.14</f>
      </c>
      <c r="AP20" s="0" t="s">
        <v>184</v>
      </c>
      <c r="AQ20" s="11" t="n">
        <v>46213</v>
      </c>
      <c r="AR20" s="8" t="s">
        <f>=-Портфель!J18</f>
      </c>
      <c r="AS20" s="0" t="s">
        <v>230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46213</v>
      </c>
      <c r="K21" s="8" t="s">
        <f>=-Портфель!J7</f>
      </c>
      <c r="L21" s="0" t="s">
        <v>230</v>
      </c>
      <c r="M21" s="0"/>
      <c r="N21" s="8" t="s">
        <f>=-SUM(N2:N19)</f>
      </c>
      <c r="O21" s="0" t="s">
        <v>231</v>
      </c>
      <c r="P21" s="0"/>
      <c r="Q21" s="8" t="s">
        <f>=-SUM(Q2:Q19)</f>
      </c>
      <c r="R21" s="0" t="s">
        <v>231</v>
      </c>
      <c r="S21" s="0"/>
      <c r="T21" s="8" t="s">
        <f>=-SUM(T2:T19)</f>
      </c>
      <c r="U21" s="0" t="s">
        <v>231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46203</v>
      </c>
      <c r="AI21" s="6" t="s">
        <f>=-14.82</f>
      </c>
      <c r="AJ21" s="0" t="s">
        <v>223</v>
      </c>
      <c r="AK21" s="0"/>
      <c r="AL21" s="10" t="s">
        <f>=XIRR(AL2:AL20,AK2:AK20)</f>
      </c>
      <c r="AM21" s="0"/>
      <c r="AN21" s="11" t="n">
        <v>46091</v>
      </c>
      <c r="AO21" s="6" t="s">
        <f>=-22.14</f>
      </c>
      <c r="AP21" s="0" t="s">
        <v>184</v>
      </c>
      <c r="AQ21" s="0"/>
      <c r="AR21" s="10" t="s">
        <f>=XIRR(AR2:AR20,AQ2:AQ20)</f>
      </c>
      <c r="AS21" s="0"/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10" t="s">
        <f>=XIRR(K2:K21,J2:J21)</f>
      </c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46213</v>
      </c>
      <c r="AI22" s="8" t="s">
        <f>=-Портфель!J15</f>
      </c>
      <c r="AJ22" s="0" t="s">
        <v>230</v>
      </c>
      <c r="AK22" s="0"/>
      <c r="AL22" s="8" t="s">
        <f>=-SUM(AL2:AL20)</f>
      </c>
      <c r="AM22" s="0" t="s">
        <v>231</v>
      </c>
      <c r="AN22" s="11" t="n">
        <v>46120</v>
      </c>
      <c r="AO22" s="6" t="s">
        <f>=-240</f>
      </c>
      <c r="AP22" s="0" t="s">
        <v>120</v>
      </c>
      <c r="AQ22" s="0"/>
      <c r="AR22" s="8" t="s">
        <f>=-SUM(AR2:AR20)</f>
      </c>
      <c r="AS22" s="0" t="s">
        <v>231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8" t="s">
        <f>=-SUM(K2:K21)</f>
      </c>
      <c r="L23" s="0" t="s">
        <v>231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10" t="s">
        <f>=XIRR(AI2:AI22,AH2:AH22)</f>
      </c>
      <c r="AJ23" s="0"/>
      <c r="AK23" s="0"/>
      <c r="AL23" s="0"/>
      <c r="AM23" s="0"/>
      <c r="AN23" s="11" t="n">
        <v>46121</v>
      </c>
      <c r="AO23" s="6" t="s">
        <f>=-22.14</f>
      </c>
      <c r="AP23" s="0" t="s">
        <v>184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8" t="s">
        <f>=-SUM(AI2:AI22)</f>
      </c>
      <c r="AJ24" s="0" t="s">
        <v>231</v>
      </c>
      <c r="AK24" s="0"/>
      <c r="AL24" s="0"/>
      <c r="AM24" s="0"/>
      <c r="AN24" s="11" t="n">
        <v>46151</v>
      </c>
      <c r="AO24" s="6" t="s">
        <f>=-19.2</f>
      </c>
      <c r="AP24" s="0" t="s">
        <v>208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11" t="n">
        <v>46181</v>
      </c>
      <c r="AO25" s="6" t="s">
        <f>=-19.2</f>
      </c>
      <c r="AP25" s="0" t="s">
        <v>208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11" t="n">
        <v>46210</v>
      </c>
      <c r="AO26" s="6" t="s">
        <f>=-240</f>
      </c>
      <c r="AP26" s="0" t="s">
        <v>120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11" t="n">
        <v>46211</v>
      </c>
      <c r="AO27" s="6" t="s">
        <f>=-19.2</f>
      </c>
      <c r="AP27" s="0" t="s">
        <v>208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11" t="n">
        <v>46213</v>
      </c>
      <c r="AO28" s="8" t="s">
        <f>=-Портфель!J17</f>
      </c>
      <c r="AP28" s="0" t="s">
        <v>230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10" t="s">
        <f>=XIRR(AO2:AO28,AN2:AN28)</f>
      </c>
      <c r="AP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8" t="s">
        <f>=-SUM(AO2:AO28)</f>
      </c>
      <c r="AP30" s="0" t="s">
        <v>231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232</v>
      </c>
      <c r="C1" s="0"/>
      <c r="D1" s="0"/>
      <c r="E1" s="4" t="s">
        <v>233</v>
      </c>
      <c r="F1" s="0"/>
      <c r="G1" s="0"/>
      <c r="H1" s="4" t="s">
        <v>234</v>
      </c>
      <c r="I1" s="0"/>
      <c r="J1" s="0"/>
      <c r="K1" s="4" t="s">
        <v>235</v>
      </c>
      <c r="L1" s="0"/>
      <c r="M1" s="0"/>
      <c r="N1" s="4" t="s">
        <v>236</v>
      </c>
      <c r="O1" s="0"/>
      <c r="P1" s="0"/>
      <c r="Q1" s="4" t="s">
        <v>237</v>
      </c>
      <c r="R1" s="0"/>
      <c r="S1" s="0"/>
      <c r="T1" s="4" t="s">
        <v>238</v>
      </c>
      <c r="U1" s="0"/>
    </row>
    <row collapsed="false" customFormat="false" customHeight="false" hidden="false" ht="12.1" outlineLevel="0" r="2">
      <c r="A2" s="11" t="n">
        <v>45712</v>
      </c>
      <c r="B2" s="6" t="n">
        <v>93.25</v>
      </c>
      <c r="C2" s="0" t="s">
        <v>229</v>
      </c>
      <c r="D2" s="11" t="n">
        <v>45712</v>
      </c>
      <c r="E2" s="6" t="n">
        <v>914.05</v>
      </c>
      <c r="F2" s="0" t="s">
        <v>229</v>
      </c>
      <c r="G2" s="11" t="n">
        <v>45712</v>
      </c>
      <c r="H2" s="6" t="n">
        <v>988.52</v>
      </c>
      <c r="I2" s="0" t="s">
        <v>229</v>
      </c>
      <c r="J2" s="11" t="n">
        <v>45720</v>
      </c>
      <c r="K2" s="6" t="n">
        <v>1011.15</v>
      </c>
      <c r="L2" s="0" t="s">
        <v>229</v>
      </c>
      <c r="M2" s="11" t="n">
        <v>45722</v>
      </c>
      <c r="N2" s="6" t="n">
        <v>394.33</v>
      </c>
      <c r="O2" s="0" t="s">
        <v>229</v>
      </c>
      <c r="P2" s="11" t="n">
        <v>45737</v>
      </c>
      <c r="Q2" s="6" t="n">
        <v>1039.44</v>
      </c>
      <c r="R2" s="0" t="s">
        <v>229</v>
      </c>
      <c r="S2" s="11" t="n">
        <v>45755</v>
      </c>
      <c r="T2" s="6" t="n">
        <v>487.2</v>
      </c>
      <c r="U2" s="0" t="s">
        <v>229</v>
      </c>
    </row>
    <row collapsed="false" customFormat="false" customHeight="false" hidden="false" ht="12.1" outlineLevel="0" r="3">
      <c r="A3" s="11" t="n">
        <v>45720</v>
      </c>
      <c r="B3" s="6" t="n">
        <v>88.5</v>
      </c>
      <c r="C3" s="0" t="s">
        <v>229</v>
      </c>
      <c r="D3" s="11" t="n">
        <v>45740</v>
      </c>
      <c r="E3" s="6" t="n">
        <v>-12.99</v>
      </c>
      <c r="F3" s="0" t="s">
        <v>102</v>
      </c>
      <c r="G3" s="11" t="n">
        <v>45741</v>
      </c>
      <c r="H3" s="6" t="n">
        <v>-16.49</v>
      </c>
      <c r="I3" s="0" t="s">
        <v>107</v>
      </c>
      <c r="J3" s="11" t="n">
        <v>45730</v>
      </c>
      <c r="K3" s="6" t="n">
        <v>-18.37</v>
      </c>
      <c r="L3" s="0" t="s">
        <v>98</v>
      </c>
      <c r="M3" s="11" t="n">
        <v>45742</v>
      </c>
      <c r="N3" s="6" t="n">
        <v>370</v>
      </c>
      <c r="O3" s="0" t="s">
        <v>229</v>
      </c>
      <c r="P3" s="11" t="n">
        <v>45738</v>
      </c>
      <c r="Q3" s="6" t="n">
        <v>-21.25</v>
      </c>
      <c r="R3" s="0" t="s">
        <v>101</v>
      </c>
      <c r="S3" s="11" t="n">
        <v>45776</v>
      </c>
      <c r="T3" s="6" t="n">
        <v>-542.08</v>
      </c>
      <c r="U3" s="0" t="s">
        <v>239</v>
      </c>
    </row>
    <row collapsed="false" customFormat="false" customHeight="false" hidden="false" ht="12.1" outlineLevel="0" r="4">
      <c r="A4" s="11" t="n">
        <v>45789</v>
      </c>
      <c r="B4" s="6" t="n">
        <v>-196.88</v>
      </c>
      <c r="C4" s="0" t="s">
        <v>239</v>
      </c>
      <c r="D4" s="11" t="n">
        <v>45740</v>
      </c>
      <c r="E4" s="6" t="n">
        <v>-919</v>
      </c>
      <c r="F4" s="0" t="s">
        <v>239</v>
      </c>
      <c r="G4" s="11" t="n">
        <v>45771</v>
      </c>
      <c r="H4" s="6" t="n">
        <v>-16.49</v>
      </c>
      <c r="I4" s="0" t="s">
        <v>107</v>
      </c>
      <c r="J4" s="11" t="n">
        <v>45760</v>
      </c>
      <c r="K4" s="6" t="n">
        <v>-18.37</v>
      </c>
      <c r="L4" s="0" t="s">
        <v>98</v>
      </c>
      <c r="M4" s="11" t="n">
        <v>45797</v>
      </c>
      <c r="N4" s="6" t="n">
        <v>-82.74</v>
      </c>
      <c r="O4" s="0" t="s">
        <v>133</v>
      </c>
      <c r="P4" s="11" t="n">
        <v>45768</v>
      </c>
      <c r="Q4" s="6" t="n">
        <v>-21.25</v>
      </c>
      <c r="R4" s="0" t="s">
        <v>101</v>
      </c>
      <c r="S4" s="0"/>
      <c r="T4" s="10" t="s">
        <f>=XIRR(T2:T3,S2:S3)</f>
      </c>
      <c r="U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10" t="s">
        <f>=XIRR(E2:E4,D2:D4)</f>
      </c>
      <c r="F5" s="0"/>
      <c r="G5" s="11" t="n">
        <v>45801</v>
      </c>
      <c r="H5" s="6" t="n">
        <v>-16.49</v>
      </c>
      <c r="I5" s="0" t="s">
        <v>107</v>
      </c>
      <c r="J5" s="11" t="n">
        <v>45790</v>
      </c>
      <c r="K5" s="6" t="n">
        <v>-18.37</v>
      </c>
      <c r="L5" s="0" t="s">
        <v>98</v>
      </c>
      <c r="M5" s="11" t="n">
        <v>45796</v>
      </c>
      <c r="N5" s="6" t="n">
        <v>-500</v>
      </c>
      <c r="O5" s="0" t="s">
        <v>132</v>
      </c>
      <c r="P5" s="11" t="n">
        <v>45798</v>
      </c>
      <c r="Q5" s="6" t="n">
        <v>-21.25</v>
      </c>
      <c r="R5" s="0" t="s">
        <v>101</v>
      </c>
      <c r="S5" s="0"/>
      <c r="T5" s="8" t="s">
        <f>=-SUM(T2:T3)</f>
      </c>
      <c r="U5" s="0" t="s">
        <v>231</v>
      </c>
    </row>
    <row collapsed="false" customFormat="false" customHeight="false" hidden="false" ht="12.1" outlineLevel="0" r="6">
      <c r="A6" s="0"/>
      <c r="B6" s="8" t="s">
        <f>=-SUM(B2:B4)</f>
      </c>
      <c r="C6" s="0" t="s">
        <v>231</v>
      </c>
      <c r="D6" s="0"/>
      <c r="E6" s="8" t="s">
        <f>=-SUM(E2:E4)</f>
      </c>
      <c r="F6" s="0" t="s">
        <v>231</v>
      </c>
      <c r="G6" s="11" t="n">
        <v>45831</v>
      </c>
      <c r="H6" s="6" t="n">
        <v>-16.49</v>
      </c>
      <c r="I6" s="0" t="s">
        <v>107</v>
      </c>
      <c r="J6" s="11" t="n">
        <v>45820</v>
      </c>
      <c r="K6" s="6" t="n">
        <v>-18.37</v>
      </c>
      <c r="L6" s="0" t="s">
        <v>98</v>
      </c>
      <c r="M6" s="11" t="n">
        <v>45888</v>
      </c>
      <c r="N6" s="6" t="n">
        <v>-62.06</v>
      </c>
      <c r="O6" s="0" t="s">
        <v>149</v>
      </c>
      <c r="P6" s="11" t="n">
        <v>45828</v>
      </c>
      <c r="Q6" s="6" t="n">
        <v>-21.25</v>
      </c>
      <c r="R6" s="0" t="s">
        <v>101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45861</v>
      </c>
      <c r="H7" s="6" t="n">
        <v>-16.49</v>
      </c>
      <c r="I7" s="0" t="s">
        <v>107</v>
      </c>
      <c r="J7" s="11" t="n">
        <v>45850</v>
      </c>
      <c r="K7" s="6" t="n">
        <v>-18.37</v>
      </c>
      <c r="L7" s="0" t="s">
        <v>98</v>
      </c>
      <c r="M7" s="11" t="n">
        <v>45887</v>
      </c>
      <c r="N7" s="6" t="n">
        <v>-500</v>
      </c>
      <c r="O7" s="0" t="s">
        <v>132</v>
      </c>
      <c r="P7" s="11" t="n">
        <v>45858</v>
      </c>
      <c r="Q7" s="6" t="n">
        <v>-21.25</v>
      </c>
      <c r="R7" s="0" t="s">
        <v>101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45891</v>
      </c>
      <c r="H8" s="6" t="n">
        <v>-16.49</v>
      </c>
      <c r="I8" s="0" t="s">
        <v>107</v>
      </c>
      <c r="J8" s="11" t="n">
        <v>45880</v>
      </c>
      <c r="K8" s="6" t="n">
        <v>-18.37</v>
      </c>
      <c r="L8" s="0" t="s">
        <v>98</v>
      </c>
      <c r="M8" s="11" t="n">
        <v>45979</v>
      </c>
      <c r="N8" s="6" t="n">
        <v>-41.36</v>
      </c>
      <c r="O8" s="0" t="s">
        <v>169</v>
      </c>
      <c r="P8" s="11" t="n">
        <v>45888</v>
      </c>
      <c r="Q8" s="6" t="n">
        <v>-21.25</v>
      </c>
      <c r="R8" s="0" t="s">
        <v>101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45921</v>
      </c>
      <c r="H9" s="6" t="n">
        <v>-16.49</v>
      </c>
      <c r="I9" s="0" t="s">
        <v>107</v>
      </c>
      <c r="J9" s="11" t="n">
        <v>45910</v>
      </c>
      <c r="K9" s="6" t="n">
        <v>-18.37</v>
      </c>
      <c r="L9" s="0" t="s">
        <v>98</v>
      </c>
      <c r="M9" s="11" t="n">
        <v>45978</v>
      </c>
      <c r="N9" s="6" t="n">
        <v>-500</v>
      </c>
      <c r="O9" s="0" t="s">
        <v>132</v>
      </c>
      <c r="P9" s="11" t="n">
        <v>45918</v>
      </c>
      <c r="Q9" s="6" t="n">
        <v>-21.25</v>
      </c>
      <c r="R9" s="0" t="s">
        <v>101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45951</v>
      </c>
      <c r="H10" s="6" t="n">
        <v>-16.49</v>
      </c>
      <c r="I10" s="0" t="s">
        <v>107</v>
      </c>
      <c r="J10" s="11" t="n">
        <v>45940</v>
      </c>
      <c r="K10" s="6" t="n">
        <v>-18.37</v>
      </c>
      <c r="L10" s="0" t="s">
        <v>98</v>
      </c>
      <c r="M10" s="11" t="n">
        <v>46070</v>
      </c>
      <c r="N10" s="6" t="n">
        <v>-20.68</v>
      </c>
      <c r="O10" s="0" t="s">
        <v>191</v>
      </c>
      <c r="P10" s="11" t="n">
        <v>45948</v>
      </c>
      <c r="Q10" s="6" t="n">
        <v>-21.25</v>
      </c>
      <c r="R10" s="0" t="s">
        <v>101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45981</v>
      </c>
      <c r="H11" s="6" t="n">
        <v>-16.49</v>
      </c>
      <c r="I11" s="0" t="s">
        <v>107</v>
      </c>
      <c r="J11" s="11" t="n">
        <v>45970</v>
      </c>
      <c r="K11" s="6" t="n">
        <v>-18.37</v>
      </c>
      <c r="L11" s="0" t="s">
        <v>98</v>
      </c>
      <c r="M11" s="11" t="n">
        <v>46069</v>
      </c>
      <c r="N11" s="6" t="n">
        <v>-500</v>
      </c>
      <c r="O11" s="0" t="s">
        <v>132</v>
      </c>
      <c r="P11" s="11" t="n">
        <v>45978</v>
      </c>
      <c r="Q11" s="6" t="n">
        <v>-21.25</v>
      </c>
      <c r="R11" s="0" t="s">
        <v>101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46011</v>
      </c>
      <c r="H12" s="6" t="n">
        <v>-16.49</v>
      </c>
      <c r="I12" s="0" t="s">
        <v>107</v>
      </c>
      <c r="J12" s="11" t="n">
        <v>46000</v>
      </c>
      <c r="K12" s="6" t="n">
        <v>-18.37</v>
      </c>
      <c r="L12" s="0" t="s">
        <v>98</v>
      </c>
      <c r="M12" s="0"/>
      <c r="N12" s="10" t="s">
        <f>=XIRR(N2:N11,M2:M11)</f>
      </c>
      <c r="O12" s="0"/>
      <c r="P12" s="11" t="n">
        <v>46008</v>
      </c>
      <c r="Q12" s="6" t="n">
        <v>-21.25</v>
      </c>
      <c r="R12" s="0" t="s">
        <v>101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46041</v>
      </c>
      <c r="H13" s="6" t="n">
        <v>-16.49</v>
      </c>
      <c r="I13" s="0" t="s">
        <v>107</v>
      </c>
      <c r="J13" s="11" t="n">
        <v>46030</v>
      </c>
      <c r="K13" s="6" t="n">
        <v>-18.37</v>
      </c>
      <c r="L13" s="0" t="s">
        <v>98</v>
      </c>
      <c r="M13" s="0"/>
      <c r="N13" s="8" t="s">
        <f>=-SUM(N2:N11)</f>
      </c>
      <c r="O13" s="0" t="s">
        <v>231</v>
      </c>
      <c r="P13" s="11" t="n">
        <v>46038</v>
      </c>
      <c r="Q13" s="6" t="n">
        <v>-21.25</v>
      </c>
      <c r="R13" s="0" t="s">
        <v>101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46071</v>
      </c>
      <c r="H14" s="6" t="n">
        <v>-16.49</v>
      </c>
      <c r="I14" s="0" t="s">
        <v>107</v>
      </c>
      <c r="J14" s="11" t="n">
        <v>46060</v>
      </c>
      <c r="K14" s="6" t="n">
        <v>-18.37</v>
      </c>
      <c r="L14" s="0" t="s">
        <v>98</v>
      </c>
      <c r="M14" s="0"/>
      <c r="N14" s="0"/>
      <c r="O14" s="0"/>
      <c r="P14" s="11" t="n">
        <v>46068</v>
      </c>
      <c r="Q14" s="6" t="n">
        <v>-21.25</v>
      </c>
      <c r="R14" s="0" t="s">
        <v>101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46101</v>
      </c>
      <c r="H15" s="6" t="n">
        <v>-16.49</v>
      </c>
      <c r="I15" s="0" t="s">
        <v>107</v>
      </c>
      <c r="J15" s="11" t="n">
        <v>46090</v>
      </c>
      <c r="K15" s="6" t="n">
        <v>-18.37</v>
      </c>
      <c r="L15" s="0" t="s">
        <v>98</v>
      </c>
      <c r="M15" s="0"/>
      <c r="N15" s="0"/>
      <c r="O15" s="0"/>
      <c r="P15" s="11" t="n">
        <v>46069</v>
      </c>
      <c r="Q15" s="6" t="n">
        <v>-1000</v>
      </c>
      <c r="R15" s="0" t="s">
        <v>189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46101</v>
      </c>
      <c r="H16" s="6" t="n">
        <v>-1000</v>
      </c>
      <c r="I16" s="0" t="s">
        <v>198</v>
      </c>
      <c r="J16" s="11" t="n">
        <v>46120</v>
      </c>
      <c r="K16" s="6" t="n">
        <v>-18.37</v>
      </c>
      <c r="L16" s="0" t="s">
        <v>98</v>
      </c>
      <c r="M16" s="0"/>
      <c r="N16" s="0"/>
      <c r="O16" s="0"/>
      <c r="P16" s="0"/>
      <c r="Q16" s="10" t="s">
        <f>=XIRR(Q2:Q15,P2:P15)</f>
      </c>
      <c r="R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10" t="s">
        <f>=XIRR(H2:H16,G2:G16)</f>
      </c>
      <c r="I17" s="0"/>
      <c r="J17" s="11" t="n">
        <v>46120</v>
      </c>
      <c r="K17" s="6" t="n">
        <v>-1000</v>
      </c>
      <c r="L17" s="0" t="s">
        <v>200</v>
      </c>
      <c r="M17" s="0"/>
      <c r="N17" s="0"/>
      <c r="O17" s="0"/>
      <c r="P17" s="0"/>
      <c r="Q17" s="8" t="s">
        <f>=-SUM(Q2:Q15)</f>
      </c>
      <c r="R17" s="0" t="s">
        <v>231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8" t="s">
        <f>=-SUM(H2:H16)</f>
      </c>
      <c r="I18" s="0" t="s">
        <v>231</v>
      </c>
      <c r="J18" s="0"/>
      <c r="K18" s="10" t="s">
        <f>=XIRR(K2:K17,J2:J17)</f>
      </c>
      <c r="L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8" t="s">
        <f>=-SUM(K2:K17)</f>
      </c>
      <c r="L19" s="0" t="s">
        <v>231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240</v>
      </c>
      <c r="C1" s="0"/>
      <c r="D1" s="0"/>
      <c r="E1" s="3" t="s">
        <v>241</v>
      </c>
      <c r="F1" s="0"/>
      <c r="G1" s="0"/>
      <c r="H1" s="3" t="s">
        <v>242</v>
      </c>
      <c r="I1" s="0"/>
      <c r="J1" s="0"/>
      <c r="K1" s="3" t="s">
        <v>243</v>
      </c>
      <c r="L1" s="0"/>
      <c r="M1" s="0"/>
      <c r="N1" s="3" t="s">
        <v>244</v>
      </c>
      <c r="O1" s="0"/>
      <c r="P1" s="0"/>
      <c r="Q1" s="3" t="s">
        <v>245</v>
      </c>
      <c r="R1" s="0"/>
      <c r="S1" s="0"/>
      <c r="T1" s="3" t="s">
        <v>246</v>
      </c>
      <c r="U1" s="0"/>
      <c r="V1" s="0"/>
      <c r="W1" s="3" t="s">
        <v>247</v>
      </c>
      <c r="X1" s="0"/>
      <c r="Y1" s="0"/>
      <c r="Z1" s="3" t="s">
        <v>248</v>
      </c>
      <c r="AA1" s="0"/>
      <c r="AB1" s="0"/>
      <c r="AC1" s="3" t="s">
        <v>249</v>
      </c>
      <c r="AD1" s="0"/>
      <c r="AE1" s="0"/>
      <c r="AF1" s="3" t="s">
        <v>250</v>
      </c>
      <c r="AG1" s="0"/>
      <c r="AH1" s="0"/>
      <c r="AI1" s="3" t="s">
        <v>251</v>
      </c>
      <c r="AJ1" s="0"/>
      <c r="AK1" s="0"/>
      <c r="AL1" s="3" t="s">
        <v>252</v>
      </c>
      <c r="AM1" s="0"/>
      <c r="AN1" s="0"/>
      <c r="AO1" s="3" t="s">
        <v>253</v>
      </c>
      <c r="AP1" s="0"/>
      <c r="AQ1" s="0"/>
      <c r="AR1" s="3" t="s">
        <v>254</v>
      </c>
      <c r="AS1" s="0"/>
    </row>
    <row collapsed="false" customFormat="false" customHeight="false" hidden="false" ht="12.1" outlineLevel="0" r="2">
      <c r="A2" s="11" t="n">
        <v>45712</v>
      </c>
      <c r="B2" s="6" t="n">
        <v>1</v>
      </c>
      <c r="C2" s="6" t="n">
        <v>95.62</v>
      </c>
      <c r="D2" s="11" t="n">
        <v>45803</v>
      </c>
      <c r="E2" s="6" t="n">
        <v>2</v>
      </c>
      <c r="F2" s="6" t="n">
        <v>6.96</v>
      </c>
      <c r="G2" s="11" t="n">
        <v>45713</v>
      </c>
      <c r="H2" s="6" t="n">
        <v>1</v>
      </c>
      <c r="I2" s="6" t="n">
        <v>12.53</v>
      </c>
      <c r="J2" s="11" t="n">
        <v>45712</v>
      </c>
      <c r="K2" s="6" t="n">
        <v>1</v>
      </c>
      <c r="L2" s="6" t="n">
        <v>1024.32</v>
      </c>
      <c r="M2" s="11" t="n">
        <v>45737</v>
      </c>
      <c r="N2" s="6" t="n">
        <v>1</v>
      </c>
      <c r="O2" s="6" t="n">
        <v>1013.96</v>
      </c>
      <c r="P2" s="11" t="n">
        <v>45719</v>
      </c>
      <c r="Q2" s="6" t="n">
        <v>1</v>
      </c>
      <c r="R2" s="6" t="n">
        <v>989.5</v>
      </c>
      <c r="S2" s="11" t="n">
        <v>45737</v>
      </c>
      <c r="T2" s="6" t="n">
        <v>1</v>
      </c>
      <c r="U2" s="6" t="n">
        <v>979</v>
      </c>
      <c r="V2" s="11" t="n">
        <v>45737</v>
      </c>
      <c r="W2" s="6" t="n">
        <v>1</v>
      </c>
      <c r="X2" s="6" t="n">
        <v>952.14</v>
      </c>
      <c r="Y2" s="11" t="n">
        <v>45737</v>
      </c>
      <c r="Z2" s="6" t="n">
        <v>1</v>
      </c>
      <c r="AA2" s="6" t="n">
        <v>988.42</v>
      </c>
      <c r="AB2" s="11" t="n">
        <v>45737</v>
      </c>
      <c r="AC2" s="6" t="n">
        <v>1</v>
      </c>
      <c r="AD2" s="6" t="n">
        <v>980.58</v>
      </c>
      <c r="AE2" s="11" t="n">
        <v>45737</v>
      </c>
      <c r="AF2" s="6" t="n">
        <v>1</v>
      </c>
      <c r="AG2" s="6" t="n">
        <v>888</v>
      </c>
      <c r="AH2" s="11" t="n">
        <v>45737</v>
      </c>
      <c r="AI2" s="6" t="n">
        <v>1</v>
      </c>
      <c r="AJ2" s="6" t="n">
        <v>974.5</v>
      </c>
      <c r="AK2" s="11" t="n">
        <v>45712</v>
      </c>
      <c r="AL2" s="6" t="n">
        <v>1</v>
      </c>
      <c r="AM2" s="6" t="n">
        <v>946.13</v>
      </c>
      <c r="AN2" s="11" t="n">
        <v>45713</v>
      </c>
      <c r="AO2" s="6" t="n">
        <v>1</v>
      </c>
      <c r="AP2" s="6" t="n">
        <v>544.93</v>
      </c>
      <c r="AQ2" s="11" t="n">
        <v>45737</v>
      </c>
      <c r="AR2" s="6" t="n">
        <v>1</v>
      </c>
      <c r="AS2" s="6" t="n">
        <v>952.16</v>
      </c>
    </row>
    <row collapsed="false" customFormat="false" customHeight="false" hidden="false" ht="12.1" outlineLevel="0" r="3">
      <c r="A3" s="11" t="n">
        <v>45722</v>
      </c>
      <c r="B3" s="6" t="n">
        <v>1</v>
      </c>
      <c r="C3" s="6" t="n">
        <v>93.54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45714</v>
      </c>
      <c r="K3" s="6" t="n">
        <v>1</v>
      </c>
      <c r="L3" s="6" t="n">
        <v>1004.82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45716</v>
      </c>
      <c r="AL3" s="6" t="n">
        <v>1</v>
      </c>
      <c r="AM3" s="6" t="n">
        <v>945.1</v>
      </c>
      <c r="AN3" s="11" t="n">
        <v>45731</v>
      </c>
      <c r="AO3" s="6" t="n">
        <v>1</v>
      </c>
      <c r="AP3" s="6" t="n">
        <v>508.97</v>
      </c>
      <c r="AQ3" s="0"/>
      <c r="AR3" s="5" t="s">
        <f>=SUM(AS2:AS2)/SUM(AR2:AR2)</f>
      </c>
      <c r="AS3" s="0" t="s">
        <v>11</v>
      </c>
    </row>
    <row collapsed="false" customFormat="false" customHeight="false" hidden="false" ht="12.1" outlineLevel="0" r="4">
      <c r="A4" s="11" t="n">
        <v>45723</v>
      </c>
      <c r="B4" s="6" t="n">
        <v>1</v>
      </c>
      <c r="C4" s="6" t="n">
        <v>91.66</v>
      </c>
      <c r="D4" s="0"/>
      <c r="E4" s="6" t="n">
        <v>4.25</v>
      </c>
      <c r="F4" s="0" t="s">
        <v>255</v>
      </c>
      <c r="G4" s="0"/>
      <c r="H4" s="6" t="n">
        <v>16.452</v>
      </c>
      <c r="I4" s="0" t="s">
        <v>255</v>
      </c>
      <c r="J4" s="0"/>
      <c r="K4" s="5" t="s">
        <f>=SUM(L2:L3)/SUM(K2:K3)</f>
      </c>
      <c r="L4" s="0" t="s">
        <v>11</v>
      </c>
      <c r="M4" s="0"/>
      <c r="N4" s="6" t="n">
        <v>100.2</v>
      </c>
      <c r="O4" s="0" t="s">
        <v>255</v>
      </c>
      <c r="P4" s="0"/>
      <c r="Q4" s="6" t="n">
        <v>100.1</v>
      </c>
      <c r="R4" s="0" t="s">
        <v>255</v>
      </c>
      <c r="S4" s="0"/>
      <c r="T4" s="6" t="n">
        <v>100.02</v>
      </c>
      <c r="U4" s="0" t="s">
        <v>255</v>
      </c>
      <c r="V4" s="0"/>
      <c r="W4" s="6" t="n">
        <v>100</v>
      </c>
      <c r="X4" s="0" t="s">
        <v>255</v>
      </c>
      <c r="Y4" s="0"/>
      <c r="Z4" s="6" t="n">
        <v>100.03</v>
      </c>
      <c r="AA4" s="0" t="s">
        <v>255</v>
      </c>
      <c r="AB4" s="0"/>
      <c r="AC4" s="6" t="n">
        <v>98.85</v>
      </c>
      <c r="AD4" s="0" t="s">
        <v>255</v>
      </c>
      <c r="AE4" s="0"/>
      <c r="AF4" s="6" t="n">
        <v>96.34</v>
      </c>
      <c r="AG4" s="0" t="s">
        <v>255</v>
      </c>
      <c r="AH4" s="0"/>
      <c r="AI4" s="6" t="n">
        <v>99.77</v>
      </c>
      <c r="AJ4" s="0" t="s">
        <v>255</v>
      </c>
      <c r="AK4" s="0"/>
      <c r="AL4" s="5" t="s">
        <f>=SUM(AM2:AM3)/SUM(AL2:AL3)</f>
      </c>
      <c r="AM4" s="0" t="s">
        <v>11</v>
      </c>
      <c r="AN4" s="11" t="n">
        <v>45737</v>
      </c>
      <c r="AO4" s="6" t="n">
        <v>1</v>
      </c>
      <c r="AP4" s="6" t="n">
        <v>451.34</v>
      </c>
      <c r="AQ4" s="0"/>
      <c r="AR4" s="6" t="n">
        <v>2.89</v>
      </c>
      <c r="AS4" s="0" t="s">
        <v>255</v>
      </c>
    </row>
    <row collapsed="false" customFormat="false" customHeight="false" hidden="false" ht="12.1" outlineLevel="0" r="5">
      <c r="A5" s="11" t="n">
        <v>45730</v>
      </c>
      <c r="B5" s="6" t="n">
        <v>1</v>
      </c>
      <c r="C5" s="6" t="n">
        <v>89.5</v>
      </c>
      <c r="D5" s="0"/>
      <c r="E5" s="6" t="n">
        <v>2</v>
      </c>
      <c r="F5" s="0" t="s">
        <v>256</v>
      </c>
      <c r="G5" s="0"/>
      <c r="H5" s="6" t="n">
        <v>1</v>
      </c>
      <c r="I5" s="0" t="s">
        <v>256</v>
      </c>
      <c r="J5" s="0"/>
      <c r="K5" s="6" t="n">
        <v>100.45</v>
      </c>
      <c r="L5" s="0" t="s">
        <v>255</v>
      </c>
      <c r="M5" s="0"/>
      <c r="N5" s="6" t="n">
        <v>1</v>
      </c>
      <c r="O5" s="0" t="s">
        <v>256</v>
      </c>
      <c r="P5" s="0"/>
      <c r="Q5" s="6" t="n">
        <v>1</v>
      </c>
      <c r="R5" s="0" t="s">
        <v>256</v>
      </c>
      <c r="S5" s="0"/>
      <c r="T5" s="6" t="n">
        <v>1</v>
      </c>
      <c r="U5" s="0" t="s">
        <v>256</v>
      </c>
      <c r="V5" s="0"/>
      <c r="W5" s="6" t="n">
        <v>1</v>
      </c>
      <c r="X5" s="0" t="s">
        <v>256</v>
      </c>
      <c r="Y5" s="0"/>
      <c r="Z5" s="6" t="n">
        <v>1</v>
      </c>
      <c r="AA5" s="0" t="s">
        <v>256</v>
      </c>
      <c r="AB5" s="0"/>
      <c r="AC5" s="6" t="n">
        <v>1</v>
      </c>
      <c r="AD5" s="0" t="s">
        <v>256</v>
      </c>
      <c r="AE5" s="0"/>
      <c r="AF5" s="6" t="n">
        <v>1</v>
      </c>
      <c r="AG5" s="0" t="s">
        <v>256</v>
      </c>
      <c r="AH5" s="0"/>
      <c r="AI5" s="6" t="n">
        <v>1</v>
      </c>
      <c r="AJ5" s="0" t="s">
        <v>256</v>
      </c>
      <c r="AK5" s="0"/>
      <c r="AL5" s="6" t="n">
        <v>35.38</v>
      </c>
      <c r="AM5" s="0" t="s">
        <v>255</v>
      </c>
      <c r="AN5" s="0"/>
      <c r="AO5" s="5" t="s">
        <f>=SUM(AP2:AP4)/SUM(AO2:AO4)</f>
      </c>
      <c r="AP5" s="0" t="s">
        <v>11</v>
      </c>
      <c r="AQ5" s="0"/>
      <c r="AR5" s="6" t="n">
        <v>1</v>
      </c>
      <c r="AS5" s="0" t="s">
        <v>256</v>
      </c>
    </row>
    <row collapsed="false" customFormat="false" customHeight="false" hidden="false" ht="12.1" outlineLevel="0" r="6">
      <c r="A6" s="11" t="n">
        <v>45737</v>
      </c>
      <c r="B6" s="6" t="n">
        <v>1</v>
      </c>
      <c r="C6" s="6" t="n">
        <v>91.18</v>
      </c>
      <c r="D6" s="0"/>
      <c r="E6" s="5" t="s">
        <f>=E5*(ABS(E4)-ABS(E3))</f>
      </c>
      <c r="F6" s="0" t="s">
        <v>257</v>
      </c>
      <c r="G6" s="0"/>
      <c r="H6" s="5" t="s">
        <f>=H5*(ABS(H4)-ABS(H3))</f>
      </c>
      <c r="I6" s="0" t="s">
        <v>257</v>
      </c>
      <c r="J6" s="0"/>
      <c r="K6" s="6" t="n">
        <v>2</v>
      </c>
      <c r="L6" s="0" t="s">
        <v>256</v>
      </c>
      <c r="M6" s="0"/>
      <c r="N6" s="6" t="s">
        <f>=Портфель!G8*Портфель!$Q$13</f>
      </c>
      <c r="O6" s="0" t="s">
        <v>6</v>
      </c>
      <c r="P6" s="0"/>
      <c r="Q6" s="6" t="s">
        <f>=Портфель!G9*Портфель!$Q$13</f>
      </c>
      <c r="R6" s="0" t="s">
        <v>6</v>
      </c>
      <c r="S6" s="0"/>
      <c r="T6" s="6" t="s">
        <f>=Портфель!G10*Портфель!$Q$13</f>
      </c>
      <c r="U6" s="0" t="s">
        <v>6</v>
      </c>
      <c r="V6" s="0"/>
      <c r="W6" s="6" t="s">
        <f>=Портфель!G11*Портфель!$Q$13</f>
      </c>
      <c r="X6" s="0" t="s">
        <v>6</v>
      </c>
      <c r="Y6" s="0"/>
      <c r="Z6" s="6" t="s">
        <f>=Портфель!G12*Портфель!$Q$13</f>
      </c>
      <c r="AA6" s="0" t="s">
        <v>6</v>
      </c>
      <c r="AB6" s="0"/>
      <c r="AC6" s="6" t="s">
        <f>=Портфель!G13*Портфель!$Q$13</f>
      </c>
      <c r="AD6" s="0" t="s">
        <v>6</v>
      </c>
      <c r="AE6" s="0"/>
      <c r="AF6" s="6" t="s">
        <f>=Портфель!G14*Портфель!$Q$13</f>
      </c>
      <c r="AG6" s="0" t="s">
        <v>6</v>
      </c>
      <c r="AH6" s="0"/>
      <c r="AI6" s="6" t="s">
        <f>=Портфель!G15*Портфель!$Q$13</f>
      </c>
      <c r="AJ6" s="0" t="s">
        <v>6</v>
      </c>
      <c r="AK6" s="0"/>
      <c r="AL6" s="6" t="n">
        <v>2</v>
      </c>
      <c r="AM6" s="0" t="s">
        <v>256</v>
      </c>
      <c r="AN6" s="0"/>
      <c r="AO6" s="6" t="n">
        <v>4.85</v>
      </c>
      <c r="AP6" s="0" t="s">
        <v>255</v>
      </c>
      <c r="AQ6" s="0"/>
      <c r="AR6" s="6" t="s">
        <f>=Портфель!G18*Портфель!$Q$13</f>
      </c>
      <c r="AS6" s="0" t="s">
        <v>6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0"/>
      <c r="F7" s="0"/>
      <c r="G7" s="0"/>
      <c r="H7" s="0"/>
      <c r="I7" s="0"/>
      <c r="J7" s="0"/>
      <c r="K7" s="6" t="s">
        <f>=Портфель!G7*Портфель!$Q$13</f>
      </c>
      <c r="L7" s="0" t="s">
        <v>6</v>
      </c>
      <c r="M7" s="0"/>
      <c r="N7" s="6" t="s">
        <f>=Портфель!H8*Портфель!$Q$13</f>
      </c>
      <c r="O7" s="0" t="s">
        <v>7</v>
      </c>
      <c r="P7" s="0"/>
      <c r="Q7" s="6" t="s">
        <f>=Портфель!H9*Портфель!$Q$13</f>
      </c>
      <c r="R7" s="0" t="s">
        <v>7</v>
      </c>
      <c r="S7" s="0"/>
      <c r="T7" s="6" t="s">
        <f>=Портфель!H10*Портфель!$Q$13</f>
      </c>
      <c r="U7" s="0" t="s">
        <v>7</v>
      </c>
      <c r="V7" s="0"/>
      <c r="W7" s="6" t="s">
        <f>=Портфель!H11*Портфель!$Q$13</f>
      </c>
      <c r="X7" s="0" t="s">
        <v>7</v>
      </c>
      <c r="Y7" s="0"/>
      <c r="Z7" s="6" t="s">
        <f>=Портфель!H12*Портфель!$Q$13</f>
      </c>
      <c r="AA7" s="0" t="s">
        <v>7</v>
      </c>
      <c r="AB7" s="0"/>
      <c r="AC7" s="6" t="s">
        <f>=Портфель!H13*Портфель!$Q$13</f>
      </c>
      <c r="AD7" s="0" t="s">
        <v>7</v>
      </c>
      <c r="AE7" s="0"/>
      <c r="AF7" s="6" t="s">
        <f>=Портфель!H14*Портфель!$Q$13</f>
      </c>
      <c r="AG7" s="0" t="s">
        <v>7</v>
      </c>
      <c r="AH7" s="0"/>
      <c r="AI7" s="6" t="s">
        <f>=Портфель!H15*Портфель!$Q$13</f>
      </c>
      <c r="AJ7" s="0" t="s">
        <v>7</v>
      </c>
      <c r="AK7" s="0"/>
      <c r="AL7" s="6" t="s">
        <f>=Портфель!G16*Портфель!$Q$13</f>
      </c>
      <c r="AM7" s="0" t="s">
        <v>6</v>
      </c>
      <c r="AN7" s="0"/>
      <c r="AO7" s="6" t="n">
        <v>3</v>
      </c>
      <c r="AP7" s="0" t="s">
        <v>256</v>
      </c>
      <c r="AQ7" s="0"/>
      <c r="AR7" s="6" t="s">
        <f>=Портфель!H18*Портфель!$Q$13</f>
      </c>
      <c r="AS7" s="0" t="s">
        <v>7</v>
      </c>
    </row>
    <row collapsed="false" customFormat="false" customHeight="false" hidden="false" ht="12.1" outlineLevel="0" r="8">
      <c r="A8" s="0"/>
      <c r="B8" s="6" t="n">
        <v>65.08</v>
      </c>
      <c r="C8" s="0" t="s">
        <v>255</v>
      </c>
      <c r="D8" s="0"/>
      <c r="E8" s="0"/>
      <c r="F8" s="0"/>
      <c r="G8" s="0"/>
      <c r="H8" s="0"/>
      <c r="I8" s="0"/>
      <c r="J8" s="0"/>
      <c r="K8" s="6" t="s">
        <f>=Портфель!H7*Портфель!$Q$13</f>
      </c>
      <c r="L8" s="0" t="s">
        <v>7</v>
      </c>
      <c r="M8" s="0"/>
      <c r="N8" s="5" t="s">
        <f>=N5*(N6*N4/100-N3+N7)</f>
      </c>
      <c r="O8" s="0" t="s">
        <v>257</v>
      </c>
      <c r="P8" s="0"/>
      <c r="Q8" s="5" t="s">
        <f>=Q5*(Q6*Q4/100-Q3+Q7)</f>
      </c>
      <c r="R8" s="0" t="s">
        <v>257</v>
      </c>
      <c r="S8" s="0"/>
      <c r="T8" s="5" t="s">
        <f>=T5*(T6*T4/100-T3+T7)</f>
      </c>
      <c r="U8" s="0" t="s">
        <v>257</v>
      </c>
      <c r="V8" s="0"/>
      <c r="W8" s="5" t="s">
        <f>=W5*(W6*W4/100-W3+W7)</f>
      </c>
      <c r="X8" s="0" t="s">
        <v>257</v>
      </c>
      <c r="Y8" s="0"/>
      <c r="Z8" s="5" t="s">
        <f>=Z5*(Z6*Z4/100-Z3+Z7)</f>
      </c>
      <c r="AA8" s="0" t="s">
        <v>257</v>
      </c>
      <c r="AB8" s="0"/>
      <c r="AC8" s="5" t="s">
        <f>=AC5*(AC6*AC4/100-AC3+AC7)</f>
      </c>
      <c r="AD8" s="0" t="s">
        <v>257</v>
      </c>
      <c r="AE8" s="0"/>
      <c r="AF8" s="5" t="s">
        <f>=AF5*(AF6*AF4/100-AF3+AF7)</f>
      </c>
      <c r="AG8" s="0" t="s">
        <v>257</v>
      </c>
      <c r="AH8" s="0"/>
      <c r="AI8" s="5" t="s">
        <f>=AI5*(AI6*AI4/100-AI3+AI7)</f>
      </c>
      <c r="AJ8" s="0" t="s">
        <v>257</v>
      </c>
      <c r="AK8" s="0"/>
      <c r="AL8" s="6" t="s">
        <f>=Портфель!H16*Портфель!$Q$13</f>
      </c>
      <c r="AM8" s="0" t="s">
        <v>7</v>
      </c>
      <c r="AN8" s="0"/>
      <c r="AO8" s="6" t="s">
        <f>=Портфель!G17*Портфель!$Q$13</f>
      </c>
      <c r="AP8" s="0" t="s">
        <v>6</v>
      </c>
      <c r="AQ8" s="0"/>
      <c r="AR8" s="5" t="s">
        <f>=AR5*(AR6*AR4/100-AR3+AR7)</f>
      </c>
      <c r="AS8" s="0" t="s">
        <v>257</v>
      </c>
    </row>
    <row collapsed="false" customFormat="false" customHeight="false" hidden="false" ht="12.1" outlineLevel="0" r="9">
      <c r="A9" s="0"/>
      <c r="B9" s="6" t="n">
        <v>5</v>
      </c>
      <c r="C9" s="0" t="s">
        <v>256</v>
      </c>
      <c r="D9" s="0"/>
      <c r="E9" s="0"/>
      <c r="F9" s="0"/>
      <c r="G9" s="0"/>
      <c r="H9" s="0"/>
      <c r="I9" s="0"/>
      <c r="J9" s="0"/>
      <c r="K9" s="5" t="s">
        <f>=K6*(K7*K5/100-K4+K8)</f>
      </c>
      <c r="L9" s="0" t="s">
        <v>257</v>
      </c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5" t="s">
        <f>=AL6*(AL7*AL5/100-AL4+AL8)</f>
      </c>
      <c r="AM9" s="0" t="s">
        <v>257</v>
      </c>
      <c r="AN9" s="0"/>
      <c r="AO9" s="6" t="s">
        <f>=Портфель!H17*Портфель!$Q$13</f>
      </c>
      <c r="AP9" s="0" t="s">
        <v>7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257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5" t="s">
        <f>=AO7*(AO8*AO6/100-AO5+AO9)</f>
      </c>
      <c r="AP10" s="0" t="s">
        <v>257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85</v>
      </c>
      <c r="B1" s="18" t="s">
        <v>0</v>
      </c>
      <c r="C1" s="18" t="s">
        <v>2</v>
      </c>
      <c r="D1" s="18" t="s">
        <v>258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259</v>
      </c>
      <c r="L1" s="18" t="s">
        <v>260</v>
      </c>
      <c r="M1" s="18" t="s">
        <v>75</v>
      </c>
      <c r="N1" s="18" t="s">
        <v>19</v>
      </c>
      <c r="O1" s="18" t="s">
        <v>31</v>
      </c>
      <c r="P1" s="18" t="s">
        <v>261</v>
      </c>
    </row>
    <row collapsed="false" customFormat="false" customHeight="false" hidden="false" ht="12.1" outlineLevel="0" r="2">
      <c r="A2" s="21" t="n">
        <v>45707</v>
      </c>
      <c r="B2" s="22" t="s">
        <v>262</v>
      </c>
      <c r="C2" s="22" t="s">
        <v>92</v>
      </c>
      <c r="D2" s="22" t="s">
        <v>262</v>
      </c>
      <c r="E2" s="22" t="s">
        <v>262</v>
      </c>
      <c r="F2" s="22" t="s">
        <v>19</v>
      </c>
      <c r="G2" s="23" t="n">
        <v>1</v>
      </c>
      <c r="H2" s="24" t="n">
        <v>500</v>
      </c>
      <c r="I2" s="24" t="n">
        <v>500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4"/>
      <c r="P2" s="22"/>
    </row>
    <row collapsed="false" customFormat="false" customHeight="false" hidden="false" ht="12.1" outlineLevel="0" r="3">
      <c r="A3" s="21" t="n">
        <v>45708</v>
      </c>
      <c r="B3" s="22" t="s">
        <v>262</v>
      </c>
      <c r="C3" s="22" t="s">
        <v>92</v>
      </c>
      <c r="D3" s="22" t="s">
        <v>262</v>
      </c>
      <c r="E3" s="22" t="s">
        <v>262</v>
      </c>
      <c r="F3" s="22" t="s">
        <v>19</v>
      </c>
      <c r="G3" s="23" t="n">
        <v>1</v>
      </c>
      <c r="H3" s="24" t="n">
        <v>10000</v>
      </c>
      <c r="I3" s="24" t="n">
        <v>10000</v>
      </c>
      <c r="J3" s="24" t="n">
        <v>0</v>
      </c>
      <c r="K3" s="24" t="n">
        <v>-0</v>
      </c>
      <c r="L3" s="24" t="n">
        <v>-0</v>
      </c>
      <c r="M3" s="24"/>
      <c r="N3" s="6" t="s">
        <f>=I3+J3+K3+L3</f>
      </c>
      <c r="O3" s="24"/>
      <c r="P3" s="22"/>
    </row>
    <row collapsed="false" customFormat="false" customHeight="false" hidden="false" ht="12.1" outlineLevel="0" r="4">
      <c r="A4" s="20" t="n">
        <v>45709</v>
      </c>
      <c r="B4" s="16" t="s">
        <v>263</v>
      </c>
      <c r="C4" s="16" t="s">
        <v>264</v>
      </c>
      <c r="D4" s="16" t="s">
        <v>229</v>
      </c>
      <c r="E4" s="16" t="s">
        <v>265</v>
      </c>
      <c r="F4" s="16" t="s">
        <v>19</v>
      </c>
      <c r="G4" s="7" t="n">
        <v>1</v>
      </c>
      <c r="H4" s="6" t="n">
        <v>88.92</v>
      </c>
      <c r="I4" s="6" t="n">
        <v>-88.92</v>
      </c>
      <c r="J4" s="6" t="n">
        <v>-0</v>
      </c>
      <c r="K4" s="6" t="n">
        <v>-0</v>
      </c>
      <c r="L4" s="6" t="n">
        <v>-0</v>
      </c>
      <c r="M4" s="6"/>
      <c r="N4" s="6" t="s">
        <f>=I4+J4+K4+L4</f>
      </c>
      <c r="O4" s="6"/>
      <c r="P4" s="16"/>
    </row>
    <row collapsed="false" customFormat="false" customHeight="false" hidden="false" ht="12.1" outlineLevel="0" r="5">
      <c r="A5" s="20" t="n">
        <v>45712</v>
      </c>
      <c r="B5" s="16" t="s">
        <v>232</v>
      </c>
      <c r="C5" s="16" t="s">
        <v>266</v>
      </c>
      <c r="D5" s="16" t="s">
        <v>229</v>
      </c>
      <c r="E5" s="16" t="s">
        <v>17</v>
      </c>
      <c r="F5" s="16" t="s">
        <v>19</v>
      </c>
      <c r="G5" s="7" t="n">
        <v>1</v>
      </c>
      <c r="H5" s="6" t="n">
        <v>93.25</v>
      </c>
      <c r="I5" s="6" t="n">
        <v>-93.25</v>
      </c>
      <c r="J5" s="6" t="n">
        <v>-0</v>
      </c>
      <c r="K5" s="6" t="n">
        <v>-0</v>
      </c>
      <c r="L5" s="6" t="n">
        <v>-0</v>
      </c>
      <c r="M5" s="6"/>
      <c r="N5" s="6" t="s">
        <f>=I5+J5+K5+L5</f>
      </c>
      <c r="O5" s="6"/>
      <c r="P5" s="16"/>
    </row>
    <row collapsed="false" customFormat="false" customHeight="false" hidden="false" ht="12.1" outlineLevel="0" r="6">
      <c r="A6" s="20" t="n">
        <v>45712</v>
      </c>
      <c r="B6" s="16" t="s">
        <v>263</v>
      </c>
      <c r="C6" s="16" t="s">
        <v>264</v>
      </c>
      <c r="D6" s="16" t="s">
        <v>229</v>
      </c>
      <c r="E6" s="16" t="s">
        <v>265</v>
      </c>
      <c r="F6" s="16" t="s">
        <v>19</v>
      </c>
      <c r="G6" s="7" t="n">
        <v>1</v>
      </c>
      <c r="H6" s="6" t="n">
        <v>88.23</v>
      </c>
      <c r="I6" s="6" t="n">
        <v>-88.23</v>
      </c>
      <c r="J6" s="6" t="n">
        <v>-0</v>
      </c>
      <c r="K6" s="6" t="n">
        <v>-0</v>
      </c>
      <c r="L6" s="6" t="n">
        <v>-0</v>
      </c>
      <c r="M6" s="6"/>
      <c r="N6" s="6" t="s">
        <f>=I6+J6+K6+L6</f>
      </c>
      <c r="O6" s="6"/>
      <c r="P6" s="16"/>
    </row>
    <row collapsed="false" customFormat="false" customHeight="false" hidden="false" ht="12.1" outlineLevel="0" r="7">
      <c r="A7" s="20" t="n">
        <v>45712</v>
      </c>
      <c r="B7" s="16" t="s">
        <v>233</v>
      </c>
      <c r="C7" s="16" t="s">
        <v>267</v>
      </c>
      <c r="D7" s="16" t="s">
        <v>229</v>
      </c>
      <c r="E7" s="16" t="s">
        <v>33</v>
      </c>
      <c r="F7" s="16" t="s">
        <v>19</v>
      </c>
      <c r="G7" s="7" t="n">
        <v>1</v>
      </c>
      <c r="H7" s="6" t="n">
        <v>91.26</v>
      </c>
      <c r="I7" s="6" t="n">
        <v>-912.6</v>
      </c>
      <c r="J7" s="6" t="n">
        <v>-1.45</v>
      </c>
      <c r="K7" s="6" t="n">
        <v>-0</v>
      </c>
      <c r="L7" s="6" t="n">
        <v>-0</v>
      </c>
      <c r="M7" s="6"/>
      <c r="N7" s="6" t="s">
        <f>=I7+J7+K7+L7</f>
      </c>
      <c r="O7" s="6"/>
      <c r="P7" s="16"/>
    </row>
    <row collapsed="false" customFormat="false" customHeight="false" hidden="false" ht="12.1" outlineLevel="0" r="8">
      <c r="A8" s="20" t="n">
        <v>45712</v>
      </c>
      <c r="B8" s="16" t="s">
        <v>68</v>
      </c>
      <c r="C8" s="16" t="s">
        <v>268</v>
      </c>
      <c r="D8" s="16" t="s">
        <v>229</v>
      </c>
      <c r="E8" s="16" t="s">
        <v>33</v>
      </c>
      <c r="F8" s="16" t="s">
        <v>19</v>
      </c>
      <c r="G8" s="7" t="n">
        <v>1</v>
      </c>
      <c r="H8" s="6" t="n">
        <v>94.06</v>
      </c>
      <c r="I8" s="6" t="n">
        <v>-940.6</v>
      </c>
      <c r="J8" s="6" t="n">
        <v>-5.53</v>
      </c>
      <c r="K8" s="6" t="n">
        <v>-0</v>
      </c>
      <c r="L8" s="6" t="n">
        <v>-0</v>
      </c>
      <c r="M8" s="6"/>
      <c r="N8" s="6" t="s">
        <f>=I8+J8+K8+L8</f>
      </c>
      <c r="O8" s="6"/>
      <c r="P8" s="16"/>
    </row>
    <row collapsed="false" customFormat="false" customHeight="false" hidden="false" ht="12.1" outlineLevel="0" r="9">
      <c r="A9" s="20" t="n">
        <v>45712</v>
      </c>
      <c r="B9" s="16" t="s">
        <v>234</v>
      </c>
      <c r="C9" s="16" t="s">
        <v>269</v>
      </c>
      <c r="D9" s="16" t="s">
        <v>229</v>
      </c>
      <c r="E9" s="16" t="s">
        <v>33</v>
      </c>
      <c r="F9" s="16" t="s">
        <v>19</v>
      </c>
      <c r="G9" s="7" t="n">
        <v>1</v>
      </c>
      <c r="H9" s="6" t="n">
        <v>98.79</v>
      </c>
      <c r="I9" s="6" t="n">
        <v>-987.9</v>
      </c>
      <c r="J9" s="6" t="n">
        <v>-0.62</v>
      </c>
      <c r="K9" s="6" t="n">
        <v>-0</v>
      </c>
      <c r="L9" s="6" t="n">
        <v>-0</v>
      </c>
      <c r="M9" s="6"/>
      <c r="N9" s="6" t="s">
        <f>=I9+J9+K9+L9</f>
      </c>
      <c r="O9" s="6"/>
      <c r="P9" s="16"/>
    </row>
    <row collapsed="false" customFormat="false" customHeight="false" hidden="false" ht="12.1" outlineLevel="0" r="10">
      <c r="A10" s="20" t="n">
        <v>45712</v>
      </c>
      <c r="B10" s="16" t="s">
        <v>32</v>
      </c>
      <c r="C10" s="16" t="s">
        <v>270</v>
      </c>
      <c r="D10" s="16" t="s">
        <v>229</v>
      </c>
      <c r="E10" s="16" t="s">
        <v>33</v>
      </c>
      <c r="F10" s="16" t="s">
        <v>19</v>
      </c>
      <c r="G10" s="7" t="n">
        <v>1</v>
      </c>
      <c r="H10" s="6" t="n">
        <v>99.9</v>
      </c>
      <c r="I10" s="6" t="n">
        <v>-999</v>
      </c>
      <c r="J10" s="6" t="n">
        <v>-25.32</v>
      </c>
      <c r="K10" s="6" t="n">
        <v>-0</v>
      </c>
      <c r="L10" s="6" t="n">
        <v>-0</v>
      </c>
      <c r="M10" s="6"/>
      <c r="N10" s="6" t="s">
        <f>=I10+J10+K10+L10</f>
      </c>
      <c r="O10" s="6"/>
      <c r="P10" s="16"/>
    </row>
    <row collapsed="false" customFormat="false" customHeight="false" hidden="false" ht="12.1" outlineLevel="0" r="11">
      <c r="A11" s="20" t="n">
        <v>45712</v>
      </c>
      <c r="B11" s="16" t="s">
        <v>16</v>
      </c>
      <c r="C11" s="16" t="s">
        <v>271</v>
      </c>
      <c r="D11" s="16" t="s">
        <v>229</v>
      </c>
      <c r="E11" s="16" t="s">
        <v>17</v>
      </c>
      <c r="F11" s="16" t="s">
        <v>19</v>
      </c>
      <c r="G11" s="7" t="n">
        <v>1</v>
      </c>
      <c r="H11" s="6" t="n">
        <v>95.62</v>
      </c>
      <c r="I11" s="6" t="n">
        <v>-95.62</v>
      </c>
      <c r="J11" s="6" t="n">
        <v>-0</v>
      </c>
      <c r="K11" s="6" t="n">
        <v>-0</v>
      </c>
      <c r="L11" s="6" t="n">
        <v>-0</v>
      </c>
      <c r="M11" s="6"/>
      <c r="N11" s="6" t="s">
        <f>=I11+J11+K11+L11</f>
      </c>
      <c r="O11" s="6"/>
      <c r="P11" s="16"/>
    </row>
    <row collapsed="false" customFormat="false" customHeight="false" hidden="false" ht="12.1" outlineLevel="0" r="12">
      <c r="A12" s="20" t="n">
        <v>45713</v>
      </c>
      <c r="B12" s="16" t="s">
        <v>72</v>
      </c>
      <c r="C12" s="16" t="s">
        <v>272</v>
      </c>
      <c r="D12" s="16" t="s">
        <v>229</v>
      </c>
      <c r="E12" s="16" t="s">
        <v>33</v>
      </c>
      <c r="F12" s="16" t="s">
        <v>19</v>
      </c>
      <c r="G12" s="7" t="n">
        <v>1</v>
      </c>
      <c r="H12" s="6" t="n">
        <v>54</v>
      </c>
      <c r="I12" s="6" t="n">
        <v>-540</v>
      </c>
      <c r="J12" s="6" t="n">
        <v>-4.93</v>
      </c>
      <c r="K12" s="6" t="n">
        <v>-0</v>
      </c>
      <c r="L12" s="6" t="n">
        <v>-0</v>
      </c>
      <c r="M12" s="6"/>
      <c r="N12" s="6" t="s">
        <f>=I12+J12+K12+L12</f>
      </c>
      <c r="O12" s="6"/>
      <c r="P12" s="16"/>
    </row>
    <row collapsed="false" customFormat="false" customHeight="false" hidden="false" ht="12.1" outlineLevel="0" r="13">
      <c r="A13" s="20" t="n">
        <v>45713</v>
      </c>
      <c r="B13" s="16" t="s">
        <v>26</v>
      </c>
      <c r="C13" s="16" t="s">
        <v>273</v>
      </c>
      <c r="D13" s="16" t="s">
        <v>229</v>
      </c>
      <c r="E13" s="16" t="s">
        <v>27</v>
      </c>
      <c r="F13" s="16" t="s">
        <v>19</v>
      </c>
      <c r="G13" s="7" t="n">
        <v>1</v>
      </c>
      <c r="H13" s="6" t="n">
        <v>12.526</v>
      </c>
      <c r="I13" s="6" t="n">
        <v>-12.53</v>
      </c>
      <c r="J13" s="6" t="n">
        <v>-0</v>
      </c>
      <c r="K13" s="6" t="n">
        <v>-0</v>
      </c>
      <c r="L13" s="6" t="n">
        <v>-0</v>
      </c>
      <c r="M13" s="6"/>
      <c r="N13" s="6" t="s">
        <f>=I13+J13+K13+L13</f>
      </c>
      <c r="O13" s="6"/>
      <c r="P13" s="16"/>
    </row>
    <row collapsed="false" customFormat="false" customHeight="false" hidden="false" ht="12.1" outlineLevel="0" r="14">
      <c r="A14" s="21" t="n">
        <v>45714</v>
      </c>
      <c r="B14" s="22" t="s">
        <v>274</v>
      </c>
      <c r="C14" s="22" t="s">
        <v>275</v>
      </c>
      <c r="D14" s="22" t="s">
        <v>274</v>
      </c>
      <c r="E14" s="22" t="s">
        <v>274</v>
      </c>
      <c r="F14" s="22" t="s">
        <v>19</v>
      </c>
      <c r="G14" s="23" t="n">
        <v>1</v>
      </c>
      <c r="H14" s="24" t="n">
        <v>12.33</v>
      </c>
      <c r="I14" s="24" t="n">
        <v>12.33</v>
      </c>
      <c r="J14" s="24" t="n">
        <v>0</v>
      </c>
      <c r="K14" s="24" t="n">
        <v>-0</v>
      </c>
      <c r="L14" s="24" t="n">
        <v>-0</v>
      </c>
      <c r="M14" s="24"/>
      <c r="N14" s="6" t="s">
        <f>=I14+J14+K14+L14</f>
      </c>
      <c r="O14" s="24"/>
      <c r="P14" s="22"/>
    </row>
    <row collapsed="false" customFormat="false" customHeight="false" hidden="false" ht="12.1" outlineLevel="0" r="15">
      <c r="A15" s="21" t="n">
        <v>45714</v>
      </c>
      <c r="B15" s="22" t="s">
        <v>274</v>
      </c>
      <c r="C15" s="22" t="s">
        <v>276</v>
      </c>
      <c r="D15" s="22" t="s">
        <v>274</v>
      </c>
      <c r="E15" s="22" t="s">
        <v>274</v>
      </c>
      <c r="F15" s="22" t="s">
        <v>19</v>
      </c>
      <c r="G15" s="23" t="n">
        <v>1</v>
      </c>
      <c r="H15" s="24" t="n">
        <v>27.12</v>
      </c>
      <c r="I15" s="24" t="n">
        <v>27.12</v>
      </c>
      <c r="J15" s="24" t="n">
        <v>0</v>
      </c>
      <c r="K15" s="24" t="n">
        <v>-0</v>
      </c>
      <c r="L15" s="24" t="n">
        <v>-0</v>
      </c>
      <c r="M15" s="24"/>
      <c r="N15" s="6" t="s">
        <f>=I15+J15+K15+L15</f>
      </c>
      <c r="O15" s="24"/>
      <c r="P15" s="22"/>
    </row>
    <row collapsed="false" customFormat="false" customHeight="false" hidden="false" ht="12.1" outlineLevel="0" r="16">
      <c r="A16" s="20" t="n">
        <v>45714</v>
      </c>
      <c r="B16" s="16" t="s">
        <v>263</v>
      </c>
      <c r="C16" s="16" t="s">
        <v>264</v>
      </c>
      <c r="D16" s="16" t="s">
        <v>229</v>
      </c>
      <c r="E16" s="16" t="s">
        <v>265</v>
      </c>
      <c r="F16" s="16" t="s">
        <v>19</v>
      </c>
      <c r="G16" s="7" t="n">
        <v>1</v>
      </c>
      <c r="H16" s="6" t="n">
        <v>87.1</v>
      </c>
      <c r="I16" s="6" t="n">
        <v>-87.1</v>
      </c>
      <c r="J16" s="6" t="n">
        <v>-0</v>
      </c>
      <c r="K16" s="6" t="n">
        <v>-0</v>
      </c>
      <c r="L16" s="6" t="n">
        <v>-0</v>
      </c>
      <c r="M16" s="6"/>
      <c r="N16" s="6" t="s">
        <f>=I16+J16+K16+L16</f>
      </c>
      <c r="O16" s="6"/>
      <c r="P16" s="16"/>
    </row>
    <row collapsed="false" customFormat="false" customHeight="false" hidden="false" ht="12.1" outlineLevel="0" r="17">
      <c r="A17" s="20" t="n">
        <v>45715</v>
      </c>
      <c r="B17" s="16" t="s">
        <v>263</v>
      </c>
      <c r="C17" s="16" t="s">
        <v>264</v>
      </c>
      <c r="D17" s="16" t="s">
        <v>229</v>
      </c>
      <c r="E17" s="16" t="s">
        <v>265</v>
      </c>
      <c r="F17" s="16" t="s">
        <v>19</v>
      </c>
      <c r="G17" s="7" t="n">
        <v>2</v>
      </c>
      <c r="H17" s="6" t="n">
        <v>87.09</v>
      </c>
      <c r="I17" s="6" t="n">
        <v>-174.18</v>
      </c>
      <c r="J17" s="6" t="n">
        <v>-0</v>
      </c>
      <c r="K17" s="6" t="n">
        <v>-0</v>
      </c>
      <c r="L17" s="6" t="n">
        <v>-0</v>
      </c>
      <c r="M17" s="6"/>
      <c r="N17" s="6" t="s">
        <f>=I17+J17+K17+L17</f>
      </c>
      <c r="O17" s="6"/>
      <c r="P17" s="16"/>
    </row>
    <row collapsed="false" customFormat="false" customHeight="false" hidden="false" ht="12.1" outlineLevel="0" r="18">
      <c r="A18" s="20" t="n">
        <v>45716</v>
      </c>
      <c r="B18" s="16" t="s">
        <v>277</v>
      </c>
      <c r="C18" s="16" t="s">
        <v>278</v>
      </c>
      <c r="D18" s="16" t="s">
        <v>229</v>
      </c>
      <c r="E18" s="16" t="s">
        <v>265</v>
      </c>
      <c r="F18" s="16" t="s">
        <v>19</v>
      </c>
      <c r="G18" s="7" t="n">
        <v>5</v>
      </c>
      <c r="H18" s="6" t="n">
        <v>12.014</v>
      </c>
      <c r="I18" s="6" t="n">
        <v>-60.07</v>
      </c>
      <c r="J18" s="6" t="n">
        <v>-0</v>
      </c>
      <c r="K18" s="6" t="n">
        <v>-0</v>
      </c>
      <c r="L18" s="6" t="n">
        <v>-0</v>
      </c>
      <c r="M18" s="6"/>
      <c r="N18" s="6" t="s">
        <f>=I18+J18+K18+L18</f>
      </c>
      <c r="O18" s="6"/>
      <c r="P18" s="16"/>
    </row>
    <row collapsed="false" customFormat="false" customHeight="false" hidden="false" ht="12.1" outlineLevel="0" r="19">
      <c r="A19" s="20" t="n">
        <v>45716</v>
      </c>
      <c r="B19" s="16" t="s">
        <v>68</v>
      </c>
      <c r="C19" s="16" t="s">
        <v>268</v>
      </c>
      <c r="D19" s="16" t="s">
        <v>229</v>
      </c>
      <c r="E19" s="16" t="s">
        <v>33</v>
      </c>
      <c r="F19" s="16" t="s">
        <v>19</v>
      </c>
      <c r="G19" s="7" t="n">
        <v>1</v>
      </c>
      <c r="H19" s="6" t="n">
        <v>93.68</v>
      </c>
      <c r="I19" s="6" t="n">
        <v>-936.8</v>
      </c>
      <c r="J19" s="6" t="n">
        <v>-8.3</v>
      </c>
      <c r="K19" s="6" t="n">
        <v>-0</v>
      </c>
      <c r="L19" s="6" t="n">
        <v>-0</v>
      </c>
      <c r="M19" s="6"/>
      <c r="N19" s="6" t="s">
        <f>=I19+J19+K19+L19</f>
      </c>
      <c r="O19" s="6"/>
      <c r="P19" s="16"/>
    </row>
    <row collapsed="false" customFormat="false" customHeight="false" hidden="false" ht="12.1" outlineLevel="0" r="20">
      <c r="A20" s="25" t="n">
        <v>45719</v>
      </c>
      <c r="B20" s="26" t="s">
        <v>279</v>
      </c>
      <c r="C20" s="26" t="s">
        <v>96</v>
      </c>
      <c r="D20" s="26" t="s">
        <v>279</v>
      </c>
      <c r="E20" s="26" t="s">
        <v>279</v>
      </c>
      <c r="F20" s="26" t="s">
        <v>19</v>
      </c>
      <c r="G20" s="27" t="n">
        <v>1</v>
      </c>
      <c r="H20" s="28" t="n">
        <v>-100</v>
      </c>
      <c r="I20" s="28" t="n">
        <v>-100</v>
      </c>
      <c r="J20" s="28" t="n">
        <v>0</v>
      </c>
      <c r="K20" s="28" t="n">
        <v>-0</v>
      </c>
      <c r="L20" s="28" t="n">
        <v>-0</v>
      </c>
      <c r="M20" s="28"/>
      <c r="N20" s="6" t="s">
        <f>=I20+J20+K20+L20</f>
      </c>
      <c r="O20" s="28"/>
      <c r="P20" s="26"/>
    </row>
    <row collapsed="false" customFormat="false" customHeight="false" hidden="false" ht="12.1" outlineLevel="0" r="21">
      <c r="A21" s="29" t="n">
        <v>45719</v>
      </c>
      <c r="B21" s="30" t="s">
        <v>280</v>
      </c>
      <c r="C21" s="30" t="s">
        <v>281</v>
      </c>
      <c r="D21" s="30" t="s">
        <v>280</v>
      </c>
      <c r="E21" s="30" t="s">
        <v>280</v>
      </c>
      <c r="F21" s="30" t="s">
        <v>19</v>
      </c>
      <c r="G21" s="31" t="n">
        <v>1</v>
      </c>
      <c r="H21" s="32" t="n">
        <v>-2</v>
      </c>
      <c r="I21" s="32" t="n">
        <v>-2</v>
      </c>
      <c r="J21" s="32" t="n">
        <v>0</v>
      </c>
      <c r="K21" s="32" t="n">
        <v>-0</v>
      </c>
      <c r="L21" s="32" t="n">
        <v>-0</v>
      </c>
      <c r="M21" s="32"/>
      <c r="N21" s="6" t="s">
        <f>=I21+J21+K21+L21</f>
      </c>
      <c r="O21" s="32"/>
      <c r="P21" s="30"/>
    </row>
    <row collapsed="false" customFormat="false" customHeight="false" hidden="false" ht="12.1" outlineLevel="0" r="22">
      <c r="A22" s="20" t="n">
        <v>45719</v>
      </c>
      <c r="B22" s="16" t="s">
        <v>41</v>
      </c>
      <c r="C22" s="16" t="s">
        <v>282</v>
      </c>
      <c r="D22" s="16" t="s">
        <v>229</v>
      </c>
      <c r="E22" s="16" t="s">
        <v>33</v>
      </c>
      <c r="F22" s="16" t="s">
        <v>19</v>
      </c>
      <c r="G22" s="7" t="n">
        <v>1</v>
      </c>
      <c r="H22" s="6" t="n">
        <v>98.4</v>
      </c>
      <c r="I22" s="6" t="n">
        <v>-984</v>
      </c>
      <c r="J22" s="6" t="n">
        <v>-5.5</v>
      </c>
      <c r="K22" s="6" t="n">
        <v>-0</v>
      </c>
      <c r="L22" s="6" t="n">
        <v>-0</v>
      </c>
      <c r="M22" s="6"/>
      <c r="N22" s="6" t="s">
        <f>=I22+J22+K22+L22</f>
      </c>
      <c r="O22" s="6"/>
      <c r="P22" s="16"/>
    </row>
    <row collapsed="false" customFormat="false" customHeight="false" hidden="false" ht="12.1" outlineLevel="0" r="23">
      <c r="A23" s="20" t="n">
        <v>45719</v>
      </c>
      <c r="B23" s="16" t="s">
        <v>32</v>
      </c>
      <c r="C23" s="16" t="s">
        <v>270</v>
      </c>
      <c r="D23" s="16" t="s">
        <v>229</v>
      </c>
      <c r="E23" s="16" t="s">
        <v>33</v>
      </c>
      <c r="F23" s="16" t="s">
        <v>19</v>
      </c>
      <c r="G23" s="7" t="n">
        <v>1</v>
      </c>
      <c r="H23" s="6" t="n">
        <v>100.03</v>
      </c>
      <c r="I23" s="6" t="n">
        <v>-1000.3</v>
      </c>
      <c r="J23" s="6" t="n">
        <v>-4.52</v>
      </c>
      <c r="K23" s="6" t="n">
        <v>-0</v>
      </c>
      <c r="L23" s="6" t="n">
        <v>-0</v>
      </c>
      <c r="M23" s="6"/>
      <c r="N23" s="6" t="s">
        <f>=I23+J23+K23+L23</f>
      </c>
      <c r="O23" s="6"/>
      <c r="P23" s="16"/>
    </row>
    <row collapsed="false" customFormat="false" customHeight="false" hidden="false" ht="12.1" outlineLevel="0" r="24">
      <c r="A24" s="20" t="n">
        <v>45720</v>
      </c>
      <c r="B24" s="16" t="s">
        <v>232</v>
      </c>
      <c r="C24" s="16" t="s">
        <v>266</v>
      </c>
      <c r="D24" s="16" t="s">
        <v>229</v>
      </c>
      <c r="E24" s="16" t="s">
        <v>17</v>
      </c>
      <c r="F24" s="16" t="s">
        <v>19</v>
      </c>
      <c r="G24" s="7" t="n">
        <v>1</v>
      </c>
      <c r="H24" s="6" t="n">
        <v>88.5</v>
      </c>
      <c r="I24" s="6" t="n">
        <v>-88.5</v>
      </c>
      <c r="J24" s="6" t="n">
        <v>-0</v>
      </c>
      <c r="K24" s="6" t="n">
        <v>-0</v>
      </c>
      <c r="L24" s="6" t="n">
        <v>-0</v>
      </c>
      <c r="M24" s="6"/>
      <c r="N24" s="6" t="s">
        <f>=I24+J24+K24+L24</f>
      </c>
      <c r="O24" s="6"/>
      <c r="P24" s="16"/>
    </row>
    <row collapsed="false" customFormat="false" customHeight="false" hidden="false" ht="12.1" outlineLevel="0" r="25">
      <c r="A25" s="20" t="n">
        <v>45720</v>
      </c>
      <c r="B25" s="16" t="s">
        <v>235</v>
      </c>
      <c r="C25" s="16" t="s">
        <v>283</v>
      </c>
      <c r="D25" s="16" t="s">
        <v>229</v>
      </c>
      <c r="E25" s="16" t="s">
        <v>33</v>
      </c>
      <c r="F25" s="16" t="s">
        <v>19</v>
      </c>
      <c r="G25" s="7" t="n">
        <v>1</v>
      </c>
      <c r="H25" s="6" t="n">
        <v>99.69</v>
      </c>
      <c r="I25" s="6" t="n">
        <v>-996.9</v>
      </c>
      <c r="J25" s="6" t="n">
        <v>-14.25</v>
      </c>
      <c r="K25" s="6" t="n">
        <v>-0</v>
      </c>
      <c r="L25" s="6" t="n">
        <v>-0</v>
      </c>
      <c r="M25" s="6"/>
      <c r="N25" s="6" t="s">
        <f>=I25+J25+K25+L25</f>
      </c>
      <c r="O25" s="6"/>
      <c r="P25" s="16"/>
    </row>
    <row collapsed="false" customFormat="false" customHeight="false" hidden="false" ht="12.1" outlineLevel="0" r="26">
      <c r="A26" s="21" t="n">
        <v>45721</v>
      </c>
      <c r="B26" s="22" t="s">
        <v>262</v>
      </c>
      <c r="C26" s="22" t="s">
        <v>92</v>
      </c>
      <c r="D26" s="22" t="s">
        <v>262</v>
      </c>
      <c r="E26" s="22" t="s">
        <v>262</v>
      </c>
      <c r="F26" s="22" t="s">
        <v>19</v>
      </c>
      <c r="G26" s="23" t="n">
        <v>1</v>
      </c>
      <c r="H26" s="24" t="n">
        <v>400</v>
      </c>
      <c r="I26" s="24" t="n">
        <v>400</v>
      </c>
      <c r="J26" s="24" t="n">
        <v>0</v>
      </c>
      <c r="K26" s="24" t="n">
        <v>-0</v>
      </c>
      <c r="L26" s="24" t="n">
        <v>-0</v>
      </c>
      <c r="M26" s="24"/>
      <c r="N26" s="6" t="s">
        <f>=I26+J26+K26+L26</f>
      </c>
      <c r="O26" s="24"/>
      <c r="P26" s="22"/>
    </row>
    <row collapsed="false" customFormat="false" customHeight="false" hidden="false" ht="12.1" outlineLevel="0" r="27">
      <c r="A27" s="25" t="n">
        <v>45721</v>
      </c>
      <c r="B27" s="26" t="s">
        <v>279</v>
      </c>
      <c r="C27" s="26" t="s">
        <v>97</v>
      </c>
      <c r="D27" s="26" t="s">
        <v>279</v>
      </c>
      <c r="E27" s="26" t="s">
        <v>279</v>
      </c>
      <c r="F27" s="26" t="s">
        <v>19</v>
      </c>
      <c r="G27" s="27" t="n">
        <v>1</v>
      </c>
      <c r="H27" s="28" t="n">
        <v>-800</v>
      </c>
      <c r="I27" s="28" t="n">
        <v>-800</v>
      </c>
      <c r="J27" s="28" t="n">
        <v>0</v>
      </c>
      <c r="K27" s="28" t="n">
        <v>-0</v>
      </c>
      <c r="L27" s="28" t="n">
        <v>-0</v>
      </c>
      <c r="M27" s="28"/>
      <c r="N27" s="6" t="s">
        <f>=I27+J27+K27+L27</f>
      </c>
      <c r="O27" s="28"/>
      <c r="P27" s="26"/>
    </row>
    <row collapsed="false" customFormat="false" customHeight="false" hidden="false" ht="12.1" outlineLevel="0" r="28">
      <c r="A28" s="20" t="n">
        <v>45722</v>
      </c>
      <c r="B28" s="16" t="s">
        <v>236</v>
      </c>
      <c r="C28" s="16" t="s">
        <v>284</v>
      </c>
      <c r="D28" s="16" t="s">
        <v>229</v>
      </c>
      <c r="E28" s="16" t="s">
        <v>33</v>
      </c>
      <c r="F28" s="16" t="s">
        <v>19</v>
      </c>
      <c r="G28" s="7" t="n">
        <v>1</v>
      </c>
      <c r="H28" s="6" t="n">
        <v>38.6</v>
      </c>
      <c r="I28" s="6" t="n">
        <v>-386</v>
      </c>
      <c r="J28" s="6" t="n">
        <v>-8.33</v>
      </c>
      <c r="K28" s="6" t="n">
        <v>-0</v>
      </c>
      <c r="L28" s="6" t="n">
        <v>-0</v>
      </c>
      <c r="M28" s="6"/>
      <c r="N28" s="6" t="s">
        <f>=I28+J28+K28+L28</f>
      </c>
      <c r="O28" s="6"/>
      <c r="P28" s="16"/>
    </row>
    <row collapsed="false" customFormat="false" customHeight="false" hidden="false" ht="12.1" outlineLevel="0" r="29">
      <c r="A29" s="20" t="n">
        <v>45722</v>
      </c>
      <c r="B29" s="16" t="s">
        <v>16</v>
      </c>
      <c r="C29" s="16" t="s">
        <v>271</v>
      </c>
      <c r="D29" s="16" t="s">
        <v>229</v>
      </c>
      <c r="E29" s="16" t="s">
        <v>17</v>
      </c>
      <c r="F29" s="16" t="s">
        <v>19</v>
      </c>
      <c r="G29" s="7" t="n">
        <v>1</v>
      </c>
      <c r="H29" s="6" t="n">
        <v>93.54</v>
      </c>
      <c r="I29" s="6" t="n">
        <v>-93.54</v>
      </c>
      <c r="J29" s="6" t="n">
        <v>-0</v>
      </c>
      <c r="K29" s="6" t="n">
        <v>-0</v>
      </c>
      <c r="L29" s="6" t="n">
        <v>-0</v>
      </c>
      <c r="M29" s="6"/>
      <c r="N29" s="6" t="s">
        <f>=I29+J29+K29+L29</f>
      </c>
      <c r="O29" s="6"/>
      <c r="P29" s="16"/>
    </row>
    <row collapsed="false" customFormat="false" customHeight="false" hidden="false" ht="12.1" outlineLevel="0" r="30">
      <c r="A30" s="20" t="n">
        <v>45723</v>
      </c>
      <c r="B30" s="16" t="s">
        <v>16</v>
      </c>
      <c r="C30" s="16" t="s">
        <v>271</v>
      </c>
      <c r="D30" s="16" t="s">
        <v>229</v>
      </c>
      <c r="E30" s="16" t="s">
        <v>17</v>
      </c>
      <c r="F30" s="16" t="s">
        <v>19</v>
      </c>
      <c r="G30" s="7" t="n">
        <v>1</v>
      </c>
      <c r="H30" s="6" t="n">
        <v>91.66</v>
      </c>
      <c r="I30" s="6" t="n">
        <v>-91.66</v>
      </c>
      <c r="J30" s="6" t="n">
        <v>-0</v>
      </c>
      <c r="K30" s="6" t="n">
        <v>-0</v>
      </c>
      <c r="L30" s="6" t="n">
        <v>-0</v>
      </c>
      <c r="M30" s="6"/>
      <c r="N30" s="6" t="s">
        <f>=I30+J30+K30+L30</f>
      </c>
      <c r="O30" s="6"/>
      <c r="P30" s="16"/>
    </row>
    <row collapsed="false" customFormat="false" customHeight="false" hidden="false" ht="12.1" outlineLevel="0" r="31">
      <c r="A31" s="20" t="n">
        <v>45730</v>
      </c>
      <c r="B31" s="16" t="s">
        <v>16</v>
      </c>
      <c r="C31" s="16" t="s">
        <v>271</v>
      </c>
      <c r="D31" s="16" t="s">
        <v>229</v>
      </c>
      <c r="E31" s="16" t="s">
        <v>17</v>
      </c>
      <c r="F31" s="16" t="s">
        <v>19</v>
      </c>
      <c r="G31" s="7" t="n">
        <v>1</v>
      </c>
      <c r="H31" s="6" t="n">
        <v>89.5</v>
      </c>
      <c r="I31" s="6" t="n">
        <v>-89.5</v>
      </c>
      <c r="J31" s="6" t="n">
        <v>-0</v>
      </c>
      <c r="K31" s="6" t="n">
        <v>-0</v>
      </c>
      <c r="L31" s="6" t="n">
        <v>-0</v>
      </c>
      <c r="M31" s="6"/>
      <c r="N31" s="6" t="s">
        <f>=I31+J31+K31+L31</f>
      </c>
      <c r="O31" s="6"/>
      <c r="P31" s="16"/>
    </row>
    <row collapsed="false" customFormat="false" customHeight="false" hidden="false" ht="12.1" outlineLevel="0" r="32">
      <c r="A32" s="20" t="n">
        <v>45734</v>
      </c>
      <c r="B32" s="16" t="s">
        <v>277</v>
      </c>
      <c r="C32" s="16" t="s">
        <v>278</v>
      </c>
      <c r="D32" s="16" t="s">
        <v>229</v>
      </c>
      <c r="E32" s="16" t="s">
        <v>265</v>
      </c>
      <c r="F32" s="16" t="s">
        <v>19</v>
      </c>
      <c r="G32" s="7" t="n">
        <v>7</v>
      </c>
      <c r="H32" s="6" t="n">
        <v>11.4765</v>
      </c>
      <c r="I32" s="6" t="n">
        <v>-80.34</v>
      </c>
      <c r="J32" s="6" t="n">
        <v>-0</v>
      </c>
      <c r="K32" s="6" t="n">
        <v>-0</v>
      </c>
      <c r="L32" s="6" t="n">
        <v>-0</v>
      </c>
      <c r="M32" s="6"/>
      <c r="N32" s="6" t="s">
        <f>=I32+J32+K32+L32</f>
      </c>
      <c r="O32" s="6"/>
      <c r="P32" s="16"/>
    </row>
    <row collapsed="false" customFormat="false" customHeight="false" hidden="false" ht="12.1" outlineLevel="0" r="33">
      <c r="A33" s="21" t="n">
        <v>45736</v>
      </c>
      <c r="B33" s="22" t="s">
        <v>262</v>
      </c>
      <c r="C33" s="22" t="s">
        <v>92</v>
      </c>
      <c r="D33" s="22" t="s">
        <v>262</v>
      </c>
      <c r="E33" s="22" t="s">
        <v>262</v>
      </c>
      <c r="F33" s="22" t="s">
        <v>19</v>
      </c>
      <c r="G33" s="23" t="n">
        <v>1</v>
      </c>
      <c r="H33" s="24" t="n">
        <v>10000</v>
      </c>
      <c r="I33" s="24" t="n">
        <v>10000</v>
      </c>
      <c r="J33" s="24" t="n">
        <v>0</v>
      </c>
      <c r="K33" s="24" t="n">
        <v>-0</v>
      </c>
      <c r="L33" s="24" t="n">
        <v>-0</v>
      </c>
      <c r="M33" s="24"/>
      <c r="N33" s="6" t="s">
        <f>=I33+J33+K33+L33</f>
      </c>
      <c r="O33" s="24"/>
      <c r="P33" s="22"/>
    </row>
    <row collapsed="false" customFormat="false" customHeight="false" hidden="false" ht="12.1" outlineLevel="0" r="34">
      <c r="A34" s="29" t="n">
        <v>45737</v>
      </c>
      <c r="B34" s="30" t="s">
        <v>285</v>
      </c>
      <c r="C34" s="30" t="s">
        <v>286</v>
      </c>
      <c r="D34" s="30" t="s">
        <v>285</v>
      </c>
      <c r="E34" s="30" t="s">
        <v>285</v>
      </c>
      <c r="F34" s="30" t="s">
        <v>19</v>
      </c>
      <c r="G34" s="31" t="n">
        <v>1</v>
      </c>
      <c r="H34" s="32" t="n">
        <v>-2.76</v>
      </c>
      <c r="I34" s="32" t="n">
        <v>-2.76</v>
      </c>
      <c r="J34" s="32" t="n">
        <v>0</v>
      </c>
      <c r="K34" s="32" t="n">
        <v>-0</v>
      </c>
      <c r="L34" s="32" t="n">
        <v>-0</v>
      </c>
      <c r="M34" s="32"/>
      <c r="N34" s="6" t="s">
        <f>=I34+J34+K34+L34</f>
      </c>
      <c r="O34" s="32"/>
      <c r="P34" s="30"/>
    </row>
    <row collapsed="false" customFormat="false" customHeight="false" hidden="false" ht="12.1" outlineLevel="0" r="35">
      <c r="A35" s="20" t="n">
        <v>45737</v>
      </c>
      <c r="B35" s="16" t="s">
        <v>277</v>
      </c>
      <c r="C35" s="16" t="s">
        <v>278</v>
      </c>
      <c r="D35" s="16" t="s">
        <v>229</v>
      </c>
      <c r="E35" s="16" t="s">
        <v>265</v>
      </c>
      <c r="F35" s="16" t="s">
        <v>19</v>
      </c>
      <c r="G35" s="7" t="n">
        <v>1</v>
      </c>
      <c r="H35" s="6" t="n">
        <v>11.596</v>
      </c>
      <c r="I35" s="6" t="n">
        <v>-11.6</v>
      </c>
      <c r="J35" s="6" t="n">
        <v>-0</v>
      </c>
      <c r="K35" s="6" t="n">
        <v>-0</v>
      </c>
      <c r="L35" s="6" t="n">
        <v>-0</v>
      </c>
      <c r="M35" s="6"/>
      <c r="N35" s="6" t="s">
        <f>=I35+J35+K35+L35</f>
      </c>
      <c r="O35" s="6"/>
      <c r="P35" s="16"/>
    </row>
    <row collapsed="false" customFormat="false" customHeight="false" hidden="false" ht="12.1" outlineLevel="0" r="36">
      <c r="A36" s="20" t="n">
        <v>45737</v>
      </c>
      <c r="B36" s="16" t="s">
        <v>277</v>
      </c>
      <c r="C36" s="16" t="s">
        <v>278</v>
      </c>
      <c r="D36" s="16" t="s">
        <v>229</v>
      </c>
      <c r="E36" s="16" t="s">
        <v>265</v>
      </c>
      <c r="F36" s="16" t="s">
        <v>19</v>
      </c>
      <c r="G36" s="7" t="n">
        <v>1</v>
      </c>
      <c r="H36" s="6" t="n">
        <v>11.595</v>
      </c>
      <c r="I36" s="6" t="n">
        <v>-11.6</v>
      </c>
      <c r="J36" s="6" t="n">
        <v>-0</v>
      </c>
      <c r="K36" s="6" t="n">
        <v>-0</v>
      </c>
      <c r="L36" s="6" t="n">
        <v>-0</v>
      </c>
      <c r="M36" s="6"/>
      <c r="N36" s="6" t="s">
        <f>=I36+J36+K36+L36</f>
      </c>
      <c r="O36" s="6"/>
      <c r="P36" s="16"/>
    </row>
    <row collapsed="false" customFormat="false" customHeight="false" hidden="false" ht="12.1" outlineLevel="0" r="37">
      <c r="A37" s="20" t="n">
        <v>45737</v>
      </c>
      <c r="B37" s="16" t="s">
        <v>277</v>
      </c>
      <c r="C37" s="16" t="s">
        <v>278</v>
      </c>
      <c r="D37" s="16" t="s">
        <v>229</v>
      </c>
      <c r="E37" s="16" t="s">
        <v>265</v>
      </c>
      <c r="F37" s="16" t="s">
        <v>19</v>
      </c>
      <c r="G37" s="7" t="n">
        <v>1</v>
      </c>
      <c r="H37" s="6" t="n">
        <v>11.534</v>
      </c>
      <c r="I37" s="6" t="n">
        <v>-11.53</v>
      </c>
      <c r="J37" s="6" t="n">
        <v>-0</v>
      </c>
      <c r="K37" s="6" t="n">
        <v>-0</v>
      </c>
      <c r="L37" s="6" t="n">
        <v>-0</v>
      </c>
      <c r="M37" s="6"/>
      <c r="N37" s="6" t="s">
        <f>=I37+J37+K37+L37</f>
      </c>
      <c r="O37" s="6"/>
      <c r="P37" s="16"/>
    </row>
    <row collapsed="false" customFormat="false" customHeight="false" hidden="false" ht="12.1" outlineLevel="0" r="38">
      <c r="A38" s="20" t="n">
        <v>45737</v>
      </c>
      <c r="B38" s="16" t="s">
        <v>72</v>
      </c>
      <c r="C38" s="16" t="s">
        <v>272</v>
      </c>
      <c r="D38" s="16" t="s">
        <v>229</v>
      </c>
      <c r="E38" s="16" t="s">
        <v>33</v>
      </c>
      <c r="F38" s="16" t="s">
        <v>19</v>
      </c>
      <c r="G38" s="7" t="n">
        <v>1</v>
      </c>
      <c r="H38" s="6" t="n">
        <v>50.65</v>
      </c>
      <c r="I38" s="6" t="n">
        <v>-506.5</v>
      </c>
      <c r="J38" s="6" t="n">
        <v>-2.47</v>
      </c>
      <c r="K38" s="6" t="n">
        <v>-0</v>
      </c>
      <c r="L38" s="6" t="n">
        <v>-0</v>
      </c>
      <c r="M38" s="6"/>
      <c r="N38" s="6" t="s">
        <f>=I38+J38+K38+L38</f>
      </c>
      <c r="O38" s="6"/>
      <c r="P38" s="16"/>
    </row>
    <row collapsed="false" customFormat="false" customHeight="false" hidden="false" ht="12.1" outlineLevel="0" r="39">
      <c r="A39" s="20" t="n">
        <v>45737</v>
      </c>
      <c r="B39" s="16" t="s">
        <v>60</v>
      </c>
      <c r="C39" s="16" t="s">
        <v>287</v>
      </c>
      <c r="D39" s="16" t="s">
        <v>229</v>
      </c>
      <c r="E39" s="16" t="s">
        <v>33</v>
      </c>
      <c r="F39" s="16" t="s">
        <v>19</v>
      </c>
      <c r="G39" s="7" t="n">
        <v>1</v>
      </c>
      <c r="H39" s="6" t="n">
        <v>88.8</v>
      </c>
      <c r="I39" s="6" t="n">
        <v>-888</v>
      </c>
      <c r="J39" s="6" t="n">
        <v>-0</v>
      </c>
      <c r="K39" s="6" t="n">
        <v>-0</v>
      </c>
      <c r="L39" s="6" t="n">
        <v>-0</v>
      </c>
      <c r="M39" s="6"/>
      <c r="N39" s="6" t="s">
        <f>=I39+J39+K39+L39</f>
      </c>
      <c r="O39" s="6"/>
      <c r="P39" s="16"/>
    </row>
    <row collapsed="false" customFormat="false" customHeight="false" hidden="false" ht="12.1" outlineLevel="0" r="40">
      <c r="A40" s="20" t="n">
        <v>45737</v>
      </c>
      <c r="B40" s="16" t="s">
        <v>76</v>
      </c>
      <c r="C40" s="16" t="s">
        <v>288</v>
      </c>
      <c r="D40" s="16" t="s">
        <v>229</v>
      </c>
      <c r="E40" s="16" t="s">
        <v>33</v>
      </c>
      <c r="F40" s="16" t="s">
        <v>19</v>
      </c>
      <c r="G40" s="7" t="n">
        <v>1</v>
      </c>
      <c r="H40" s="6" t="n">
        <v>93.83</v>
      </c>
      <c r="I40" s="6" t="n">
        <v>-938.3</v>
      </c>
      <c r="J40" s="6" t="n">
        <v>-13.86</v>
      </c>
      <c r="K40" s="6" t="n">
        <v>-0</v>
      </c>
      <c r="L40" s="6" t="n">
        <v>-0</v>
      </c>
      <c r="M40" s="6"/>
      <c r="N40" s="6" t="s">
        <f>=I40+J40+K40+L40</f>
      </c>
      <c r="O40" s="6"/>
      <c r="P40" s="16"/>
    </row>
    <row collapsed="false" customFormat="false" customHeight="false" hidden="false" ht="12.1" outlineLevel="0" r="41">
      <c r="A41" s="20" t="n">
        <v>45737</v>
      </c>
      <c r="B41" s="16" t="s">
        <v>45</v>
      </c>
      <c r="C41" s="16" t="s">
        <v>289</v>
      </c>
      <c r="D41" s="16" t="s">
        <v>229</v>
      </c>
      <c r="E41" s="16" t="s">
        <v>33</v>
      </c>
      <c r="F41" s="16" t="s">
        <v>19</v>
      </c>
      <c r="G41" s="7" t="n">
        <v>1</v>
      </c>
      <c r="H41" s="6" t="n">
        <v>96.43</v>
      </c>
      <c r="I41" s="6" t="n">
        <v>-964.3</v>
      </c>
      <c r="J41" s="6" t="n">
        <v>-14.7</v>
      </c>
      <c r="K41" s="6" t="n">
        <v>-0</v>
      </c>
      <c r="L41" s="6" t="n">
        <v>-0</v>
      </c>
      <c r="M41" s="6"/>
      <c r="N41" s="6" t="s">
        <f>=I41+J41+K41+L41</f>
      </c>
      <c r="O41" s="6"/>
      <c r="P41" s="16"/>
    </row>
    <row collapsed="false" customFormat="false" customHeight="false" hidden="false" ht="12.1" outlineLevel="0" r="42">
      <c r="A42" s="20" t="n">
        <v>45737</v>
      </c>
      <c r="B42" s="16" t="s">
        <v>49</v>
      </c>
      <c r="C42" s="16" t="s">
        <v>290</v>
      </c>
      <c r="D42" s="16" t="s">
        <v>229</v>
      </c>
      <c r="E42" s="16" t="s">
        <v>33</v>
      </c>
      <c r="F42" s="16" t="s">
        <v>19</v>
      </c>
      <c r="G42" s="7" t="n">
        <v>1</v>
      </c>
      <c r="H42" s="6" t="n">
        <v>95.03</v>
      </c>
      <c r="I42" s="6" t="n">
        <v>-950.3</v>
      </c>
      <c r="J42" s="6" t="n">
        <v>-1.84</v>
      </c>
      <c r="K42" s="6" t="n">
        <v>-0</v>
      </c>
      <c r="L42" s="6" t="n">
        <v>-0</v>
      </c>
      <c r="M42" s="6"/>
      <c r="N42" s="6" t="s">
        <f>=I42+J42+K42+L42</f>
      </c>
      <c r="O42" s="6"/>
      <c r="P42" s="16"/>
    </row>
    <row collapsed="false" customFormat="false" customHeight="false" hidden="false" ht="12.1" outlineLevel="0" r="43">
      <c r="A43" s="20" t="n">
        <v>45737</v>
      </c>
      <c r="B43" s="16" t="s">
        <v>53</v>
      </c>
      <c r="C43" s="16" t="s">
        <v>291</v>
      </c>
      <c r="D43" s="16" t="s">
        <v>229</v>
      </c>
      <c r="E43" s="16" t="s">
        <v>33</v>
      </c>
      <c r="F43" s="16" t="s">
        <v>19</v>
      </c>
      <c r="G43" s="7" t="n">
        <v>1</v>
      </c>
      <c r="H43" s="6" t="n">
        <v>98.6</v>
      </c>
      <c r="I43" s="6" t="n">
        <v>-986</v>
      </c>
      <c r="J43" s="6" t="n">
        <v>-2.42</v>
      </c>
      <c r="K43" s="6" t="n">
        <v>-0</v>
      </c>
      <c r="L43" s="6" t="n">
        <v>-0</v>
      </c>
      <c r="M43" s="6"/>
      <c r="N43" s="6" t="s">
        <f>=I43+J43+K43+L43</f>
      </c>
      <c r="O43" s="6"/>
      <c r="P43" s="16"/>
    </row>
    <row collapsed="false" customFormat="false" customHeight="false" hidden="false" ht="12.1" outlineLevel="0" r="44">
      <c r="A44" s="20" t="n">
        <v>45737</v>
      </c>
      <c r="B44" s="16" t="s">
        <v>37</v>
      </c>
      <c r="C44" s="16" t="s">
        <v>292</v>
      </c>
      <c r="D44" s="16" t="s">
        <v>229</v>
      </c>
      <c r="E44" s="16" t="s">
        <v>33</v>
      </c>
      <c r="F44" s="16" t="s">
        <v>19</v>
      </c>
      <c r="G44" s="7" t="n">
        <v>1</v>
      </c>
      <c r="H44" s="6" t="n">
        <v>99.98</v>
      </c>
      <c r="I44" s="6" t="n">
        <v>-999.8</v>
      </c>
      <c r="J44" s="6" t="n">
        <v>-14.16</v>
      </c>
      <c r="K44" s="6" t="n">
        <v>-0</v>
      </c>
      <c r="L44" s="6" t="n">
        <v>-0</v>
      </c>
      <c r="M44" s="6"/>
      <c r="N44" s="6" t="s">
        <f>=I44+J44+K44+L44</f>
      </c>
      <c r="O44" s="6"/>
      <c r="P44" s="16"/>
    </row>
    <row collapsed="false" customFormat="false" customHeight="false" hidden="false" ht="12.1" outlineLevel="0" r="45">
      <c r="A45" s="20" t="n">
        <v>45737</v>
      </c>
      <c r="B45" s="16" t="s">
        <v>57</v>
      </c>
      <c r="C45" s="16" t="s">
        <v>293</v>
      </c>
      <c r="D45" s="16" t="s">
        <v>229</v>
      </c>
      <c r="E45" s="16" t="s">
        <v>33</v>
      </c>
      <c r="F45" s="16" t="s">
        <v>19</v>
      </c>
      <c r="G45" s="7" t="n">
        <v>1</v>
      </c>
      <c r="H45" s="6" t="n">
        <v>97.15</v>
      </c>
      <c r="I45" s="6" t="n">
        <v>-971.5</v>
      </c>
      <c r="J45" s="6" t="n">
        <v>-9.08</v>
      </c>
      <c r="K45" s="6" t="n">
        <v>-0</v>
      </c>
      <c r="L45" s="6" t="n">
        <v>-0</v>
      </c>
      <c r="M45" s="6"/>
      <c r="N45" s="6" t="s">
        <f>=I45+J45+K45+L45</f>
      </c>
      <c r="O45" s="6"/>
      <c r="P45" s="16"/>
    </row>
    <row collapsed="false" customFormat="false" customHeight="false" hidden="false" ht="12.1" outlineLevel="0" r="46">
      <c r="A46" s="20" t="n">
        <v>45737</v>
      </c>
      <c r="B46" s="16" t="s">
        <v>64</v>
      </c>
      <c r="C46" s="16" t="s">
        <v>294</v>
      </c>
      <c r="D46" s="16" t="s">
        <v>229</v>
      </c>
      <c r="E46" s="16" t="s">
        <v>33</v>
      </c>
      <c r="F46" s="16" t="s">
        <v>19</v>
      </c>
      <c r="G46" s="7" t="n">
        <v>1</v>
      </c>
      <c r="H46" s="6" t="n">
        <v>96.51</v>
      </c>
      <c r="I46" s="6" t="n">
        <v>-965.1</v>
      </c>
      <c r="J46" s="6" t="n">
        <v>-9.4</v>
      </c>
      <c r="K46" s="6" t="n">
        <v>-0</v>
      </c>
      <c r="L46" s="6" t="n">
        <v>-0</v>
      </c>
      <c r="M46" s="6"/>
      <c r="N46" s="6" t="s">
        <f>=I46+J46+K46+L46</f>
      </c>
      <c r="O46" s="6"/>
      <c r="P46" s="16"/>
    </row>
    <row collapsed="false" customFormat="false" customHeight="false" hidden="false" ht="12.1" outlineLevel="0" r="47">
      <c r="A47" s="20" t="n">
        <v>45737</v>
      </c>
      <c r="B47" s="16" t="s">
        <v>237</v>
      </c>
      <c r="C47" s="16" t="s">
        <v>295</v>
      </c>
      <c r="D47" s="16" t="s">
        <v>229</v>
      </c>
      <c r="E47" s="16" t="s">
        <v>33</v>
      </c>
      <c r="F47" s="16" t="s">
        <v>19</v>
      </c>
      <c r="G47" s="7" t="n">
        <v>1</v>
      </c>
      <c r="H47" s="6" t="n">
        <v>101.6</v>
      </c>
      <c r="I47" s="6" t="n">
        <v>-1016</v>
      </c>
      <c r="J47" s="6" t="n">
        <v>-23.44</v>
      </c>
      <c r="K47" s="6" t="n">
        <v>-0</v>
      </c>
      <c r="L47" s="6" t="n">
        <v>-0</v>
      </c>
      <c r="M47" s="6"/>
      <c r="N47" s="6" t="s">
        <f>=I47+J47+K47+L47</f>
      </c>
      <c r="O47" s="6"/>
      <c r="P47" s="16"/>
    </row>
    <row collapsed="false" customFormat="false" customHeight="false" hidden="false" ht="12.1" outlineLevel="0" r="48">
      <c r="A48" s="20" t="n">
        <v>45737</v>
      </c>
      <c r="B48" s="16" t="s">
        <v>16</v>
      </c>
      <c r="C48" s="16" t="s">
        <v>271</v>
      </c>
      <c r="D48" s="16" t="s">
        <v>229</v>
      </c>
      <c r="E48" s="16" t="s">
        <v>17</v>
      </c>
      <c r="F48" s="16" t="s">
        <v>19</v>
      </c>
      <c r="G48" s="7" t="n">
        <v>1</v>
      </c>
      <c r="H48" s="6" t="n">
        <v>91.18</v>
      </c>
      <c r="I48" s="6" t="n">
        <v>-91.18</v>
      </c>
      <c r="J48" s="6" t="n">
        <v>-0</v>
      </c>
      <c r="K48" s="6" t="n">
        <v>-0</v>
      </c>
      <c r="L48" s="6" t="n">
        <v>-0</v>
      </c>
      <c r="M48" s="6"/>
      <c r="N48" s="6" t="s">
        <f>=I48+J48+K48+L48</f>
      </c>
      <c r="O48" s="6"/>
      <c r="P48" s="16"/>
    </row>
    <row collapsed="false" customFormat="false" customHeight="false" hidden="false" ht="12.1" outlineLevel="0" r="49">
      <c r="A49" s="21" t="n">
        <v>45740</v>
      </c>
      <c r="B49" s="22" t="s">
        <v>274</v>
      </c>
      <c r="C49" s="22" t="s">
        <v>296</v>
      </c>
      <c r="D49" s="22" t="s">
        <v>274</v>
      </c>
      <c r="E49" s="22" t="s">
        <v>274</v>
      </c>
      <c r="F49" s="22" t="s">
        <v>19</v>
      </c>
      <c r="G49" s="23" t="n">
        <v>1</v>
      </c>
      <c r="H49" s="24" t="n">
        <v>14.99</v>
      </c>
      <c r="I49" s="24" t="n">
        <v>14.99</v>
      </c>
      <c r="J49" s="24" t="n">
        <v>0</v>
      </c>
      <c r="K49" s="24" t="n">
        <v>-0</v>
      </c>
      <c r="L49" s="24" t="n">
        <v>-0</v>
      </c>
      <c r="M49" s="24"/>
      <c r="N49" s="6" t="s">
        <f>=I49+J49+K49+L49</f>
      </c>
      <c r="O49" s="24"/>
      <c r="P49" s="22"/>
    </row>
    <row collapsed="false" customFormat="false" customHeight="false" hidden="false" ht="12.1" outlineLevel="0" r="50">
      <c r="A50" s="21" t="n">
        <v>45740</v>
      </c>
      <c r="B50" s="22" t="s">
        <v>274</v>
      </c>
      <c r="C50" s="22" t="s">
        <v>297</v>
      </c>
      <c r="D50" s="22" t="s">
        <v>274</v>
      </c>
      <c r="E50" s="22" t="s">
        <v>274</v>
      </c>
      <c r="F50" s="22" t="s">
        <v>19</v>
      </c>
      <c r="G50" s="23" t="n">
        <v>1</v>
      </c>
      <c r="H50" s="24" t="n">
        <v>18.33</v>
      </c>
      <c r="I50" s="24" t="n">
        <v>18.33</v>
      </c>
      <c r="J50" s="24" t="n">
        <v>0</v>
      </c>
      <c r="K50" s="24" t="n">
        <v>-0</v>
      </c>
      <c r="L50" s="24" t="n">
        <v>-0</v>
      </c>
      <c r="M50" s="24"/>
      <c r="N50" s="6" t="s">
        <f>=I50+J50+K50+L50</f>
      </c>
      <c r="O50" s="24"/>
      <c r="P50" s="22"/>
    </row>
    <row collapsed="false" customFormat="false" customHeight="false" hidden="false" ht="12.1" outlineLevel="0" r="51">
      <c r="A51" s="21" t="n">
        <v>45740</v>
      </c>
      <c r="B51" s="22" t="s">
        <v>274</v>
      </c>
      <c r="C51" s="22" t="s">
        <v>298</v>
      </c>
      <c r="D51" s="22" t="s">
        <v>274</v>
      </c>
      <c r="E51" s="22" t="s">
        <v>274</v>
      </c>
      <c r="F51" s="22" t="s">
        <v>19</v>
      </c>
      <c r="G51" s="23" t="n">
        <v>1</v>
      </c>
      <c r="H51" s="24" t="n">
        <v>24.25</v>
      </c>
      <c r="I51" s="24" t="n">
        <v>24.25</v>
      </c>
      <c r="J51" s="24" t="n">
        <v>0</v>
      </c>
      <c r="K51" s="24" t="n">
        <v>-0</v>
      </c>
      <c r="L51" s="24" t="n">
        <v>-0</v>
      </c>
      <c r="M51" s="24"/>
      <c r="N51" s="6" t="s">
        <f>=I51+J51+K51+L51</f>
      </c>
      <c r="O51" s="24"/>
      <c r="P51" s="22"/>
    </row>
    <row collapsed="false" customFormat="false" customHeight="false" hidden="false" ht="12.1" outlineLevel="0" r="52">
      <c r="A52" s="33" t="n">
        <v>45740</v>
      </c>
      <c r="B52" s="34" t="s">
        <v>233</v>
      </c>
      <c r="C52" s="34" t="s">
        <v>267</v>
      </c>
      <c r="D52" s="34" t="s">
        <v>239</v>
      </c>
      <c r="E52" s="34" t="s">
        <v>33</v>
      </c>
      <c r="F52" s="34" t="s">
        <v>19</v>
      </c>
      <c r="G52" s="35" t="n">
        <v>-1</v>
      </c>
      <c r="H52" s="36" t="n">
        <v>91.9</v>
      </c>
      <c r="I52" s="36" t="n">
        <v>919</v>
      </c>
      <c r="J52" s="36" t="n">
        <v>0</v>
      </c>
      <c r="K52" s="36" t="n">
        <v>-0</v>
      </c>
      <c r="L52" s="36" t="n">
        <v>-0</v>
      </c>
      <c r="M52" s="36"/>
      <c r="N52" s="6" t="s">
        <f>=I52+J52+K52+L52</f>
      </c>
      <c r="O52" s="36"/>
      <c r="P52" s="34"/>
    </row>
    <row collapsed="false" customFormat="false" customHeight="false" hidden="false" ht="12.1" outlineLevel="0" r="53">
      <c r="A53" s="21" t="n">
        <v>45741</v>
      </c>
      <c r="B53" s="22" t="s">
        <v>274</v>
      </c>
      <c r="C53" s="22" t="s">
        <v>299</v>
      </c>
      <c r="D53" s="22" t="s">
        <v>274</v>
      </c>
      <c r="E53" s="22" t="s">
        <v>274</v>
      </c>
      <c r="F53" s="22" t="s">
        <v>19</v>
      </c>
      <c r="G53" s="23" t="n">
        <v>1</v>
      </c>
      <c r="H53" s="24" t="n">
        <v>18.49</v>
      </c>
      <c r="I53" s="24" t="n">
        <v>18.49</v>
      </c>
      <c r="J53" s="24" t="n">
        <v>0</v>
      </c>
      <c r="K53" s="24" t="n">
        <v>-0</v>
      </c>
      <c r="L53" s="24" t="n">
        <v>-0</v>
      </c>
      <c r="M53" s="24"/>
      <c r="N53" s="6" t="s">
        <f>=I53+J53+K53+L53</f>
      </c>
      <c r="O53" s="24"/>
      <c r="P53" s="22"/>
    </row>
    <row collapsed="false" customFormat="false" customHeight="false" hidden="false" ht="12.1" outlineLevel="0" r="54">
      <c r="A54" s="20" t="n">
        <v>45741</v>
      </c>
      <c r="B54" s="16" t="s">
        <v>277</v>
      </c>
      <c r="C54" s="16" t="s">
        <v>278</v>
      </c>
      <c r="D54" s="16" t="s">
        <v>229</v>
      </c>
      <c r="E54" s="16" t="s">
        <v>265</v>
      </c>
      <c r="F54" s="16" t="s">
        <v>19</v>
      </c>
      <c r="G54" s="7" t="n">
        <v>10</v>
      </c>
      <c r="H54" s="6" t="n">
        <v>11.402</v>
      </c>
      <c r="I54" s="6" t="n">
        <v>-114.02</v>
      </c>
      <c r="J54" s="6" t="n">
        <v>-0</v>
      </c>
      <c r="K54" s="6" t="n">
        <v>-0</v>
      </c>
      <c r="L54" s="6" t="n">
        <v>-0</v>
      </c>
      <c r="M54" s="6"/>
      <c r="N54" s="6" t="s">
        <f>=I54+J54+K54+L54</f>
      </c>
      <c r="O54" s="6"/>
      <c r="P54" s="16"/>
    </row>
    <row collapsed="false" customFormat="false" customHeight="false" hidden="false" ht="12.1" outlineLevel="0" r="55">
      <c r="A55" s="20" t="n">
        <v>45742</v>
      </c>
      <c r="B55" s="16" t="s">
        <v>236</v>
      </c>
      <c r="C55" s="16" t="s">
        <v>284</v>
      </c>
      <c r="D55" s="16" t="s">
        <v>229</v>
      </c>
      <c r="E55" s="16" t="s">
        <v>33</v>
      </c>
      <c r="F55" s="16" t="s">
        <v>19</v>
      </c>
      <c r="G55" s="7" t="n">
        <v>1</v>
      </c>
      <c r="H55" s="6" t="n">
        <v>37</v>
      </c>
      <c r="I55" s="6" t="n">
        <v>-370</v>
      </c>
      <c r="J55" s="6" t="n">
        <v>-0</v>
      </c>
      <c r="K55" s="6" t="n">
        <v>-0</v>
      </c>
      <c r="L55" s="6" t="n">
        <v>-0</v>
      </c>
      <c r="M55" s="6"/>
      <c r="N55" s="6" t="s">
        <f>=I55+J55+K55+L55</f>
      </c>
      <c r="O55" s="6"/>
      <c r="P55" s="16"/>
    </row>
    <row collapsed="false" customFormat="false" customHeight="false" hidden="false" ht="12.1" outlineLevel="0" r="56">
      <c r="A56" s="20" t="n">
        <v>45743</v>
      </c>
      <c r="B56" s="16" t="s">
        <v>277</v>
      </c>
      <c r="C56" s="16" t="s">
        <v>278</v>
      </c>
      <c r="D56" s="16" t="s">
        <v>229</v>
      </c>
      <c r="E56" s="16" t="s">
        <v>265</v>
      </c>
      <c r="F56" s="16" t="s">
        <v>19</v>
      </c>
      <c r="G56" s="7" t="n">
        <v>10</v>
      </c>
      <c r="H56" s="6" t="n">
        <v>11.4995</v>
      </c>
      <c r="I56" s="6" t="n">
        <v>-115</v>
      </c>
      <c r="J56" s="6" t="n">
        <v>-0</v>
      </c>
      <c r="K56" s="6" t="n">
        <v>-0</v>
      </c>
      <c r="L56" s="6" t="n">
        <v>-0</v>
      </c>
      <c r="M56" s="6"/>
      <c r="N56" s="6" t="s">
        <f>=I56+J56+K56+L56</f>
      </c>
      <c r="O56" s="6"/>
      <c r="P56" s="16"/>
    </row>
    <row collapsed="false" customFormat="false" customHeight="false" hidden="false" ht="12.1" outlineLevel="0" r="57">
      <c r="A57" s="20" t="n">
        <v>45743</v>
      </c>
      <c r="B57" s="16" t="s">
        <v>263</v>
      </c>
      <c r="C57" s="16" t="s">
        <v>264</v>
      </c>
      <c r="D57" s="16" t="s">
        <v>229</v>
      </c>
      <c r="E57" s="16" t="s">
        <v>265</v>
      </c>
      <c r="F57" s="16" t="s">
        <v>19</v>
      </c>
      <c r="G57" s="7" t="n">
        <v>1</v>
      </c>
      <c r="H57" s="6" t="n">
        <v>83.9</v>
      </c>
      <c r="I57" s="6" t="n">
        <v>-83.9</v>
      </c>
      <c r="J57" s="6" t="n">
        <v>-0</v>
      </c>
      <c r="K57" s="6" t="n">
        <v>-0</v>
      </c>
      <c r="L57" s="6" t="n">
        <v>-0</v>
      </c>
      <c r="M57" s="6"/>
      <c r="N57" s="6" t="s">
        <f>=I57+J57+K57+L57</f>
      </c>
      <c r="O57" s="6"/>
      <c r="P57" s="16"/>
    </row>
    <row collapsed="false" customFormat="false" customHeight="false" hidden="false" ht="12.1" outlineLevel="0" r="58">
      <c r="A58" s="20" t="n">
        <v>45743</v>
      </c>
      <c r="B58" s="16" t="s">
        <v>263</v>
      </c>
      <c r="C58" s="16" t="s">
        <v>264</v>
      </c>
      <c r="D58" s="16" t="s">
        <v>229</v>
      </c>
      <c r="E58" s="16" t="s">
        <v>265</v>
      </c>
      <c r="F58" s="16" t="s">
        <v>19</v>
      </c>
      <c r="G58" s="7" t="n">
        <v>1</v>
      </c>
      <c r="H58" s="6" t="n">
        <v>84.0791</v>
      </c>
      <c r="I58" s="6" t="n">
        <v>-84.08</v>
      </c>
      <c r="J58" s="6" t="n">
        <v>-0</v>
      </c>
      <c r="K58" s="6" t="n">
        <v>-0</v>
      </c>
      <c r="L58" s="6" t="n">
        <v>-0</v>
      </c>
      <c r="M58" s="6"/>
      <c r="N58" s="6" t="s">
        <f>=I58+J58+K58+L58</f>
      </c>
      <c r="O58" s="6"/>
      <c r="P58" s="16"/>
    </row>
    <row collapsed="false" customFormat="false" customHeight="false" hidden="false" ht="12.1" outlineLevel="0" r="59">
      <c r="A59" s="21" t="n">
        <v>45743</v>
      </c>
      <c r="B59" s="22" t="s">
        <v>274</v>
      </c>
      <c r="C59" s="22" t="s">
        <v>300</v>
      </c>
      <c r="D59" s="22" t="s">
        <v>274</v>
      </c>
      <c r="E59" s="22" t="s">
        <v>274</v>
      </c>
      <c r="F59" s="22" t="s">
        <v>19</v>
      </c>
      <c r="G59" s="23" t="n">
        <v>1</v>
      </c>
      <c r="H59" s="24" t="n">
        <v>18.37</v>
      </c>
      <c r="I59" s="24" t="n">
        <v>18.37</v>
      </c>
      <c r="J59" s="24" t="n">
        <v>0</v>
      </c>
      <c r="K59" s="24" t="n">
        <v>-0</v>
      </c>
      <c r="L59" s="24" t="n">
        <v>-0</v>
      </c>
      <c r="M59" s="24"/>
      <c r="N59" s="6" t="s">
        <f>=I59+J59+K59+L59</f>
      </c>
      <c r="O59" s="24"/>
      <c r="P59" s="22"/>
    </row>
    <row collapsed="false" customFormat="false" customHeight="false" hidden="false" ht="12.1" outlineLevel="0" r="60">
      <c r="A60" s="21" t="n">
        <v>45744</v>
      </c>
      <c r="B60" s="22" t="s">
        <v>274</v>
      </c>
      <c r="C60" s="22" t="s">
        <v>276</v>
      </c>
      <c r="D60" s="22" t="s">
        <v>274</v>
      </c>
      <c r="E60" s="22" t="s">
        <v>274</v>
      </c>
      <c r="F60" s="22" t="s">
        <v>19</v>
      </c>
      <c r="G60" s="23" t="n">
        <v>1</v>
      </c>
      <c r="H60" s="24" t="n">
        <v>54.24</v>
      </c>
      <c r="I60" s="24" t="n">
        <v>54.24</v>
      </c>
      <c r="J60" s="24" t="n">
        <v>0</v>
      </c>
      <c r="K60" s="24" t="n">
        <v>-0</v>
      </c>
      <c r="L60" s="24" t="n">
        <v>-0</v>
      </c>
      <c r="M60" s="24"/>
      <c r="N60" s="6" t="s">
        <f>=I60+J60+K60+L60</f>
      </c>
      <c r="O60" s="24"/>
      <c r="P60" s="22"/>
    </row>
    <row collapsed="false" customFormat="false" customHeight="false" hidden="false" ht="12.1" outlineLevel="0" r="61">
      <c r="A61" s="20" t="n">
        <v>45744</v>
      </c>
      <c r="B61" s="16" t="s">
        <v>72</v>
      </c>
      <c r="C61" s="16" t="s">
        <v>272</v>
      </c>
      <c r="D61" s="16" t="s">
        <v>229</v>
      </c>
      <c r="E61" s="16" t="s">
        <v>33</v>
      </c>
      <c r="F61" s="16" t="s">
        <v>19</v>
      </c>
      <c r="G61" s="7" t="n">
        <v>1</v>
      </c>
      <c r="H61" s="6" t="n">
        <v>44.6</v>
      </c>
      <c r="I61" s="6" t="n">
        <v>-446</v>
      </c>
      <c r="J61" s="6" t="n">
        <v>-5.34</v>
      </c>
      <c r="K61" s="6" t="n">
        <v>-0</v>
      </c>
      <c r="L61" s="6" t="n">
        <v>-0</v>
      </c>
      <c r="M61" s="6"/>
      <c r="N61" s="6" t="s">
        <f>=I61+J61+K61+L61</f>
      </c>
      <c r="O61" s="6"/>
      <c r="P61" s="16"/>
    </row>
    <row collapsed="false" customFormat="false" customHeight="false" hidden="false" ht="12.1" outlineLevel="0" r="62">
      <c r="A62" s="21" t="n">
        <v>45747</v>
      </c>
      <c r="B62" s="22" t="s">
        <v>274</v>
      </c>
      <c r="C62" s="22" t="s">
        <v>301</v>
      </c>
      <c r="D62" s="22" t="s">
        <v>274</v>
      </c>
      <c r="E62" s="22" t="s">
        <v>274</v>
      </c>
      <c r="F62" s="22" t="s">
        <v>19</v>
      </c>
      <c r="G62" s="23" t="n">
        <v>1</v>
      </c>
      <c r="H62" s="24" t="n">
        <v>18.9</v>
      </c>
      <c r="I62" s="24" t="n">
        <v>18.9</v>
      </c>
      <c r="J62" s="24" t="n">
        <v>0</v>
      </c>
      <c r="K62" s="24" t="n">
        <v>-0</v>
      </c>
      <c r="L62" s="24" t="n">
        <v>-0</v>
      </c>
      <c r="M62" s="24"/>
      <c r="N62" s="6" t="s">
        <f>=I62+J62+K62+L62</f>
      </c>
      <c r="O62" s="24"/>
      <c r="P62" s="22"/>
    </row>
    <row collapsed="false" customFormat="false" customHeight="false" hidden="false" ht="12.1" outlineLevel="0" r="63">
      <c r="A63" s="21" t="n">
        <v>45747</v>
      </c>
      <c r="B63" s="22" t="s">
        <v>274</v>
      </c>
      <c r="C63" s="22" t="s">
        <v>302</v>
      </c>
      <c r="D63" s="22" t="s">
        <v>274</v>
      </c>
      <c r="E63" s="22" t="s">
        <v>274</v>
      </c>
      <c r="F63" s="22" t="s">
        <v>19</v>
      </c>
      <c r="G63" s="23" t="n">
        <v>1</v>
      </c>
      <c r="H63" s="24" t="n">
        <v>19.32</v>
      </c>
      <c r="I63" s="24" t="n">
        <v>19.32</v>
      </c>
      <c r="J63" s="24" t="n">
        <v>0</v>
      </c>
      <c r="K63" s="24" t="n">
        <v>-0</v>
      </c>
      <c r="L63" s="24" t="n">
        <v>-0</v>
      </c>
      <c r="M63" s="24"/>
      <c r="N63" s="6" t="s">
        <f>=I63+J63+K63+L63</f>
      </c>
      <c r="O63" s="24"/>
      <c r="P63" s="22"/>
    </row>
    <row collapsed="false" customFormat="false" customHeight="false" hidden="false" ht="12.1" outlineLevel="0" r="64">
      <c r="A64" s="21" t="n">
        <v>45754</v>
      </c>
      <c r="B64" s="22" t="s">
        <v>274</v>
      </c>
      <c r="C64" s="22" t="s">
        <v>303</v>
      </c>
      <c r="D64" s="22" t="s">
        <v>274</v>
      </c>
      <c r="E64" s="22" t="s">
        <v>274</v>
      </c>
      <c r="F64" s="22" t="s">
        <v>19</v>
      </c>
      <c r="G64" s="23" t="n">
        <v>1</v>
      </c>
      <c r="H64" s="24" t="n">
        <v>18.76</v>
      </c>
      <c r="I64" s="24" t="n">
        <v>18.76</v>
      </c>
      <c r="J64" s="24" t="n">
        <v>0</v>
      </c>
      <c r="K64" s="24" t="n">
        <v>-0</v>
      </c>
      <c r="L64" s="24" t="n">
        <v>-0</v>
      </c>
      <c r="M64" s="24"/>
      <c r="N64" s="6" t="s">
        <f>=I64+J64+K64+L64</f>
      </c>
      <c r="O64" s="24"/>
      <c r="P64" s="22"/>
    </row>
    <row collapsed="false" customFormat="false" customHeight="false" hidden="false" ht="12.1" outlineLevel="0" r="65">
      <c r="A65" s="21" t="n">
        <v>45754</v>
      </c>
      <c r="B65" s="22" t="s">
        <v>274</v>
      </c>
      <c r="C65" s="22" t="s">
        <v>304</v>
      </c>
      <c r="D65" s="22" t="s">
        <v>274</v>
      </c>
      <c r="E65" s="22" t="s">
        <v>274</v>
      </c>
      <c r="F65" s="22" t="s">
        <v>19</v>
      </c>
      <c r="G65" s="23" t="n">
        <v>1</v>
      </c>
      <c r="H65" s="24" t="n">
        <v>20.14</v>
      </c>
      <c r="I65" s="24" t="n">
        <v>20.14</v>
      </c>
      <c r="J65" s="24" t="n">
        <v>0</v>
      </c>
      <c r="K65" s="24" t="n">
        <v>-0</v>
      </c>
      <c r="L65" s="24" t="n">
        <v>-0</v>
      </c>
      <c r="M65" s="24"/>
      <c r="N65" s="6" t="s">
        <f>=I65+J65+K65+L65</f>
      </c>
      <c r="O65" s="24"/>
      <c r="P65" s="22"/>
    </row>
    <row collapsed="false" customFormat="false" customHeight="false" hidden="false" ht="12.1" outlineLevel="0" r="66">
      <c r="A66" s="20" t="n">
        <v>45755</v>
      </c>
      <c r="B66" s="16" t="s">
        <v>238</v>
      </c>
      <c r="C66" s="16" t="s">
        <v>305</v>
      </c>
      <c r="D66" s="16" t="s">
        <v>229</v>
      </c>
      <c r="E66" s="16" t="s">
        <v>17</v>
      </c>
      <c r="F66" s="16" t="s">
        <v>19</v>
      </c>
      <c r="G66" s="7" t="n">
        <v>112</v>
      </c>
      <c r="H66" s="6" t="n">
        <v>4.35</v>
      </c>
      <c r="I66" s="6" t="n">
        <v>-487.2</v>
      </c>
      <c r="J66" s="6" t="n">
        <v>-0</v>
      </c>
      <c r="K66" s="6" t="n">
        <v>-0</v>
      </c>
      <c r="L66" s="6" t="n">
        <v>-0</v>
      </c>
      <c r="M66" s="6"/>
      <c r="N66" s="6" t="s">
        <f>=I66+J66+K66+L66</f>
      </c>
      <c r="O66" s="6"/>
      <c r="P66" s="16"/>
    </row>
    <row collapsed="false" customFormat="false" customHeight="false" hidden="false" ht="12.1" outlineLevel="0" r="67">
      <c r="A67" s="21" t="n">
        <v>45757</v>
      </c>
      <c r="B67" s="22" t="s">
        <v>306</v>
      </c>
      <c r="C67" s="22" t="s">
        <v>307</v>
      </c>
      <c r="D67" s="22" t="s">
        <v>274</v>
      </c>
      <c r="E67" s="22" t="s">
        <v>274</v>
      </c>
      <c r="F67" s="22" t="s">
        <v>19</v>
      </c>
      <c r="G67" s="23" t="n">
        <v>1</v>
      </c>
      <c r="H67" s="24" t="n">
        <v>2.43</v>
      </c>
      <c r="I67" s="24" t="n">
        <v>2.43</v>
      </c>
      <c r="J67" s="24" t="n">
        <v>0</v>
      </c>
      <c r="K67" s="24" t="n">
        <v>-0</v>
      </c>
      <c r="L67" s="24" t="n">
        <v>-0</v>
      </c>
      <c r="M67" s="24"/>
      <c r="N67" s="6" t="s">
        <f>=I67+J67+K67+L67</f>
      </c>
      <c r="O67" s="24"/>
      <c r="P67" s="22"/>
    </row>
    <row collapsed="false" customFormat="false" customHeight="false" hidden="false" ht="12.1" outlineLevel="0" r="68">
      <c r="A68" s="21" t="n">
        <v>45761</v>
      </c>
      <c r="B68" s="22" t="s">
        <v>274</v>
      </c>
      <c r="C68" s="22" t="s">
        <v>308</v>
      </c>
      <c r="D68" s="22" t="s">
        <v>274</v>
      </c>
      <c r="E68" s="22" t="s">
        <v>274</v>
      </c>
      <c r="F68" s="22" t="s">
        <v>19</v>
      </c>
      <c r="G68" s="23" t="n">
        <v>1</v>
      </c>
      <c r="H68" s="24" t="n">
        <v>21.37</v>
      </c>
      <c r="I68" s="24" t="n">
        <v>21.37</v>
      </c>
      <c r="J68" s="24" t="n">
        <v>0</v>
      </c>
      <c r="K68" s="24" t="n">
        <v>-0</v>
      </c>
      <c r="L68" s="24" t="n">
        <v>-0</v>
      </c>
      <c r="M68" s="24"/>
      <c r="N68" s="6" t="s">
        <f>=I68+J68+K68+L68</f>
      </c>
      <c r="O68" s="24"/>
      <c r="P68" s="22"/>
    </row>
    <row collapsed="false" customFormat="false" customHeight="false" hidden="false" ht="12.1" outlineLevel="0" r="69">
      <c r="A69" s="20" t="n">
        <v>45762</v>
      </c>
      <c r="B69" s="16" t="s">
        <v>277</v>
      </c>
      <c r="C69" s="16" t="s">
        <v>278</v>
      </c>
      <c r="D69" s="16" t="s">
        <v>229</v>
      </c>
      <c r="E69" s="16" t="s">
        <v>265</v>
      </c>
      <c r="F69" s="16" t="s">
        <v>19</v>
      </c>
      <c r="G69" s="7" t="n">
        <v>3</v>
      </c>
      <c r="H69" s="6" t="n">
        <v>11.2915</v>
      </c>
      <c r="I69" s="6" t="n">
        <v>-33.87</v>
      </c>
      <c r="J69" s="6" t="n">
        <v>-0</v>
      </c>
      <c r="K69" s="6" t="n">
        <v>-0</v>
      </c>
      <c r="L69" s="6" t="n">
        <v>-0</v>
      </c>
      <c r="M69" s="6"/>
      <c r="N69" s="6" t="s">
        <f>=I69+J69+K69+L69</f>
      </c>
      <c r="O69" s="6"/>
      <c r="P69" s="16"/>
    </row>
    <row collapsed="false" customFormat="false" customHeight="false" hidden="false" ht="12.1" outlineLevel="0" r="70">
      <c r="A70" s="21" t="n">
        <v>45763</v>
      </c>
      <c r="B70" s="22" t="s">
        <v>274</v>
      </c>
      <c r="C70" s="22" t="s">
        <v>309</v>
      </c>
      <c r="D70" s="22" t="s">
        <v>274</v>
      </c>
      <c r="E70" s="22" t="s">
        <v>274</v>
      </c>
      <c r="F70" s="22" t="s">
        <v>19</v>
      </c>
      <c r="G70" s="23" t="n">
        <v>1</v>
      </c>
      <c r="H70" s="24" t="n">
        <v>18.16</v>
      </c>
      <c r="I70" s="24" t="n">
        <v>18.16</v>
      </c>
      <c r="J70" s="24" t="n">
        <v>0</v>
      </c>
      <c r="K70" s="24" t="n">
        <v>-0</v>
      </c>
      <c r="L70" s="24" t="n">
        <v>-0</v>
      </c>
      <c r="M70" s="24"/>
      <c r="N70" s="6" t="s">
        <f>=I70+J70+K70+L70</f>
      </c>
      <c r="O70" s="24"/>
      <c r="P70" s="22"/>
    </row>
    <row collapsed="false" customFormat="false" customHeight="false" hidden="false" ht="12.1" outlineLevel="0" r="71">
      <c r="A71" s="21" t="n">
        <v>45764</v>
      </c>
      <c r="B71" s="22" t="s">
        <v>274</v>
      </c>
      <c r="C71" s="22" t="s">
        <v>310</v>
      </c>
      <c r="D71" s="22" t="s">
        <v>274</v>
      </c>
      <c r="E71" s="22" t="s">
        <v>274</v>
      </c>
      <c r="F71" s="22" t="s">
        <v>19</v>
      </c>
      <c r="G71" s="23" t="n">
        <v>1</v>
      </c>
      <c r="H71" s="24" t="n">
        <v>18.41</v>
      </c>
      <c r="I71" s="24" t="n">
        <v>18.41</v>
      </c>
      <c r="J71" s="24" t="n">
        <v>0</v>
      </c>
      <c r="K71" s="24" t="n">
        <v>-0</v>
      </c>
      <c r="L71" s="24" t="n">
        <v>-0</v>
      </c>
      <c r="M71" s="24"/>
      <c r="N71" s="6" t="s">
        <f>=I71+J71+K71+L71</f>
      </c>
      <c r="O71" s="24"/>
      <c r="P71" s="22"/>
    </row>
    <row collapsed="false" customFormat="false" customHeight="false" hidden="false" ht="12.1" outlineLevel="0" r="72">
      <c r="A72" s="21" t="n">
        <v>45764</v>
      </c>
      <c r="B72" s="22" t="s">
        <v>274</v>
      </c>
      <c r="C72" s="22" t="s">
        <v>311</v>
      </c>
      <c r="D72" s="22" t="s">
        <v>274</v>
      </c>
      <c r="E72" s="22" t="s">
        <v>274</v>
      </c>
      <c r="F72" s="22" t="s">
        <v>19</v>
      </c>
      <c r="G72" s="23" t="n">
        <v>1</v>
      </c>
      <c r="H72" s="24" t="n">
        <v>41.5</v>
      </c>
      <c r="I72" s="24" t="n">
        <v>41.5</v>
      </c>
      <c r="J72" s="24" t="n">
        <v>0</v>
      </c>
      <c r="K72" s="24" t="n">
        <v>-0</v>
      </c>
      <c r="L72" s="24" t="n">
        <v>-0</v>
      </c>
      <c r="M72" s="24"/>
      <c r="N72" s="6" t="s">
        <f>=I72+J72+K72+L72</f>
      </c>
      <c r="O72" s="24"/>
      <c r="P72" s="22"/>
    </row>
    <row collapsed="false" customFormat="false" customHeight="false" hidden="false" ht="12.1" outlineLevel="0" r="73">
      <c r="A73" s="21" t="n">
        <v>45768</v>
      </c>
      <c r="B73" s="22" t="s">
        <v>274</v>
      </c>
      <c r="C73" s="22" t="s">
        <v>312</v>
      </c>
      <c r="D73" s="22" t="s">
        <v>274</v>
      </c>
      <c r="E73" s="22" t="s">
        <v>274</v>
      </c>
      <c r="F73" s="22" t="s">
        <v>19</v>
      </c>
      <c r="G73" s="23" t="n">
        <v>1</v>
      </c>
      <c r="H73" s="24" t="n">
        <v>19.15</v>
      </c>
      <c r="I73" s="24" t="n">
        <v>19.15</v>
      </c>
      <c r="J73" s="24" t="n">
        <v>0</v>
      </c>
      <c r="K73" s="24" t="n">
        <v>-0</v>
      </c>
      <c r="L73" s="24" t="n">
        <v>-0</v>
      </c>
      <c r="M73" s="24"/>
      <c r="N73" s="6" t="s">
        <f>=I73+J73+K73+L73</f>
      </c>
      <c r="O73" s="24"/>
      <c r="P73" s="22"/>
    </row>
    <row collapsed="false" customFormat="false" customHeight="false" hidden="false" ht="12.1" outlineLevel="0" r="74">
      <c r="A74" s="21" t="n">
        <v>45768</v>
      </c>
      <c r="B74" s="22" t="s">
        <v>274</v>
      </c>
      <c r="C74" s="22" t="s">
        <v>298</v>
      </c>
      <c r="D74" s="22" t="s">
        <v>274</v>
      </c>
      <c r="E74" s="22" t="s">
        <v>274</v>
      </c>
      <c r="F74" s="22" t="s">
        <v>19</v>
      </c>
      <c r="G74" s="23" t="n">
        <v>1</v>
      </c>
      <c r="H74" s="24" t="n">
        <v>24.25</v>
      </c>
      <c r="I74" s="24" t="n">
        <v>24.25</v>
      </c>
      <c r="J74" s="24" t="n">
        <v>0</v>
      </c>
      <c r="K74" s="24" t="n">
        <v>-0</v>
      </c>
      <c r="L74" s="24" t="n">
        <v>-0</v>
      </c>
      <c r="M74" s="24"/>
      <c r="N74" s="6" t="s">
        <f>=I74+J74+K74+L74</f>
      </c>
      <c r="O74" s="24"/>
      <c r="P74" s="22"/>
    </row>
    <row collapsed="false" customFormat="false" customHeight="false" hidden="false" ht="12.1" outlineLevel="0" r="75">
      <c r="A75" s="20" t="n">
        <v>45768</v>
      </c>
      <c r="B75" s="16" t="s">
        <v>277</v>
      </c>
      <c r="C75" s="16" t="s">
        <v>278</v>
      </c>
      <c r="D75" s="16" t="s">
        <v>229</v>
      </c>
      <c r="E75" s="16" t="s">
        <v>265</v>
      </c>
      <c r="F75" s="16" t="s">
        <v>19</v>
      </c>
      <c r="G75" s="7" t="n">
        <v>9</v>
      </c>
      <c r="H75" s="6" t="n">
        <v>11.0035</v>
      </c>
      <c r="I75" s="6" t="n">
        <v>-99.03</v>
      </c>
      <c r="J75" s="6" t="n">
        <v>-0</v>
      </c>
      <c r="K75" s="6" t="n">
        <v>-0</v>
      </c>
      <c r="L75" s="6" t="n">
        <v>-0</v>
      </c>
      <c r="M75" s="6"/>
      <c r="N75" s="6" t="s">
        <f>=I75+J75+K75+L75</f>
      </c>
      <c r="O75" s="6"/>
      <c r="P75" s="16"/>
    </row>
    <row collapsed="false" customFormat="false" customHeight="false" hidden="false" ht="12.1" outlineLevel="0" r="76">
      <c r="A76" s="20" t="n">
        <v>45769</v>
      </c>
      <c r="B76" s="16" t="s">
        <v>277</v>
      </c>
      <c r="C76" s="16" t="s">
        <v>278</v>
      </c>
      <c r="D76" s="16" t="s">
        <v>229</v>
      </c>
      <c r="E76" s="16" t="s">
        <v>265</v>
      </c>
      <c r="F76" s="16" t="s">
        <v>19</v>
      </c>
      <c r="G76" s="7" t="n">
        <v>4</v>
      </c>
      <c r="H76" s="6" t="n">
        <v>11.101</v>
      </c>
      <c r="I76" s="6" t="n">
        <v>-44.4</v>
      </c>
      <c r="J76" s="6" t="n">
        <v>-0</v>
      </c>
      <c r="K76" s="6" t="n">
        <v>-0</v>
      </c>
      <c r="L76" s="6" t="n">
        <v>-0</v>
      </c>
      <c r="M76" s="6"/>
      <c r="N76" s="6" t="s">
        <f>=I76+J76+K76+L76</f>
      </c>
      <c r="O76" s="6"/>
      <c r="P76" s="16"/>
    </row>
    <row collapsed="false" customFormat="false" customHeight="false" hidden="false" ht="12.1" outlineLevel="0" r="77">
      <c r="A77" s="21" t="n">
        <v>45770</v>
      </c>
      <c r="B77" s="22" t="s">
        <v>274</v>
      </c>
      <c r="C77" s="22" t="s">
        <v>297</v>
      </c>
      <c r="D77" s="22" t="s">
        <v>274</v>
      </c>
      <c r="E77" s="22" t="s">
        <v>274</v>
      </c>
      <c r="F77" s="22" t="s">
        <v>19</v>
      </c>
      <c r="G77" s="23" t="n">
        <v>1</v>
      </c>
      <c r="H77" s="24" t="n">
        <v>18.33</v>
      </c>
      <c r="I77" s="24" t="n">
        <v>18.33</v>
      </c>
      <c r="J77" s="24" t="n">
        <v>0</v>
      </c>
      <c r="K77" s="24" t="n">
        <v>-0</v>
      </c>
      <c r="L77" s="24" t="n">
        <v>-0</v>
      </c>
      <c r="M77" s="24"/>
      <c r="N77" s="6" t="s">
        <f>=I77+J77+K77+L77</f>
      </c>
      <c r="O77" s="24"/>
      <c r="P77" s="22"/>
    </row>
    <row collapsed="false" customFormat="false" customHeight="false" hidden="false" ht="12.1" outlineLevel="0" r="78">
      <c r="A78" s="21" t="n">
        <v>45771</v>
      </c>
      <c r="B78" s="22" t="s">
        <v>274</v>
      </c>
      <c r="C78" s="22" t="s">
        <v>299</v>
      </c>
      <c r="D78" s="22" t="s">
        <v>274</v>
      </c>
      <c r="E78" s="22" t="s">
        <v>274</v>
      </c>
      <c r="F78" s="22" t="s">
        <v>19</v>
      </c>
      <c r="G78" s="23" t="n">
        <v>1</v>
      </c>
      <c r="H78" s="24" t="n">
        <v>18.49</v>
      </c>
      <c r="I78" s="24" t="n">
        <v>18.49</v>
      </c>
      <c r="J78" s="24" t="n">
        <v>0</v>
      </c>
      <c r="K78" s="24" t="n">
        <v>-0</v>
      </c>
      <c r="L78" s="24" t="n">
        <v>-0</v>
      </c>
      <c r="M78" s="24"/>
      <c r="N78" s="6" t="s">
        <f>=I78+J78+K78+L78</f>
      </c>
      <c r="O78" s="24"/>
      <c r="P78" s="22"/>
    </row>
    <row collapsed="false" customFormat="false" customHeight="false" hidden="false" ht="12.1" outlineLevel="0" r="79">
      <c r="A79" s="20" t="n">
        <v>45772</v>
      </c>
      <c r="B79" s="16" t="s">
        <v>277</v>
      </c>
      <c r="C79" s="16" t="s">
        <v>278</v>
      </c>
      <c r="D79" s="16" t="s">
        <v>229</v>
      </c>
      <c r="E79" s="16" t="s">
        <v>265</v>
      </c>
      <c r="F79" s="16" t="s">
        <v>19</v>
      </c>
      <c r="G79" s="7" t="n">
        <v>2</v>
      </c>
      <c r="H79" s="6" t="n">
        <v>11.4135</v>
      </c>
      <c r="I79" s="6" t="n">
        <v>-22.83</v>
      </c>
      <c r="J79" s="6" t="n">
        <v>-0</v>
      </c>
      <c r="K79" s="6" t="n">
        <v>-0</v>
      </c>
      <c r="L79" s="6" t="n">
        <v>-0</v>
      </c>
      <c r="M79" s="6"/>
      <c r="N79" s="6" t="s">
        <f>=I79+J79+K79+L79</f>
      </c>
      <c r="O79" s="6"/>
      <c r="P79" s="16"/>
    </row>
    <row collapsed="false" customFormat="false" customHeight="false" hidden="false" ht="12.1" outlineLevel="0" r="80">
      <c r="A80" s="20" t="n">
        <v>45772</v>
      </c>
      <c r="B80" s="16" t="s">
        <v>277</v>
      </c>
      <c r="C80" s="16" t="s">
        <v>278</v>
      </c>
      <c r="D80" s="16" t="s">
        <v>229</v>
      </c>
      <c r="E80" s="16" t="s">
        <v>265</v>
      </c>
      <c r="F80" s="16" t="s">
        <v>19</v>
      </c>
      <c r="G80" s="7" t="n">
        <v>2</v>
      </c>
      <c r="H80" s="6" t="n">
        <v>11.378</v>
      </c>
      <c r="I80" s="6" t="n">
        <v>-22.76</v>
      </c>
      <c r="J80" s="6" t="n">
        <v>-0</v>
      </c>
      <c r="K80" s="6" t="n">
        <v>-0</v>
      </c>
      <c r="L80" s="6" t="n">
        <v>-0</v>
      </c>
      <c r="M80" s="6"/>
      <c r="N80" s="6" t="s">
        <f>=I80+J80+K80+L80</f>
      </c>
      <c r="O80" s="6"/>
      <c r="P80" s="16"/>
    </row>
    <row collapsed="false" customFormat="false" customHeight="false" hidden="false" ht="12.1" outlineLevel="0" r="81">
      <c r="A81" s="21" t="n">
        <v>45775</v>
      </c>
      <c r="B81" s="22" t="s">
        <v>274</v>
      </c>
      <c r="C81" s="22" t="s">
        <v>301</v>
      </c>
      <c r="D81" s="22" t="s">
        <v>274</v>
      </c>
      <c r="E81" s="22" t="s">
        <v>274</v>
      </c>
      <c r="F81" s="22" t="s">
        <v>19</v>
      </c>
      <c r="G81" s="23" t="n">
        <v>1</v>
      </c>
      <c r="H81" s="24" t="n">
        <v>18.9</v>
      </c>
      <c r="I81" s="24" t="n">
        <v>18.9</v>
      </c>
      <c r="J81" s="24" t="n">
        <v>0</v>
      </c>
      <c r="K81" s="24" t="n">
        <v>-0</v>
      </c>
      <c r="L81" s="24" t="n">
        <v>-0</v>
      </c>
      <c r="M81" s="24"/>
      <c r="N81" s="6" t="s">
        <f>=I81+J81+K81+L81</f>
      </c>
      <c r="O81" s="24"/>
      <c r="P81" s="22"/>
    </row>
    <row collapsed="false" customFormat="false" customHeight="false" hidden="false" ht="12.1" outlineLevel="0" r="82">
      <c r="A82" s="21" t="n">
        <v>45775</v>
      </c>
      <c r="B82" s="22" t="s">
        <v>274</v>
      </c>
      <c r="C82" s="22" t="s">
        <v>300</v>
      </c>
      <c r="D82" s="22" t="s">
        <v>274</v>
      </c>
      <c r="E82" s="22" t="s">
        <v>274</v>
      </c>
      <c r="F82" s="22" t="s">
        <v>19</v>
      </c>
      <c r="G82" s="23" t="n">
        <v>1</v>
      </c>
      <c r="H82" s="24" t="n">
        <v>18.37</v>
      </c>
      <c r="I82" s="24" t="n">
        <v>18.37</v>
      </c>
      <c r="J82" s="24" t="n">
        <v>0</v>
      </c>
      <c r="K82" s="24" t="n">
        <v>-0</v>
      </c>
      <c r="L82" s="24" t="n">
        <v>-0</v>
      </c>
      <c r="M82" s="24"/>
      <c r="N82" s="6" t="s">
        <f>=I82+J82+K82+L82</f>
      </c>
      <c r="O82" s="24"/>
      <c r="P82" s="22"/>
    </row>
    <row collapsed="false" customFormat="false" customHeight="false" hidden="false" ht="12.1" outlineLevel="0" r="83">
      <c r="A83" s="21" t="n">
        <v>45775</v>
      </c>
      <c r="B83" s="22" t="s">
        <v>274</v>
      </c>
      <c r="C83" s="22" t="s">
        <v>302</v>
      </c>
      <c r="D83" s="22" t="s">
        <v>274</v>
      </c>
      <c r="E83" s="22" t="s">
        <v>274</v>
      </c>
      <c r="F83" s="22" t="s">
        <v>19</v>
      </c>
      <c r="G83" s="23" t="n">
        <v>1</v>
      </c>
      <c r="H83" s="24" t="n">
        <v>19.32</v>
      </c>
      <c r="I83" s="24" t="n">
        <v>19.32</v>
      </c>
      <c r="J83" s="24" t="n">
        <v>0</v>
      </c>
      <c r="K83" s="24" t="n">
        <v>-0</v>
      </c>
      <c r="L83" s="24" t="n">
        <v>-0</v>
      </c>
      <c r="M83" s="24"/>
      <c r="N83" s="6" t="s">
        <f>=I83+J83+K83+L83</f>
      </c>
      <c r="O83" s="24"/>
      <c r="P83" s="22"/>
    </row>
    <row collapsed="false" customFormat="false" customHeight="false" hidden="false" ht="12.1" outlineLevel="0" r="84">
      <c r="A84" s="21" t="n">
        <v>45775</v>
      </c>
      <c r="B84" s="22" t="s">
        <v>274</v>
      </c>
      <c r="C84" s="22" t="s">
        <v>276</v>
      </c>
      <c r="D84" s="22" t="s">
        <v>274</v>
      </c>
      <c r="E84" s="22" t="s">
        <v>274</v>
      </c>
      <c r="F84" s="22" t="s">
        <v>19</v>
      </c>
      <c r="G84" s="23" t="n">
        <v>1</v>
      </c>
      <c r="H84" s="24" t="n">
        <v>54.24</v>
      </c>
      <c r="I84" s="24" t="n">
        <v>54.24</v>
      </c>
      <c r="J84" s="24" t="n">
        <v>0</v>
      </c>
      <c r="K84" s="24" t="n">
        <v>-0</v>
      </c>
      <c r="L84" s="24" t="n">
        <v>-0</v>
      </c>
      <c r="M84" s="24"/>
      <c r="N84" s="6" t="s">
        <f>=I84+J84+K84+L84</f>
      </c>
      <c r="O84" s="24"/>
      <c r="P84" s="22"/>
    </row>
    <row collapsed="false" customFormat="false" customHeight="false" hidden="false" ht="12.1" outlineLevel="0" r="85">
      <c r="A85" s="29" t="n">
        <v>45775</v>
      </c>
      <c r="B85" s="30" t="s">
        <v>285</v>
      </c>
      <c r="C85" s="30" t="s">
        <v>286</v>
      </c>
      <c r="D85" s="30" t="s">
        <v>285</v>
      </c>
      <c r="E85" s="30" t="s">
        <v>285</v>
      </c>
      <c r="F85" s="30" t="s">
        <v>19</v>
      </c>
      <c r="G85" s="31" t="n">
        <v>1</v>
      </c>
      <c r="H85" s="32" t="n">
        <v>-1.63</v>
      </c>
      <c r="I85" s="32" t="n">
        <v>-1.63</v>
      </c>
      <c r="J85" s="32" t="n">
        <v>0</v>
      </c>
      <c r="K85" s="32" t="n">
        <v>-0</v>
      </c>
      <c r="L85" s="32" t="n">
        <v>-0</v>
      </c>
      <c r="M85" s="32"/>
      <c r="N85" s="6" t="s">
        <f>=I85+J85+K85+L85</f>
      </c>
      <c r="O85" s="32"/>
      <c r="P85" s="30"/>
    </row>
    <row collapsed="false" customFormat="false" customHeight="false" hidden="false" ht="12.1" outlineLevel="0" r="86">
      <c r="A86" s="33" t="n">
        <v>45776</v>
      </c>
      <c r="B86" s="34" t="s">
        <v>238</v>
      </c>
      <c r="C86" s="34" t="s">
        <v>305</v>
      </c>
      <c r="D86" s="34" t="s">
        <v>239</v>
      </c>
      <c r="E86" s="34" t="s">
        <v>17</v>
      </c>
      <c r="F86" s="34" t="s">
        <v>19</v>
      </c>
      <c r="G86" s="35" t="n">
        <v>-112</v>
      </c>
      <c r="H86" s="36" t="n">
        <v>4.84</v>
      </c>
      <c r="I86" s="36" t="n">
        <v>542.08</v>
      </c>
      <c r="J86" s="36" t="n">
        <v>0</v>
      </c>
      <c r="K86" s="36" t="n">
        <v>-0</v>
      </c>
      <c r="L86" s="36" t="n">
        <v>-0</v>
      </c>
      <c r="M86" s="36"/>
      <c r="N86" s="6" t="s">
        <f>=I86+J86+K86+L86</f>
      </c>
      <c r="O86" s="36"/>
      <c r="P86" s="34"/>
    </row>
    <row collapsed="false" customFormat="false" customHeight="false" hidden="false" ht="12.1" outlineLevel="0" r="87">
      <c r="A87" s="21" t="n">
        <v>45783</v>
      </c>
      <c r="B87" s="22" t="s">
        <v>274</v>
      </c>
      <c r="C87" s="22" t="s">
        <v>304</v>
      </c>
      <c r="D87" s="22" t="s">
        <v>274</v>
      </c>
      <c r="E87" s="22" t="s">
        <v>274</v>
      </c>
      <c r="F87" s="22" t="s">
        <v>19</v>
      </c>
      <c r="G87" s="23" t="n">
        <v>1</v>
      </c>
      <c r="H87" s="24" t="n">
        <v>20.14</v>
      </c>
      <c r="I87" s="24" t="n">
        <v>20.14</v>
      </c>
      <c r="J87" s="24" t="n">
        <v>0</v>
      </c>
      <c r="K87" s="24" t="n">
        <v>-0</v>
      </c>
      <c r="L87" s="24" t="n">
        <v>-0</v>
      </c>
      <c r="M87" s="24"/>
      <c r="N87" s="6" t="s">
        <f>=I87+J87+K87+L87</f>
      </c>
      <c r="O87" s="24"/>
      <c r="P87" s="22"/>
    </row>
    <row collapsed="false" customFormat="false" customHeight="false" hidden="false" ht="12.1" outlineLevel="0" r="88">
      <c r="A88" s="21" t="n">
        <v>45784</v>
      </c>
      <c r="B88" s="22" t="s">
        <v>274</v>
      </c>
      <c r="C88" s="22" t="s">
        <v>303</v>
      </c>
      <c r="D88" s="22" t="s">
        <v>274</v>
      </c>
      <c r="E88" s="22" t="s">
        <v>274</v>
      </c>
      <c r="F88" s="22" t="s">
        <v>19</v>
      </c>
      <c r="G88" s="23" t="n">
        <v>1</v>
      </c>
      <c r="H88" s="24" t="n">
        <v>19.24</v>
      </c>
      <c r="I88" s="24" t="n">
        <v>19.24</v>
      </c>
      <c r="J88" s="24" t="n">
        <v>0</v>
      </c>
      <c r="K88" s="24" t="n">
        <v>-0</v>
      </c>
      <c r="L88" s="24" t="n">
        <v>-0</v>
      </c>
      <c r="M88" s="24"/>
      <c r="N88" s="6" t="s">
        <f>=I88+J88+K88+L88</f>
      </c>
      <c r="O88" s="24"/>
      <c r="P88" s="22"/>
    </row>
    <row collapsed="false" customFormat="false" customHeight="false" hidden="false" ht="12.1" outlineLevel="0" r="89">
      <c r="A89" s="20" t="n">
        <v>45784</v>
      </c>
      <c r="B89" s="16" t="s">
        <v>277</v>
      </c>
      <c r="C89" s="16" t="s">
        <v>278</v>
      </c>
      <c r="D89" s="16" t="s">
        <v>229</v>
      </c>
      <c r="E89" s="16" t="s">
        <v>265</v>
      </c>
      <c r="F89" s="16" t="s">
        <v>19</v>
      </c>
      <c r="G89" s="7" t="n">
        <v>1</v>
      </c>
      <c r="H89" s="6" t="n">
        <v>11.249</v>
      </c>
      <c r="I89" s="6" t="n">
        <v>-11.25</v>
      </c>
      <c r="J89" s="6" t="n">
        <v>-0</v>
      </c>
      <c r="K89" s="6" t="n">
        <v>-0</v>
      </c>
      <c r="L89" s="6" t="n">
        <v>-0</v>
      </c>
      <c r="M89" s="6"/>
      <c r="N89" s="6" t="s">
        <f>=I89+J89+K89+L89</f>
      </c>
      <c r="O89" s="6"/>
      <c r="P89" s="16"/>
    </row>
    <row collapsed="false" customFormat="false" customHeight="false" hidden="false" ht="12.1" outlineLevel="0" r="90">
      <c r="A90" s="20" t="n">
        <v>45784</v>
      </c>
      <c r="B90" s="16" t="s">
        <v>263</v>
      </c>
      <c r="C90" s="16" t="s">
        <v>264</v>
      </c>
      <c r="D90" s="16" t="s">
        <v>229</v>
      </c>
      <c r="E90" s="16" t="s">
        <v>265</v>
      </c>
      <c r="F90" s="16" t="s">
        <v>19</v>
      </c>
      <c r="G90" s="7" t="n">
        <v>4</v>
      </c>
      <c r="H90" s="6" t="n">
        <v>81.88</v>
      </c>
      <c r="I90" s="6" t="n">
        <v>-327.52</v>
      </c>
      <c r="J90" s="6" t="n">
        <v>-0</v>
      </c>
      <c r="K90" s="6" t="n">
        <v>-0</v>
      </c>
      <c r="L90" s="6" t="n">
        <v>-0</v>
      </c>
      <c r="M90" s="6"/>
      <c r="N90" s="6" t="s">
        <f>=I90+J90+K90+L90</f>
      </c>
      <c r="O90" s="6"/>
      <c r="P90" s="16"/>
    </row>
    <row collapsed="false" customFormat="false" customHeight="false" hidden="false" ht="12.1" outlineLevel="0" r="91">
      <c r="A91" s="20" t="n">
        <v>45784</v>
      </c>
      <c r="B91" s="16" t="s">
        <v>263</v>
      </c>
      <c r="C91" s="16" t="s">
        <v>264</v>
      </c>
      <c r="D91" s="16" t="s">
        <v>229</v>
      </c>
      <c r="E91" s="16" t="s">
        <v>265</v>
      </c>
      <c r="F91" s="16" t="s">
        <v>19</v>
      </c>
      <c r="G91" s="7" t="n">
        <v>4</v>
      </c>
      <c r="H91" s="6" t="n">
        <v>81.87</v>
      </c>
      <c r="I91" s="6" t="n">
        <v>-327.48</v>
      </c>
      <c r="J91" s="6" t="n">
        <v>-0</v>
      </c>
      <c r="K91" s="6" t="n">
        <v>-0</v>
      </c>
      <c r="L91" s="6" t="n">
        <v>-0</v>
      </c>
      <c r="M91" s="6"/>
      <c r="N91" s="6" t="s">
        <f>=I91+J91+K91+L91</f>
      </c>
      <c r="O91" s="6"/>
      <c r="P91" s="16"/>
    </row>
    <row collapsed="false" customFormat="false" customHeight="false" hidden="false" ht="12.1" outlineLevel="0" r="92">
      <c r="A92" s="29" t="n">
        <v>45785</v>
      </c>
      <c r="B92" s="30" t="s">
        <v>285</v>
      </c>
      <c r="C92" s="30" t="s">
        <v>286</v>
      </c>
      <c r="D92" s="30" t="s">
        <v>285</v>
      </c>
      <c r="E92" s="30" t="s">
        <v>285</v>
      </c>
      <c r="F92" s="30" t="s">
        <v>19</v>
      </c>
      <c r="G92" s="31" t="n">
        <v>1</v>
      </c>
      <c r="H92" s="32" t="n">
        <v>-0.59</v>
      </c>
      <c r="I92" s="32" t="n">
        <v>-0.59</v>
      </c>
      <c r="J92" s="32" t="n">
        <v>0</v>
      </c>
      <c r="K92" s="32" t="n">
        <v>-0</v>
      </c>
      <c r="L92" s="32" t="n">
        <v>-0</v>
      </c>
      <c r="M92" s="32"/>
      <c r="N92" s="6" t="s">
        <f>=I92+J92+K92+L92</f>
      </c>
      <c r="O92" s="32"/>
      <c r="P92" s="30"/>
    </row>
    <row collapsed="false" customFormat="false" customHeight="false" hidden="false" ht="12.1" outlineLevel="0" r="93">
      <c r="A93" s="33" t="n">
        <v>45789</v>
      </c>
      <c r="B93" s="34" t="s">
        <v>232</v>
      </c>
      <c r="C93" s="34" t="s">
        <v>266</v>
      </c>
      <c r="D93" s="34" t="s">
        <v>239</v>
      </c>
      <c r="E93" s="34" t="s">
        <v>17</v>
      </c>
      <c r="F93" s="34" t="s">
        <v>19</v>
      </c>
      <c r="G93" s="35" t="n">
        <v>-2</v>
      </c>
      <c r="H93" s="36" t="n">
        <v>98.44</v>
      </c>
      <c r="I93" s="36" t="n">
        <v>196.88</v>
      </c>
      <c r="J93" s="36" t="n">
        <v>0</v>
      </c>
      <c r="K93" s="36" t="n">
        <v>-0</v>
      </c>
      <c r="L93" s="36" t="n">
        <v>-0</v>
      </c>
      <c r="M93" s="36"/>
      <c r="N93" s="6" t="s">
        <f>=I93+J93+K93+L93</f>
      </c>
      <c r="O93" s="36"/>
      <c r="P93" s="34"/>
    </row>
    <row collapsed="false" customFormat="false" customHeight="false" hidden="false" ht="12.1" outlineLevel="0" r="94">
      <c r="A94" s="20" t="n">
        <v>45790</v>
      </c>
      <c r="B94" s="16" t="s">
        <v>277</v>
      </c>
      <c r="C94" s="16" t="s">
        <v>278</v>
      </c>
      <c r="D94" s="16" t="s">
        <v>229</v>
      </c>
      <c r="E94" s="16" t="s">
        <v>265</v>
      </c>
      <c r="F94" s="16" t="s">
        <v>19</v>
      </c>
      <c r="G94" s="7" t="n">
        <v>19</v>
      </c>
      <c r="H94" s="6" t="n">
        <v>11.149</v>
      </c>
      <c r="I94" s="6" t="n">
        <v>-211.83</v>
      </c>
      <c r="J94" s="6" t="n">
        <v>-0</v>
      </c>
      <c r="K94" s="6" t="n">
        <v>-0</v>
      </c>
      <c r="L94" s="6" t="n">
        <v>-0</v>
      </c>
      <c r="M94" s="6"/>
      <c r="N94" s="6" t="s">
        <f>=I94+J94+K94+L94</f>
      </c>
      <c r="O94" s="6"/>
      <c r="P94" s="16"/>
    </row>
    <row collapsed="false" customFormat="false" customHeight="false" hidden="false" ht="12.1" outlineLevel="0" r="95">
      <c r="A95" s="21" t="n">
        <v>45791</v>
      </c>
      <c r="B95" s="22" t="s">
        <v>274</v>
      </c>
      <c r="C95" s="22" t="s">
        <v>308</v>
      </c>
      <c r="D95" s="22" t="s">
        <v>274</v>
      </c>
      <c r="E95" s="22" t="s">
        <v>274</v>
      </c>
      <c r="F95" s="22" t="s">
        <v>19</v>
      </c>
      <c r="G95" s="23" t="n">
        <v>1</v>
      </c>
      <c r="H95" s="24" t="n">
        <v>21.37</v>
      </c>
      <c r="I95" s="24" t="n">
        <v>21.37</v>
      </c>
      <c r="J95" s="24" t="n">
        <v>0</v>
      </c>
      <c r="K95" s="24" t="n">
        <v>-0</v>
      </c>
      <c r="L95" s="24" t="n">
        <v>-0</v>
      </c>
      <c r="M95" s="24"/>
      <c r="N95" s="6" t="s">
        <f>=I95+J95+K95+L95</f>
      </c>
      <c r="O95" s="24"/>
      <c r="P95" s="22"/>
    </row>
    <row collapsed="false" customFormat="false" customHeight="false" hidden="false" ht="12.1" outlineLevel="0" r="96">
      <c r="A96" s="20" t="n">
        <v>45792</v>
      </c>
      <c r="B96" s="16" t="s">
        <v>277</v>
      </c>
      <c r="C96" s="16" t="s">
        <v>278</v>
      </c>
      <c r="D96" s="16" t="s">
        <v>229</v>
      </c>
      <c r="E96" s="16" t="s">
        <v>265</v>
      </c>
      <c r="F96" s="16" t="s">
        <v>19</v>
      </c>
      <c r="G96" s="7" t="n">
        <v>2</v>
      </c>
      <c r="H96" s="6" t="n">
        <v>11.13</v>
      </c>
      <c r="I96" s="6" t="n">
        <v>-22.26</v>
      </c>
      <c r="J96" s="6" t="n">
        <v>-0</v>
      </c>
      <c r="K96" s="6" t="n">
        <v>-0</v>
      </c>
      <c r="L96" s="6" t="n">
        <v>-0</v>
      </c>
      <c r="M96" s="6"/>
      <c r="N96" s="6" t="s">
        <f>=I96+J96+K96+L96</f>
      </c>
      <c r="O96" s="6"/>
      <c r="P96" s="16"/>
    </row>
    <row collapsed="false" customFormat="false" customHeight="false" hidden="false" ht="12.1" outlineLevel="0" r="97">
      <c r="A97" s="21" t="n">
        <v>45793</v>
      </c>
      <c r="B97" s="22" t="s">
        <v>274</v>
      </c>
      <c r="C97" s="22" t="s">
        <v>309</v>
      </c>
      <c r="D97" s="22" t="s">
        <v>274</v>
      </c>
      <c r="E97" s="22" t="s">
        <v>274</v>
      </c>
      <c r="F97" s="22" t="s">
        <v>19</v>
      </c>
      <c r="G97" s="23" t="n">
        <v>1</v>
      </c>
      <c r="H97" s="24" t="n">
        <v>18.16</v>
      </c>
      <c r="I97" s="24" t="n">
        <v>18.16</v>
      </c>
      <c r="J97" s="24" t="n">
        <v>0</v>
      </c>
      <c r="K97" s="24" t="n">
        <v>-0</v>
      </c>
      <c r="L97" s="24" t="n">
        <v>-0</v>
      </c>
      <c r="M97" s="24"/>
      <c r="N97" s="6" t="s">
        <f>=I97+J97+K97+L97</f>
      </c>
      <c r="O97" s="24"/>
      <c r="P97" s="22"/>
    </row>
    <row collapsed="false" customFormat="false" customHeight="false" hidden="false" ht="12.1" outlineLevel="0" r="98">
      <c r="A98" s="21" t="n">
        <v>45796</v>
      </c>
      <c r="B98" s="22" t="s">
        <v>274</v>
      </c>
      <c r="C98" s="22" t="s">
        <v>310</v>
      </c>
      <c r="D98" s="22" t="s">
        <v>274</v>
      </c>
      <c r="E98" s="22" t="s">
        <v>274</v>
      </c>
      <c r="F98" s="22" t="s">
        <v>19</v>
      </c>
      <c r="G98" s="23" t="n">
        <v>1</v>
      </c>
      <c r="H98" s="24" t="n">
        <v>18.41</v>
      </c>
      <c r="I98" s="24" t="n">
        <v>18.41</v>
      </c>
      <c r="J98" s="24" t="n">
        <v>0</v>
      </c>
      <c r="K98" s="24" t="n">
        <v>-0</v>
      </c>
      <c r="L98" s="24" t="n">
        <v>-0</v>
      </c>
      <c r="M98" s="24"/>
      <c r="N98" s="6" t="s">
        <f>=I98+J98+K98+L98</f>
      </c>
      <c r="O98" s="24"/>
      <c r="P98" s="22"/>
    </row>
    <row collapsed="false" customFormat="false" customHeight="false" hidden="false" ht="12.1" outlineLevel="0" r="99">
      <c r="A99" s="21" t="n">
        <v>45796</v>
      </c>
      <c r="B99" s="22" t="s">
        <v>274</v>
      </c>
      <c r="C99" s="22" t="s">
        <v>311</v>
      </c>
      <c r="D99" s="22" t="s">
        <v>274</v>
      </c>
      <c r="E99" s="22" t="s">
        <v>274</v>
      </c>
      <c r="F99" s="22" t="s">
        <v>19</v>
      </c>
      <c r="G99" s="23" t="n">
        <v>1</v>
      </c>
      <c r="H99" s="24" t="n">
        <v>41.5</v>
      </c>
      <c r="I99" s="24" t="n">
        <v>41.5</v>
      </c>
      <c r="J99" s="24" t="n">
        <v>0</v>
      </c>
      <c r="K99" s="24" t="n">
        <v>-0</v>
      </c>
      <c r="L99" s="24" t="n">
        <v>-0</v>
      </c>
      <c r="M99" s="24"/>
      <c r="N99" s="6" t="s">
        <f>=I99+J99+K99+L99</f>
      </c>
      <c r="O99" s="24"/>
      <c r="P99" s="22"/>
    </row>
    <row collapsed="false" customFormat="false" customHeight="false" hidden="false" ht="12.1" outlineLevel="0" r="100">
      <c r="A100" s="21" t="n">
        <v>45797</v>
      </c>
      <c r="B100" s="22" t="s">
        <v>274</v>
      </c>
      <c r="C100" s="22" t="s">
        <v>312</v>
      </c>
      <c r="D100" s="22" t="s">
        <v>274</v>
      </c>
      <c r="E100" s="22" t="s">
        <v>274</v>
      </c>
      <c r="F100" s="22" t="s">
        <v>19</v>
      </c>
      <c r="G100" s="23" t="n">
        <v>1</v>
      </c>
      <c r="H100" s="24" t="n">
        <v>19.15</v>
      </c>
      <c r="I100" s="24" t="n">
        <v>19.15</v>
      </c>
      <c r="J100" s="24" t="n">
        <v>0</v>
      </c>
      <c r="K100" s="24" t="n">
        <v>-0</v>
      </c>
      <c r="L100" s="24" t="n">
        <v>-0</v>
      </c>
      <c r="M100" s="24"/>
      <c r="N100" s="6" t="s">
        <f>=I100+J100+K100+L100</f>
      </c>
      <c r="O100" s="24"/>
      <c r="P100" s="22"/>
    </row>
    <row collapsed="false" customFormat="false" customHeight="false" hidden="false" ht="12.1" outlineLevel="0" r="101">
      <c r="A101" s="21" t="n">
        <v>45798</v>
      </c>
      <c r="B101" s="22" t="s">
        <v>274</v>
      </c>
      <c r="C101" s="22" t="s">
        <v>298</v>
      </c>
      <c r="D101" s="22" t="s">
        <v>274</v>
      </c>
      <c r="E101" s="22" t="s">
        <v>274</v>
      </c>
      <c r="F101" s="22" t="s">
        <v>19</v>
      </c>
      <c r="G101" s="23" t="n">
        <v>1</v>
      </c>
      <c r="H101" s="24" t="n">
        <v>24.25</v>
      </c>
      <c r="I101" s="24" t="n">
        <v>24.25</v>
      </c>
      <c r="J101" s="24" t="n">
        <v>0</v>
      </c>
      <c r="K101" s="24" t="n">
        <v>-0</v>
      </c>
      <c r="L101" s="24" t="n">
        <v>-0</v>
      </c>
      <c r="M101" s="24"/>
      <c r="N101" s="6" t="s">
        <f>=I101+J101+K101+L101</f>
      </c>
      <c r="O101" s="24"/>
      <c r="P101" s="22"/>
    </row>
    <row collapsed="false" customFormat="false" customHeight="false" hidden="false" ht="12.1" outlineLevel="0" r="102">
      <c r="A102" s="21" t="n">
        <v>45800</v>
      </c>
      <c r="B102" s="22" t="s">
        <v>274</v>
      </c>
      <c r="C102" s="22" t="s">
        <v>297</v>
      </c>
      <c r="D102" s="22" t="s">
        <v>274</v>
      </c>
      <c r="E102" s="22" t="s">
        <v>274</v>
      </c>
      <c r="F102" s="22" t="s">
        <v>19</v>
      </c>
      <c r="G102" s="23" t="n">
        <v>1</v>
      </c>
      <c r="H102" s="24" t="n">
        <v>18.33</v>
      </c>
      <c r="I102" s="24" t="n">
        <v>18.33</v>
      </c>
      <c r="J102" s="24" t="n">
        <v>0</v>
      </c>
      <c r="K102" s="24" t="n">
        <v>-0</v>
      </c>
      <c r="L102" s="24" t="n">
        <v>-0</v>
      </c>
      <c r="M102" s="24"/>
      <c r="N102" s="6" t="s">
        <f>=I102+J102+K102+L102</f>
      </c>
      <c r="O102" s="24"/>
      <c r="P102" s="22"/>
    </row>
    <row collapsed="false" customFormat="false" customHeight="false" hidden="false" ht="12.1" outlineLevel="0" r="103">
      <c r="A103" s="21" t="n">
        <v>45800</v>
      </c>
      <c r="B103" s="22" t="s">
        <v>262</v>
      </c>
      <c r="C103" s="22" t="s">
        <v>92</v>
      </c>
      <c r="D103" s="22" t="s">
        <v>262</v>
      </c>
      <c r="E103" s="22" t="s">
        <v>262</v>
      </c>
      <c r="F103" s="22" t="s">
        <v>19</v>
      </c>
      <c r="G103" s="23" t="n">
        <v>1</v>
      </c>
      <c r="H103" s="24" t="n">
        <v>10000</v>
      </c>
      <c r="I103" s="24" t="n">
        <v>10000</v>
      </c>
      <c r="J103" s="24" t="n">
        <v>0</v>
      </c>
      <c r="K103" s="24" t="n">
        <v>-0</v>
      </c>
      <c r="L103" s="24" t="n">
        <v>-0</v>
      </c>
      <c r="M103" s="24"/>
      <c r="N103" s="6" t="s">
        <f>=I103+J103+K103+L103</f>
      </c>
      <c r="O103" s="24"/>
      <c r="P103" s="22"/>
    </row>
    <row collapsed="false" customFormat="false" customHeight="false" hidden="false" ht="12.1" outlineLevel="0" r="104">
      <c r="A104" s="20" t="n">
        <v>45803</v>
      </c>
      <c r="B104" s="16" t="s">
        <v>277</v>
      </c>
      <c r="C104" s="16" t="s">
        <v>278</v>
      </c>
      <c r="D104" s="16" t="s">
        <v>229</v>
      </c>
      <c r="E104" s="16" t="s">
        <v>265</v>
      </c>
      <c r="F104" s="16" t="s">
        <v>19</v>
      </c>
      <c r="G104" s="7" t="n">
        <v>11</v>
      </c>
      <c r="H104" s="6" t="n">
        <v>11.064</v>
      </c>
      <c r="I104" s="6" t="n">
        <v>-121.7</v>
      </c>
      <c r="J104" s="6" t="n">
        <v>-0</v>
      </c>
      <c r="K104" s="6" t="n">
        <v>-0</v>
      </c>
      <c r="L104" s="6" t="n">
        <v>-0</v>
      </c>
      <c r="M104" s="6"/>
      <c r="N104" s="6" t="s">
        <f>=I104+J104+K104+L104</f>
      </c>
      <c r="O104" s="6"/>
      <c r="P104" s="16"/>
    </row>
    <row collapsed="false" customFormat="false" customHeight="false" hidden="false" ht="12.1" outlineLevel="0" r="105">
      <c r="A105" s="20" t="n">
        <v>45803</v>
      </c>
      <c r="B105" s="16" t="s">
        <v>277</v>
      </c>
      <c r="C105" s="16" t="s">
        <v>278</v>
      </c>
      <c r="D105" s="16" t="s">
        <v>229</v>
      </c>
      <c r="E105" s="16" t="s">
        <v>265</v>
      </c>
      <c r="F105" s="16" t="s">
        <v>19</v>
      </c>
      <c r="G105" s="7" t="n">
        <v>100</v>
      </c>
      <c r="H105" s="6" t="n">
        <v>11.07</v>
      </c>
      <c r="I105" s="6" t="n">
        <v>-1107</v>
      </c>
      <c r="J105" s="6" t="n">
        <v>-0</v>
      </c>
      <c r="K105" s="6" t="n">
        <v>-0</v>
      </c>
      <c r="L105" s="6" t="n">
        <v>-0</v>
      </c>
      <c r="M105" s="6"/>
      <c r="N105" s="6" t="s">
        <f>=I105+J105+K105+L105</f>
      </c>
      <c r="O105" s="6"/>
      <c r="P105" s="16"/>
    </row>
    <row collapsed="false" customFormat="false" customHeight="false" hidden="false" ht="12.1" outlineLevel="0" r="106">
      <c r="A106" s="20" t="n">
        <v>45803</v>
      </c>
      <c r="B106" s="16" t="s">
        <v>277</v>
      </c>
      <c r="C106" s="16" t="s">
        <v>278</v>
      </c>
      <c r="D106" s="16" t="s">
        <v>229</v>
      </c>
      <c r="E106" s="16" t="s">
        <v>265</v>
      </c>
      <c r="F106" s="16" t="s">
        <v>19</v>
      </c>
      <c r="G106" s="7" t="n">
        <v>100</v>
      </c>
      <c r="H106" s="6" t="n">
        <v>11.0195</v>
      </c>
      <c r="I106" s="6" t="n">
        <v>-1101.95</v>
      </c>
      <c r="J106" s="6" t="n">
        <v>-0</v>
      </c>
      <c r="K106" s="6" t="n">
        <v>-0</v>
      </c>
      <c r="L106" s="6" t="n">
        <v>-0</v>
      </c>
      <c r="M106" s="6"/>
      <c r="N106" s="6" t="s">
        <f>=I106+J106+K106+L106</f>
      </c>
      <c r="O106" s="6"/>
      <c r="P106" s="16"/>
    </row>
    <row collapsed="false" customFormat="false" customHeight="false" hidden="false" ht="12.1" outlineLevel="0" r="107">
      <c r="A107" s="20" t="n">
        <v>45803</v>
      </c>
      <c r="B107" s="16" t="s">
        <v>21</v>
      </c>
      <c r="C107" s="16" t="s">
        <v>313</v>
      </c>
      <c r="D107" s="16" t="s">
        <v>229</v>
      </c>
      <c r="E107" s="16" t="s">
        <v>17</v>
      </c>
      <c r="F107" s="16" t="s">
        <v>19</v>
      </c>
      <c r="G107" s="7" t="n">
        <v>2</v>
      </c>
      <c r="H107" s="6" t="n">
        <v>3.48</v>
      </c>
      <c r="I107" s="6" t="n">
        <v>-6.96</v>
      </c>
      <c r="J107" s="6" t="n">
        <v>-0</v>
      </c>
      <c r="K107" s="6" t="n">
        <v>-0</v>
      </c>
      <c r="L107" s="6" t="n">
        <v>-0</v>
      </c>
      <c r="M107" s="6"/>
      <c r="N107" s="6" t="s">
        <f>=I107+J107+K107+L107</f>
      </c>
      <c r="O107" s="6"/>
      <c r="P107" s="16"/>
    </row>
    <row collapsed="false" customFormat="false" customHeight="false" hidden="false" ht="12.1" outlineLevel="0" r="108">
      <c r="A108" s="33" t="n">
        <v>46213.623252315</v>
      </c>
      <c r="B108" s="34" t="s">
        <v>263</v>
      </c>
      <c r="C108" s="34" t="s">
        <v>314</v>
      </c>
      <c r="D108" s="34" t="s">
        <v>256</v>
      </c>
      <c r="E108" s="34" t="s">
        <v>265</v>
      </c>
      <c r="F108" s="34" t="s">
        <v>75</v>
      </c>
      <c r="G108" s="35" t="n">
        <v>15</v>
      </c>
      <c r="H108" s="36" t="n">
        <v>1</v>
      </c>
      <c r="I108" s="2"/>
      <c r="J108" s="2"/>
      <c r="K108" s="2"/>
      <c r="L108" s="2"/>
      <c r="M108" s="6" t="n">
        <v>15</v>
      </c>
      <c r="N108" s="2"/>
      <c r="O108" s="2"/>
      <c r="P108" s="2"/>
    </row>
    <row collapsed="false" customFormat="false" customHeight="false" hidden="false" ht="12.1" outlineLevel="0" r="109">
      <c r="A109" s="33" t="n">
        <v>46213.623252315</v>
      </c>
      <c r="B109" s="34" t="s">
        <v>277</v>
      </c>
      <c r="C109" s="34" t="s">
        <v>277</v>
      </c>
      <c r="D109" s="34" t="s">
        <v>256</v>
      </c>
      <c r="E109" s="34" t="s">
        <v>265</v>
      </c>
      <c r="F109" s="34" t="s">
        <v>31</v>
      </c>
      <c r="G109" s="35" t="n">
        <v>288</v>
      </c>
      <c r="H109" s="36" t="n">
        <v>1</v>
      </c>
      <c r="I109" s="2"/>
      <c r="J109" s="2"/>
      <c r="K109" s="2"/>
      <c r="L109" s="2"/>
      <c r="M109" s="2"/>
      <c r="N109" s="2"/>
      <c r="O109" s="6" t="n">
        <v>288</v>
      </c>
      <c r="P109" s="2"/>
    </row>
    <row collapsed="false" customFormat="false" customHeight="false" hidden="false" ht="12.1" outlineLevel="0"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 t="s">
        <v>315</v>
      </c>
      <c r="M110" s="5" t="s">
        <f>=SUM(M2:M109)</f>
      </c>
      <c r="N110" s="5" t="s">
        <f>=SUM(N2:N109)</f>
      </c>
      <c r="O110" s="5" t="s">
        <f>=SUM(O2:O109)</f>
      </c>
      <c r="P110" s="4"/>
    </row>
  </sheetData>
  <autoFilter ref="A1:P1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85</v>
      </c>
      <c r="B1" s="38" t="s">
        <v>316</v>
      </c>
      <c r="C1" s="38" t="s">
        <v>0</v>
      </c>
      <c r="D1" s="38" t="s">
        <v>2</v>
      </c>
      <c r="E1" s="38" t="s">
        <v>6</v>
      </c>
      <c r="F1" s="38" t="s">
        <v>317</v>
      </c>
      <c r="G1" s="38" t="s">
        <v>318</v>
      </c>
      <c r="H1" s="38" t="s">
        <v>319</v>
      </c>
      <c r="I1" s="38" t="s">
        <v>320</v>
      </c>
      <c r="J1" s="38" t="s">
        <v>321</v>
      </c>
    </row>
    <row collapsed="false" customFormat="false" customHeight="false" hidden="false" ht="12.1" outlineLevel="0" r="2">
      <c r="A2" s="37" t="n">
        <v>45713</v>
      </c>
      <c r="B2" s="16" t="s">
        <v>322</v>
      </c>
      <c r="C2" s="16" t="s">
        <v>32</v>
      </c>
      <c r="D2" s="16" t="s">
        <v>34</v>
      </c>
      <c r="E2" s="6" t="n">
        <v>1000</v>
      </c>
      <c r="F2" s="7" t="n">
        <v>1</v>
      </c>
      <c r="G2" s="6" t="n">
        <v>27.12</v>
      </c>
      <c r="H2" s="6" t="n">
        <v>4</v>
      </c>
      <c r="I2" s="6" t="n">
        <v>27.12</v>
      </c>
      <c r="J2" s="6" t="n">
        <v>23.12</v>
      </c>
    </row>
    <row collapsed="false" customFormat="false" customHeight="false" hidden="false" ht="12.1" outlineLevel="0" r="3">
      <c r="A3" s="37" t="n">
        <v>45729</v>
      </c>
      <c r="B3" s="16" t="s">
        <v>322</v>
      </c>
      <c r="C3" s="16" t="s">
        <v>235</v>
      </c>
      <c r="D3" s="16" t="s">
        <v>323</v>
      </c>
      <c r="E3" s="6" t="n">
        <v>1000</v>
      </c>
      <c r="F3" s="7" t="n">
        <v>1</v>
      </c>
      <c r="G3" s="6" t="n">
        <v>21.37</v>
      </c>
      <c r="H3" s="6" t="n">
        <v>3</v>
      </c>
      <c r="I3" s="6" t="n">
        <v>21.37</v>
      </c>
      <c r="J3" s="6" t="n">
        <v>18.37</v>
      </c>
    </row>
    <row collapsed="false" customFormat="false" customHeight="false" hidden="false" ht="12.1" outlineLevel="0" r="4">
      <c r="A4" s="37" t="n">
        <v>45730</v>
      </c>
      <c r="B4" s="16" t="s">
        <v>322</v>
      </c>
      <c r="C4" s="16" t="s">
        <v>72</v>
      </c>
      <c r="D4" s="16" t="s">
        <v>73</v>
      </c>
      <c r="E4" s="6" t="n">
        <v>1000</v>
      </c>
      <c r="F4" s="7" t="n">
        <v>1</v>
      </c>
      <c r="G4" s="6" t="n">
        <v>12.33</v>
      </c>
      <c r="H4" s="6" t="n">
        <v>2</v>
      </c>
      <c r="I4" s="6" t="n">
        <v>12.33</v>
      </c>
      <c r="J4" s="6" t="n">
        <v>10.33</v>
      </c>
    </row>
    <row collapsed="false" customFormat="false" customHeight="false" hidden="false" ht="12.1" outlineLevel="0" r="5">
      <c r="A5" s="37" t="n">
        <v>45733</v>
      </c>
      <c r="B5" s="16" t="s">
        <v>322</v>
      </c>
      <c r="C5" s="16" t="s">
        <v>68</v>
      </c>
      <c r="D5" s="16" t="s">
        <v>69</v>
      </c>
      <c r="E5" s="6" t="n">
        <v>1000</v>
      </c>
      <c r="F5" s="7" t="n">
        <v>2</v>
      </c>
      <c r="G5" s="6" t="n">
        <v>20.75</v>
      </c>
      <c r="H5" s="6" t="n">
        <v>5</v>
      </c>
      <c r="I5" s="6" t="n">
        <v>41.5</v>
      </c>
      <c r="J5" s="6" t="n">
        <v>36.5</v>
      </c>
    </row>
    <row collapsed="false" customFormat="false" customHeight="false" hidden="false" ht="12.1" outlineLevel="0" r="6">
      <c r="A6" s="37" t="n">
        <v>45737</v>
      </c>
      <c r="B6" s="16" t="s">
        <v>322</v>
      </c>
      <c r="C6" s="16" t="s">
        <v>237</v>
      </c>
      <c r="D6" s="16" t="s">
        <v>324</v>
      </c>
      <c r="E6" s="6" t="n">
        <v>1000</v>
      </c>
      <c r="F6" s="7" t="n">
        <v>1</v>
      </c>
      <c r="G6" s="6" t="n">
        <v>24.25</v>
      </c>
      <c r="H6" s="6" t="n">
        <v>3</v>
      </c>
      <c r="I6" s="6" t="n">
        <v>24.25</v>
      </c>
      <c r="J6" s="6" t="n">
        <v>21.25</v>
      </c>
    </row>
    <row collapsed="false" customFormat="false" customHeight="false" hidden="false" ht="12.1" outlineLevel="0" r="7">
      <c r="A7" s="37" t="n">
        <v>45739</v>
      </c>
      <c r="B7" s="16" t="s">
        <v>322</v>
      </c>
      <c r="C7" s="16" t="s">
        <v>233</v>
      </c>
      <c r="D7" s="16" t="s">
        <v>325</v>
      </c>
      <c r="E7" s="6" t="n">
        <v>1000</v>
      </c>
      <c r="F7" s="7" t="n">
        <v>1</v>
      </c>
      <c r="G7" s="6" t="n">
        <v>14.99</v>
      </c>
      <c r="H7" s="6" t="n">
        <v>2</v>
      </c>
      <c r="I7" s="6" t="n">
        <v>14.99</v>
      </c>
      <c r="J7" s="6" t="n">
        <v>12.99</v>
      </c>
    </row>
    <row collapsed="false" customFormat="false" customHeight="false" hidden="false" ht="12.1" outlineLevel="0" r="8">
      <c r="A8" s="37" t="n">
        <v>45739</v>
      </c>
      <c r="B8" s="16" t="s">
        <v>322</v>
      </c>
      <c r="C8" s="16" t="s">
        <v>41</v>
      </c>
      <c r="D8" s="16" t="s">
        <v>42</v>
      </c>
      <c r="E8" s="6" t="n">
        <v>1000</v>
      </c>
      <c r="F8" s="7" t="n">
        <v>1</v>
      </c>
      <c r="G8" s="6" t="n">
        <v>18.33</v>
      </c>
      <c r="H8" s="6" t="n">
        <v>2</v>
      </c>
      <c r="I8" s="6" t="n">
        <v>18.33</v>
      </c>
      <c r="J8" s="6" t="n">
        <v>16.33</v>
      </c>
    </row>
    <row collapsed="false" customFormat="false" customHeight="false" hidden="false" ht="12.1" outlineLevel="0" r="9">
      <c r="A9" s="37" t="n">
        <v>45740</v>
      </c>
      <c r="B9" s="16" t="s">
        <v>322</v>
      </c>
      <c r="C9" s="16" t="s">
        <v>234</v>
      </c>
      <c r="D9" s="16" t="s">
        <v>269</v>
      </c>
      <c r="E9" s="6" t="n">
        <v>1000</v>
      </c>
      <c r="F9" s="7" t="n">
        <v>1</v>
      </c>
      <c r="G9" s="6" t="n">
        <v>18.49</v>
      </c>
      <c r="H9" s="6" t="n">
        <v>2</v>
      </c>
      <c r="I9" s="6" t="n">
        <v>18.49</v>
      </c>
      <c r="J9" s="6" t="n">
        <v>16.49</v>
      </c>
    </row>
    <row collapsed="false" customFormat="false" customHeight="false" hidden="false" ht="12.1" outlineLevel="0" r="10">
      <c r="A10" s="37" t="n">
        <v>45742</v>
      </c>
      <c r="B10" s="16" t="s">
        <v>322</v>
      </c>
      <c r="C10" s="16" t="s">
        <v>45</v>
      </c>
      <c r="D10" s="16" t="s">
        <v>46</v>
      </c>
      <c r="E10" s="6" t="n">
        <v>1000</v>
      </c>
      <c r="F10" s="7" t="n">
        <v>1</v>
      </c>
      <c r="G10" s="6" t="n">
        <v>18.37</v>
      </c>
      <c r="H10" s="6" t="n">
        <v>2</v>
      </c>
      <c r="I10" s="6" t="n">
        <v>18.37</v>
      </c>
      <c r="J10" s="6" t="n">
        <v>16.37</v>
      </c>
    </row>
    <row collapsed="false" customFormat="false" customHeight="false" hidden="false" ht="12.1" outlineLevel="0" r="11">
      <c r="A11" s="37" t="n">
        <v>45743</v>
      </c>
      <c r="B11" s="16" t="s">
        <v>322</v>
      </c>
      <c r="C11" s="16" t="s">
        <v>32</v>
      </c>
      <c r="D11" s="16" t="s">
        <v>34</v>
      </c>
      <c r="E11" s="6" t="n">
        <v>1000</v>
      </c>
      <c r="F11" s="7" t="n">
        <v>2</v>
      </c>
      <c r="G11" s="6" t="n">
        <v>27.12</v>
      </c>
      <c r="H11" s="6" t="n">
        <v>7</v>
      </c>
      <c r="I11" s="6" t="n">
        <v>54.24</v>
      </c>
      <c r="J11" s="6" t="n">
        <v>47.24</v>
      </c>
    </row>
    <row collapsed="false" customFormat="false" customHeight="false" hidden="false" ht="12.1" outlineLevel="0" r="12">
      <c r="A12" s="37" t="n">
        <v>45744</v>
      </c>
      <c r="B12" s="16" t="s">
        <v>322</v>
      </c>
      <c r="C12" s="16" t="s">
        <v>76</v>
      </c>
      <c r="D12" s="16" t="s">
        <v>77</v>
      </c>
      <c r="E12" s="6" t="n">
        <v>1000</v>
      </c>
      <c r="F12" s="7" t="n">
        <v>1</v>
      </c>
      <c r="G12" s="6" t="n">
        <v>18.9</v>
      </c>
      <c r="H12" s="6" t="n">
        <v>2</v>
      </c>
      <c r="I12" s="6" t="n">
        <v>18.9</v>
      </c>
      <c r="J12" s="6" t="n">
        <v>16.9</v>
      </c>
    </row>
    <row collapsed="false" customFormat="false" customHeight="false" hidden="false" ht="12.1" outlineLevel="0" r="13">
      <c r="A13" s="37" t="n">
        <v>45744</v>
      </c>
      <c r="B13" s="16" t="s">
        <v>322</v>
      </c>
      <c r="C13" s="16" t="s">
        <v>37</v>
      </c>
      <c r="D13" s="16" t="s">
        <v>38</v>
      </c>
      <c r="E13" s="6" t="n">
        <v>1000</v>
      </c>
      <c r="F13" s="7" t="n">
        <v>1</v>
      </c>
      <c r="G13" s="6" t="n">
        <v>19.32</v>
      </c>
      <c r="H13" s="6" t="n">
        <v>3</v>
      </c>
      <c r="I13" s="6" t="n">
        <v>19.32</v>
      </c>
      <c r="J13" s="6" t="n">
        <v>16.32</v>
      </c>
    </row>
    <row collapsed="false" customFormat="false" customHeight="false" hidden="false" ht="12.1" outlineLevel="0" r="14">
      <c r="A14" s="37" t="n">
        <v>45752</v>
      </c>
      <c r="B14" s="16" t="s">
        <v>322</v>
      </c>
      <c r="C14" s="16" t="s">
        <v>57</v>
      </c>
      <c r="D14" s="16" t="s">
        <v>58</v>
      </c>
      <c r="E14" s="6" t="n">
        <v>1000</v>
      </c>
      <c r="F14" s="7" t="n">
        <v>1</v>
      </c>
      <c r="G14" s="6" t="n">
        <v>18.76</v>
      </c>
      <c r="H14" s="6" t="n">
        <v>2</v>
      </c>
      <c r="I14" s="6" t="n">
        <v>18.76</v>
      </c>
      <c r="J14" s="6" t="n">
        <v>16.76</v>
      </c>
    </row>
    <row collapsed="false" customFormat="false" customHeight="false" hidden="false" ht="12.1" outlineLevel="0" r="15">
      <c r="A15" s="37" t="n">
        <v>45752</v>
      </c>
      <c r="B15" s="16" t="s">
        <v>322</v>
      </c>
      <c r="C15" s="16" t="s">
        <v>64</v>
      </c>
      <c r="D15" s="16" t="s">
        <v>65</v>
      </c>
      <c r="E15" s="6" t="n">
        <v>1000</v>
      </c>
      <c r="F15" s="7" t="n">
        <v>1</v>
      </c>
      <c r="G15" s="6" t="n">
        <v>20.14</v>
      </c>
      <c r="H15" s="6" t="n">
        <v>3</v>
      </c>
      <c r="I15" s="6" t="n">
        <v>20.14</v>
      </c>
      <c r="J15" s="6" t="n">
        <v>17.14</v>
      </c>
    </row>
    <row collapsed="false" customFormat="false" customHeight="false" hidden="false" ht="12.1" outlineLevel="0" r="16">
      <c r="A16" s="37" t="n">
        <v>45759</v>
      </c>
      <c r="B16" s="16" t="s">
        <v>322</v>
      </c>
      <c r="C16" s="16" t="s">
        <v>235</v>
      </c>
      <c r="D16" s="16" t="s">
        <v>323</v>
      </c>
      <c r="E16" s="6" t="n">
        <v>1000</v>
      </c>
      <c r="F16" s="7" t="n">
        <v>1</v>
      </c>
      <c r="G16" s="6" t="n">
        <v>21.37</v>
      </c>
      <c r="H16" s="6" t="n">
        <v>3</v>
      </c>
      <c r="I16" s="6" t="n">
        <v>21.37</v>
      </c>
      <c r="J16" s="6" t="n">
        <v>18.37</v>
      </c>
    </row>
    <row collapsed="false" customFormat="false" customHeight="false" hidden="false" ht="12.1" outlineLevel="0" r="17">
      <c r="A17" s="37" t="n">
        <v>45760</v>
      </c>
      <c r="B17" s="16" t="s">
        <v>322</v>
      </c>
      <c r="C17" s="16" t="s">
        <v>72</v>
      </c>
      <c r="D17" s="16" t="s">
        <v>73</v>
      </c>
      <c r="E17" s="6" t="n">
        <v>1000</v>
      </c>
      <c r="F17" s="7" t="n">
        <v>3</v>
      </c>
      <c r="G17" s="6" t="n">
        <v>12.33</v>
      </c>
      <c r="H17" s="6" t="n">
        <v>5</v>
      </c>
      <c r="I17" s="6" t="n">
        <v>36.99</v>
      </c>
      <c r="J17" s="6" t="n">
        <v>31.99</v>
      </c>
    </row>
    <row collapsed="false" customFormat="false" customHeight="false" hidden="false" ht="12.1" outlineLevel="0" r="18">
      <c r="A18" s="37" t="n">
        <v>45762</v>
      </c>
      <c r="B18" s="16" t="s">
        <v>322</v>
      </c>
      <c r="C18" s="16" t="s">
        <v>53</v>
      </c>
      <c r="D18" s="16" t="s">
        <v>54</v>
      </c>
      <c r="E18" s="6" t="n">
        <v>1000</v>
      </c>
      <c r="F18" s="7" t="n">
        <v>1</v>
      </c>
      <c r="G18" s="6" t="n">
        <v>18.16</v>
      </c>
      <c r="H18" s="6" t="n">
        <v>2</v>
      </c>
      <c r="I18" s="6" t="n">
        <v>18.16</v>
      </c>
      <c r="J18" s="6" t="n">
        <v>16.16</v>
      </c>
    </row>
    <row collapsed="false" customFormat="false" customHeight="false" hidden="false" ht="12.1" outlineLevel="0" r="19">
      <c r="A19" s="37" t="n">
        <v>45763</v>
      </c>
      <c r="B19" s="16" t="s">
        <v>322</v>
      </c>
      <c r="C19" s="16" t="s">
        <v>68</v>
      </c>
      <c r="D19" s="16" t="s">
        <v>69</v>
      </c>
      <c r="E19" s="6" t="n">
        <v>1000</v>
      </c>
      <c r="F19" s="7" t="n">
        <v>2</v>
      </c>
      <c r="G19" s="6" t="n">
        <v>20.75</v>
      </c>
      <c r="H19" s="6" t="n">
        <v>5</v>
      </c>
      <c r="I19" s="6" t="n">
        <v>41.5</v>
      </c>
      <c r="J19" s="6" t="n">
        <v>36.5</v>
      </c>
    </row>
    <row collapsed="false" customFormat="false" customHeight="false" hidden="false" ht="12.1" outlineLevel="0" r="20">
      <c r="A20" s="37" t="n">
        <v>45763</v>
      </c>
      <c r="B20" s="16" t="s">
        <v>322</v>
      </c>
      <c r="C20" s="16" t="s">
        <v>49</v>
      </c>
      <c r="D20" s="16" t="s">
        <v>50</v>
      </c>
      <c r="E20" s="6" t="n">
        <v>1000</v>
      </c>
      <c r="F20" s="7" t="n">
        <v>1</v>
      </c>
      <c r="G20" s="6" t="n">
        <v>18.41</v>
      </c>
      <c r="H20" s="6" t="n">
        <v>2</v>
      </c>
      <c r="I20" s="6" t="n">
        <v>18.41</v>
      </c>
      <c r="J20" s="6" t="n">
        <v>16.41</v>
      </c>
    </row>
    <row collapsed="false" customFormat="false" customHeight="false" hidden="false" ht="12.1" outlineLevel="0" r="21">
      <c r="A21" s="37" t="n">
        <v>45766</v>
      </c>
      <c r="B21" s="16" t="s">
        <v>322</v>
      </c>
      <c r="C21" s="16" t="s">
        <v>60</v>
      </c>
      <c r="D21" s="16" t="s">
        <v>61</v>
      </c>
      <c r="E21" s="6" t="n">
        <v>1000</v>
      </c>
      <c r="F21" s="7" t="n">
        <v>1</v>
      </c>
      <c r="G21" s="6" t="n">
        <v>19.15</v>
      </c>
      <c r="H21" s="6" t="n">
        <v>2</v>
      </c>
      <c r="I21" s="6" t="n">
        <v>19.15</v>
      </c>
      <c r="J21" s="6" t="n">
        <v>17.15</v>
      </c>
    </row>
    <row collapsed="false" customFormat="false" customHeight="false" hidden="false" ht="12.1" outlineLevel="0" r="22">
      <c r="A22" s="37" t="n">
        <v>45767</v>
      </c>
      <c r="B22" s="16" t="s">
        <v>322</v>
      </c>
      <c r="C22" s="16" t="s">
        <v>237</v>
      </c>
      <c r="D22" s="16" t="s">
        <v>324</v>
      </c>
      <c r="E22" s="6" t="n">
        <v>1000</v>
      </c>
      <c r="F22" s="7" t="n">
        <v>1</v>
      </c>
      <c r="G22" s="6" t="n">
        <v>24.25</v>
      </c>
      <c r="H22" s="6" t="n">
        <v>3</v>
      </c>
      <c r="I22" s="6" t="n">
        <v>24.25</v>
      </c>
      <c r="J22" s="6" t="n">
        <v>21.25</v>
      </c>
    </row>
    <row collapsed="false" customFormat="false" customHeight="false" hidden="false" ht="12.1" outlineLevel="0" r="23">
      <c r="A23" s="37" t="n">
        <v>45769</v>
      </c>
      <c r="B23" s="16" t="s">
        <v>322</v>
      </c>
      <c r="C23" s="16" t="s">
        <v>41</v>
      </c>
      <c r="D23" s="16" t="s">
        <v>42</v>
      </c>
      <c r="E23" s="6" t="n">
        <v>1000</v>
      </c>
      <c r="F23" s="7" t="n">
        <v>1</v>
      </c>
      <c r="G23" s="6" t="n">
        <v>18.33</v>
      </c>
      <c r="H23" s="6" t="n">
        <v>2</v>
      </c>
      <c r="I23" s="6" t="n">
        <v>18.33</v>
      </c>
      <c r="J23" s="6" t="n">
        <v>16.33</v>
      </c>
    </row>
    <row collapsed="false" customFormat="false" customHeight="false" hidden="false" ht="12.1" outlineLevel="0" r="24">
      <c r="A24" s="37" t="n">
        <v>45770</v>
      </c>
      <c r="B24" s="16" t="s">
        <v>322</v>
      </c>
      <c r="C24" s="16" t="s">
        <v>234</v>
      </c>
      <c r="D24" s="16" t="s">
        <v>269</v>
      </c>
      <c r="E24" s="6" t="n">
        <v>1000</v>
      </c>
      <c r="F24" s="7" t="n">
        <v>1</v>
      </c>
      <c r="G24" s="6" t="n">
        <v>18.49</v>
      </c>
      <c r="H24" s="6" t="n">
        <v>2</v>
      </c>
      <c r="I24" s="6" t="n">
        <v>18.49</v>
      </c>
      <c r="J24" s="6" t="n">
        <v>16.49</v>
      </c>
    </row>
    <row collapsed="false" customFormat="false" customHeight="false" hidden="false" ht="12.1" outlineLevel="0" r="25">
      <c r="A25" s="37" t="n">
        <v>45772</v>
      </c>
      <c r="B25" s="16" t="s">
        <v>322</v>
      </c>
      <c r="C25" s="16" t="s">
        <v>45</v>
      </c>
      <c r="D25" s="16" t="s">
        <v>46</v>
      </c>
      <c r="E25" s="6" t="n">
        <v>1000</v>
      </c>
      <c r="F25" s="7" t="n">
        <v>1</v>
      </c>
      <c r="G25" s="6" t="n">
        <v>18.37</v>
      </c>
      <c r="H25" s="6" t="n">
        <v>2</v>
      </c>
      <c r="I25" s="6" t="n">
        <v>18.37</v>
      </c>
      <c r="J25" s="6" t="n">
        <v>16.37</v>
      </c>
    </row>
    <row collapsed="false" customFormat="false" customHeight="false" hidden="false" ht="12.1" outlineLevel="0" r="26">
      <c r="A26" s="37" t="n">
        <v>45773</v>
      </c>
      <c r="B26" s="16" t="s">
        <v>322</v>
      </c>
      <c r="C26" s="16" t="s">
        <v>32</v>
      </c>
      <c r="D26" s="16" t="s">
        <v>34</v>
      </c>
      <c r="E26" s="6" t="n">
        <v>1000</v>
      </c>
      <c r="F26" s="7" t="n">
        <v>2</v>
      </c>
      <c r="G26" s="6" t="n">
        <v>27.12</v>
      </c>
      <c r="H26" s="6" t="n">
        <v>7</v>
      </c>
      <c r="I26" s="6" t="n">
        <v>54.24</v>
      </c>
      <c r="J26" s="6" t="n">
        <v>47.24</v>
      </c>
    </row>
    <row collapsed="false" customFormat="false" customHeight="false" hidden="false" ht="12.1" outlineLevel="0" r="27">
      <c r="A27" s="37" t="n">
        <v>45774</v>
      </c>
      <c r="B27" s="16" t="s">
        <v>322</v>
      </c>
      <c r="C27" s="16" t="s">
        <v>76</v>
      </c>
      <c r="D27" s="16" t="s">
        <v>77</v>
      </c>
      <c r="E27" s="6" t="n">
        <v>1000</v>
      </c>
      <c r="F27" s="7" t="n">
        <v>1</v>
      </c>
      <c r="G27" s="6" t="n">
        <v>18.9</v>
      </c>
      <c r="H27" s="6" t="n">
        <v>2</v>
      </c>
      <c r="I27" s="6" t="n">
        <v>18.9</v>
      </c>
      <c r="J27" s="6" t="n">
        <v>16.9</v>
      </c>
    </row>
    <row collapsed="false" customFormat="false" customHeight="false" hidden="false" ht="12.1" outlineLevel="0" r="28">
      <c r="A28" s="37" t="n">
        <v>45774</v>
      </c>
      <c r="B28" s="16" t="s">
        <v>322</v>
      </c>
      <c r="C28" s="16" t="s">
        <v>37</v>
      </c>
      <c r="D28" s="16" t="s">
        <v>38</v>
      </c>
      <c r="E28" s="6" t="n">
        <v>1000</v>
      </c>
      <c r="F28" s="7" t="n">
        <v>1</v>
      </c>
      <c r="G28" s="6" t="n">
        <v>19.32</v>
      </c>
      <c r="H28" s="6" t="n">
        <v>3</v>
      </c>
      <c r="I28" s="6" t="n">
        <v>19.32</v>
      </c>
      <c r="J28" s="6" t="n">
        <v>16.32</v>
      </c>
    </row>
    <row collapsed="false" customFormat="false" customHeight="false" hidden="false" ht="12.1" outlineLevel="0" r="29">
      <c r="A29" s="37" t="n">
        <v>45782</v>
      </c>
      <c r="B29" s="16" t="s">
        <v>322</v>
      </c>
      <c r="C29" s="16" t="s">
        <v>64</v>
      </c>
      <c r="D29" s="16" t="s">
        <v>65</v>
      </c>
      <c r="E29" s="6" t="n">
        <v>1000</v>
      </c>
      <c r="F29" s="7" t="n">
        <v>1</v>
      </c>
      <c r="G29" s="6" t="n">
        <v>20.14</v>
      </c>
      <c r="H29" s="6" t="n">
        <v>3</v>
      </c>
      <c r="I29" s="6" t="n">
        <v>20.14</v>
      </c>
      <c r="J29" s="6" t="n">
        <v>17.14</v>
      </c>
    </row>
    <row collapsed="false" customFormat="false" customHeight="false" hidden="false" ht="12.1" outlineLevel="0" r="30">
      <c r="A30" s="37" t="n">
        <v>45783</v>
      </c>
      <c r="B30" s="16" t="s">
        <v>322</v>
      </c>
      <c r="C30" s="16" t="s">
        <v>57</v>
      </c>
      <c r="D30" s="16" t="s">
        <v>58</v>
      </c>
      <c r="E30" s="6" t="n">
        <v>1000</v>
      </c>
      <c r="F30" s="7" t="n">
        <v>1</v>
      </c>
      <c r="G30" s="6" t="n">
        <v>19.24</v>
      </c>
      <c r="H30" s="6" t="n">
        <v>3</v>
      </c>
      <c r="I30" s="6" t="n">
        <v>19.24</v>
      </c>
      <c r="J30" s="6" t="n">
        <v>16.24</v>
      </c>
    </row>
    <row collapsed="false" customFormat="false" customHeight="false" hidden="false" ht="12.1" outlineLevel="0" r="31">
      <c r="A31" s="37" t="n">
        <v>45789</v>
      </c>
      <c r="B31" s="16" t="s">
        <v>322</v>
      </c>
      <c r="C31" s="16" t="s">
        <v>235</v>
      </c>
      <c r="D31" s="16" t="s">
        <v>323</v>
      </c>
      <c r="E31" s="6" t="n">
        <v>1000</v>
      </c>
      <c r="F31" s="7" t="n">
        <v>1</v>
      </c>
      <c r="G31" s="6" t="n">
        <v>21.37</v>
      </c>
      <c r="H31" s="6" t="n">
        <v>3</v>
      </c>
      <c r="I31" s="6" t="n">
        <v>21.37</v>
      </c>
      <c r="J31" s="6" t="n">
        <v>18.37</v>
      </c>
    </row>
    <row collapsed="false" customFormat="false" customHeight="false" hidden="false" ht="12.1" outlineLevel="0" r="32">
      <c r="A32" s="37" t="n">
        <v>45790</v>
      </c>
      <c r="B32" s="16" t="s">
        <v>322</v>
      </c>
      <c r="C32" s="16" t="s">
        <v>72</v>
      </c>
      <c r="D32" s="16" t="s">
        <v>73</v>
      </c>
      <c r="E32" s="6" t="n">
        <v>920</v>
      </c>
      <c r="F32" s="7" t="n">
        <v>3</v>
      </c>
      <c r="G32" s="6" t="n">
        <v>11.34</v>
      </c>
      <c r="H32" s="6" t="n">
        <v>4</v>
      </c>
      <c r="I32" s="6" t="n">
        <v>34.02</v>
      </c>
      <c r="J32" s="6" t="n">
        <v>30.02</v>
      </c>
    </row>
    <row collapsed="false" customFormat="false" customHeight="false" hidden="false" ht="12.1" outlineLevel="0" r="33">
      <c r="A33" s="37" t="n">
        <v>45792</v>
      </c>
      <c r="B33" s="16" t="s">
        <v>322</v>
      </c>
      <c r="C33" s="16" t="s">
        <v>53</v>
      </c>
      <c r="D33" s="16" t="s">
        <v>54</v>
      </c>
      <c r="E33" s="6" t="n">
        <v>1000</v>
      </c>
      <c r="F33" s="7" t="n">
        <v>1</v>
      </c>
      <c r="G33" s="6" t="n">
        <v>18.16</v>
      </c>
      <c r="H33" s="6" t="n">
        <v>2</v>
      </c>
      <c r="I33" s="6" t="n">
        <v>18.16</v>
      </c>
      <c r="J33" s="6" t="n">
        <v>16.16</v>
      </c>
    </row>
    <row collapsed="false" customFormat="false" customHeight="false" hidden="false" ht="12.1" outlineLevel="0" r="34">
      <c r="A34" s="37" t="n">
        <v>45793</v>
      </c>
      <c r="B34" s="16" t="s">
        <v>322</v>
      </c>
      <c r="C34" s="16" t="s">
        <v>68</v>
      </c>
      <c r="D34" s="16" t="s">
        <v>69</v>
      </c>
      <c r="E34" s="6" t="n">
        <v>1000</v>
      </c>
      <c r="F34" s="7" t="n">
        <v>2</v>
      </c>
      <c r="G34" s="6" t="n">
        <v>20.75</v>
      </c>
      <c r="H34" s="6" t="n">
        <v>5</v>
      </c>
      <c r="I34" s="6" t="n">
        <v>41.5</v>
      </c>
      <c r="J34" s="6" t="n">
        <v>36.5</v>
      </c>
    </row>
    <row collapsed="false" customFormat="false" customHeight="false" hidden="false" ht="12.1" outlineLevel="0" r="35">
      <c r="A35" s="37" t="n">
        <v>45793</v>
      </c>
      <c r="B35" s="16" t="s">
        <v>322</v>
      </c>
      <c r="C35" s="16" t="s">
        <v>49</v>
      </c>
      <c r="D35" s="16" t="s">
        <v>50</v>
      </c>
      <c r="E35" s="6" t="n">
        <v>1000</v>
      </c>
      <c r="F35" s="7" t="n">
        <v>1</v>
      </c>
      <c r="G35" s="6" t="n">
        <v>18.41</v>
      </c>
      <c r="H35" s="6" t="n">
        <v>2</v>
      </c>
      <c r="I35" s="6" t="n">
        <v>18.41</v>
      </c>
      <c r="J35" s="6" t="n">
        <v>16.41</v>
      </c>
    </row>
    <row collapsed="false" customFormat="false" customHeight="false" hidden="false" ht="12.1" outlineLevel="0" r="36">
      <c r="A36" s="37" t="n">
        <v>45796</v>
      </c>
      <c r="B36" s="16" t="s">
        <v>322</v>
      </c>
      <c r="C36" s="16" t="s">
        <v>236</v>
      </c>
      <c r="D36" s="16" t="s">
        <v>326</v>
      </c>
      <c r="E36" s="6" t="n">
        <v>1000</v>
      </c>
      <c r="F36" s="7" t="n">
        <v>2</v>
      </c>
      <c r="G36" s="6" t="n">
        <v>47.37</v>
      </c>
      <c r="H36" s="6" t="n">
        <v>12</v>
      </c>
      <c r="I36" s="6" t="n">
        <v>94.74</v>
      </c>
      <c r="J36" s="6" t="n">
        <v>82.74</v>
      </c>
    </row>
    <row collapsed="false" customFormat="false" customHeight="false" hidden="false" ht="12.1" outlineLevel="0" r="37">
      <c r="A37" s="37" t="n">
        <v>45796</v>
      </c>
      <c r="B37" s="16" t="s">
        <v>322</v>
      </c>
      <c r="C37" s="16" t="s">
        <v>60</v>
      </c>
      <c r="D37" s="16" t="s">
        <v>61</v>
      </c>
      <c r="E37" s="6" t="n">
        <v>1000</v>
      </c>
      <c r="F37" s="7" t="n">
        <v>1</v>
      </c>
      <c r="G37" s="6" t="n">
        <v>19.15</v>
      </c>
      <c r="H37" s="6" t="n">
        <v>2</v>
      </c>
      <c r="I37" s="6" t="n">
        <v>19.15</v>
      </c>
      <c r="J37" s="6" t="n">
        <v>17.15</v>
      </c>
    </row>
    <row collapsed="false" customFormat="false" customHeight="false" hidden="false" ht="12.1" outlineLevel="0" r="38">
      <c r="A38" s="37" t="n">
        <v>45797</v>
      </c>
      <c r="B38" s="16" t="s">
        <v>322</v>
      </c>
      <c r="C38" s="16" t="s">
        <v>237</v>
      </c>
      <c r="D38" s="16" t="s">
        <v>324</v>
      </c>
      <c r="E38" s="6" t="n">
        <v>1000</v>
      </c>
      <c r="F38" s="7" t="n">
        <v>1</v>
      </c>
      <c r="G38" s="6" t="n">
        <v>24.25</v>
      </c>
      <c r="H38" s="6" t="n">
        <v>3</v>
      </c>
      <c r="I38" s="6" t="n">
        <v>24.25</v>
      </c>
      <c r="J38" s="6" t="n">
        <v>21.25</v>
      </c>
    </row>
    <row collapsed="false" customFormat="false" customHeight="false" hidden="false" ht="12.1" outlineLevel="0" r="39">
      <c r="A39" s="37" t="n">
        <v>45799</v>
      </c>
      <c r="B39" s="16" t="s">
        <v>322</v>
      </c>
      <c r="C39" s="16" t="s">
        <v>41</v>
      </c>
      <c r="D39" s="16" t="s">
        <v>42</v>
      </c>
      <c r="E39" s="6" t="n">
        <v>1000</v>
      </c>
      <c r="F39" s="7" t="n">
        <v>1</v>
      </c>
      <c r="G39" s="6" t="n">
        <v>18.33</v>
      </c>
      <c r="H39" s="6" t="n">
        <v>2</v>
      </c>
      <c r="I39" s="6" t="n">
        <v>18.33</v>
      </c>
      <c r="J39" s="6" t="n">
        <v>16.33</v>
      </c>
    </row>
    <row collapsed="false" customFormat="false" customHeight="false" hidden="false" ht="12.1" outlineLevel="0" r="40">
      <c r="A40" s="37" t="n">
        <v>45800</v>
      </c>
      <c r="B40" s="16" t="s">
        <v>322</v>
      </c>
      <c r="C40" s="16" t="s">
        <v>234</v>
      </c>
      <c r="D40" s="16" t="s">
        <v>269</v>
      </c>
      <c r="E40" s="6" t="n">
        <v>1000</v>
      </c>
      <c r="F40" s="7" t="n">
        <v>1</v>
      </c>
      <c r="G40" s="6" t="n">
        <v>18.49</v>
      </c>
      <c r="H40" s="6" t="n">
        <v>2</v>
      </c>
      <c r="I40" s="6" t="n">
        <v>18.49</v>
      </c>
      <c r="J40" s="6" t="n">
        <v>16.49</v>
      </c>
    </row>
    <row collapsed="false" customFormat="false" customHeight="false" hidden="false" ht="12.1" outlineLevel="0" r="41">
      <c r="A41" s="37" t="n">
        <v>45802</v>
      </c>
      <c r="B41" s="16" t="s">
        <v>322</v>
      </c>
      <c r="C41" s="16" t="s">
        <v>45</v>
      </c>
      <c r="D41" s="16" t="s">
        <v>46</v>
      </c>
      <c r="E41" s="6" t="n">
        <v>1000</v>
      </c>
      <c r="F41" s="7" t="n">
        <v>1</v>
      </c>
      <c r="G41" s="6" t="n">
        <v>18.37</v>
      </c>
      <c r="H41" s="6" t="n">
        <v>2</v>
      </c>
      <c r="I41" s="6" t="n">
        <v>18.37</v>
      </c>
      <c r="J41" s="6" t="n">
        <v>16.37</v>
      </c>
    </row>
    <row collapsed="false" customFormat="false" customHeight="false" hidden="false" ht="12.1" outlineLevel="0" r="42">
      <c r="A42" s="37" t="n">
        <v>45803</v>
      </c>
      <c r="B42" s="16" t="s">
        <v>322</v>
      </c>
      <c r="C42" s="16" t="s">
        <v>32</v>
      </c>
      <c r="D42" s="16" t="s">
        <v>34</v>
      </c>
      <c r="E42" s="6" t="n">
        <v>1000</v>
      </c>
      <c r="F42" s="7" t="n">
        <v>2</v>
      </c>
      <c r="G42" s="6" t="n">
        <v>27.12</v>
      </c>
      <c r="H42" s="6" t="n">
        <v>7</v>
      </c>
      <c r="I42" s="6" t="n">
        <v>54.24</v>
      </c>
      <c r="J42" s="6" t="n">
        <v>47.24</v>
      </c>
    </row>
    <row collapsed="false" customFormat="false" customHeight="false" hidden="false" ht="12.1" outlineLevel="0" r="43">
      <c r="A43" s="37" t="n">
        <v>45804</v>
      </c>
      <c r="B43" s="16" t="s">
        <v>322</v>
      </c>
      <c r="C43" s="16" t="s">
        <v>76</v>
      </c>
      <c r="D43" s="16" t="s">
        <v>77</v>
      </c>
      <c r="E43" s="6" t="n">
        <v>1000</v>
      </c>
      <c r="F43" s="7" t="n">
        <v>1</v>
      </c>
      <c r="G43" s="6" t="n">
        <v>18.9</v>
      </c>
      <c r="H43" s="6" t="n">
        <v>2</v>
      </c>
      <c r="I43" s="6" t="n">
        <v>18.9</v>
      </c>
      <c r="J43" s="6" t="n">
        <v>16.9</v>
      </c>
    </row>
    <row collapsed="false" customFormat="false" customHeight="false" hidden="false" ht="12.1" outlineLevel="0" r="44">
      <c r="A44" s="37" t="n">
        <v>45804</v>
      </c>
      <c r="B44" s="16" t="s">
        <v>322</v>
      </c>
      <c r="C44" s="16" t="s">
        <v>37</v>
      </c>
      <c r="D44" s="16" t="s">
        <v>38</v>
      </c>
      <c r="E44" s="6" t="n">
        <v>1000</v>
      </c>
      <c r="F44" s="7" t="n">
        <v>1</v>
      </c>
      <c r="G44" s="6" t="n">
        <v>19.32</v>
      </c>
      <c r="H44" s="6" t="n">
        <v>3</v>
      </c>
      <c r="I44" s="6" t="n">
        <v>19.32</v>
      </c>
      <c r="J44" s="6" t="n">
        <v>16.32</v>
      </c>
    </row>
    <row collapsed="false" customFormat="false" customHeight="false" hidden="false" ht="12.1" outlineLevel="0" r="45">
      <c r="A45" s="37" t="n">
        <v>45812</v>
      </c>
      <c r="B45" s="16" t="s">
        <v>322</v>
      </c>
      <c r="C45" s="16" t="s">
        <v>64</v>
      </c>
      <c r="D45" s="16" t="s">
        <v>65</v>
      </c>
      <c r="E45" s="6" t="n">
        <v>1000</v>
      </c>
      <c r="F45" s="7" t="n">
        <v>1</v>
      </c>
      <c r="G45" s="6" t="n">
        <v>20.14</v>
      </c>
      <c r="H45" s="6" t="n">
        <v>3</v>
      </c>
      <c r="I45" s="6" t="n">
        <v>20.14</v>
      </c>
      <c r="J45" s="6" t="n">
        <v>17.14</v>
      </c>
    </row>
    <row collapsed="false" customFormat="false" customHeight="false" hidden="false" ht="12.1" outlineLevel="0" r="46">
      <c r="A46" s="37" t="n">
        <v>45814</v>
      </c>
      <c r="B46" s="16" t="s">
        <v>322</v>
      </c>
      <c r="C46" s="16" t="s">
        <v>57</v>
      </c>
      <c r="D46" s="16" t="s">
        <v>58</v>
      </c>
      <c r="E46" s="6" t="n">
        <v>1000</v>
      </c>
      <c r="F46" s="7" t="n">
        <v>1</v>
      </c>
      <c r="G46" s="6" t="n">
        <v>19.04</v>
      </c>
      <c r="H46" s="6" t="n">
        <v>2</v>
      </c>
      <c r="I46" s="6" t="n">
        <v>19.04</v>
      </c>
      <c r="J46" s="6" t="n">
        <v>17.04</v>
      </c>
    </row>
    <row collapsed="false" customFormat="false" customHeight="false" hidden="false" ht="12.1" outlineLevel="0" r="47">
      <c r="A47" s="37" t="n">
        <v>45819</v>
      </c>
      <c r="B47" s="16" t="s">
        <v>322</v>
      </c>
      <c r="C47" s="16" t="s">
        <v>235</v>
      </c>
      <c r="D47" s="16" t="s">
        <v>323</v>
      </c>
      <c r="E47" s="6" t="n">
        <v>1000</v>
      </c>
      <c r="F47" s="7" t="n">
        <v>1</v>
      </c>
      <c r="G47" s="6" t="n">
        <v>21.37</v>
      </c>
      <c r="H47" s="6" t="n">
        <v>3</v>
      </c>
      <c r="I47" s="6" t="n">
        <v>21.37</v>
      </c>
      <c r="J47" s="6" t="n">
        <v>18.37</v>
      </c>
    </row>
    <row collapsed="false" customFormat="false" customHeight="false" hidden="false" ht="12.1" outlineLevel="0" r="48">
      <c r="A48" s="37" t="n">
        <v>45820</v>
      </c>
      <c r="B48" s="16" t="s">
        <v>322</v>
      </c>
      <c r="C48" s="16" t="s">
        <v>72</v>
      </c>
      <c r="D48" s="16" t="s">
        <v>73</v>
      </c>
      <c r="E48" s="6" t="n">
        <v>920</v>
      </c>
      <c r="F48" s="7" t="n">
        <v>3</v>
      </c>
      <c r="G48" s="6" t="n">
        <v>11.34</v>
      </c>
      <c r="H48" s="6" t="n">
        <v>4</v>
      </c>
      <c r="I48" s="6" t="n">
        <v>34.02</v>
      </c>
      <c r="J48" s="6" t="n">
        <v>30.02</v>
      </c>
    </row>
    <row collapsed="false" customFormat="false" customHeight="false" hidden="false" ht="12.1" outlineLevel="0" r="49">
      <c r="A49" s="37" t="n">
        <v>45822</v>
      </c>
      <c r="B49" s="16" t="s">
        <v>322</v>
      </c>
      <c r="C49" s="16" t="s">
        <v>53</v>
      </c>
      <c r="D49" s="16" t="s">
        <v>54</v>
      </c>
      <c r="E49" s="6" t="n">
        <v>1000</v>
      </c>
      <c r="F49" s="7" t="n">
        <v>1</v>
      </c>
      <c r="G49" s="6" t="n">
        <v>18.16</v>
      </c>
      <c r="H49" s="6" t="n">
        <v>2</v>
      </c>
      <c r="I49" s="6" t="n">
        <v>18.16</v>
      </c>
      <c r="J49" s="6" t="n">
        <v>16.16</v>
      </c>
    </row>
    <row collapsed="false" customFormat="false" customHeight="false" hidden="false" ht="12.1" outlineLevel="0" r="50">
      <c r="A50" s="37" t="n">
        <v>45823</v>
      </c>
      <c r="B50" s="16" t="s">
        <v>322</v>
      </c>
      <c r="C50" s="16" t="s">
        <v>68</v>
      </c>
      <c r="D50" s="16" t="s">
        <v>69</v>
      </c>
      <c r="E50" s="6" t="n">
        <v>1000</v>
      </c>
      <c r="F50" s="7" t="n">
        <v>2</v>
      </c>
      <c r="G50" s="6" t="n">
        <v>20.75</v>
      </c>
      <c r="H50" s="6" t="n">
        <v>5</v>
      </c>
      <c r="I50" s="6" t="n">
        <v>41.5</v>
      </c>
      <c r="J50" s="6" t="n">
        <v>36.5</v>
      </c>
    </row>
    <row collapsed="false" customFormat="false" customHeight="false" hidden="false" ht="12.1" outlineLevel="0" r="51">
      <c r="A51" s="37" t="n">
        <v>45823</v>
      </c>
      <c r="B51" s="16" t="s">
        <v>322</v>
      </c>
      <c r="C51" s="16" t="s">
        <v>49</v>
      </c>
      <c r="D51" s="16" t="s">
        <v>50</v>
      </c>
      <c r="E51" s="6" t="n">
        <v>1000</v>
      </c>
      <c r="F51" s="7" t="n">
        <v>1</v>
      </c>
      <c r="G51" s="6" t="n">
        <v>18.38</v>
      </c>
      <c r="H51" s="6" t="n">
        <v>2</v>
      </c>
      <c r="I51" s="6" t="n">
        <v>18.38</v>
      </c>
      <c r="J51" s="6" t="n">
        <v>16.38</v>
      </c>
    </row>
    <row collapsed="false" customFormat="false" customHeight="false" hidden="false" ht="12.1" outlineLevel="0" r="52">
      <c r="A52" s="37" t="n">
        <v>45826</v>
      </c>
      <c r="B52" s="16" t="s">
        <v>322</v>
      </c>
      <c r="C52" s="16" t="s">
        <v>60</v>
      </c>
      <c r="D52" s="16" t="s">
        <v>61</v>
      </c>
      <c r="E52" s="6" t="n">
        <v>1000</v>
      </c>
      <c r="F52" s="7" t="n">
        <v>1</v>
      </c>
      <c r="G52" s="6" t="n">
        <v>19.04</v>
      </c>
      <c r="H52" s="6" t="n">
        <v>2</v>
      </c>
      <c r="I52" s="6" t="n">
        <v>19.04</v>
      </c>
      <c r="J52" s="6" t="n">
        <v>17.04</v>
      </c>
    </row>
    <row collapsed="false" customFormat="false" customHeight="false" hidden="false" ht="12.1" outlineLevel="0" r="53">
      <c r="A53" s="37" t="n">
        <v>45827</v>
      </c>
      <c r="B53" s="16" t="s">
        <v>322</v>
      </c>
      <c r="C53" s="16" t="s">
        <v>237</v>
      </c>
      <c r="D53" s="16" t="s">
        <v>324</v>
      </c>
      <c r="E53" s="6" t="n">
        <v>1000</v>
      </c>
      <c r="F53" s="7" t="n">
        <v>1</v>
      </c>
      <c r="G53" s="6" t="n">
        <v>24.25</v>
      </c>
      <c r="H53" s="6" t="n">
        <v>3</v>
      </c>
      <c r="I53" s="6" t="n">
        <v>24.25</v>
      </c>
      <c r="J53" s="6" t="n">
        <v>21.25</v>
      </c>
    </row>
    <row collapsed="false" customFormat="false" customHeight="false" hidden="false" ht="12.1" outlineLevel="0" r="54">
      <c r="A54" s="37" t="n">
        <v>45829</v>
      </c>
      <c r="B54" s="16" t="s">
        <v>322</v>
      </c>
      <c r="C54" s="16" t="s">
        <v>41</v>
      </c>
      <c r="D54" s="16" t="s">
        <v>42</v>
      </c>
      <c r="E54" s="6" t="n">
        <v>1000</v>
      </c>
      <c r="F54" s="7" t="n">
        <v>1</v>
      </c>
      <c r="G54" s="6" t="n">
        <v>18.14</v>
      </c>
      <c r="H54" s="6" t="n">
        <v>2</v>
      </c>
      <c r="I54" s="6" t="n">
        <v>18.14</v>
      </c>
      <c r="J54" s="6" t="n">
        <v>16.14</v>
      </c>
    </row>
    <row collapsed="false" customFormat="false" customHeight="false" hidden="false" ht="12.1" outlineLevel="0" r="55">
      <c r="A55" s="37" t="n">
        <v>45830</v>
      </c>
      <c r="B55" s="16" t="s">
        <v>322</v>
      </c>
      <c r="C55" s="16" t="s">
        <v>234</v>
      </c>
      <c r="D55" s="16" t="s">
        <v>269</v>
      </c>
      <c r="E55" s="6" t="n">
        <v>1000</v>
      </c>
      <c r="F55" s="7" t="n">
        <v>1</v>
      </c>
      <c r="G55" s="6" t="n">
        <v>18.49</v>
      </c>
      <c r="H55" s="6" t="n">
        <v>2</v>
      </c>
      <c r="I55" s="6" t="n">
        <v>18.49</v>
      </c>
      <c r="J55" s="6" t="n">
        <v>16.49</v>
      </c>
    </row>
    <row collapsed="false" customFormat="false" customHeight="false" hidden="false" ht="12.1" outlineLevel="0" r="56">
      <c r="A56" s="37" t="n">
        <v>45832</v>
      </c>
      <c r="B56" s="16" t="s">
        <v>322</v>
      </c>
      <c r="C56" s="16" t="s">
        <v>45</v>
      </c>
      <c r="D56" s="16" t="s">
        <v>46</v>
      </c>
      <c r="E56" s="6" t="n">
        <v>1000</v>
      </c>
      <c r="F56" s="7" t="n">
        <v>1</v>
      </c>
      <c r="G56" s="6" t="n">
        <v>18.1</v>
      </c>
      <c r="H56" s="6" t="n">
        <v>2</v>
      </c>
      <c r="I56" s="6" t="n">
        <v>18.1</v>
      </c>
      <c r="J56" s="6" t="n">
        <v>16.1</v>
      </c>
    </row>
    <row collapsed="false" customFormat="false" customHeight="false" hidden="false" ht="12.1" outlineLevel="0" r="57">
      <c r="A57" s="37" t="n">
        <v>45833</v>
      </c>
      <c r="B57" s="16" t="s">
        <v>322</v>
      </c>
      <c r="C57" s="16" t="s">
        <v>32</v>
      </c>
      <c r="D57" s="16" t="s">
        <v>34</v>
      </c>
      <c r="E57" s="6" t="n">
        <v>1000</v>
      </c>
      <c r="F57" s="7" t="n">
        <v>2</v>
      </c>
      <c r="G57" s="6" t="n">
        <v>27.12</v>
      </c>
      <c r="H57" s="6" t="n">
        <v>7</v>
      </c>
      <c r="I57" s="6" t="n">
        <v>54.24</v>
      </c>
      <c r="J57" s="6" t="n">
        <v>47.24</v>
      </c>
    </row>
    <row collapsed="false" customFormat="false" customHeight="false" hidden="false" ht="12.1" outlineLevel="0" r="58">
      <c r="A58" s="37" t="n">
        <v>45834</v>
      </c>
      <c r="B58" s="16" t="s">
        <v>322</v>
      </c>
      <c r="C58" s="16" t="s">
        <v>76</v>
      </c>
      <c r="D58" s="16" t="s">
        <v>77</v>
      </c>
      <c r="E58" s="6" t="n">
        <v>1000</v>
      </c>
      <c r="F58" s="7" t="n">
        <v>1</v>
      </c>
      <c r="G58" s="6" t="n">
        <v>18.9</v>
      </c>
      <c r="H58" s="6" t="n">
        <v>2</v>
      </c>
      <c r="I58" s="6" t="n">
        <v>18.9</v>
      </c>
      <c r="J58" s="6" t="n">
        <v>16.9</v>
      </c>
    </row>
    <row collapsed="false" customFormat="false" customHeight="false" hidden="false" ht="12.1" outlineLevel="0" r="59">
      <c r="A59" s="37" t="n">
        <v>45834</v>
      </c>
      <c r="B59" s="16" t="s">
        <v>322</v>
      </c>
      <c r="C59" s="16" t="s">
        <v>37</v>
      </c>
      <c r="D59" s="16" t="s">
        <v>38</v>
      </c>
      <c r="E59" s="6" t="n">
        <v>1000</v>
      </c>
      <c r="F59" s="7" t="n">
        <v>1</v>
      </c>
      <c r="G59" s="6" t="n">
        <v>19.32</v>
      </c>
      <c r="H59" s="6" t="n">
        <v>3</v>
      </c>
      <c r="I59" s="6" t="n">
        <v>19.32</v>
      </c>
      <c r="J59" s="6" t="n">
        <v>16.32</v>
      </c>
    </row>
    <row collapsed="false" customFormat="false" customHeight="false" hidden="false" ht="12.1" outlineLevel="0" r="60">
      <c r="A60" s="37" t="n">
        <v>45842</v>
      </c>
      <c r="B60" s="16" t="s">
        <v>322</v>
      </c>
      <c r="C60" s="16" t="s">
        <v>64</v>
      </c>
      <c r="D60" s="16" t="s">
        <v>65</v>
      </c>
      <c r="E60" s="6" t="n">
        <v>1000</v>
      </c>
      <c r="F60" s="7" t="n">
        <v>1</v>
      </c>
      <c r="G60" s="6" t="n">
        <v>20.14</v>
      </c>
      <c r="H60" s="6" t="n">
        <v>3</v>
      </c>
      <c r="I60" s="6" t="n">
        <v>20.14</v>
      </c>
      <c r="J60" s="6" t="n">
        <v>17.14</v>
      </c>
    </row>
    <row collapsed="false" customFormat="false" customHeight="false" hidden="false" ht="12.1" outlineLevel="0" r="61">
      <c r="A61" s="37" t="n">
        <v>45845</v>
      </c>
      <c r="B61" s="16" t="s">
        <v>322</v>
      </c>
      <c r="C61" s="16" t="s">
        <v>57</v>
      </c>
      <c r="D61" s="16" t="s">
        <v>58</v>
      </c>
      <c r="E61" s="6" t="n">
        <v>1000</v>
      </c>
      <c r="F61" s="7" t="n">
        <v>1</v>
      </c>
      <c r="G61" s="6" t="n">
        <v>18.76</v>
      </c>
      <c r="H61" s="6" t="n">
        <v>2</v>
      </c>
      <c r="I61" s="6" t="n">
        <v>18.76</v>
      </c>
      <c r="J61" s="6" t="n">
        <v>16.76</v>
      </c>
    </row>
    <row collapsed="false" customFormat="false" customHeight="false" hidden="false" ht="12.1" outlineLevel="0" r="62">
      <c r="A62" s="37" t="n">
        <v>45849</v>
      </c>
      <c r="B62" s="16" t="s">
        <v>322</v>
      </c>
      <c r="C62" s="16" t="s">
        <v>235</v>
      </c>
      <c r="D62" s="16" t="s">
        <v>323</v>
      </c>
      <c r="E62" s="6" t="n">
        <v>1000</v>
      </c>
      <c r="F62" s="7" t="n">
        <v>1</v>
      </c>
      <c r="G62" s="6" t="n">
        <v>21.37</v>
      </c>
      <c r="H62" s="6" t="n">
        <v>3</v>
      </c>
      <c r="I62" s="6" t="n">
        <v>21.37</v>
      </c>
      <c r="J62" s="6" t="n">
        <v>18.37</v>
      </c>
    </row>
    <row collapsed="false" customFormat="false" customHeight="false" hidden="false" ht="12.1" outlineLevel="0" r="63">
      <c r="A63" s="37" t="n">
        <v>45850</v>
      </c>
      <c r="B63" s="16" t="s">
        <v>322</v>
      </c>
      <c r="C63" s="16" t="s">
        <v>72</v>
      </c>
      <c r="D63" s="16" t="s">
        <v>73</v>
      </c>
      <c r="E63" s="6" t="n">
        <v>920</v>
      </c>
      <c r="F63" s="7" t="n">
        <v>3</v>
      </c>
      <c r="G63" s="6" t="n">
        <v>11.34</v>
      </c>
      <c r="H63" s="6" t="n">
        <v>4</v>
      </c>
      <c r="I63" s="6" t="n">
        <v>34.02</v>
      </c>
      <c r="J63" s="6" t="n">
        <v>30.02</v>
      </c>
    </row>
    <row collapsed="false" customFormat="false" customHeight="false" hidden="false" ht="12.1" outlineLevel="0" r="64">
      <c r="A64" s="37" t="n">
        <v>45852</v>
      </c>
      <c r="B64" s="16" t="s">
        <v>322</v>
      </c>
      <c r="C64" s="16" t="s">
        <v>53</v>
      </c>
      <c r="D64" s="16" t="s">
        <v>54</v>
      </c>
      <c r="E64" s="6" t="n">
        <v>1000</v>
      </c>
      <c r="F64" s="7" t="n">
        <v>1</v>
      </c>
      <c r="G64" s="6" t="n">
        <v>17.34</v>
      </c>
      <c r="H64" s="6" t="n">
        <v>2</v>
      </c>
      <c r="I64" s="6" t="n">
        <v>17.34</v>
      </c>
      <c r="J64" s="6" t="n">
        <v>15.34</v>
      </c>
    </row>
    <row collapsed="false" customFormat="false" customHeight="false" hidden="false" ht="12.1" outlineLevel="0" r="65">
      <c r="A65" s="37" t="n">
        <v>45853</v>
      </c>
      <c r="B65" s="16" t="s">
        <v>322</v>
      </c>
      <c r="C65" s="16" t="s">
        <v>68</v>
      </c>
      <c r="D65" s="16" t="s">
        <v>69</v>
      </c>
      <c r="E65" s="6" t="n">
        <v>1000</v>
      </c>
      <c r="F65" s="7" t="n">
        <v>2</v>
      </c>
      <c r="G65" s="6" t="n">
        <v>20.75</v>
      </c>
      <c r="H65" s="6" t="n">
        <v>5</v>
      </c>
      <c r="I65" s="6" t="n">
        <v>41.5</v>
      </c>
      <c r="J65" s="6" t="n">
        <v>36.5</v>
      </c>
    </row>
    <row collapsed="false" customFormat="false" customHeight="false" hidden="false" ht="12.1" outlineLevel="0" r="66">
      <c r="A66" s="37" t="n">
        <v>45853</v>
      </c>
      <c r="B66" s="16" t="s">
        <v>322</v>
      </c>
      <c r="C66" s="16" t="s">
        <v>49</v>
      </c>
      <c r="D66" s="16" t="s">
        <v>50</v>
      </c>
      <c r="E66" s="6" t="n">
        <v>1000</v>
      </c>
      <c r="F66" s="7" t="n">
        <v>1</v>
      </c>
      <c r="G66" s="6" t="n">
        <v>17.59</v>
      </c>
      <c r="H66" s="6" t="n">
        <v>2</v>
      </c>
      <c r="I66" s="6" t="n">
        <v>17.59</v>
      </c>
      <c r="J66" s="6" t="n">
        <v>15.59</v>
      </c>
    </row>
    <row collapsed="false" customFormat="false" customHeight="false" hidden="false" ht="12.1" outlineLevel="0" r="67">
      <c r="A67" s="37" t="n">
        <v>45856</v>
      </c>
      <c r="B67" s="16" t="s">
        <v>322</v>
      </c>
      <c r="C67" s="16" t="s">
        <v>60</v>
      </c>
      <c r="D67" s="16" t="s">
        <v>61</v>
      </c>
      <c r="E67" s="6" t="n">
        <v>1000</v>
      </c>
      <c r="F67" s="7" t="n">
        <v>1</v>
      </c>
      <c r="G67" s="6" t="n">
        <v>18.33</v>
      </c>
      <c r="H67" s="6" t="n">
        <v>2</v>
      </c>
      <c r="I67" s="6" t="n">
        <v>18.33</v>
      </c>
      <c r="J67" s="6" t="n">
        <v>16.33</v>
      </c>
    </row>
    <row collapsed="false" customFormat="false" customHeight="false" hidden="false" ht="12.1" outlineLevel="0" r="68">
      <c r="A68" s="37" t="n">
        <v>45857</v>
      </c>
      <c r="B68" s="16" t="s">
        <v>322</v>
      </c>
      <c r="C68" s="16" t="s">
        <v>237</v>
      </c>
      <c r="D68" s="16" t="s">
        <v>324</v>
      </c>
      <c r="E68" s="6" t="n">
        <v>1000</v>
      </c>
      <c r="F68" s="7" t="n">
        <v>1</v>
      </c>
      <c r="G68" s="6" t="n">
        <v>24.25</v>
      </c>
      <c r="H68" s="6" t="n">
        <v>3</v>
      </c>
      <c r="I68" s="6" t="n">
        <v>24.25</v>
      </c>
      <c r="J68" s="6" t="n">
        <v>21.25</v>
      </c>
    </row>
    <row collapsed="false" customFormat="false" customHeight="false" hidden="false" ht="12.1" outlineLevel="0" r="69">
      <c r="A69" s="37" t="n">
        <v>45859</v>
      </c>
      <c r="B69" s="16" t="s">
        <v>322</v>
      </c>
      <c r="C69" s="16" t="s">
        <v>41</v>
      </c>
      <c r="D69" s="16" t="s">
        <v>42</v>
      </c>
      <c r="E69" s="6" t="n">
        <v>1000</v>
      </c>
      <c r="F69" s="7" t="n">
        <v>1</v>
      </c>
      <c r="G69" s="6" t="n">
        <v>17.51</v>
      </c>
      <c r="H69" s="6" t="n">
        <v>2</v>
      </c>
      <c r="I69" s="6" t="n">
        <v>17.51</v>
      </c>
      <c r="J69" s="6" t="n">
        <v>15.51</v>
      </c>
    </row>
    <row collapsed="false" customFormat="false" customHeight="false" hidden="false" ht="12.1" outlineLevel="0" r="70">
      <c r="A70" s="37" t="n">
        <v>45860</v>
      </c>
      <c r="B70" s="16" t="s">
        <v>322</v>
      </c>
      <c r="C70" s="16" t="s">
        <v>234</v>
      </c>
      <c r="D70" s="16" t="s">
        <v>269</v>
      </c>
      <c r="E70" s="6" t="n">
        <v>1000</v>
      </c>
      <c r="F70" s="7" t="n">
        <v>1</v>
      </c>
      <c r="G70" s="6" t="n">
        <v>18.49</v>
      </c>
      <c r="H70" s="6" t="n">
        <v>2</v>
      </c>
      <c r="I70" s="6" t="n">
        <v>18.49</v>
      </c>
      <c r="J70" s="6" t="n">
        <v>16.49</v>
      </c>
    </row>
    <row collapsed="false" customFormat="false" customHeight="false" hidden="false" ht="12.1" outlineLevel="0" r="71">
      <c r="A71" s="37" t="n">
        <v>45862</v>
      </c>
      <c r="B71" s="16" t="s">
        <v>322</v>
      </c>
      <c r="C71" s="16" t="s">
        <v>45</v>
      </c>
      <c r="D71" s="16" t="s">
        <v>46</v>
      </c>
      <c r="E71" s="6" t="n">
        <v>1000</v>
      </c>
      <c r="F71" s="7" t="n">
        <v>1</v>
      </c>
      <c r="G71" s="6" t="n">
        <v>17.55</v>
      </c>
      <c r="H71" s="6" t="n">
        <v>2</v>
      </c>
      <c r="I71" s="6" t="n">
        <v>17.55</v>
      </c>
      <c r="J71" s="6" t="n">
        <v>15.55</v>
      </c>
    </row>
    <row collapsed="false" customFormat="false" customHeight="false" hidden="false" ht="12.1" outlineLevel="0" r="72">
      <c r="A72" s="37" t="n">
        <v>45863</v>
      </c>
      <c r="B72" s="16" t="s">
        <v>322</v>
      </c>
      <c r="C72" s="16" t="s">
        <v>32</v>
      </c>
      <c r="D72" s="16" t="s">
        <v>34</v>
      </c>
      <c r="E72" s="6" t="n">
        <v>1000</v>
      </c>
      <c r="F72" s="7" t="n">
        <v>2</v>
      </c>
      <c r="G72" s="6" t="n">
        <v>27.12</v>
      </c>
      <c r="H72" s="6" t="n">
        <v>7</v>
      </c>
      <c r="I72" s="6" t="n">
        <v>54.24</v>
      </c>
      <c r="J72" s="6" t="n">
        <v>47.24</v>
      </c>
    </row>
    <row collapsed="false" customFormat="false" customHeight="false" hidden="false" ht="12.1" outlineLevel="0" r="73">
      <c r="A73" s="37" t="n">
        <v>45864</v>
      </c>
      <c r="B73" s="16" t="s">
        <v>322</v>
      </c>
      <c r="C73" s="16" t="s">
        <v>76</v>
      </c>
      <c r="D73" s="16" t="s">
        <v>77</v>
      </c>
      <c r="E73" s="6" t="n">
        <v>1000</v>
      </c>
      <c r="F73" s="7" t="n">
        <v>1</v>
      </c>
      <c r="G73" s="6" t="n">
        <v>18.9</v>
      </c>
      <c r="H73" s="6" t="n">
        <v>2</v>
      </c>
      <c r="I73" s="6" t="n">
        <v>18.9</v>
      </c>
      <c r="J73" s="6" t="n">
        <v>16.9</v>
      </c>
    </row>
    <row collapsed="false" customFormat="false" customHeight="false" hidden="false" ht="12.1" outlineLevel="0" r="74">
      <c r="A74" s="37" t="n">
        <v>45864</v>
      </c>
      <c r="B74" s="16" t="s">
        <v>322</v>
      </c>
      <c r="C74" s="16" t="s">
        <v>37</v>
      </c>
      <c r="D74" s="16" t="s">
        <v>38</v>
      </c>
      <c r="E74" s="6" t="n">
        <v>1000</v>
      </c>
      <c r="F74" s="7" t="n">
        <v>1</v>
      </c>
      <c r="G74" s="6" t="n">
        <v>19.32</v>
      </c>
      <c r="H74" s="6" t="n">
        <v>3</v>
      </c>
      <c r="I74" s="6" t="n">
        <v>19.32</v>
      </c>
      <c r="J74" s="6" t="n">
        <v>16.32</v>
      </c>
    </row>
    <row collapsed="false" customFormat="false" customHeight="false" hidden="false" ht="12.1" outlineLevel="0" r="75">
      <c r="A75" s="37" t="n">
        <v>45872</v>
      </c>
      <c r="B75" s="16" t="s">
        <v>322</v>
      </c>
      <c r="C75" s="16" t="s">
        <v>64</v>
      </c>
      <c r="D75" s="16" t="s">
        <v>65</v>
      </c>
      <c r="E75" s="6" t="n">
        <v>1000</v>
      </c>
      <c r="F75" s="7" t="n">
        <v>1</v>
      </c>
      <c r="G75" s="6" t="n">
        <v>20.14</v>
      </c>
      <c r="H75" s="6" t="n">
        <v>3</v>
      </c>
      <c r="I75" s="6" t="n">
        <v>20.14</v>
      </c>
      <c r="J75" s="6" t="n">
        <v>17.14</v>
      </c>
    </row>
    <row collapsed="false" customFormat="false" customHeight="false" hidden="false" ht="12.1" outlineLevel="0" r="76">
      <c r="A76" s="37" t="n">
        <v>45876</v>
      </c>
      <c r="B76" s="16" t="s">
        <v>322</v>
      </c>
      <c r="C76" s="16" t="s">
        <v>57</v>
      </c>
      <c r="D76" s="16" t="s">
        <v>58</v>
      </c>
      <c r="E76" s="6" t="n">
        <v>1000</v>
      </c>
      <c r="F76" s="7" t="n">
        <v>1</v>
      </c>
      <c r="G76" s="6" t="n">
        <v>18.16</v>
      </c>
      <c r="H76" s="6" t="n">
        <v>2</v>
      </c>
      <c r="I76" s="6" t="n">
        <v>18.16</v>
      </c>
      <c r="J76" s="6" t="n">
        <v>16.16</v>
      </c>
    </row>
    <row collapsed="false" customFormat="false" customHeight="false" hidden="false" ht="12.1" outlineLevel="0" r="77">
      <c r="A77" s="37" t="n">
        <v>45879</v>
      </c>
      <c r="B77" s="16" t="s">
        <v>322</v>
      </c>
      <c r="C77" s="16" t="s">
        <v>235</v>
      </c>
      <c r="D77" s="16" t="s">
        <v>323</v>
      </c>
      <c r="E77" s="6" t="n">
        <v>1000</v>
      </c>
      <c r="F77" s="7" t="n">
        <v>1</v>
      </c>
      <c r="G77" s="6" t="n">
        <v>21.37</v>
      </c>
      <c r="H77" s="6" t="n">
        <v>3</v>
      </c>
      <c r="I77" s="6" t="n">
        <v>21.37</v>
      </c>
      <c r="J77" s="6" t="n">
        <v>18.37</v>
      </c>
    </row>
    <row collapsed="false" customFormat="false" customHeight="false" hidden="false" ht="12.1" outlineLevel="0" r="78">
      <c r="A78" s="37" t="n">
        <v>45880</v>
      </c>
      <c r="B78" s="16" t="s">
        <v>322</v>
      </c>
      <c r="C78" s="16" t="s">
        <v>72</v>
      </c>
      <c r="D78" s="16" t="s">
        <v>73</v>
      </c>
      <c r="E78" s="6" t="n">
        <v>840</v>
      </c>
      <c r="F78" s="7" t="n">
        <v>3</v>
      </c>
      <c r="G78" s="6" t="n">
        <v>10.36</v>
      </c>
      <c r="H78" s="6" t="n">
        <v>4</v>
      </c>
      <c r="I78" s="6" t="n">
        <v>31.08</v>
      </c>
      <c r="J78" s="6" t="n">
        <v>27.08</v>
      </c>
    </row>
    <row collapsed="false" customFormat="false" customHeight="false" hidden="false" ht="12.1" outlineLevel="0" r="79">
      <c r="A79" s="37" t="n">
        <v>45882</v>
      </c>
      <c r="B79" s="16" t="s">
        <v>322</v>
      </c>
      <c r="C79" s="16" t="s">
        <v>53</v>
      </c>
      <c r="D79" s="16" t="s">
        <v>54</v>
      </c>
      <c r="E79" s="6" t="n">
        <v>1000</v>
      </c>
      <c r="F79" s="7" t="n">
        <v>1</v>
      </c>
      <c r="G79" s="6" t="n">
        <v>16.74</v>
      </c>
      <c r="H79" s="6" t="n">
        <v>2</v>
      </c>
      <c r="I79" s="6" t="n">
        <v>16.74</v>
      </c>
      <c r="J79" s="6" t="n">
        <v>14.74</v>
      </c>
    </row>
    <row collapsed="false" customFormat="false" customHeight="false" hidden="false" ht="12.1" outlineLevel="0" r="80">
      <c r="A80" s="37" t="n">
        <v>45883</v>
      </c>
      <c r="B80" s="16" t="s">
        <v>322</v>
      </c>
      <c r="C80" s="16" t="s">
        <v>68</v>
      </c>
      <c r="D80" s="16" t="s">
        <v>69</v>
      </c>
      <c r="E80" s="6" t="n">
        <v>1000</v>
      </c>
      <c r="F80" s="7" t="n">
        <v>2</v>
      </c>
      <c r="G80" s="6" t="n">
        <v>20.75</v>
      </c>
      <c r="H80" s="6" t="n">
        <v>5</v>
      </c>
      <c r="I80" s="6" t="n">
        <v>41.5</v>
      </c>
      <c r="J80" s="6" t="n">
        <v>36.5</v>
      </c>
    </row>
    <row collapsed="false" customFormat="false" customHeight="false" hidden="false" ht="12.1" outlineLevel="0" r="81">
      <c r="A81" s="37" t="n">
        <v>45883</v>
      </c>
      <c r="B81" s="16" t="s">
        <v>322</v>
      </c>
      <c r="C81" s="16" t="s">
        <v>49</v>
      </c>
      <c r="D81" s="16" t="s">
        <v>50</v>
      </c>
      <c r="E81" s="6" t="n">
        <v>1000</v>
      </c>
      <c r="F81" s="7" t="n">
        <v>1</v>
      </c>
      <c r="G81" s="6" t="n">
        <v>16.93</v>
      </c>
      <c r="H81" s="6" t="n">
        <v>2</v>
      </c>
      <c r="I81" s="6" t="n">
        <v>16.93</v>
      </c>
      <c r="J81" s="6" t="n">
        <v>14.93</v>
      </c>
    </row>
    <row collapsed="false" customFormat="false" customHeight="false" hidden="false" ht="12.1" outlineLevel="0" r="82">
      <c r="A82" s="37" t="n">
        <v>45886</v>
      </c>
      <c r="B82" s="16" t="s">
        <v>322</v>
      </c>
      <c r="C82" s="16" t="s">
        <v>60</v>
      </c>
      <c r="D82" s="16" t="s">
        <v>61</v>
      </c>
      <c r="E82" s="6" t="n">
        <v>1000</v>
      </c>
      <c r="F82" s="7" t="n">
        <v>1</v>
      </c>
      <c r="G82" s="6" t="n">
        <v>17.51</v>
      </c>
      <c r="H82" s="6" t="n">
        <v>2</v>
      </c>
      <c r="I82" s="6" t="n">
        <v>17.51</v>
      </c>
      <c r="J82" s="6" t="n">
        <v>15.51</v>
      </c>
    </row>
    <row collapsed="false" customFormat="false" customHeight="false" hidden="false" ht="12.1" outlineLevel="0" r="83">
      <c r="A83" s="37" t="n">
        <v>45887</v>
      </c>
      <c r="B83" s="16" t="s">
        <v>322</v>
      </c>
      <c r="C83" s="16" t="s">
        <v>236</v>
      </c>
      <c r="D83" s="16" t="s">
        <v>326</v>
      </c>
      <c r="E83" s="6" t="n">
        <v>750</v>
      </c>
      <c r="F83" s="7" t="n">
        <v>2</v>
      </c>
      <c r="G83" s="6" t="n">
        <v>35.53</v>
      </c>
      <c r="H83" s="6" t="n">
        <v>9</v>
      </c>
      <c r="I83" s="6" t="n">
        <v>71.06</v>
      </c>
      <c r="J83" s="6" t="n">
        <v>62.06</v>
      </c>
    </row>
    <row collapsed="false" customFormat="false" customHeight="false" hidden="false" ht="12.1" outlineLevel="0" r="84">
      <c r="A84" s="37" t="n">
        <v>45887</v>
      </c>
      <c r="B84" s="16" t="s">
        <v>322</v>
      </c>
      <c r="C84" s="16" t="s">
        <v>237</v>
      </c>
      <c r="D84" s="16" t="s">
        <v>324</v>
      </c>
      <c r="E84" s="6" t="n">
        <v>1000</v>
      </c>
      <c r="F84" s="7" t="n">
        <v>1</v>
      </c>
      <c r="G84" s="6" t="n">
        <v>24.25</v>
      </c>
      <c r="H84" s="6" t="n">
        <v>3</v>
      </c>
      <c r="I84" s="6" t="n">
        <v>24.25</v>
      </c>
      <c r="J84" s="6" t="n">
        <v>21.25</v>
      </c>
    </row>
    <row collapsed="false" customFormat="false" customHeight="false" hidden="false" ht="12.1" outlineLevel="0" r="85">
      <c r="A85" s="37" t="n">
        <v>45889</v>
      </c>
      <c r="B85" s="16" t="s">
        <v>322</v>
      </c>
      <c r="C85" s="16" t="s">
        <v>41</v>
      </c>
      <c r="D85" s="16" t="s">
        <v>42</v>
      </c>
      <c r="E85" s="6" t="n">
        <v>1000</v>
      </c>
      <c r="F85" s="7" t="n">
        <v>1</v>
      </c>
      <c r="G85" s="6" t="n">
        <v>16.52</v>
      </c>
      <c r="H85" s="6" t="n">
        <v>2</v>
      </c>
      <c r="I85" s="6" t="n">
        <v>16.52</v>
      </c>
      <c r="J85" s="6" t="n">
        <v>14.52</v>
      </c>
    </row>
    <row collapsed="false" customFormat="false" customHeight="false" hidden="false" ht="12.1" outlineLevel="0" r="86">
      <c r="A86" s="37" t="n">
        <v>45890</v>
      </c>
      <c r="B86" s="16" t="s">
        <v>322</v>
      </c>
      <c r="C86" s="16" t="s">
        <v>234</v>
      </c>
      <c r="D86" s="16" t="s">
        <v>269</v>
      </c>
      <c r="E86" s="6" t="n">
        <v>1000</v>
      </c>
      <c r="F86" s="7" t="n">
        <v>1</v>
      </c>
      <c r="G86" s="6" t="n">
        <v>18.49</v>
      </c>
      <c r="H86" s="6" t="n">
        <v>2</v>
      </c>
      <c r="I86" s="6" t="n">
        <v>18.49</v>
      </c>
      <c r="J86" s="6" t="n">
        <v>16.49</v>
      </c>
    </row>
    <row collapsed="false" customFormat="false" customHeight="false" hidden="false" ht="12.1" outlineLevel="0" r="87">
      <c r="A87" s="37" t="n">
        <v>45892</v>
      </c>
      <c r="B87" s="16" t="s">
        <v>322</v>
      </c>
      <c r="C87" s="16" t="s">
        <v>45</v>
      </c>
      <c r="D87" s="16" t="s">
        <v>46</v>
      </c>
      <c r="E87" s="6" t="n">
        <v>1000</v>
      </c>
      <c r="F87" s="7" t="n">
        <v>1</v>
      </c>
      <c r="G87" s="6" t="n">
        <v>16.4</v>
      </c>
      <c r="H87" s="6" t="n">
        <v>2</v>
      </c>
      <c r="I87" s="6" t="n">
        <v>16.4</v>
      </c>
      <c r="J87" s="6" t="n">
        <v>14.4</v>
      </c>
    </row>
    <row collapsed="false" customFormat="false" customHeight="false" hidden="false" ht="12.1" outlineLevel="0" r="88">
      <c r="A88" s="37" t="n">
        <v>45893</v>
      </c>
      <c r="B88" s="16" t="s">
        <v>322</v>
      </c>
      <c r="C88" s="16" t="s">
        <v>32</v>
      </c>
      <c r="D88" s="16" t="s">
        <v>34</v>
      </c>
      <c r="E88" s="6" t="n">
        <v>1000</v>
      </c>
      <c r="F88" s="7" t="n">
        <v>2</v>
      </c>
      <c r="G88" s="6" t="n">
        <v>27.12</v>
      </c>
      <c r="H88" s="6" t="n">
        <v>7</v>
      </c>
      <c r="I88" s="6" t="n">
        <v>54.24</v>
      </c>
      <c r="J88" s="6" t="n">
        <v>47.24</v>
      </c>
    </row>
    <row collapsed="false" customFormat="false" customHeight="false" hidden="false" ht="12.1" outlineLevel="0" r="89">
      <c r="A89" s="37" t="n">
        <v>45894</v>
      </c>
      <c r="B89" s="16" t="s">
        <v>322</v>
      </c>
      <c r="C89" s="16" t="s">
        <v>76</v>
      </c>
      <c r="D89" s="16" t="s">
        <v>77</v>
      </c>
      <c r="E89" s="6" t="n">
        <v>1000</v>
      </c>
      <c r="F89" s="7" t="n">
        <v>1</v>
      </c>
      <c r="G89" s="6" t="n">
        <v>18.9</v>
      </c>
      <c r="H89" s="6" t="n">
        <v>2</v>
      </c>
      <c r="I89" s="6" t="n">
        <v>18.9</v>
      </c>
      <c r="J89" s="6" t="n">
        <v>16.9</v>
      </c>
    </row>
    <row collapsed="false" customFormat="false" customHeight="false" hidden="false" ht="12.1" outlineLevel="0" r="90">
      <c r="A90" s="37" t="n">
        <v>45894</v>
      </c>
      <c r="B90" s="16" t="s">
        <v>322</v>
      </c>
      <c r="C90" s="16" t="s">
        <v>37</v>
      </c>
      <c r="D90" s="16" t="s">
        <v>38</v>
      </c>
      <c r="E90" s="6" t="n">
        <v>1000</v>
      </c>
      <c r="F90" s="7" t="n">
        <v>1</v>
      </c>
      <c r="G90" s="6" t="n">
        <v>19.32</v>
      </c>
      <c r="H90" s="6" t="n">
        <v>3</v>
      </c>
      <c r="I90" s="6" t="n">
        <v>19.32</v>
      </c>
      <c r="J90" s="6" t="n">
        <v>16.32</v>
      </c>
    </row>
    <row collapsed="false" customFormat="false" customHeight="false" hidden="false" ht="12.1" outlineLevel="0" r="91">
      <c r="A91" s="37" t="n">
        <v>45902</v>
      </c>
      <c r="B91" s="16" t="s">
        <v>322</v>
      </c>
      <c r="C91" s="16" t="s">
        <v>64</v>
      </c>
      <c r="D91" s="16" t="s">
        <v>65</v>
      </c>
      <c r="E91" s="6" t="n">
        <v>1000</v>
      </c>
      <c r="F91" s="7" t="n">
        <v>1</v>
      </c>
      <c r="G91" s="6" t="n">
        <v>20.14</v>
      </c>
      <c r="H91" s="6" t="n">
        <v>3</v>
      </c>
      <c r="I91" s="6" t="n">
        <v>20.14</v>
      </c>
      <c r="J91" s="6" t="n">
        <v>17.14</v>
      </c>
    </row>
    <row collapsed="false" customFormat="false" customHeight="false" hidden="false" ht="12.1" outlineLevel="0" r="92">
      <c r="A92" s="37" t="n">
        <v>45907</v>
      </c>
      <c r="B92" s="16" t="s">
        <v>322</v>
      </c>
      <c r="C92" s="16" t="s">
        <v>57</v>
      </c>
      <c r="D92" s="16" t="s">
        <v>58</v>
      </c>
      <c r="E92" s="6" t="n">
        <v>1000</v>
      </c>
      <c r="F92" s="7" t="n">
        <v>1</v>
      </c>
      <c r="G92" s="6" t="n">
        <v>17.45</v>
      </c>
      <c r="H92" s="6" t="n">
        <v>2</v>
      </c>
      <c r="I92" s="6" t="n">
        <v>17.45</v>
      </c>
      <c r="J92" s="6" t="n">
        <v>15.45</v>
      </c>
    </row>
    <row collapsed="false" customFormat="false" customHeight="false" hidden="false" ht="12.1" outlineLevel="0" r="93">
      <c r="A93" s="37" t="n">
        <v>45909</v>
      </c>
      <c r="B93" s="16" t="s">
        <v>322</v>
      </c>
      <c r="C93" s="16" t="s">
        <v>235</v>
      </c>
      <c r="D93" s="16" t="s">
        <v>323</v>
      </c>
      <c r="E93" s="6" t="n">
        <v>1000</v>
      </c>
      <c r="F93" s="7" t="n">
        <v>1</v>
      </c>
      <c r="G93" s="6" t="n">
        <v>21.37</v>
      </c>
      <c r="H93" s="6" t="n">
        <v>3</v>
      </c>
      <c r="I93" s="6" t="n">
        <v>21.37</v>
      </c>
      <c r="J93" s="6" t="n">
        <v>18.37</v>
      </c>
    </row>
    <row collapsed="false" customFormat="false" customHeight="false" hidden="false" ht="12.1" outlineLevel="0" r="94">
      <c r="A94" s="37" t="n">
        <v>45910</v>
      </c>
      <c r="B94" s="16" t="s">
        <v>322</v>
      </c>
      <c r="C94" s="16" t="s">
        <v>72</v>
      </c>
      <c r="D94" s="16" t="s">
        <v>73</v>
      </c>
      <c r="E94" s="6" t="n">
        <v>840</v>
      </c>
      <c r="F94" s="7" t="n">
        <v>3</v>
      </c>
      <c r="G94" s="6" t="n">
        <v>10.36</v>
      </c>
      <c r="H94" s="6" t="n">
        <v>4</v>
      </c>
      <c r="I94" s="6" t="n">
        <v>31.08</v>
      </c>
      <c r="J94" s="6" t="n">
        <v>27.08</v>
      </c>
    </row>
    <row collapsed="false" customFormat="false" customHeight="false" hidden="false" ht="12.1" outlineLevel="0" r="95">
      <c r="A95" s="37" t="n">
        <v>45912</v>
      </c>
      <c r="B95" s="16" t="s">
        <v>322</v>
      </c>
      <c r="C95" s="16" t="s">
        <v>53</v>
      </c>
      <c r="D95" s="16" t="s">
        <v>54</v>
      </c>
      <c r="E95" s="6" t="n">
        <v>1000</v>
      </c>
      <c r="F95" s="7" t="n">
        <v>1</v>
      </c>
      <c r="G95" s="6" t="n">
        <v>15.7</v>
      </c>
      <c r="H95" s="6" t="n">
        <v>2</v>
      </c>
      <c r="I95" s="6" t="n">
        <v>15.7</v>
      </c>
      <c r="J95" s="6" t="n">
        <v>13.7</v>
      </c>
    </row>
    <row collapsed="false" customFormat="false" customHeight="false" hidden="false" ht="12.1" outlineLevel="0" r="96">
      <c r="A96" s="37" t="n">
        <v>45913</v>
      </c>
      <c r="B96" s="16" t="s">
        <v>322</v>
      </c>
      <c r="C96" s="16" t="s">
        <v>68</v>
      </c>
      <c r="D96" s="16" t="s">
        <v>69</v>
      </c>
      <c r="E96" s="6" t="n">
        <v>1000</v>
      </c>
      <c r="F96" s="7" t="n">
        <v>2</v>
      </c>
      <c r="G96" s="6" t="n">
        <v>20.75</v>
      </c>
      <c r="H96" s="6" t="n">
        <v>5</v>
      </c>
      <c r="I96" s="6" t="n">
        <v>41.5</v>
      </c>
      <c r="J96" s="6" t="n">
        <v>36.5</v>
      </c>
    </row>
    <row collapsed="false" customFormat="false" customHeight="false" hidden="false" ht="12.1" outlineLevel="0" r="97">
      <c r="A97" s="37" t="n">
        <v>45913</v>
      </c>
      <c r="B97" s="16" t="s">
        <v>322</v>
      </c>
      <c r="C97" s="16" t="s">
        <v>49</v>
      </c>
      <c r="D97" s="16" t="s">
        <v>50</v>
      </c>
      <c r="E97" s="6" t="n">
        <v>1000</v>
      </c>
      <c r="F97" s="7" t="n">
        <v>1</v>
      </c>
      <c r="G97" s="6" t="n">
        <v>18.41</v>
      </c>
      <c r="H97" s="6" t="n">
        <v>2</v>
      </c>
      <c r="I97" s="6" t="n">
        <v>18.41</v>
      </c>
      <c r="J97" s="6" t="n">
        <v>16.41</v>
      </c>
    </row>
    <row collapsed="false" customFormat="false" customHeight="false" hidden="false" ht="12.1" outlineLevel="0" r="98">
      <c r="A98" s="37" t="n">
        <v>45916</v>
      </c>
      <c r="B98" s="16" t="s">
        <v>322</v>
      </c>
      <c r="C98" s="16" t="s">
        <v>60</v>
      </c>
      <c r="D98" s="16" t="s">
        <v>61</v>
      </c>
      <c r="E98" s="6" t="n">
        <v>1000</v>
      </c>
      <c r="F98" s="7" t="n">
        <v>1</v>
      </c>
      <c r="G98" s="6" t="n">
        <v>16.68</v>
      </c>
      <c r="H98" s="6" t="n">
        <v>2</v>
      </c>
      <c r="I98" s="6" t="n">
        <v>16.68</v>
      </c>
      <c r="J98" s="6" t="n">
        <v>14.68</v>
      </c>
    </row>
    <row collapsed="false" customFormat="false" customHeight="false" hidden="false" ht="12.1" outlineLevel="0" r="99">
      <c r="A99" s="37" t="n">
        <v>45917</v>
      </c>
      <c r="B99" s="16" t="s">
        <v>322</v>
      </c>
      <c r="C99" s="16" t="s">
        <v>237</v>
      </c>
      <c r="D99" s="16" t="s">
        <v>324</v>
      </c>
      <c r="E99" s="6" t="n">
        <v>1000</v>
      </c>
      <c r="F99" s="7" t="n">
        <v>1</v>
      </c>
      <c r="G99" s="6" t="n">
        <v>24.25</v>
      </c>
      <c r="H99" s="6" t="n">
        <v>3</v>
      </c>
      <c r="I99" s="6" t="n">
        <v>24.25</v>
      </c>
      <c r="J99" s="6" t="n">
        <v>21.25</v>
      </c>
    </row>
    <row collapsed="false" customFormat="false" customHeight="false" hidden="false" ht="12.1" outlineLevel="0" r="100">
      <c r="A100" s="37" t="n">
        <v>45919</v>
      </c>
      <c r="B100" s="16" t="s">
        <v>322</v>
      </c>
      <c r="C100" s="16" t="s">
        <v>41</v>
      </c>
      <c r="D100" s="16" t="s">
        <v>42</v>
      </c>
      <c r="E100" s="6" t="n">
        <v>1000</v>
      </c>
      <c r="F100" s="7" t="n">
        <v>1</v>
      </c>
      <c r="G100" s="6" t="n">
        <v>15.86</v>
      </c>
      <c r="H100" s="6" t="n">
        <v>2</v>
      </c>
      <c r="I100" s="6" t="n">
        <v>15.86</v>
      </c>
      <c r="J100" s="6" t="n">
        <v>13.86</v>
      </c>
    </row>
    <row collapsed="false" customFormat="false" customHeight="false" hidden="false" ht="12.1" outlineLevel="0" r="101">
      <c r="A101" s="37" t="n">
        <v>45920</v>
      </c>
      <c r="B101" s="16" t="s">
        <v>322</v>
      </c>
      <c r="C101" s="16" t="s">
        <v>234</v>
      </c>
      <c r="D101" s="16" t="s">
        <v>269</v>
      </c>
      <c r="E101" s="6" t="n">
        <v>1000</v>
      </c>
      <c r="F101" s="7" t="n">
        <v>1</v>
      </c>
      <c r="G101" s="6" t="n">
        <v>18.49</v>
      </c>
      <c r="H101" s="6" t="n">
        <v>2</v>
      </c>
      <c r="I101" s="6" t="n">
        <v>18.49</v>
      </c>
      <c r="J101" s="6" t="n">
        <v>16.49</v>
      </c>
    </row>
    <row collapsed="false" customFormat="false" customHeight="false" hidden="false" ht="12.1" outlineLevel="0" r="102">
      <c r="A102" s="37" t="n">
        <v>45922</v>
      </c>
      <c r="B102" s="16" t="s">
        <v>322</v>
      </c>
      <c r="C102" s="16" t="s">
        <v>45</v>
      </c>
      <c r="D102" s="16" t="s">
        <v>46</v>
      </c>
      <c r="E102" s="6" t="n">
        <v>1000</v>
      </c>
      <c r="F102" s="7" t="n">
        <v>1</v>
      </c>
      <c r="G102" s="6" t="n">
        <v>15.85</v>
      </c>
      <c r="H102" s="6" t="n">
        <v>2</v>
      </c>
      <c r="I102" s="6" t="n">
        <v>15.85</v>
      </c>
      <c r="J102" s="6" t="n">
        <v>13.85</v>
      </c>
    </row>
    <row collapsed="false" customFormat="false" customHeight="false" hidden="false" ht="12.1" outlineLevel="0" r="103">
      <c r="A103" s="37" t="n">
        <v>45923</v>
      </c>
      <c r="B103" s="16" t="s">
        <v>322</v>
      </c>
      <c r="C103" s="16" t="s">
        <v>32</v>
      </c>
      <c r="D103" s="16" t="s">
        <v>34</v>
      </c>
      <c r="E103" s="6" t="n">
        <v>1000</v>
      </c>
      <c r="F103" s="7" t="n">
        <v>2</v>
      </c>
      <c r="G103" s="6" t="n">
        <v>27.12</v>
      </c>
      <c r="H103" s="6" t="n">
        <v>7</v>
      </c>
      <c r="I103" s="6" t="n">
        <v>54.24</v>
      </c>
      <c r="J103" s="6" t="n">
        <v>47.24</v>
      </c>
    </row>
    <row collapsed="false" customFormat="false" customHeight="false" hidden="false" ht="12.1" outlineLevel="0" r="104">
      <c r="A104" s="37" t="n">
        <v>45924</v>
      </c>
      <c r="B104" s="16" t="s">
        <v>322</v>
      </c>
      <c r="C104" s="16" t="s">
        <v>76</v>
      </c>
      <c r="D104" s="16" t="s">
        <v>77</v>
      </c>
      <c r="E104" s="6" t="n">
        <v>1000</v>
      </c>
      <c r="F104" s="7" t="n">
        <v>1</v>
      </c>
      <c r="G104" s="6" t="n">
        <v>18.9</v>
      </c>
      <c r="H104" s="6" t="n">
        <v>2</v>
      </c>
      <c r="I104" s="6" t="n">
        <v>18.9</v>
      </c>
      <c r="J104" s="6" t="n">
        <v>16.9</v>
      </c>
    </row>
    <row collapsed="false" customFormat="false" customHeight="false" hidden="false" ht="12.1" outlineLevel="0" r="105">
      <c r="A105" s="37" t="n">
        <v>45924</v>
      </c>
      <c r="B105" s="16" t="s">
        <v>322</v>
      </c>
      <c r="C105" s="16" t="s">
        <v>37</v>
      </c>
      <c r="D105" s="16" t="s">
        <v>38</v>
      </c>
      <c r="E105" s="6" t="n">
        <v>1000</v>
      </c>
      <c r="F105" s="7" t="n">
        <v>1</v>
      </c>
      <c r="G105" s="6" t="n">
        <v>19.32</v>
      </c>
      <c r="H105" s="6" t="n">
        <v>3</v>
      </c>
      <c r="I105" s="6" t="n">
        <v>19.32</v>
      </c>
      <c r="J105" s="6" t="n">
        <v>16.32</v>
      </c>
    </row>
    <row collapsed="false" customFormat="false" customHeight="false" hidden="false" ht="12.1" outlineLevel="0" r="106">
      <c r="A106" s="37" t="n">
        <v>45932</v>
      </c>
      <c r="B106" s="16" t="s">
        <v>322</v>
      </c>
      <c r="C106" s="16" t="s">
        <v>64</v>
      </c>
      <c r="D106" s="16" t="s">
        <v>65</v>
      </c>
      <c r="E106" s="6" t="n">
        <v>1000</v>
      </c>
      <c r="F106" s="7" t="n">
        <v>1</v>
      </c>
      <c r="G106" s="6" t="n">
        <v>20.14</v>
      </c>
      <c r="H106" s="6" t="n">
        <v>3</v>
      </c>
      <c r="I106" s="6" t="n">
        <v>20.14</v>
      </c>
      <c r="J106" s="6" t="n">
        <v>17.14</v>
      </c>
    </row>
    <row collapsed="false" customFormat="false" customHeight="false" hidden="false" ht="12.1" outlineLevel="0" r="107">
      <c r="A107" s="37" t="n">
        <v>45938</v>
      </c>
      <c r="B107" s="16" t="s">
        <v>322</v>
      </c>
      <c r="C107" s="16" t="s">
        <v>57</v>
      </c>
      <c r="D107" s="16" t="s">
        <v>58</v>
      </c>
      <c r="E107" s="6" t="n">
        <v>1000</v>
      </c>
      <c r="F107" s="7" t="n">
        <v>1</v>
      </c>
      <c r="G107" s="6" t="n">
        <v>16.18</v>
      </c>
      <c r="H107" s="6" t="n">
        <v>2</v>
      </c>
      <c r="I107" s="6" t="n">
        <v>16.18</v>
      </c>
      <c r="J107" s="6" t="n">
        <v>14.18</v>
      </c>
    </row>
    <row collapsed="false" customFormat="false" customHeight="false" hidden="false" ht="12.1" outlineLevel="0" r="108">
      <c r="A108" s="37" t="n">
        <v>45939</v>
      </c>
      <c r="B108" s="16" t="s">
        <v>322</v>
      </c>
      <c r="C108" s="16" t="s">
        <v>235</v>
      </c>
      <c r="D108" s="16" t="s">
        <v>323</v>
      </c>
      <c r="E108" s="6" t="n">
        <v>1000</v>
      </c>
      <c r="F108" s="7" t="n">
        <v>1</v>
      </c>
      <c r="G108" s="6" t="n">
        <v>21.37</v>
      </c>
      <c r="H108" s="6" t="n">
        <v>3</v>
      </c>
      <c r="I108" s="6" t="n">
        <v>21.37</v>
      </c>
      <c r="J108" s="6" t="n">
        <v>18.37</v>
      </c>
    </row>
    <row collapsed="false" customFormat="false" customHeight="false" hidden="false" ht="12.1" outlineLevel="0" r="109">
      <c r="A109" s="37" t="n">
        <v>45940</v>
      </c>
      <c r="B109" s="16" t="s">
        <v>322</v>
      </c>
      <c r="C109" s="16" t="s">
        <v>72</v>
      </c>
      <c r="D109" s="16" t="s">
        <v>73</v>
      </c>
      <c r="E109" s="6" t="n">
        <v>840</v>
      </c>
      <c r="F109" s="7" t="n">
        <v>3</v>
      </c>
      <c r="G109" s="6" t="n">
        <v>10.36</v>
      </c>
      <c r="H109" s="6" t="n">
        <v>4</v>
      </c>
      <c r="I109" s="6" t="n">
        <v>31.08</v>
      </c>
      <c r="J109" s="6" t="n">
        <v>27.08</v>
      </c>
    </row>
    <row collapsed="false" customFormat="false" customHeight="false" hidden="false" ht="12.1" outlineLevel="0" r="110">
      <c r="A110" s="37" t="n">
        <v>45942</v>
      </c>
      <c r="B110" s="16" t="s">
        <v>322</v>
      </c>
      <c r="C110" s="16" t="s">
        <v>53</v>
      </c>
      <c r="D110" s="16" t="s">
        <v>54</v>
      </c>
      <c r="E110" s="6" t="n">
        <v>1000</v>
      </c>
      <c r="F110" s="7" t="n">
        <v>1</v>
      </c>
      <c r="G110" s="6" t="n">
        <v>15.1</v>
      </c>
      <c r="H110" s="6" t="n">
        <v>2</v>
      </c>
      <c r="I110" s="6" t="n">
        <v>15.1</v>
      </c>
      <c r="J110" s="6" t="n">
        <v>13.1</v>
      </c>
    </row>
    <row collapsed="false" customFormat="false" customHeight="false" hidden="false" ht="12.1" outlineLevel="0" r="111">
      <c r="A111" s="37" t="n">
        <v>45943</v>
      </c>
      <c r="B111" s="16" t="s">
        <v>322</v>
      </c>
      <c r="C111" s="16" t="s">
        <v>68</v>
      </c>
      <c r="D111" s="16" t="s">
        <v>69</v>
      </c>
      <c r="E111" s="6" t="n">
        <v>1000</v>
      </c>
      <c r="F111" s="7" t="n">
        <v>2</v>
      </c>
      <c r="G111" s="6" t="n">
        <v>20.75</v>
      </c>
      <c r="H111" s="6" t="n">
        <v>5</v>
      </c>
      <c r="I111" s="6" t="n">
        <v>41.5</v>
      </c>
      <c r="J111" s="6" t="n">
        <v>36.5</v>
      </c>
    </row>
    <row collapsed="false" customFormat="false" customHeight="false" hidden="false" ht="12.1" outlineLevel="0" r="112">
      <c r="A112" s="37" t="n">
        <v>45943</v>
      </c>
      <c r="B112" s="16" t="s">
        <v>322</v>
      </c>
      <c r="C112" s="16" t="s">
        <v>49</v>
      </c>
      <c r="D112" s="16" t="s">
        <v>50</v>
      </c>
      <c r="E112" s="6" t="n">
        <v>1000</v>
      </c>
      <c r="F112" s="7" t="n">
        <v>1</v>
      </c>
      <c r="G112" s="6" t="n">
        <v>15.32</v>
      </c>
      <c r="H112" s="6" t="n">
        <v>2</v>
      </c>
      <c r="I112" s="6" t="n">
        <v>15.32</v>
      </c>
      <c r="J112" s="6" t="n">
        <v>13.32</v>
      </c>
    </row>
    <row collapsed="false" customFormat="false" customHeight="false" hidden="false" ht="12.1" outlineLevel="0" r="113">
      <c r="A113" s="37" t="n">
        <v>45946</v>
      </c>
      <c r="B113" s="16" t="s">
        <v>322</v>
      </c>
      <c r="C113" s="16" t="s">
        <v>60</v>
      </c>
      <c r="D113" s="16" t="s">
        <v>61</v>
      </c>
      <c r="E113" s="6" t="n">
        <v>1000</v>
      </c>
      <c r="F113" s="7" t="n">
        <v>1</v>
      </c>
      <c r="G113" s="6" t="n">
        <v>15.97</v>
      </c>
      <c r="H113" s="6" t="n">
        <v>2</v>
      </c>
      <c r="I113" s="6" t="n">
        <v>15.97</v>
      </c>
      <c r="J113" s="6" t="n">
        <v>13.97</v>
      </c>
    </row>
    <row collapsed="false" customFormat="false" customHeight="false" hidden="false" ht="12.1" outlineLevel="0" r="114">
      <c r="A114" s="37" t="n">
        <v>45947</v>
      </c>
      <c r="B114" s="16" t="s">
        <v>322</v>
      </c>
      <c r="C114" s="16" t="s">
        <v>237</v>
      </c>
      <c r="D114" s="16" t="s">
        <v>324</v>
      </c>
      <c r="E114" s="6" t="n">
        <v>1000</v>
      </c>
      <c r="F114" s="7" t="n">
        <v>1</v>
      </c>
      <c r="G114" s="6" t="n">
        <v>24.25</v>
      </c>
      <c r="H114" s="6" t="n">
        <v>3</v>
      </c>
      <c r="I114" s="6" t="n">
        <v>24.25</v>
      </c>
      <c r="J114" s="6" t="n">
        <v>21.25</v>
      </c>
    </row>
    <row collapsed="false" customFormat="false" customHeight="false" hidden="false" ht="12.1" outlineLevel="0" r="115">
      <c r="A115" s="37" t="n">
        <v>45949</v>
      </c>
      <c r="B115" s="16" t="s">
        <v>322</v>
      </c>
      <c r="C115" s="16" t="s">
        <v>41</v>
      </c>
      <c r="D115" s="16" t="s">
        <v>42</v>
      </c>
      <c r="E115" s="6" t="n">
        <v>1000</v>
      </c>
      <c r="F115" s="7" t="n">
        <v>1</v>
      </c>
      <c r="G115" s="6" t="n">
        <v>15.07</v>
      </c>
      <c r="H115" s="6" t="n">
        <v>2</v>
      </c>
      <c r="I115" s="6" t="n">
        <v>15.07</v>
      </c>
      <c r="J115" s="6" t="n">
        <v>13.07</v>
      </c>
    </row>
    <row collapsed="false" customFormat="false" customHeight="false" hidden="false" ht="12.1" outlineLevel="0" r="116">
      <c r="A116" s="37" t="n">
        <v>45950</v>
      </c>
      <c r="B116" s="16" t="s">
        <v>322</v>
      </c>
      <c r="C116" s="16" t="s">
        <v>234</v>
      </c>
      <c r="D116" s="16" t="s">
        <v>269</v>
      </c>
      <c r="E116" s="6" t="n">
        <v>1000</v>
      </c>
      <c r="F116" s="7" t="n">
        <v>1</v>
      </c>
      <c r="G116" s="6" t="n">
        <v>18.49</v>
      </c>
      <c r="H116" s="6" t="n">
        <v>2</v>
      </c>
      <c r="I116" s="6" t="n">
        <v>18.49</v>
      </c>
      <c r="J116" s="6" t="n">
        <v>16.49</v>
      </c>
    </row>
    <row collapsed="false" customFormat="false" customHeight="false" hidden="false" ht="12.1" outlineLevel="0" r="117">
      <c r="A117" s="37" t="n">
        <v>45952</v>
      </c>
      <c r="B117" s="16" t="s">
        <v>322</v>
      </c>
      <c r="C117" s="16" t="s">
        <v>45</v>
      </c>
      <c r="D117" s="16" t="s">
        <v>46</v>
      </c>
      <c r="E117" s="6" t="n">
        <v>1000</v>
      </c>
      <c r="F117" s="7" t="n">
        <v>1</v>
      </c>
      <c r="G117" s="6" t="n">
        <v>15.08</v>
      </c>
      <c r="H117" s="6" t="n">
        <v>2</v>
      </c>
      <c r="I117" s="6" t="n">
        <v>15.08</v>
      </c>
      <c r="J117" s="6" t="n">
        <v>13.08</v>
      </c>
    </row>
    <row collapsed="false" customFormat="false" customHeight="false" hidden="false" ht="12.1" outlineLevel="0" r="118">
      <c r="A118" s="37" t="n">
        <v>45953</v>
      </c>
      <c r="B118" s="16" t="s">
        <v>322</v>
      </c>
      <c r="C118" s="16" t="s">
        <v>32</v>
      </c>
      <c r="D118" s="16" t="s">
        <v>34</v>
      </c>
      <c r="E118" s="6" t="n">
        <v>1000</v>
      </c>
      <c r="F118" s="7" t="n">
        <v>2</v>
      </c>
      <c r="G118" s="6" t="n">
        <v>27.12</v>
      </c>
      <c r="H118" s="6" t="n">
        <v>7</v>
      </c>
      <c r="I118" s="6" t="n">
        <v>54.24</v>
      </c>
      <c r="J118" s="6" t="n">
        <v>47.24</v>
      </c>
    </row>
    <row collapsed="false" customFormat="false" customHeight="false" hidden="false" ht="12.1" outlineLevel="0" r="119">
      <c r="A119" s="37" t="n">
        <v>45954</v>
      </c>
      <c r="B119" s="16" t="s">
        <v>322</v>
      </c>
      <c r="C119" s="16" t="s">
        <v>76</v>
      </c>
      <c r="D119" s="16" t="s">
        <v>77</v>
      </c>
      <c r="E119" s="6" t="n">
        <v>1000</v>
      </c>
      <c r="F119" s="7" t="n">
        <v>1</v>
      </c>
      <c r="G119" s="6" t="n">
        <v>18.9</v>
      </c>
      <c r="H119" s="6" t="n">
        <v>2</v>
      </c>
      <c r="I119" s="6" t="n">
        <v>18.9</v>
      </c>
      <c r="J119" s="6" t="n">
        <v>16.9</v>
      </c>
    </row>
    <row collapsed="false" customFormat="false" customHeight="false" hidden="false" ht="12.1" outlineLevel="0" r="120">
      <c r="A120" s="37" t="n">
        <v>45954</v>
      </c>
      <c r="B120" s="16" t="s">
        <v>322</v>
      </c>
      <c r="C120" s="16" t="s">
        <v>37</v>
      </c>
      <c r="D120" s="16" t="s">
        <v>38</v>
      </c>
      <c r="E120" s="6" t="n">
        <v>1000</v>
      </c>
      <c r="F120" s="7" t="n">
        <v>1</v>
      </c>
      <c r="G120" s="6" t="n">
        <v>19.32</v>
      </c>
      <c r="H120" s="6" t="n">
        <v>3</v>
      </c>
      <c r="I120" s="6" t="n">
        <v>19.32</v>
      </c>
      <c r="J120" s="6" t="n">
        <v>16.32</v>
      </c>
    </row>
    <row collapsed="false" customFormat="false" customHeight="false" hidden="false" ht="12.1" outlineLevel="0" r="121">
      <c r="A121" s="37" t="n">
        <v>45962</v>
      </c>
      <c r="B121" s="16" t="s">
        <v>322</v>
      </c>
      <c r="C121" s="16" t="s">
        <v>64</v>
      </c>
      <c r="D121" s="16" t="s">
        <v>65</v>
      </c>
      <c r="E121" s="6" t="n">
        <v>1000</v>
      </c>
      <c r="F121" s="7" t="n">
        <v>1</v>
      </c>
      <c r="G121" s="6" t="n">
        <v>18.9</v>
      </c>
      <c r="H121" s="6" t="n">
        <v>2</v>
      </c>
      <c r="I121" s="6" t="n">
        <v>18.9</v>
      </c>
      <c r="J121" s="6" t="n">
        <v>16.9</v>
      </c>
    </row>
    <row collapsed="false" customFormat="false" customHeight="false" hidden="false" ht="12.1" outlineLevel="0" r="122">
      <c r="A122" s="37" t="n">
        <v>45969</v>
      </c>
      <c r="B122" s="16" t="s">
        <v>322</v>
      </c>
      <c r="C122" s="16" t="s">
        <v>235</v>
      </c>
      <c r="D122" s="16" t="s">
        <v>323</v>
      </c>
      <c r="E122" s="6" t="n">
        <v>1000</v>
      </c>
      <c r="F122" s="7" t="n">
        <v>1</v>
      </c>
      <c r="G122" s="6" t="n">
        <v>21.37</v>
      </c>
      <c r="H122" s="6" t="n">
        <v>3</v>
      </c>
      <c r="I122" s="6" t="n">
        <v>21.37</v>
      </c>
      <c r="J122" s="6" t="n">
        <v>18.37</v>
      </c>
    </row>
    <row collapsed="false" customFormat="false" customHeight="false" hidden="false" ht="12.1" outlineLevel="0" r="123">
      <c r="A123" s="37" t="n">
        <v>45969</v>
      </c>
      <c r="B123" s="16" t="s">
        <v>322</v>
      </c>
      <c r="C123" s="16" t="s">
        <v>57</v>
      </c>
      <c r="D123" s="16" t="s">
        <v>58</v>
      </c>
      <c r="E123" s="6" t="n">
        <v>1000</v>
      </c>
      <c r="F123" s="7" t="n">
        <v>1</v>
      </c>
      <c r="G123" s="6" t="n">
        <v>15.67</v>
      </c>
      <c r="H123" s="6" t="n">
        <v>2</v>
      </c>
      <c r="I123" s="6" t="n">
        <v>15.67</v>
      </c>
      <c r="J123" s="6" t="n">
        <v>13.67</v>
      </c>
    </row>
    <row collapsed="false" customFormat="false" customHeight="false" hidden="false" ht="12.1" outlineLevel="0" r="124">
      <c r="A124" s="37" t="n">
        <v>45970</v>
      </c>
      <c r="B124" s="16" t="s">
        <v>322</v>
      </c>
      <c r="C124" s="16" t="s">
        <v>72</v>
      </c>
      <c r="D124" s="16" t="s">
        <v>73</v>
      </c>
      <c r="E124" s="6" t="n">
        <v>760</v>
      </c>
      <c r="F124" s="7" t="n">
        <v>3</v>
      </c>
      <c r="G124" s="6" t="n">
        <v>9.37</v>
      </c>
      <c r="H124" s="6" t="n">
        <v>4</v>
      </c>
      <c r="I124" s="6" t="n">
        <v>28.11</v>
      </c>
      <c r="J124" s="6" t="n">
        <v>24.11</v>
      </c>
    </row>
    <row collapsed="false" customFormat="false" customHeight="false" hidden="false" ht="12.1" outlineLevel="0" r="125">
      <c r="A125" s="37" t="n">
        <v>45972</v>
      </c>
      <c r="B125" s="16" t="s">
        <v>322</v>
      </c>
      <c r="C125" s="16" t="s">
        <v>53</v>
      </c>
      <c r="D125" s="16" t="s">
        <v>54</v>
      </c>
      <c r="E125" s="6" t="n">
        <v>1000</v>
      </c>
      <c r="F125" s="7" t="n">
        <v>1</v>
      </c>
      <c r="G125" s="6" t="n">
        <v>14.74</v>
      </c>
      <c r="H125" s="6" t="n">
        <v>2</v>
      </c>
      <c r="I125" s="6" t="n">
        <v>14.74</v>
      </c>
      <c r="J125" s="6" t="n">
        <v>12.74</v>
      </c>
    </row>
    <row collapsed="false" customFormat="false" customHeight="false" hidden="false" ht="12.1" outlineLevel="0" r="126">
      <c r="A126" s="37" t="n">
        <v>45973</v>
      </c>
      <c r="B126" s="16" t="s">
        <v>322</v>
      </c>
      <c r="C126" s="16" t="s">
        <v>68</v>
      </c>
      <c r="D126" s="16" t="s">
        <v>69</v>
      </c>
      <c r="E126" s="6" t="n">
        <v>1000</v>
      </c>
      <c r="F126" s="7" t="n">
        <v>2</v>
      </c>
      <c r="G126" s="6" t="n">
        <v>20.75</v>
      </c>
      <c r="H126" s="6" t="n">
        <v>5</v>
      </c>
      <c r="I126" s="6" t="n">
        <v>41.5</v>
      </c>
      <c r="J126" s="6" t="n">
        <v>36.5</v>
      </c>
    </row>
    <row collapsed="false" customFormat="false" customHeight="false" hidden="false" ht="12.1" outlineLevel="0" r="127">
      <c r="A127" s="37" t="n">
        <v>45973</v>
      </c>
      <c r="B127" s="16" t="s">
        <v>322</v>
      </c>
      <c r="C127" s="16" t="s">
        <v>49</v>
      </c>
      <c r="D127" s="16" t="s">
        <v>50</v>
      </c>
      <c r="E127" s="6" t="n">
        <v>1000</v>
      </c>
      <c r="F127" s="7" t="n">
        <v>1</v>
      </c>
      <c r="G127" s="6" t="n">
        <v>14.97</v>
      </c>
      <c r="H127" s="6" t="n">
        <v>2</v>
      </c>
      <c r="I127" s="6" t="n">
        <v>14.97</v>
      </c>
      <c r="J127" s="6" t="n">
        <v>12.97</v>
      </c>
    </row>
    <row collapsed="false" customFormat="false" customHeight="false" hidden="false" ht="12.1" outlineLevel="0" r="128">
      <c r="A128" s="37" t="n">
        <v>45976</v>
      </c>
      <c r="B128" s="16" t="s">
        <v>322</v>
      </c>
      <c r="C128" s="16" t="s">
        <v>60</v>
      </c>
      <c r="D128" s="16" t="s">
        <v>61</v>
      </c>
      <c r="E128" s="6" t="n">
        <v>1000</v>
      </c>
      <c r="F128" s="7" t="n">
        <v>1</v>
      </c>
      <c r="G128" s="6" t="n">
        <v>15.67</v>
      </c>
      <c r="H128" s="6" t="n">
        <v>2</v>
      </c>
      <c r="I128" s="6" t="n">
        <v>15.67</v>
      </c>
      <c r="J128" s="6" t="n">
        <v>13.67</v>
      </c>
    </row>
    <row collapsed="false" customFormat="false" customHeight="false" hidden="false" ht="12.1" outlineLevel="0" r="129">
      <c r="A129" s="37" t="n">
        <v>45977</v>
      </c>
      <c r="B129" s="16" t="s">
        <v>322</v>
      </c>
      <c r="C129" s="16" t="s">
        <v>237</v>
      </c>
      <c r="D129" s="16" t="s">
        <v>324</v>
      </c>
      <c r="E129" s="6" t="n">
        <v>1000</v>
      </c>
      <c r="F129" s="7" t="n">
        <v>1</v>
      </c>
      <c r="G129" s="6" t="n">
        <v>24.25</v>
      </c>
      <c r="H129" s="6" t="n">
        <v>3</v>
      </c>
      <c r="I129" s="6" t="n">
        <v>24.25</v>
      </c>
      <c r="J129" s="6" t="n">
        <v>21.25</v>
      </c>
    </row>
    <row collapsed="false" customFormat="false" customHeight="false" hidden="false" ht="12.1" outlineLevel="0" r="130">
      <c r="A130" s="37" t="n">
        <v>45978</v>
      </c>
      <c r="B130" s="16" t="s">
        <v>322</v>
      </c>
      <c r="C130" s="16" t="s">
        <v>236</v>
      </c>
      <c r="D130" s="16" t="s">
        <v>326</v>
      </c>
      <c r="E130" s="6" t="n">
        <v>500</v>
      </c>
      <c r="F130" s="7" t="n">
        <v>2</v>
      </c>
      <c r="G130" s="6" t="n">
        <v>23.68</v>
      </c>
      <c r="H130" s="6" t="n">
        <v>6</v>
      </c>
      <c r="I130" s="6" t="n">
        <v>47.36</v>
      </c>
      <c r="J130" s="6" t="n">
        <v>41.36</v>
      </c>
    </row>
    <row collapsed="false" customFormat="false" customHeight="false" hidden="false" ht="12.1" outlineLevel="0" r="131">
      <c r="A131" s="37" t="n">
        <v>45979</v>
      </c>
      <c r="B131" s="16" t="s">
        <v>322</v>
      </c>
      <c r="C131" s="16" t="s">
        <v>41</v>
      </c>
      <c r="D131" s="16" t="s">
        <v>42</v>
      </c>
      <c r="E131" s="6" t="n">
        <v>1000</v>
      </c>
      <c r="F131" s="7" t="n">
        <v>1</v>
      </c>
      <c r="G131" s="6" t="n">
        <v>14.81</v>
      </c>
      <c r="H131" s="6" t="n">
        <v>2</v>
      </c>
      <c r="I131" s="6" t="n">
        <v>14.81</v>
      </c>
      <c r="J131" s="6" t="n">
        <v>12.81</v>
      </c>
    </row>
    <row collapsed="false" customFormat="false" customHeight="false" hidden="false" ht="12.1" outlineLevel="0" r="132">
      <c r="A132" s="37" t="n">
        <v>45980</v>
      </c>
      <c r="B132" s="16" t="s">
        <v>322</v>
      </c>
      <c r="C132" s="16" t="s">
        <v>234</v>
      </c>
      <c r="D132" s="16" t="s">
        <v>269</v>
      </c>
      <c r="E132" s="6" t="n">
        <v>1000</v>
      </c>
      <c r="F132" s="7" t="n">
        <v>1</v>
      </c>
      <c r="G132" s="6" t="n">
        <v>18.49</v>
      </c>
      <c r="H132" s="6" t="n">
        <v>2</v>
      </c>
      <c r="I132" s="6" t="n">
        <v>18.49</v>
      </c>
      <c r="J132" s="6" t="n">
        <v>16.49</v>
      </c>
    </row>
    <row collapsed="false" customFormat="false" customHeight="false" hidden="false" ht="12.1" outlineLevel="0" r="133">
      <c r="A133" s="37" t="n">
        <v>45982</v>
      </c>
      <c r="B133" s="16" t="s">
        <v>322</v>
      </c>
      <c r="C133" s="16" t="s">
        <v>45</v>
      </c>
      <c r="D133" s="16" t="s">
        <v>46</v>
      </c>
      <c r="E133" s="6" t="n">
        <v>1000</v>
      </c>
      <c r="F133" s="7" t="n">
        <v>1</v>
      </c>
      <c r="G133" s="6" t="n">
        <v>14.81</v>
      </c>
      <c r="H133" s="6" t="n">
        <v>2</v>
      </c>
      <c r="I133" s="6" t="n">
        <v>14.81</v>
      </c>
      <c r="J133" s="6" t="n">
        <v>12.81</v>
      </c>
    </row>
    <row collapsed="false" customFormat="false" customHeight="false" hidden="false" ht="12.1" outlineLevel="0" r="134">
      <c r="A134" s="37" t="n">
        <v>45983</v>
      </c>
      <c r="B134" s="16" t="s">
        <v>322</v>
      </c>
      <c r="C134" s="16" t="s">
        <v>32</v>
      </c>
      <c r="D134" s="16" t="s">
        <v>34</v>
      </c>
      <c r="E134" s="6" t="n">
        <v>1000</v>
      </c>
      <c r="F134" s="7" t="n">
        <v>2</v>
      </c>
      <c r="G134" s="6" t="n">
        <v>27.12</v>
      </c>
      <c r="H134" s="6" t="n">
        <v>7</v>
      </c>
      <c r="I134" s="6" t="n">
        <v>54.24</v>
      </c>
      <c r="J134" s="6" t="n">
        <v>47.24</v>
      </c>
    </row>
    <row collapsed="false" customFormat="false" customHeight="false" hidden="false" ht="12.1" outlineLevel="0" r="135">
      <c r="A135" s="37" t="n">
        <v>45984</v>
      </c>
      <c r="B135" s="16" t="s">
        <v>322</v>
      </c>
      <c r="C135" s="16" t="s">
        <v>76</v>
      </c>
      <c r="D135" s="16" t="s">
        <v>77</v>
      </c>
      <c r="E135" s="6" t="n">
        <v>1000</v>
      </c>
      <c r="F135" s="7" t="n">
        <v>1</v>
      </c>
      <c r="G135" s="6" t="n">
        <v>18.9</v>
      </c>
      <c r="H135" s="6" t="n">
        <v>2</v>
      </c>
      <c r="I135" s="6" t="n">
        <v>18.9</v>
      </c>
      <c r="J135" s="6" t="n">
        <v>16.9</v>
      </c>
    </row>
    <row collapsed="false" customFormat="false" customHeight="false" hidden="false" ht="12.1" outlineLevel="0" r="136">
      <c r="A136" s="37" t="n">
        <v>45984</v>
      </c>
      <c r="B136" s="16" t="s">
        <v>322</v>
      </c>
      <c r="C136" s="16" t="s">
        <v>37</v>
      </c>
      <c r="D136" s="16" t="s">
        <v>38</v>
      </c>
      <c r="E136" s="6" t="n">
        <v>1000</v>
      </c>
      <c r="F136" s="7" t="n">
        <v>1</v>
      </c>
      <c r="G136" s="6" t="n">
        <v>19.32</v>
      </c>
      <c r="H136" s="6" t="n">
        <v>3</v>
      </c>
      <c r="I136" s="6" t="n">
        <v>19.32</v>
      </c>
      <c r="J136" s="6" t="n">
        <v>16.32</v>
      </c>
    </row>
    <row collapsed="false" customFormat="false" customHeight="false" hidden="false" ht="12.1" outlineLevel="0" r="137">
      <c r="A137" s="37" t="n">
        <v>45992</v>
      </c>
      <c r="B137" s="16" t="s">
        <v>322</v>
      </c>
      <c r="C137" s="16" t="s">
        <v>64</v>
      </c>
      <c r="D137" s="16" t="s">
        <v>65</v>
      </c>
      <c r="E137" s="6" t="n">
        <v>1000</v>
      </c>
      <c r="F137" s="7" t="n">
        <v>1</v>
      </c>
      <c r="G137" s="6" t="n">
        <v>18.9</v>
      </c>
      <c r="H137" s="6" t="n">
        <v>2</v>
      </c>
      <c r="I137" s="6" t="n">
        <v>18.9</v>
      </c>
      <c r="J137" s="6" t="n">
        <v>16.9</v>
      </c>
    </row>
    <row collapsed="false" customFormat="false" customHeight="false" hidden="false" ht="12.1" outlineLevel="0" r="138">
      <c r="A138" s="37" t="n">
        <v>45999</v>
      </c>
      <c r="B138" s="16" t="s">
        <v>322</v>
      </c>
      <c r="C138" s="16" t="s">
        <v>235</v>
      </c>
      <c r="D138" s="16" t="s">
        <v>323</v>
      </c>
      <c r="E138" s="6" t="n">
        <v>1000</v>
      </c>
      <c r="F138" s="7" t="n">
        <v>1</v>
      </c>
      <c r="G138" s="6" t="n">
        <v>21.37</v>
      </c>
      <c r="H138" s="6" t="n">
        <v>3</v>
      </c>
      <c r="I138" s="6" t="n">
        <v>21.37</v>
      </c>
      <c r="J138" s="6" t="n">
        <v>18.37</v>
      </c>
    </row>
    <row collapsed="false" customFormat="false" customHeight="false" hidden="false" ht="12.1" outlineLevel="0" r="139">
      <c r="A139" s="37" t="n">
        <v>46000</v>
      </c>
      <c r="B139" s="16" t="s">
        <v>322</v>
      </c>
      <c r="C139" s="16" t="s">
        <v>72</v>
      </c>
      <c r="D139" s="16" t="s">
        <v>73</v>
      </c>
      <c r="E139" s="6" t="n">
        <v>760</v>
      </c>
      <c r="F139" s="7" t="n">
        <v>3</v>
      </c>
      <c r="G139" s="6" t="n">
        <v>9.37</v>
      </c>
      <c r="H139" s="6" t="n">
        <v>4</v>
      </c>
      <c r="I139" s="6" t="n">
        <v>28.11</v>
      </c>
      <c r="J139" s="6" t="n">
        <v>24.11</v>
      </c>
    </row>
    <row collapsed="false" customFormat="false" customHeight="false" hidden="false" ht="12.1" outlineLevel="0" r="140">
      <c r="A140" s="37" t="n">
        <v>46000</v>
      </c>
      <c r="B140" s="16" t="s">
        <v>322</v>
      </c>
      <c r="C140" s="16" t="s">
        <v>57</v>
      </c>
      <c r="D140" s="16" t="s">
        <v>58</v>
      </c>
      <c r="E140" s="6" t="n">
        <v>1000</v>
      </c>
      <c r="F140" s="7" t="n">
        <v>1</v>
      </c>
      <c r="G140" s="6" t="n">
        <v>15.09</v>
      </c>
      <c r="H140" s="6" t="n">
        <v>2</v>
      </c>
      <c r="I140" s="6" t="n">
        <v>15.09</v>
      </c>
      <c r="J140" s="6" t="n">
        <v>13.09</v>
      </c>
    </row>
    <row collapsed="false" customFormat="false" customHeight="false" hidden="false" ht="12.1" outlineLevel="0" r="141">
      <c r="A141" s="37" t="n">
        <v>46002</v>
      </c>
      <c r="B141" s="16" t="s">
        <v>322</v>
      </c>
      <c r="C141" s="16" t="s">
        <v>53</v>
      </c>
      <c r="D141" s="16" t="s">
        <v>54</v>
      </c>
      <c r="E141" s="6" t="n">
        <v>1000</v>
      </c>
      <c r="F141" s="7" t="n">
        <v>1</v>
      </c>
      <c r="G141" s="6" t="n">
        <v>14.47</v>
      </c>
      <c r="H141" s="6" t="n">
        <v>2</v>
      </c>
      <c r="I141" s="6" t="n">
        <v>14.47</v>
      </c>
      <c r="J141" s="6" t="n">
        <v>12.47</v>
      </c>
    </row>
    <row collapsed="false" customFormat="false" customHeight="false" hidden="false" ht="12.1" outlineLevel="0" r="142">
      <c r="A142" s="37" t="n">
        <v>46003</v>
      </c>
      <c r="B142" s="16" t="s">
        <v>322</v>
      </c>
      <c r="C142" s="16" t="s">
        <v>68</v>
      </c>
      <c r="D142" s="16" t="s">
        <v>69</v>
      </c>
      <c r="E142" s="6" t="n">
        <v>1000</v>
      </c>
      <c r="F142" s="7" t="n">
        <v>2</v>
      </c>
      <c r="G142" s="6" t="n">
        <v>20.75</v>
      </c>
      <c r="H142" s="6" t="n">
        <v>5</v>
      </c>
      <c r="I142" s="6" t="n">
        <v>41.5</v>
      </c>
      <c r="J142" s="6" t="n">
        <v>36.5</v>
      </c>
    </row>
    <row collapsed="false" customFormat="false" customHeight="false" hidden="false" ht="12.1" outlineLevel="0" r="143">
      <c r="A143" s="37" t="n">
        <v>46003</v>
      </c>
      <c r="B143" s="16" t="s">
        <v>322</v>
      </c>
      <c r="C143" s="16" t="s">
        <v>49</v>
      </c>
      <c r="D143" s="16" t="s">
        <v>50</v>
      </c>
      <c r="E143" s="6" t="n">
        <v>1000</v>
      </c>
      <c r="F143" s="7" t="n">
        <v>1</v>
      </c>
      <c r="G143" s="6" t="n">
        <v>14.71</v>
      </c>
      <c r="H143" s="6" t="n">
        <v>2</v>
      </c>
      <c r="I143" s="6" t="n">
        <v>14.71</v>
      </c>
      <c r="J143" s="6" t="n">
        <v>12.71</v>
      </c>
    </row>
    <row collapsed="false" customFormat="false" customHeight="false" hidden="false" ht="12.1" outlineLevel="0" r="144">
      <c r="A144" s="37" t="n">
        <v>46006</v>
      </c>
      <c r="B144" s="16" t="s">
        <v>322</v>
      </c>
      <c r="C144" s="16" t="s">
        <v>60</v>
      </c>
      <c r="D144" s="16" t="s">
        <v>61</v>
      </c>
      <c r="E144" s="6" t="n">
        <v>1000</v>
      </c>
      <c r="F144" s="7" t="n">
        <v>1</v>
      </c>
      <c r="G144" s="6" t="n">
        <v>15.45</v>
      </c>
      <c r="H144" s="6" t="n">
        <v>2</v>
      </c>
      <c r="I144" s="6" t="n">
        <v>15.45</v>
      </c>
      <c r="J144" s="6" t="n">
        <v>13.45</v>
      </c>
    </row>
    <row collapsed="false" customFormat="false" customHeight="false" hidden="false" ht="12.1" outlineLevel="0" r="145">
      <c r="A145" s="37" t="n">
        <v>46007</v>
      </c>
      <c r="B145" s="16" t="s">
        <v>322</v>
      </c>
      <c r="C145" s="16" t="s">
        <v>237</v>
      </c>
      <c r="D145" s="16" t="s">
        <v>324</v>
      </c>
      <c r="E145" s="6" t="n">
        <v>1000</v>
      </c>
      <c r="F145" s="7" t="n">
        <v>1</v>
      </c>
      <c r="G145" s="6" t="n">
        <v>24.25</v>
      </c>
      <c r="H145" s="6" t="n">
        <v>3</v>
      </c>
      <c r="I145" s="6" t="n">
        <v>24.25</v>
      </c>
      <c r="J145" s="6" t="n">
        <v>21.25</v>
      </c>
    </row>
    <row collapsed="false" customFormat="false" customHeight="false" hidden="false" ht="12.1" outlineLevel="0" r="146">
      <c r="A146" s="37" t="n">
        <v>46009</v>
      </c>
      <c r="B146" s="16" t="s">
        <v>322</v>
      </c>
      <c r="C146" s="16" t="s">
        <v>41</v>
      </c>
      <c r="D146" s="16" t="s">
        <v>42</v>
      </c>
      <c r="E146" s="6" t="n">
        <v>1000</v>
      </c>
      <c r="F146" s="7" t="n">
        <v>1</v>
      </c>
      <c r="G146" s="6" t="n">
        <v>14.63</v>
      </c>
      <c r="H146" s="6" t="n">
        <v>2</v>
      </c>
      <c r="I146" s="6" t="n">
        <v>14.63</v>
      </c>
      <c r="J146" s="6" t="n">
        <v>12.63</v>
      </c>
    </row>
    <row collapsed="false" customFormat="false" customHeight="false" hidden="false" ht="12.1" outlineLevel="0" r="147">
      <c r="A147" s="37" t="n">
        <v>46010</v>
      </c>
      <c r="B147" s="16" t="s">
        <v>322</v>
      </c>
      <c r="C147" s="16" t="s">
        <v>234</v>
      </c>
      <c r="D147" s="16" t="s">
        <v>269</v>
      </c>
      <c r="E147" s="6" t="n">
        <v>1000</v>
      </c>
      <c r="F147" s="7" t="n">
        <v>1</v>
      </c>
      <c r="G147" s="6" t="n">
        <v>18.49</v>
      </c>
      <c r="H147" s="6" t="n">
        <v>2</v>
      </c>
      <c r="I147" s="6" t="n">
        <v>18.49</v>
      </c>
      <c r="J147" s="6" t="n">
        <v>16.49</v>
      </c>
    </row>
    <row collapsed="false" customFormat="false" customHeight="false" hidden="false" ht="12.1" outlineLevel="0" r="148">
      <c r="A148" s="37" t="n">
        <v>46012</v>
      </c>
      <c r="B148" s="16" t="s">
        <v>322</v>
      </c>
      <c r="C148" s="16" t="s">
        <v>45</v>
      </c>
      <c r="D148" s="16" t="s">
        <v>46</v>
      </c>
      <c r="E148" s="6" t="n">
        <v>1000</v>
      </c>
      <c r="F148" s="7" t="n">
        <v>1</v>
      </c>
      <c r="G148" s="6" t="n">
        <v>14.67</v>
      </c>
      <c r="H148" s="6" t="n">
        <v>2</v>
      </c>
      <c r="I148" s="6" t="n">
        <v>14.67</v>
      </c>
      <c r="J148" s="6" t="n">
        <v>12.67</v>
      </c>
    </row>
    <row collapsed="false" customFormat="false" customHeight="false" hidden="false" ht="12.1" outlineLevel="0" r="149">
      <c r="A149" s="37" t="n">
        <v>46013</v>
      </c>
      <c r="B149" s="16" t="s">
        <v>322</v>
      </c>
      <c r="C149" s="16" t="s">
        <v>32</v>
      </c>
      <c r="D149" s="16" t="s">
        <v>34</v>
      </c>
      <c r="E149" s="6" t="n">
        <v>1000</v>
      </c>
      <c r="F149" s="7" t="n">
        <v>2</v>
      </c>
      <c r="G149" s="6" t="n">
        <v>27.12</v>
      </c>
      <c r="H149" s="6" t="n">
        <v>7</v>
      </c>
      <c r="I149" s="6" t="n">
        <v>54.24</v>
      </c>
      <c r="J149" s="6" t="n">
        <v>47.24</v>
      </c>
    </row>
    <row collapsed="false" customFormat="false" customHeight="false" hidden="false" ht="12.1" outlineLevel="0" r="150">
      <c r="A150" s="37" t="n">
        <v>46014</v>
      </c>
      <c r="B150" s="16" t="s">
        <v>322</v>
      </c>
      <c r="C150" s="16" t="s">
        <v>76</v>
      </c>
      <c r="D150" s="16" t="s">
        <v>77</v>
      </c>
      <c r="E150" s="6" t="n">
        <v>1000</v>
      </c>
      <c r="F150" s="7" t="n">
        <v>1</v>
      </c>
      <c r="G150" s="6" t="n">
        <v>18.9</v>
      </c>
      <c r="H150" s="6" t="n">
        <v>2</v>
      </c>
      <c r="I150" s="6" t="n">
        <v>18.9</v>
      </c>
      <c r="J150" s="6" t="n">
        <v>16.9</v>
      </c>
    </row>
    <row collapsed="false" customFormat="false" customHeight="false" hidden="false" ht="12.1" outlineLevel="0" r="151">
      <c r="A151" s="37" t="n">
        <v>46014</v>
      </c>
      <c r="B151" s="16" t="s">
        <v>322</v>
      </c>
      <c r="C151" s="16" t="s">
        <v>37</v>
      </c>
      <c r="D151" s="16" t="s">
        <v>38</v>
      </c>
      <c r="E151" s="6" t="n">
        <v>1000</v>
      </c>
      <c r="F151" s="7" t="n">
        <v>1</v>
      </c>
      <c r="G151" s="6" t="n">
        <v>19.32</v>
      </c>
      <c r="H151" s="6" t="n">
        <v>3</v>
      </c>
      <c r="I151" s="6" t="n">
        <v>19.32</v>
      </c>
      <c r="J151" s="6" t="n">
        <v>16.32</v>
      </c>
    </row>
    <row collapsed="false" customFormat="false" customHeight="false" hidden="false" ht="12.1" outlineLevel="0" r="152">
      <c r="A152" s="37" t="n">
        <v>46022</v>
      </c>
      <c r="B152" s="16" t="s">
        <v>322</v>
      </c>
      <c r="C152" s="16" t="s">
        <v>64</v>
      </c>
      <c r="D152" s="16" t="s">
        <v>65</v>
      </c>
      <c r="E152" s="6" t="n">
        <v>1000</v>
      </c>
      <c r="F152" s="7" t="n">
        <v>1</v>
      </c>
      <c r="G152" s="6" t="n">
        <v>18.9</v>
      </c>
      <c r="H152" s="6" t="n">
        <v>2</v>
      </c>
      <c r="I152" s="6" t="n">
        <v>18.9</v>
      </c>
      <c r="J152" s="6" t="n">
        <v>16.9</v>
      </c>
    </row>
    <row collapsed="false" customFormat="false" customHeight="false" hidden="false" ht="12.1" outlineLevel="0" r="153">
      <c r="A153" s="37" t="n">
        <v>46029</v>
      </c>
      <c r="B153" s="16" t="s">
        <v>322</v>
      </c>
      <c r="C153" s="16" t="s">
        <v>235</v>
      </c>
      <c r="D153" s="16" t="s">
        <v>323</v>
      </c>
      <c r="E153" s="6" t="n">
        <v>1000</v>
      </c>
      <c r="F153" s="7" t="n">
        <v>1</v>
      </c>
      <c r="G153" s="6" t="n">
        <v>21.37</v>
      </c>
      <c r="H153" s="6" t="n">
        <v>3</v>
      </c>
      <c r="I153" s="6" t="n">
        <v>21.37</v>
      </c>
      <c r="J153" s="6" t="n">
        <v>18.37</v>
      </c>
    </row>
    <row collapsed="false" customFormat="false" customHeight="false" hidden="false" ht="12.1" outlineLevel="0" r="154">
      <c r="A154" s="37" t="n">
        <v>46030</v>
      </c>
      <c r="B154" s="16" t="s">
        <v>322</v>
      </c>
      <c r="C154" s="16" t="s">
        <v>72</v>
      </c>
      <c r="D154" s="16" t="s">
        <v>73</v>
      </c>
      <c r="E154" s="6" t="n">
        <v>760</v>
      </c>
      <c r="F154" s="7" t="n">
        <v>3</v>
      </c>
      <c r="G154" s="6" t="n">
        <v>9.37</v>
      </c>
      <c r="H154" s="6" t="n">
        <v>4</v>
      </c>
      <c r="I154" s="6" t="n">
        <v>28.11</v>
      </c>
      <c r="J154" s="6" t="n">
        <v>24.11</v>
      </c>
    </row>
    <row collapsed="false" customFormat="false" customHeight="false" hidden="false" ht="12.1" outlineLevel="0" r="155">
      <c r="A155" s="37" t="n">
        <v>46031</v>
      </c>
      <c r="B155" s="16" t="s">
        <v>322</v>
      </c>
      <c r="C155" s="16" t="s">
        <v>57</v>
      </c>
      <c r="D155" s="16" t="s">
        <v>58</v>
      </c>
      <c r="E155" s="6" t="n">
        <v>1000</v>
      </c>
      <c r="F155" s="7" t="n">
        <v>1</v>
      </c>
      <c r="G155" s="6" t="n">
        <v>14.96</v>
      </c>
      <c r="H155" s="6" t="n">
        <v>2</v>
      </c>
      <c r="I155" s="6" t="n">
        <v>14.96</v>
      </c>
      <c r="J155" s="6" t="n">
        <v>12.96</v>
      </c>
    </row>
    <row collapsed="false" customFormat="false" customHeight="false" hidden="false" ht="12.1" outlineLevel="0" r="156">
      <c r="A156" s="37" t="n">
        <v>46032</v>
      </c>
      <c r="B156" s="16" t="s">
        <v>322</v>
      </c>
      <c r="C156" s="16" t="s">
        <v>53</v>
      </c>
      <c r="D156" s="16" t="s">
        <v>54</v>
      </c>
      <c r="E156" s="6" t="n">
        <v>1000</v>
      </c>
      <c r="F156" s="7" t="n">
        <v>1</v>
      </c>
      <c r="G156" s="6" t="n">
        <v>14.27</v>
      </c>
      <c r="H156" s="6" t="n">
        <v>2</v>
      </c>
      <c r="I156" s="6" t="n">
        <v>14.27</v>
      </c>
      <c r="J156" s="6" t="n">
        <v>12.27</v>
      </c>
    </row>
    <row collapsed="false" customFormat="false" customHeight="false" hidden="false" ht="12.1" outlineLevel="0" r="157">
      <c r="A157" s="37" t="n">
        <v>46033</v>
      </c>
      <c r="B157" s="16" t="s">
        <v>322</v>
      </c>
      <c r="C157" s="16" t="s">
        <v>68</v>
      </c>
      <c r="D157" s="16" t="s">
        <v>69</v>
      </c>
      <c r="E157" s="6" t="n">
        <v>1000</v>
      </c>
      <c r="F157" s="7" t="n">
        <v>2</v>
      </c>
      <c r="G157" s="6" t="n">
        <v>20.75</v>
      </c>
      <c r="H157" s="6" t="n">
        <v>5</v>
      </c>
      <c r="I157" s="6" t="n">
        <v>41.5</v>
      </c>
      <c r="J157" s="6" t="n">
        <v>36.5</v>
      </c>
    </row>
    <row collapsed="false" customFormat="false" customHeight="false" hidden="false" ht="12.1" outlineLevel="0" r="158">
      <c r="A158" s="37" t="n">
        <v>46033</v>
      </c>
      <c r="B158" s="16" t="s">
        <v>322</v>
      </c>
      <c r="C158" s="16" t="s">
        <v>49</v>
      </c>
      <c r="D158" s="16" t="s">
        <v>50</v>
      </c>
      <c r="E158" s="6" t="n">
        <v>1000</v>
      </c>
      <c r="F158" s="7" t="n">
        <v>1</v>
      </c>
      <c r="G158" s="6" t="n">
        <v>14.51</v>
      </c>
      <c r="H158" s="6" t="n">
        <v>2</v>
      </c>
      <c r="I158" s="6" t="n">
        <v>14.51</v>
      </c>
      <c r="J158" s="6" t="n">
        <v>12.51</v>
      </c>
    </row>
    <row collapsed="false" customFormat="false" customHeight="false" hidden="false" ht="12.1" outlineLevel="0" r="159">
      <c r="A159" s="37" t="n">
        <v>46036</v>
      </c>
      <c r="B159" s="16" t="s">
        <v>322</v>
      </c>
      <c r="C159" s="16" t="s">
        <v>60</v>
      </c>
      <c r="D159" s="16" t="s">
        <v>61</v>
      </c>
      <c r="E159" s="6" t="n">
        <v>1000</v>
      </c>
      <c r="F159" s="7" t="n">
        <v>1</v>
      </c>
      <c r="G159" s="6" t="n">
        <v>15.21</v>
      </c>
      <c r="H159" s="6" t="n">
        <v>2</v>
      </c>
      <c r="I159" s="6" t="n">
        <v>15.21</v>
      </c>
      <c r="J159" s="6" t="n">
        <v>13.21</v>
      </c>
    </row>
    <row collapsed="false" customFormat="false" customHeight="false" hidden="false" ht="12.1" outlineLevel="0" r="160">
      <c r="A160" s="37" t="n">
        <v>46037</v>
      </c>
      <c r="B160" s="16" t="s">
        <v>322</v>
      </c>
      <c r="C160" s="16" t="s">
        <v>237</v>
      </c>
      <c r="D160" s="16" t="s">
        <v>324</v>
      </c>
      <c r="E160" s="6" t="n">
        <v>1000</v>
      </c>
      <c r="F160" s="7" t="n">
        <v>1</v>
      </c>
      <c r="G160" s="6" t="n">
        <v>24.25</v>
      </c>
      <c r="H160" s="6" t="n">
        <v>3</v>
      </c>
      <c r="I160" s="6" t="n">
        <v>24.25</v>
      </c>
      <c r="J160" s="6" t="n">
        <v>21.25</v>
      </c>
    </row>
    <row collapsed="false" customFormat="false" customHeight="false" hidden="false" ht="12.1" outlineLevel="0" r="161">
      <c r="A161" s="37" t="n">
        <v>46039</v>
      </c>
      <c r="B161" s="16" t="s">
        <v>322</v>
      </c>
      <c r="C161" s="16" t="s">
        <v>41</v>
      </c>
      <c r="D161" s="16" t="s">
        <v>42</v>
      </c>
      <c r="E161" s="6" t="n">
        <v>1000</v>
      </c>
      <c r="F161" s="7" t="n">
        <v>1</v>
      </c>
      <c r="G161" s="6" t="n">
        <v>14.34</v>
      </c>
      <c r="H161" s="6" t="n">
        <v>2</v>
      </c>
      <c r="I161" s="6" t="n">
        <v>14.34</v>
      </c>
      <c r="J161" s="6" t="n">
        <v>12.34</v>
      </c>
    </row>
    <row collapsed="false" customFormat="false" customHeight="false" hidden="false" ht="12.1" outlineLevel="0" r="162">
      <c r="A162" s="37" t="n">
        <v>46040</v>
      </c>
      <c r="B162" s="16" t="s">
        <v>322</v>
      </c>
      <c r="C162" s="16" t="s">
        <v>234</v>
      </c>
      <c r="D162" s="16" t="s">
        <v>269</v>
      </c>
      <c r="E162" s="6" t="n">
        <v>1000</v>
      </c>
      <c r="F162" s="7" t="n">
        <v>1</v>
      </c>
      <c r="G162" s="6" t="n">
        <v>18.49</v>
      </c>
      <c r="H162" s="6" t="n">
        <v>2</v>
      </c>
      <c r="I162" s="6" t="n">
        <v>18.49</v>
      </c>
      <c r="J162" s="6" t="n">
        <v>16.49</v>
      </c>
    </row>
    <row collapsed="false" customFormat="false" customHeight="false" hidden="false" ht="12.1" outlineLevel="0" r="163">
      <c r="A163" s="37" t="n">
        <v>46042</v>
      </c>
      <c r="B163" s="16" t="s">
        <v>322</v>
      </c>
      <c r="C163" s="16" t="s">
        <v>45</v>
      </c>
      <c r="D163" s="16" t="s">
        <v>46</v>
      </c>
      <c r="E163" s="6" t="n">
        <v>1000</v>
      </c>
      <c r="F163" s="7" t="n">
        <v>1</v>
      </c>
      <c r="G163" s="6" t="n">
        <v>14.34</v>
      </c>
      <c r="H163" s="6" t="n">
        <v>2</v>
      </c>
      <c r="I163" s="6" t="n">
        <v>14.34</v>
      </c>
      <c r="J163" s="6" t="n">
        <v>12.34</v>
      </c>
    </row>
    <row collapsed="false" customFormat="false" customHeight="false" hidden="false" ht="12.1" outlineLevel="0" r="164">
      <c r="A164" s="37" t="n">
        <v>46043</v>
      </c>
      <c r="B164" s="16" t="s">
        <v>322</v>
      </c>
      <c r="C164" s="16" t="s">
        <v>32</v>
      </c>
      <c r="D164" s="16" t="s">
        <v>34</v>
      </c>
      <c r="E164" s="6" t="n">
        <v>1000</v>
      </c>
      <c r="F164" s="7" t="n">
        <v>2</v>
      </c>
      <c r="G164" s="6" t="n">
        <v>27.12</v>
      </c>
      <c r="H164" s="6" t="n">
        <v>7</v>
      </c>
      <c r="I164" s="6" t="n">
        <v>54.24</v>
      </c>
      <c r="J164" s="6" t="n">
        <v>47.24</v>
      </c>
    </row>
    <row collapsed="false" customFormat="false" customHeight="false" hidden="false" ht="12.1" outlineLevel="0" r="165">
      <c r="A165" s="37" t="n">
        <v>46044</v>
      </c>
      <c r="B165" s="16" t="s">
        <v>322</v>
      </c>
      <c r="C165" s="16" t="s">
        <v>76</v>
      </c>
      <c r="D165" s="16" t="s">
        <v>77</v>
      </c>
      <c r="E165" s="6" t="n">
        <v>1000</v>
      </c>
      <c r="F165" s="7" t="n">
        <v>1</v>
      </c>
      <c r="G165" s="6" t="n">
        <v>18.9</v>
      </c>
      <c r="H165" s="6" t="n">
        <v>2</v>
      </c>
      <c r="I165" s="6" t="n">
        <v>18.9</v>
      </c>
      <c r="J165" s="6" t="n">
        <v>16.9</v>
      </c>
    </row>
    <row collapsed="false" customFormat="false" customHeight="false" hidden="false" ht="12.1" outlineLevel="0" r="166">
      <c r="A166" s="37" t="n">
        <v>46044</v>
      </c>
      <c r="B166" s="16" t="s">
        <v>322</v>
      </c>
      <c r="C166" s="16" t="s">
        <v>37</v>
      </c>
      <c r="D166" s="16" t="s">
        <v>38</v>
      </c>
      <c r="E166" s="6" t="n">
        <v>1000</v>
      </c>
      <c r="F166" s="7" t="n">
        <v>1</v>
      </c>
      <c r="G166" s="6" t="n">
        <v>19.32</v>
      </c>
      <c r="H166" s="6" t="n">
        <v>3</v>
      </c>
      <c r="I166" s="6" t="n">
        <v>19.32</v>
      </c>
      <c r="J166" s="6" t="n">
        <v>16.32</v>
      </c>
    </row>
    <row collapsed="false" customFormat="false" customHeight="false" hidden="false" ht="12.1" outlineLevel="0" r="167">
      <c r="A167" s="37" t="n">
        <v>46052</v>
      </c>
      <c r="B167" s="16" t="s">
        <v>322</v>
      </c>
      <c r="C167" s="16" t="s">
        <v>64</v>
      </c>
      <c r="D167" s="16" t="s">
        <v>65</v>
      </c>
      <c r="E167" s="6" t="n">
        <v>1000</v>
      </c>
      <c r="F167" s="7" t="n">
        <v>1</v>
      </c>
      <c r="G167" s="6" t="n">
        <v>18.9</v>
      </c>
      <c r="H167" s="6" t="n">
        <v>2</v>
      </c>
      <c r="I167" s="6" t="n">
        <v>18.9</v>
      </c>
      <c r="J167" s="6" t="n">
        <v>16.9</v>
      </c>
    </row>
    <row collapsed="false" customFormat="false" customHeight="false" hidden="false" ht="12.1" outlineLevel="0" r="168">
      <c r="A168" s="37" t="n">
        <v>46059</v>
      </c>
      <c r="B168" s="16" t="s">
        <v>322</v>
      </c>
      <c r="C168" s="16" t="s">
        <v>235</v>
      </c>
      <c r="D168" s="16" t="s">
        <v>323</v>
      </c>
      <c r="E168" s="6" t="n">
        <v>1000</v>
      </c>
      <c r="F168" s="7" t="n">
        <v>1</v>
      </c>
      <c r="G168" s="6" t="n">
        <v>21.37</v>
      </c>
      <c r="H168" s="6" t="n">
        <v>3</v>
      </c>
      <c r="I168" s="6" t="n">
        <v>21.37</v>
      </c>
      <c r="J168" s="6" t="n">
        <v>18.37</v>
      </c>
    </row>
    <row collapsed="false" customFormat="false" customHeight="false" hidden="false" ht="12.1" outlineLevel="0" r="169">
      <c r="A169" s="37" t="n">
        <v>46060</v>
      </c>
      <c r="B169" s="16" t="s">
        <v>322</v>
      </c>
      <c r="C169" s="16" t="s">
        <v>72</v>
      </c>
      <c r="D169" s="16" t="s">
        <v>73</v>
      </c>
      <c r="E169" s="6" t="n">
        <v>680</v>
      </c>
      <c r="F169" s="7" t="n">
        <v>3</v>
      </c>
      <c r="G169" s="6" t="n">
        <v>8.38</v>
      </c>
      <c r="H169" s="6" t="n">
        <v>3</v>
      </c>
      <c r="I169" s="6" t="n">
        <v>25.14</v>
      </c>
      <c r="J169" s="6" t="n">
        <v>22.14</v>
      </c>
    </row>
    <row collapsed="false" customFormat="false" customHeight="false" hidden="false" ht="12.1" outlineLevel="0" r="170">
      <c r="A170" s="37" t="n">
        <v>46062</v>
      </c>
      <c r="B170" s="16" t="s">
        <v>322</v>
      </c>
      <c r="C170" s="16" t="s">
        <v>53</v>
      </c>
      <c r="D170" s="16" t="s">
        <v>54</v>
      </c>
      <c r="E170" s="6" t="n">
        <v>1000</v>
      </c>
      <c r="F170" s="7" t="n">
        <v>1</v>
      </c>
      <c r="G170" s="6" t="n">
        <v>14.05</v>
      </c>
      <c r="H170" s="6" t="n">
        <v>2</v>
      </c>
      <c r="I170" s="6" t="n">
        <v>14.05</v>
      </c>
      <c r="J170" s="6" t="n">
        <v>12.05</v>
      </c>
    </row>
    <row collapsed="false" customFormat="false" customHeight="false" hidden="false" ht="12.1" outlineLevel="0" r="171">
      <c r="A171" s="37" t="n">
        <v>46062</v>
      </c>
      <c r="B171" s="16" t="s">
        <v>322</v>
      </c>
      <c r="C171" s="16" t="s">
        <v>57</v>
      </c>
      <c r="D171" s="16" t="s">
        <v>58</v>
      </c>
      <c r="E171" s="6" t="n">
        <v>1000</v>
      </c>
      <c r="F171" s="7" t="n">
        <v>1</v>
      </c>
      <c r="G171" s="6" t="n">
        <v>14.68</v>
      </c>
      <c r="H171" s="6" t="n">
        <v>2</v>
      </c>
      <c r="I171" s="6" t="n">
        <v>14.68</v>
      </c>
      <c r="J171" s="6" t="n">
        <v>12.68</v>
      </c>
    </row>
    <row collapsed="false" customFormat="false" customHeight="false" hidden="false" ht="12.1" outlineLevel="0" r="172">
      <c r="A172" s="37" t="n">
        <v>46063</v>
      </c>
      <c r="B172" s="16" t="s">
        <v>322</v>
      </c>
      <c r="C172" s="16" t="s">
        <v>68</v>
      </c>
      <c r="D172" s="16" t="s">
        <v>69</v>
      </c>
      <c r="E172" s="6" t="n">
        <v>1000</v>
      </c>
      <c r="F172" s="7" t="n">
        <v>2</v>
      </c>
      <c r="G172" s="6" t="n">
        <v>20.75</v>
      </c>
      <c r="H172" s="6" t="n">
        <v>5</v>
      </c>
      <c r="I172" s="6" t="n">
        <v>41.5</v>
      </c>
      <c r="J172" s="6" t="n">
        <v>36.5</v>
      </c>
    </row>
    <row collapsed="false" customFormat="false" customHeight="false" hidden="false" ht="12.1" outlineLevel="0" r="173">
      <c r="A173" s="37" t="n">
        <v>46063</v>
      </c>
      <c r="B173" s="16" t="s">
        <v>322</v>
      </c>
      <c r="C173" s="16" t="s">
        <v>49</v>
      </c>
      <c r="D173" s="16" t="s">
        <v>50</v>
      </c>
      <c r="E173" s="6" t="n">
        <v>1000</v>
      </c>
      <c r="F173" s="7" t="n">
        <v>1</v>
      </c>
      <c r="G173" s="6" t="n">
        <v>14.3</v>
      </c>
      <c r="H173" s="6" t="n">
        <v>2</v>
      </c>
      <c r="I173" s="6" t="n">
        <v>14.3</v>
      </c>
      <c r="J173" s="6" t="n">
        <v>12.3</v>
      </c>
    </row>
    <row collapsed="false" customFormat="false" customHeight="false" hidden="false" ht="12.1" outlineLevel="0" r="174">
      <c r="A174" s="37" t="n">
        <v>46066</v>
      </c>
      <c r="B174" s="16" t="s">
        <v>322</v>
      </c>
      <c r="C174" s="16" t="s">
        <v>60</v>
      </c>
      <c r="D174" s="16" t="s">
        <v>61</v>
      </c>
      <c r="E174" s="6" t="n">
        <v>1000</v>
      </c>
      <c r="F174" s="7" t="n">
        <v>1</v>
      </c>
      <c r="G174" s="6" t="n">
        <v>15.04</v>
      </c>
      <c r="H174" s="6" t="n">
        <v>2</v>
      </c>
      <c r="I174" s="6" t="n">
        <v>15.04</v>
      </c>
      <c r="J174" s="6" t="n">
        <v>13.04</v>
      </c>
    </row>
    <row collapsed="false" customFormat="false" customHeight="false" hidden="false" ht="12.1" outlineLevel="0" r="175">
      <c r="A175" s="37" t="n">
        <v>46067</v>
      </c>
      <c r="B175" s="16" t="s">
        <v>322</v>
      </c>
      <c r="C175" s="16" t="s">
        <v>237</v>
      </c>
      <c r="D175" s="16" t="s">
        <v>324</v>
      </c>
      <c r="E175" s="6" t="n">
        <v>1000</v>
      </c>
      <c r="F175" s="7" t="n">
        <v>1</v>
      </c>
      <c r="G175" s="6" t="n">
        <v>24.25</v>
      </c>
      <c r="H175" s="6" t="n">
        <v>3</v>
      </c>
      <c r="I175" s="6" t="n">
        <v>24.25</v>
      </c>
      <c r="J175" s="6" t="n">
        <v>21.25</v>
      </c>
    </row>
    <row collapsed="false" customFormat="false" customHeight="false" hidden="false" ht="12.1" outlineLevel="0" r="176">
      <c r="A176" s="37" t="n">
        <v>46069</v>
      </c>
      <c r="B176" s="16" t="s">
        <v>322</v>
      </c>
      <c r="C176" s="16" t="s">
        <v>41</v>
      </c>
      <c r="D176" s="16" t="s">
        <v>42</v>
      </c>
      <c r="E176" s="6" t="n">
        <v>1000</v>
      </c>
      <c r="F176" s="7" t="n">
        <v>1</v>
      </c>
      <c r="G176" s="6" t="n">
        <v>14.22</v>
      </c>
      <c r="H176" s="6" t="n">
        <v>2</v>
      </c>
      <c r="I176" s="6" t="n">
        <v>14.22</v>
      </c>
      <c r="J176" s="6" t="n">
        <v>12.22</v>
      </c>
    </row>
    <row collapsed="false" customFormat="false" customHeight="false" hidden="false" ht="12.1" outlineLevel="0" r="177">
      <c r="A177" s="37" t="n">
        <v>46069</v>
      </c>
      <c r="B177" s="16" t="s">
        <v>322</v>
      </c>
      <c r="C177" s="16" t="s">
        <v>236</v>
      </c>
      <c r="D177" s="16" t="s">
        <v>326</v>
      </c>
      <c r="E177" s="6" t="n">
        <v>250</v>
      </c>
      <c r="F177" s="7" t="n">
        <v>2</v>
      </c>
      <c r="G177" s="6" t="n">
        <v>11.84</v>
      </c>
      <c r="H177" s="6" t="n">
        <v>3</v>
      </c>
      <c r="I177" s="6" t="n">
        <v>23.68</v>
      </c>
      <c r="J177" s="6" t="n">
        <v>20.68</v>
      </c>
    </row>
    <row collapsed="false" customFormat="false" customHeight="false" hidden="false" ht="12.1" outlineLevel="0" r="178">
      <c r="A178" s="37" t="n">
        <v>46070</v>
      </c>
      <c r="B178" s="16" t="s">
        <v>322</v>
      </c>
      <c r="C178" s="16" t="s">
        <v>234</v>
      </c>
      <c r="D178" s="16" t="s">
        <v>269</v>
      </c>
      <c r="E178" s="6" t="n">
        <v>1000</v>
      </c>
      <c r="F178" s="7" t="n">
        <v>1</v>
      </c>
      <c r="G178" s="6" t="n">
        <v>18.49</v>
      </c>
      <c r="H178" s="6" t="n">
        <v>2</v>
      </c>
      <c r="I178" s="6" t="n">
        <v>18.49</v>
      </c>
      <c r="J178" s="6" t="n">
        <v>16.49</v>
      </c>
    </row>
    <row collapsed="false" customFormat="false" customHeight="false" hidden="false" ht="12.1" outlineLevel="0" r="179">
      <c r="A179" s="37" t="n">
        <v>46072</v>
      </c>
      <c r="B179" s="16" t="s">
        <v>322</v>
      </c>
      <c r="C179" s="16" t="s">
        <v>45</v>
      </c>
      <c r="D179" s="16" t="s">
        <v>46</v>
      </c>
      <c r="E179" s="6" t="n">
        <v>1000</v>
      </c>
      <c r="F179" s="7" t="n">
        <v>1</v>
      </c>
      <c r="G179" s="6" t="n">
        <v>14.26</v>
      </c>
      <c r="H179" s="6" t="n">
        <v>2</v>
      </c>
      <c r="I179" s="6" t="n">
        <v>14.26</v>
      </c>
      <c r="J179" s="6" t="n">
        <v>12.26</v>
      </c>
    </row>
    <row collapsed="false" customFormat="false" customHeight="false" hidden="false" ht="12.1" outlineLevel="0" r="180">
      <c r="A180" s="37" t="n">
        <v>46073</v>
      </c>
      <c r="B180" s="16" t="s">
        <v>322</v>
      </c>
      <c r="C180" s="16" t="s">
        <v>32</v>
      </c>
      <c r="D180" s="16" t="s">
        <v>34</v>
      </c>
      <c r="E180" s="6" t="n">
        <v>1000</v>
      </c>
      <c r="F180" s="7" t="n">
        <v>2</v>
      </c>
      <c r="G180" s="6" t="n">
        <v>27.12</v>
      </c>
      <c r="H180" s="6" t="n">
        <v>7</v>
      </c>
      <c r="I180" s="6" t="n">
        <v>54.24</v>
      </c>
      <c r="J180" s="6" t="n">
        <v>47.24</v>
      </c>
    </row>
    <row collapsed="false" customFormat="false" customHeight="false" hidden="false" ht="12.1" outlineLevel="0" r="181">
      <c r="A181" s="37" t="n">
        <v>46074</v>
      </c>
      <c r="B181" s="16" t="s">
        <v>322</v>
      </c>
      <c r="C181" s="16" t="s">
        <v>76</v>
      </c>
      <c r="D181" s="16" t="s">
        <v>77</v>
      </c>
      <c r="E181" s="6" t="n">
        <v>1000</v>
      </c>
      <c r="F181" s="7" t="n">
        <v>1</v>
      </c>
      <c r="G181" s="6" t="n">
        <v>18.9</v>
      </c>
      <c r="H181" s="6" t="n">
        <v>2</v>
      </c>
      <c r="I181" s="6" t="n">
        <v>18.9</v>
      </c>
      <c r="J181" s="6" t="n">
        <v>16.9</v>
      </c>
    </row>
    <row collapsed="false" customFormat="false" customHeight="false" hidden="false" ht="12.1" outlineLevel="0" r="182">
      <c r="A182" s="37" t="n">
        <v>46074</v>
      </c>
      <c r="B182" s="16" t="s">
        <v>322</v>
      </c>
      <c r="C182" s="16" t="s">
        <v>37</v>
      </c>
      <c r="D182" s="16" t="s">
        <v>38</v>
      </c>
      <c r="E182" s="6" t="n">
        <v>1000</v>
      </c>
      <c r="F182" s="7" t="n">
        <v>1</v>
      </c>
      <c r="G182" s="6" t="n">
        <v>19.32</v>
      </c>
      <c r="H182" s="6" t="n">
        <v>3</v>
      </c>
      <c r="I182" s="6" t="n">
        <v>19.32</v>
      </c>
      <c r="J182" s="6" t="n">
        <v>16.32</v>
      </c>
    </row>
    <row collapsed="false" customFormat="false" customHeight="false" hidden="false" ht="12.1" outlineLevel="0" r="183">
      <c r="A183" s="37" t="n">
        <v>46082</v>
      </c>
      <c r="B183" s="16" t="s">
        <v>322</v>
      </c>
      <c r="C183" s="16" t="s">
        <v>64</v>
      </c>
      <c r="D183" s="16" t="s">
        <v>65</v>
      </c>
      <c r="E183" s="6" t="n">
        <v>1000</v>
      </c>
      <c r="F183" s="7" t="n">
        <v>1</v>
      </c>
      <c r="G183" s="6" t="n">
        <v>18.9</v>
      </c>
      <c r="H183" s="6" t="n">
        <v>2</v>
      </c>
      <c r="I183" s="6" t="n">
        <v>18.9</v>
      </c>
      <c r="J183" s="6" t="n">
        <v>16.9</v>
      </c>
    </row>
    <row collapsed="false" customFormat="false" customHeight="false" hidden="false" ht="12.1" outlineLevel="0" r="184">
      <c r="A184" s="37" t="n">
        <v>46089</v>
      </c>
      <c r="B184" s="16" t="s">
        <v>322</v>
      </c>
      <c r="C184" s="16" t="s">
        <v>235</v>
      </c>
      <c r="D184" s="16" t="s">
        <v>323</v>
      </c>
      <c r="E184" s="6" t="n">
        <v>1000</v>
      </c>
      <c r="F184" s="7" t="n">
        <v>1</v>
      </c>
      <c r="G184" s="6" t="n">
        <v>21.37</v>
      </c>
      <c r="H184" s="6" t="n">
        <v>3</v>
      </c>
      <c r="I184" s="6" t="n">
        <v>21.37</v>
      </c>
      <c r="J184" s="6" t="n">
        <v>18.37</v>
      </c>
    </row>
    <row collapsed="false" customFormat="false" customHeight="false" hidden="false" ht="12.1" outlineLevel="0" r="185">
      <c r="A185" s="37" t="n">
        <v>46090</v>
      </c>
      <c r="B185" s="16" t="s">
        <v>322</v>
      </c>
      <c r="C185" s="16" t="s">
        <v>72</v>
      </c>
      <c r="D185" s="16" t="s">
        <v>73</v>
      </c>
      <c r="E185" s="6" t="n">
        <v>680</v>
      </c>
      <c r="F185" s="7" t="n">
        <v>3</v>
      </c>
      <c r="G185" s="6" t="n">
        <v>8.38</v>
      </c>
      <c r="H185" s="6" t="n">
        <v>3</v>
      </c>
      <c r="I185" s="6" t="n">
        <v>25.14</v>
      </c>
      <c r="J185" s="6" t="n">
        <v>22.14</v>
      </c>
    </row>
    <row collapsed="false" customFormat="false" customHeight="false" hidden="false" ht="12.1" outlineLevel="0" r="186">
      <c r="A186" s="37" t="n">
        <v>46092</v>
      </c>
      <c r="B186" s="16" t="s">
        <v>322</v>
      </c>
      <c r="C186" s="16" t="s">
        <v>53</v>
      </c>
      <c r="D186" s="16" t="s">
        <v>54</v>
      </c>
      <c r="E186" s="6" t="n">
        <v>1000</v>
      </c>
      <c r="F186" s="7" t="n">
        <v>1</v>
      </c>
      <c r="G186" s="6" t="n">
        <v>13.81</v>
      </c>
      <c r="H186" s="6" t="n">
        <v>2</v>
      </c>
      <c r="I186" s="6" t="n">
        <v>13.81</v>
      </c>
      <c r="J186" s="6" t="n">
        <v>11.81</v>
      </c>
    </row>
    <row collapsed="false" customFormat="false" customHeight="false" hidden="false" ht="12.1" outlineLevel="0" r="187">
      <c r="A187" s="37" t="n">
        <v>46093</v>
      </c>
      <c r="B187" s="16" t="s">
        <v>322</v>
      </c>
      <c r="C187" s="16" t="s">
        <v>68</v>
      </c>
      <c r="D187" s="16" t="s">
        <v>69</v>
      </c>
      <c r="E187" s="6" t="n">
        <v>1000</v>
      </c>
      <c r="F187" s="7" t="n">
        <v>2</v>
      </c>
      <c r="G187" s="6" t="n">
        <v>20.75</v>
      </c>
      <c r="H187" s="6" t="n">
        <v>5</v>
      </c>
      <c r="I187" s="6" t="n">
        <v>41.5</v>
      </c>
      <c r="J187" s="6" t="n">
        <v>36.5</v>
      </c>
    </row>
    <row collapsed="false" customFormat="false" customHeight="false" hidden="false" ht="12.1" outlineLevel="0" r="188">
      <c r="A188" s="37" t="n">
        <v>46093</v>
      </c>
      <c r="B188" s="16" t="s">
        <v>322</v>
      </c>
      <c r="C188" s="16" t="s">
        <v>49</v>
      </c>
      <c r="D188" s="16" t="s">
        <v>50</v>
      </c>
      <c r="E188" s="6" t="n">
        <v>1000</v>
      </c>
      <c r="F188" s="7" t="n">
        <v>1</v>
      </c>
      <c r="G188" s="6" t="n">
        <v>14.04</v>
      </c>
      <c r="H188" s="6" t="n">
        <v>2</v>
      </c>
      <c r="I188" s="6" t="n">
        <v>14.04</v>
      </c>
      <c r="J188" s="6" t="n">
        <v>12.04</v>
      </c>
    </row>
    <row collapsed="false" customFormat="false" customHeight="false" hidden="false" ht="12.1" outlineLevel="0" r="189">
      <c r="A189" s="37" t="n">
        <v>46093</v>
      </c>
      <c r="B189" s="16" t="s">
        <v>322</v>
      </c>
      <c r="C189" s="16" t="s">
        <v>57</v>
      </c>
      <c r="D189" s="16" t="s">
        <v>58</v>
      </c>
      <c r="E189" s="6" t="n">
        <v>1000</v>
      </c>
      <c r="F189" s="7" t="n">
        <v>1</v>
      </c>
      <c r="G189" s="6" t="n">
        <v>14.48</v>
      </c>
      <c r="H189" s="6" t="n">
        <v>2</v>
      </c>
      <c r="I189" s="6" t="n">
        <v>14.48</v>
      </c>
      <c r="J189" s="6" t="n">
        <v>12.48</v>
      </c>
    </row>
    <row collapsed="false" customFormat="false" customHeight="false" hidden="false" ht="12.1" outlineLevel="0" r="190">
      <c r="A190" s="37" t="n">
        <v>46096</v>
      </c>
      <c r="B190" s="16" t="s">
        <v>322</v>
      </c>
      <c r="C190" s="16" t="s">
        <v>60</v>
      </c>
      <c r="D190" s="16" t="s">
        <v>61</v>
      </c>
      <c r="E190" s="6" t="n">
        <v>1000</v>
      </c>
      <c r="F190" s="7" t="n">
        <v>1</v>
      </c>
      <c r="G190" s="6" t="n">
        <v>14.74</v>
      </c>
      <c r="H190" s="6" t="n">
        <v>2</v>
      </c>
      <c r="I190" s="6" t="n">
        <v>14.74</v>
      </c>
      <c r="J190" s="6" t="n">
        <v>12.74</v>
      </c>
    </row>
    <row collapsed="false" customFormat="false" customHeight="false" hidden="false" ht="12.1" outlineLevel="0" r="191">
      <c r="A191" s="37" t="n">
        <v>46099</v>
      </c>
      <c r="B191" s="16" t="s">
        <v>322</v>
      </c>
      <c r="C191" s="16" t="s">
        <v>41</v>
      </c>
      <c r="D191" s="16" t="s">
        <v>42</v>
      </c>
      <c r="E191" s="6" t="n">
        <v>1000</v>
      </c>
      <c r="F191" s="7" t="n">
        <v>1</v>
      </c>
      <c r="G191" s="6" t="n">
        <v>13.88</v>
      </c>
      <c r="H191" s="6" t="n">
        <v>2</v>
      </c>
      <c r="I191" s="6" t="n">
        <v>13.88</v>
      </c>
      <c r="J191" s="6" t="n">
        <v>11.88</v>
      </c>
    </row>
    <row collapsed="false" customFormat="false" customHeight="false" hidden="false" ht="12.1" outlineLevel="0" r="192">
      <c r="A192" s="37" t="n">
        <v>46100</v>
      </c>
      <c r="B192" s="16" t="s">
        <v>322</v>
      </c>
      <c r="C192" s="16" t="s">
        <v>234</v>
      </c>
      <c r="D192" s="16" t="s">
        <v>269</v>
      </c>
      <c r="E192" s="6" t="n">
        <v>1000</v>
      </c>
      <c r="F192" s="7" t="n">
        <v>1</v>
      </c>
      <c r="G192" s="6" t="n">
        <v>18.49</v>
      </c>
      <c r="H192" s="6" t="n">
        <v>2</v>
      </c>
      <c r="I192" s="6" t="n">
        <v>18.49</v>
      </c>
      <c r="J192" s="6" t="n">
        <v>16.49</v>
      </c>
    </row>
    <row collapsed="false" customFormat="false" customHeight="false" hidden="false" ht="12.1" outlineLevel="0" r="193">
      <c r="A193" s="37" t="n">
        <v>46102</v>
      </c>
      <c r="B193" s="16" t="s">
        <v>322</v>
      </c>
      <c r="C193" s="16" t="s">
        <v>45</v>
      </c>
      <c r="D193" s="16" t="s">
        <v>46</v>
      </c>
      <c r="E193" s="6" t="n">
        <v>1000</v>
      </c>
      <c r="F193" s="7" t="n">
        <v>1</v>
      </c>
      <c r="G193" s="6" t="n">
        <v>13.88</v>
      </c>
      <c r="H193" s="6" t="n">
        <v>2</v>
      </c>
      <c r="I193" s="6" t="n">
        <v>13.88</v>
      </c>
      <c r="J193" s="6" t="n">
        <v>11.88</v>
      </c>
    </row>
    <row collapsed="false" customFormat="false" customHeight="false" hidden="false" ht="12.1" outlineLevel="0" r="194">
      <c r="A194" s="37" t="n">
        <v>46103</v>
      </c>
      <c r="B194" s="16" t="s">
        <v>322</v>
      </c>
      <c r="C194" s="16" t="s">
        <v>32</v>
      </c>
      <c r="D194" s="16" t="s">
        <v>34</v>
      </c>
      <c r="E194" s="6" t="n">
        <v>1000</v>
      </c>
      <c r="F194" s="7" t="n">
        <v>2</v>
      </c>
      <c r="G194" s="6" t="n">
        <v>27.12</v>
      </c>
      <c r="H194" s="6" t="n">
        <v>7</v>
      </c>
      <c r="I194" s="6" t="n">
        <v>54.24</v>
      </c>
      <c r="J194" s="6" t="n">
        <v>47.24</v>
      </c>
    </row>
    <row collapsed="false" customFormat="false" customHeight="false" hidden="false" ht="12.1" outlineLevel="0" r="195">
      <c r="A195" s="37" t="n">
        <v>46104</v>
      </c>
      <c r="B195" s="16" t="s">
        <v>322</v>
      </c>
      <c r="C195" s="16" t="s">
        <v>76</v>
      </c>
      <c r="D195" s="16" t="s">
        <v>77</v>
      </c>
      <c r="E195" s="6" t="n">
        <v>1000</v>
      </c>
      <c r="F195" s="7" t="n">
        <v>1</v>
      </c>
      <c r="G195" s="6" t="n">
        <v>18.9</v>
      </c>
      <c r="H195" s="6" t="n">
        <v>2</v>
      </c>
      <c r="I195" s="6" t="n">
        <v>18.9</v>
      </c>
      <c r="J195" s="6" t="n">
        <v>16.9</v>
      </c>
    </row>
    <row collapsed="false" customFormat="false" customHeight="false" hidden="false" ht="12.1" outlineLevel="0" r="196">
      <c r="A196" s="37" t="n">
        <v>46104</v>
      </c>
      <c r="B196" s="16" t="s">
        <v>322</v>
      </c>
      <c r="C196" s="16" t="s">
        <v>37</v>
      </c>
      <c r="D196" s="16" t="s">
        <v>38</v>
      </c>
      <c r="E196" s="6" t="n">
        <v>1000</v>
      </c>
      <c r="F196" s="7" t="n">
        <v>1</v>
      </c>
      <c r="G196" s="6" t="n">
        <v>19.32</v>
      </c>
      <c r="H196" s="6" t="n">
        <v>3</v>
      </c>
      <c r="I196" s="6" t="n">
        <v>19.32</v>
      </c>
      <c r="J196" s="6" t="n">
        <v>16.32</v>
      </c>
    </row>
    <row collapsed="false" customFormat="false" customHeight="false" hidden="false" ht="12.1" outlineLevel="0" r="197">
      <c r="A197" s="37" t="n">
        <v>46112</v>
      </c>
      <c r="B197" s="16" t="s">
        <v>322</v>
      </c>
      <c r="C197" s="16" t="s">
        <v>64</v>
      </c>
      <c r="D197" s="16" t="s">
        <v>65</v>
      </c>
      <c r="E197" s="6" t="n">
        <v>1000</v>
      </c>
      <c r="F197" s="7" t="n">
        <v>1</v>
      </c>
      <c r="G197" s="6" t="n">
        <v>18.9</v>
      </c>
      <c r="H197" s="6" t="n">
        <v>2</v>
      </c>
      <c r="I197" s="6" t="n">
        <v>18.9</v>
      </c>
      <c r="J197" s="6" t="n">
        <v>16.9</v>
      </c>
    </row>
    <row collapsed="false" customFormat="false" customHeight="false" hidden="false" ht="12.1" outlineLevel="0" r="198">
      <c r="A198" s="37" t="n">
        <v>46119</v>
      </c>
      <c r="B198" s="16" t="s">
        <v>322</v>
      </c>
      <c r="C198" s="16" t="s">
        <v>235</v>
      </c>
      <c r="D198" s="16" t="s">
        <v>323</v>
      </c>
      <c r="E198" s="6" t="n">
        <v>1000</v>
      </c>
      <c r="F198" s="7" t="n">
        <v>1</v>
      </c>
      <c r="G198" s="6" t="n">
        <v>21.37</v>
      </c>
      <c r="H198" s="6" t="n">
        <v>3</v>
      </c>
      <c r="I198" s="6" t="n">
        <v>21.37</v>
      </c>
      <c r="J198" s="6" t="n">
        <v>18.37</v>
      </c>
    </row>
    <row collapsed="false" customFormat="false" customHeight="false" hidden="false" ht="12.1" outlineLevel="0" r="199">
      <c r="A199" s="37" t="n">
        <v>46120</v>
      </c>
      <c r="B199" s="16" t="s">
        <v>322</v>
      </c>
      <c r="C199" s="16" t="s">
        <v>72</v>
      </c>
      <c r="D199" s="16" t="s">
        <v>73</v>
      </c>
      <c r="E199" s="6" t="n">
        <v>680</v>
      </c>
      <c r="F199" s="7" t="n">
        <v>3</v>
      </c>
      <c r="G199" s="6" t="n">
        <v>8.38</v>
      </c>
      <c r="H199" s="6" t="n">
        <v>3</v>
      </c>
      <c r="I199" s="6" t="n">
        <v>25.14</v>
      </c>
      <c r="J199" s="6" t="n">
        <v>22.14</v>
      </c>
    </row>
    <row collapsed="false" customFormat="false" customHeight="false" hidden="false" ht="12.1" outlineLevel="0" r="200">
      <c r="A200" s="37" t="n">
        <v>46122</v>
      </c>
      <c r="B200" s="16" t="s">
        <v>322</v>
      </c>
      <c r="C200" s="16" t="s">
        <v>53</v>
      </c>
      <c r="D200" s="16" t="s">
        <v>54</v>
      </c>
      <c r="E200" s="6" t="n">
        <v>1000</v>
      </c>
      <c r="F200" s="7" t="n">
        <v>1</v>
      </c>
      <c r="G200" s="6" t="n">
        <v>13.47</v>
      </c>
      <c r="H200" s="6" t="n">
        <v>2</v>
      </c>
      <c r="I200" s="6" t="n">
        <v>13.47</v>
      </c>
      <c r="J200" s="6" t="n">
        <v>11.47</v>
      </c>
    </row>
    <row collapsed="false" customFormat="false" customHeight="false" hidden="false" ht="12.1" outlineLevel="0" r="201">
      <c r="A201" s="37" t="n">
        <v>46123</v>
      </c>
      <c r="B201" s="16" t="s">
        <v>322</v>
      </c>
      <c r="C201" s="16" t="s">
        <v>68</v>
      </c>
      <c r="D201" s="16" t="s">
        <v>69</v>
      </c>
      <c r="E201" s="6" t="n">
        <v>1000</v>
      </c>
      <c r="F201" s="7" t="n">
        <v>2</v>
      </c>
      <c r="G201" s="6" t="n">
        <v>20.75</v>
      </c>
      <c r="H201" s="6" t="n">
        <v>5</v>
      </c>
      <c r="I201" s="6" t="n">
        <v>41.5</v>
      </c>
      <c r="J201" s="6" t="n">
        <v>36.5</v>
      </c>
    </row>
    <row collapsed="false" customFormat="false" customHeight="false" hidden="false" ht="12.1" outlineLevel="0" r="202">
      <c r="A202" s="37" t="n">
        <v>46123</v>
      </c>
      <c r="B202" s="16" t="s">
        <v>322</v>
      </c>
      <c r="C202" s="16" t="s">
        <v>49</v>
      </c>
      <c r="D202" s="16" t="s">
        <v>50</v>
      </c>
      <c r="E202" s="6" t="n">
        <v>1000</v>
      </c>
      <c r="F202" s="7" t="n">
        <v>1</v>
      </c>
      <c r="G202" s="6" t="n">
        <v>13.7</v>
      </c>
      <c r="H202" s="6" t="n">
        <v>2</v>
      </c>
      <c r="I202" s="6" t="n">
        <v>13.7</v>
      </c>
      <c r="J202" s="6" t="n">
        <v>11.7</v>
      </c>
    </row>
    <row collapsed="false" customFormat="false" customHeight="false" hidden="false" ht="12.1" outlineLevel="0" r="203">
      <c r="A203" s="37" t="n">
        <v>46124</v>
      </c>
      <c r="B203" s="16" t="s">
        <v>322</v>
      </c>
      <c r="C203" s="16" t="s">
        <v>57</v>
      </c>
      <c r="D203" s="16" t="s">
        <v>58</v>
      </c>
      <c r="E203" s="6" t="n">
        <v>1000</v>
      </c>
      <c r="F203" s="7" t="n">
        <v>1</v>
      </c>
      <c r="G203" s="6" t="n">
        <v>14.09</v>
      </c>
      <c r="H203" s="6" t="n">
        <v>2</v>
      </c>
      <c r="I203" s="6" t="n">
        <v>14.09</v>
      </c>
      <c r="J203" s="6" t="n">
        <v>12.09</v>
      </c>
    </row>
    <row collapsed="false" customFormat="false" customHeight="false" hidden="false" ht="12.1" outlineLevel="0" r="204">
      <c r="A204" s="37" t="n">
        <v>46126</v>
      </c>
      <c r="B204" s="16" t="s">
        <v>322</v>
      </c>
      <c r="C204" s="16" t="s">
        <v>60</v>
      </c>
      <c r="D204" s="16" t="s">
        <v>61</v>
      </c>
      <c r="E204" s="6" t="n">
        <v>1000</v>
      </c>
      <c r="F204" s="7" t="n">
        <v>1</v>
      </c>
      <c r="G204" s="6" t="n">
        <v>14.4</v>
      </c>
      <c r="H204" s="6" t="n">
        <v>2</v>
      </c>
      <c r="I204" s="6" t="n">
        <v>14.4</v>
      </c>
      <c r="J204" s="6" t="n">
        <v>12.4</v>
      </c>
    </row>
    <row collapsed="false" customFormat="false" customHeight="false" hidden="false" ht="12.1" outlineLevel="0" r="205">
      <c r="A205" s="37" t="n">
        <v>46129</v>
      </c>
      <c r="B205" s="16" t="s">
        <v>322</v>
      </c>
      <c r="C205" s="16" t="s">
        <v>41</v>
      </c>
      <c r="D205" s="16" t="s">
        <v>42</v>
      </c>
      <c r="E205" s="6" t="n">
        <v>1000</v>
      </c>
      <c r="F205" s="7" t="n">
        <v>1</v>
      </c>
      <c r="G205" s="6" t="n">
        <v>13.53</v>
      </c>
      <c r="H205" s="6" t="n">
        <v>2</v>
      </c>
      <c r="I205" s="6" t="n">
        <v>13.53</v>
      </c>
      <c r="J205" s="6" t="n">
        <v>11.53</v>
      </c>
    </row>
    <row collapsed="false" customFormat="false" customHeight="false" hidden="false" ht="12.1" outlineLevel="0" r="206">
      <c r="A206" s="37" t="n">
        <v>46132</v>
      </c>
      <c r="B206" s="16" t="s">
        <v>322</v>
      </c>
      <c r="C206" s="16" t="s">
        <v>45</v>
      </c>
      <c r="D206" s="16" t="s">
        <v>46</v>
      </c>
      <c r="E206" s="6" t="n">
        <v>1000</v>
      </c>
      <c r="F206" s="7" t="n">
        <v>1</v>
      </c>
      <c r="G206" s="6" t="n">
        <v>13.53</v>
      </c>
      <c r="H206" s="6" t="n">
        <v>2</v>
      </c>
      <c r="I206" s="6" t="n">
        <v>13.53</v>
      </c>
      <c r="J206" s="6" t="n">
        <v>11.53</v>
      </c>
    </row>
    <row collapsed="false" customFormat="false" customHeight="false" hidden="false" ht="12.1" outlineLevel="0" r="207">
      <c r="A207" s="37" t="n">
        <v>46133</v>
      </c>
      <c r="B207" s="16" t="s">
        <v>322</v>
      </c>
      <c r="C207" s="16" t="s">
        <v>32</v>
      </c>
      <c r="D207" s="16" t="s">
        <v>34</v>
      </c>
      <c r="E207" s="6" t="n">
        <v>1000</v>
      </c>
      <c r="F207" s="7" t="n">
        <v>2</v>
      </c>
      <c r="G207" s="6" t="n">
        <v>27.12</v>
      </c>
      <c r="H207" s="6" t="n">
        <v>7</v>
      </c>
      <c r="I207" s="6" t="n">
        <v>54.24</v>
      </c>
      <c r="J207" s="6" t="n">
        <v>47.24</v>
      </c>
    </row>
    <row collapsed="false" customFormat="false" customHeight="false" hidden="false" ht="12.1" outlineLevel="0" r="208">
      <c r="A208" s="37" t="n">
        <v>46134</v>
      </c>
      <c r="B208" s="16" t="s">
        <v>322</v>
      </c>
      <c r="C208" s="16" t="s">
        <v>76</v>
      </c>
      <c r="D208" s="16" t="s">
        <v>77</v>
      </c>
      <c r="E208" s="6" t="n">
        <v>1000</v>
      </c>
      <c r="F208" s="7" t="n">
        <v>1</v>
      </c>
      <c r="G208" s="6" t="n">
        <v>18.9</v>
      </c>
      <c r="H208" s="6" t="n">
        <v>2</v>
      </c>
      <c r="I208" s="6" t="n">
        <v>18.9</v>
      </c>
      <c r="J208" s="6" t="n">
        <v>16.9</v>
      </c>
    </row>
    <row collapsed="false" customFormat="false" customHeight="false" hidden="false" ht="12.1" outlineLevel="0" r="209">
      <c r="A209" s="37" t="n">
        <v>46134</v>
      </c>
      <c r="B209" s="16" t="s">
        <v>322</v>
      </c>
      <c r="C209" s="16" t="s">
        <v>37</v>
      </c>
      <c r="D209" s="16" t="s">
        <v>38</v>
      </c>
      <c r="E209" s="6" t="n">
        <v>1000</v>
      </c>
      <c r="F209" s="7" t="n">
        <v>1</v>
      </c>
      <c r="G209" s="6" t="n">
        <v>19.32</v>
      </c>
      <c r="H209" s="6" t="n">
        <v>3</v>
      </c>
      <c r="I209" s="6" t="n">
        <v>19.32</v>
      </c>
      <c r="J209" s="6" t="n">
        <v>16.32</v>
      </c>
    </row>
    <row collapsed="false" customFormat="false" customHeight="false" hidden="false" ht="12.1" outlineLevel="0" r="210">
      <c r="A210" s="37" t="n">
        <v>46142</v>
      </c>
      <c r="B210" s="16" t="s">
        <v>322</v>
      </c>
      <c r="C210" s="16" t="s">
        <v>64</v>
      </c>
      <c r="D210" s="16" t="s">
        <v>65</v>
      </c>
      <c r="E210" s="6" t="n">
        <v>1000</v>
      </c>
      <c r="F210" s="7" t="n">
        <v>1</v>
      </c>
      <c r="G210" s="6" t="n">
        <v>18.9</v>
      </c>
      <c r="H210" s="6" t="n">
        <v>2</v>
      </c>
      <c r="I210" s="6" t="n">
        <v>18.9</v>
      </c>
      <c r="J210" s="6" t="n">
        <v>16.9</v>
      </c>
    </row>
    <row collapsed="false" customFormat="false" customHeight="false" hidden="false" ht="12.1" outlineLevel="0" r="211">
      <c r="A211" s="37" t="n">
        <v>46150</v>
      </c>
      <c r="B211" s="16" t="s">
        <v>322</v>
      </c>
      <c r="C211" s="16" t="s">
        <v>72</v>
      </c>
      <c r="D211" s="16" t="s">
        <v>73</v>
      </c>
      <c r="E211" s="6" t="n">
        <v>600</v>
      </c>
      <c r="F211" s="7" t="n">
        <v>3</v>
      </c>
      <c r="G211" s="6" t="n">
        <v>7.4</v>
      </c>
      <c r="H211" s="6" t="n">
        <v>3</v>
      </c>
      <c r="I211" s="6" t="n">
        <v>22.2</v>
      </c>
      <c r="J211" s="6" t="n">
        <v>19.2</v>
      </c>
    </row>
    <row collapsed="false" customFormat="false" customHeight="false" hidden="false" ht="12.1" outlineLevel="0" r="212">
      <c r="A212" s="37" t="n">
        <v>46152</v>
      </c>
      <c r="B212" s="16" t="s">
        <v>322</v>
      </c>
      <c r="C212" s="16" t="s">
        <v>53</v>
      </c>
      <c r="D212" s="16" t="s">
        <v>54</v>
      </c>
      <c r="E212" s="6" t="n">
        <v>1000</v>
      </c>
      <c r="F212" s="7" t="n">
        <v>1</v>
      </c>
      <c r="G212" s="6" t="n">
        <v>13.12</v>
      </c>
      <c r="H212" s="6" t="n">
        <v>2</v>
      </c>
      <c r="I212" s="6" t="n">
        <v>13.12</v>
      </c>
      <c r="J212" s="6" t="n">
        <v>11.12</v>
      </c>
    </row>
    <row collapsed="false" customFormat="false" customHeight="false" hidden="false" ht="12.1" outlineLevel="0" r="213">
      <c r="A213" s="37" t="n">
        <v>46153</v>
      </c>
      <c r="B213" s="16" t="s">
        <v>322</v>
      </c>
      <c r="C213" s="16" t="s">
        <v>68</v>
      </c>
      <c r="D213" s="16" t="s">
        <v>69</v>
      </c>
      <c r="E213" s="6" t="n">
        <v>1000</v>
      </c>
      <c r="F213" s="7" t="n">
        <v>2</v>
      </c>
      <c r="G213" s="6" t="n">
        <v>20.75</v>
      </c>
      <c r="H213" s="6" t="n">
        <v>5</v>
      </c>
      <c r="I213" s="6" t="n">
        <v>41.5</v>
      </c>
      <c r="J213" s="6" t="n">
        <v>36.5</v>
      </c>
    </row>
    <row collapsed="false" customFormat="false" customHeight="false" hidden="false" ht="12.1" outlineLevel="0" r="214">
      <c r="A214" s="37" t="n">
        <v>46153</v>
      </c>
      <c r="B214" s="16" t="s">
        <v>322</v>
      </c>
      <c r="C214" s="16" t="s">
        <v>49</v>
      </c>
      <c r="D214" s="16" t="s">
        <v>50</v>
      </c>
      <c r="E214" s="6" t="n">
        <v>1000</v>
      </c>
      <c r="F214" s="7" t="n">
        <v>1</v>
      </c>
      <c r="G214" s="6" t="n">
        <v>13.36</v>
      </c>
      <c r="H214" s="6" t="n">
        <v>2</v>
      </c>
      <c r="I214" s="6" t="n">
        <v>13.36</v>
      </c>
      <c r="J214" s="6" t="n">
        <v>11.36</v>
      </c>
    </row>
    <row collapsed="false" customFormat="false" customHeight="false" hidden="false" ht="12.1" outlineLevel="0" r="215">
      <c r="A215" s="37" t="n">
        <v>46155</v>
      </c>
      <c r="B215" s="16" t="s">
        <v>322</v>
      </c>
      <c r="C215" s="16" t="s">
        <v>57</v>
      </c>
      <c r="D215" s="16" t="s">
        <v>58</v>
      </c>
      <c r="E215" s="6" t="n">
        <v>1000</v>
      </c>
      <c r="F215" s="7" t="n">
        <v>1</v>
      </c>
      <c r="G215" s="6" t="n">
        <v>13.77</v>
      </c>
      <c r="H215" s="6" t="n">
        <v>2</v>
      </c>
      <c r="I215" s="6" t="n">
        <v>13.77</v>
      </c>
      <c r="J215" s="6" t="n">
        <v>11.77</v>
      </c>
    </row>
    <row collapsed="false" customFormat="false" customHeight="false" hidden="false" ht="12.1" outlineLevel="0" r="216">
      <c r="A216" s="37" t="n">
        <v>46156</v>
      </c>
      <c r="B216" s="16" t="s">
        <v>322</v>
      </c>
      <c r="C216" s="16" t="s">
        <v>60</v>
      </c>
      <c r="D216" s="16" t="s">
        <v>61</v>
      </c>
      <c r="E216" s="6" t="n">
        <v>1000</v>
      </c>
      <c r="F216" s="7" t="n">
        <v>1</v>
      </c>
      <c r="G216" s="6" t="n">
        <v>14.05</v>
      </c>
      <c r="H216" s="6" t="n">
        <v>2</v>
      </c>
      <c r="I216" s="6" t="n">
        <v>14.05</v>
      </c>
      <c r="J216" s="6" t="n">
        <v>12.05</v>
      </c>
    </row>
    <row collapsed="false" customFormat="false" customHeight="false" hidden="false" ht="12.1" outlineLevel="0" r="217">
      <c r="A217" s="37" t="n">
        <v>46159</v>
      </c>
      <c r="B217" s="16" t="s">
        <v>322</v>
      </c>
      <c r="C217" s="16" t="s">
        <v>41</v>
      </c>
      <c r="D217" s="16" t="s">
        <v>42</v>
      </c>
      <c r="E217" s="6" t="n">
        <v>1000</v>
      </c>
      <c r="F217" s="7" t="n">
        <v>1</v>
      </c>
      <c r="G217" s="6" t="n">
        <v>13.19</v>
      </c>
      <c r="H217" s="6" t="n">
        <v>2</v>
      </c>
      <c r="I217" s="6" t="n">
        <v>13.19</v>
      </c>
      <c r="J217" s="6" t="n">
        <v>11.19</v>
      </c>
    </row>
    <row collapsed="false" customFormat="false" customHeight="false" hidden="false" ht="12.1" outlineLevel="0" r="218">
      <c r="A218" s="37" t="n">
        <v>46162</v>
      </c>
      <c r="B218" s="16" t="s">
        <v>322</v>
      </c>
      <c r="C218" s="16" t="s">
        <v>45</v>
      </c>
      <c r="D218" s="16" t="s">
        <v>46</v>
      </c>
      <c r="E218" s="6" t="n">
        <v>1000</v>
      </c>
      <c r="F218" s="7" t="n">
        <v>1</v>
      </c>
      <c r="G218" s="6" t="n">
        <v>13.19</v>
      </c>
      <c r="H218" s="6" t="n">
        <v>2</v>
      </c>
      <c r="I218" s="6" t="n">
        <v>13.19</v>
      </c>
      <c r="J218" s="6" t="n">
        <v>11.19</v>
      </c>
    </row>
    <row collapsed="false" customFormat="false" customHeight="false" hidden="false" ht="12.1" outlineLevel="0" r="219">
      <c r="A219" s="37" t="n">
        <v>46163</v>
      </c>
      <c r="B219" s="16" t="s">
        <v>322</v>
      </c>
      <c r="C219" s="16" t="s">
        <v>32</v>
      </c>
      <c r="D219" s="16" t="s">
        <v>34</v>
      </c>
      <c r="E219" s="6" t="n">
        <v>1000</v>
      </c>
      <c r="F219" s="7" t="n">
        <v>2</v>
      </c>
      <c r="G219" s="6" t="n">
        <v>27.12</v>
      </c>
      <c r="H219" s="6" t="n">
        <v>7</v>
      </c>
      <c r="I219" s="6" t="n">
        <v>54.24</v>
      </c>
      <c r="J219" s="6" t="n">
        <v>47.24</v>
      </c>
    </row>
    <row collapsed="false" customFormat="false" customHeight="false" hidden="false" ht="12.1" outlineLevel="0" r="220">
      <c r="A220" s="37" t="n">
        <v>46164</v>
      </c>
      <c r="B220" s="16" t="s">
        <v>322</v>
      </c>
      <c r="C220" s="16" t="s">
        <v>76</v>
      </c>
      <c r="D220" s="16" t="s">
        <v>77</v>
      </c>
      <c r="E220" s="6" t="n">
        <v>1000</v>
      </c>
      <c r="F220" s="7" t="n">
        <v>1</v>
      </c>
      <c r="G220" s="6" t="n">
        <v>18.9</v>
      </c>
      <c r="H220" s="6" t="n">
        <v>2</v>
      </c>
      <c r="I220" s="6" t="n">
        <v>18.9</v>
      </c>
      <c r="J220" s="6" t="n">
        <v>16.9</v>
      </c>
    </row>
    <row collapsed="false" customFormat="false" customHeight="false" hidden="false" ht="12.1" outlineLevel="0" r="221">
      <c r="A221" s="37" t="n">
        <v>46164</v>
      </c>
      <c r="B221" s="16" t="s">
        <v>322</v>
      </c>
      <c r="C221" s="16" t="s">
        <v>37</v>
      </c>
      <c r="D221" s="16" t="s">
        <v>38</v>
      </c>
      <c r="E221" s="6" t="n">
        <v>1000</v>
      </c>
      <c r="F221" s="7" t="n">
        <v>1</v>
      </c>
      <c r="G221" s="6" t="n">
        <v>19.32</v>
      </c>
      <c r="H221" s="6" t="n">
        <v>3</v>
      </c>
      <c r="I221" s="6" t="n">
        <v>19.32</v>
      </c>
      <c r="J221" s="6" t="n">
        <v>16.32</v>
      </c>
    </row>
    <row collapsed="false" customFormat="false" customHeight="false" hidden="false" ht="12.1" outlineLevel="0" r="222">
      <c r="A222" s="37" t="n">
        <v>46172</v>
      </c>
      <c r="B222" s="16" t="s">
        <v>322</v>
      </c>
      <c r="C222" s="16" t="s">
        <v>64</v>
      </c>
      <c r="D222" s="16" t="s">
        <v>65</v>
      </c>
      <c r="E222" s="6" t="n">
        <v>945</v>
      </c>
      <c r="F222" s="7" t="n">
        <v>1</v>
      </c>
      <c r="G222" s="6" t="n">
        <v>17.86</v>
      </c>
      <c r="H222" s="6" t="n">
        <v>2</v>
      </c>
      <c r="I222" s="6" t="n">
        <v>17.86</v>
      </c>
      <c r="J222" s="6" t="n">
        <v>15.86</v>
      </c>
    </row>
    <row collapsed="false" customFormat="false" customHeight="false" hidden="false" ht="12.1" outlineLevel="0" r="223">
      <c r="A223" s="37" t="n">
        <v>46180</v>
      </c>
      <c r="B223" s="16" t="s">
        <v>322</v>
      </c>
      <c r="C223" s="16" t="s">
        <v>72</v>
      </c>
      <c r="D223" s="16" t="s">
        <v>73</v>
      </c>
      <c r="E223" s="6" t="n">
        <v>600</v>
      </c>
      <c r="F223" s="7" t="n">
        <v>3</v>
      </c>
      <c r="G223" s="6" t="n">
        <v>7.4</v>
      </c>
      <c r="H223" s="6" t="n">
        <v>3</v>
      </c>
      <c r="I223" s="6" t="n">
        <v>22.2</v>
      </c>
      <c r="J223" s="6" t="n">
        <v>19.2</v>
      </c>
    </row>
    <row collapsed="false" customFormat="false" customHeight="false" hidden="false" ht="12.1" outlineLevel="0" r="224">
      <c r="A224" s="37" t="n">
        <v>46182</v>
      </c>
      <c r="B224" s="16" t="s">
        <v>322</v>
      </c>
      <c r="C224" s="16" t="s">
        <v>53</v>
      </c>
      <c r="D224" s="16" t="s">
        <v>54</v>
      </c>
      <c r="E224" s="6" t="n">
        <v>1000</v>
      </c>
      <c r="F224" s="7" t="n">
        <v>1</v>
      </c>
      <c r="G224" s="6" t="n">
        <v>12.82</v>
      </c>
      <c r="H224" s="6" t="n">
        <v>2</v>
      </c>
      <c r="I224" s="6" t="n">
        <v>12.82</v>
      </c>
      <c r="J224" s="6" t="n">
        <v>10.82</v>
      </c>
    </row>
    <row collapsed="false" customFormat="false" customHeight="false" hidden="false" ht="12.1" outlineLevel="0" r="225">
      <c r="A225" s="37" t="n">
        <v>46183</v>
      </c>
      <c r="B225" s="16" t="s">
        <v>322</v>
      </c>
      <c r="C225" s="16" t="s">
        <v>68</v>
      </c>
      <c r="D225" s="16" t="s">
        <v>69</v>
      </c>
      <c r="E225" s="6" t="n">
        <v>1000</v>
      </c>
      <c r="F225" s="7" t="n">
        <v>2</v>
      </c>
      <c r="G225" s="6" t="n">
        <v>20.75</v>
      </c>
      <c r="H225" s="6" t="n">
        <v>5</v>
      </c>
      <c r="I225" s="6" t="n">
        <v>41.5</v>
      </c>
      <c r="J225" s="6" t="n">
        <v>36.5</v>
      </c>
    </row>
    <row collapsed="false" customFormat="false" customHeight="false" hidden="false" ht="12.1" outlineLevel="0" r="226">
      <c r="A226" s="37" t="n">
        <v>46183</v>
      </c>
      <c r="B226" s="16" t="s">
        <v>322</v>
      </c>
      <c r="C226" s="16" t="s">
        <v>49</v>
      </c>
      <c r="D226" s="16" t="s">
        <v>50</v>
      </c>
      <c r="E226" s="6" t="n">
        <v>1000</v>
      </c>
      <c r="F226" s="7" t="n">
        <v>1</v>
      </c>
      <c r="G226" s="6" t="n">
        <v>13.07</v>
      </c>
      <c r="H226" s="6" t="n">
        <v>2</v>
      </c>
      <c r="I226" s="6" t="n">
        <v>13.07</v>
      </c>
      <c r="J226" s="6" t="n">
        <v>11.07</v>
      </c>
    </row>
    <row collapsed="false" customFormat="false" customHeight="false" hidden="false" ht="12.1" outlineLevel="0" r="227">
      <c r="A227" s="37" t="n">
        <v>46186</v>
      </c>
      <c r="B227" s="16" t="s">
        <v>322</v>
      </c>
      <c r="C227" s="16" t="s">
        <v>60</v>
      </c>
      <c r="D227" s="16" t="s">
        <v>61</v>
      </c>
      <c r="E227" s="6" t="n">
        <v>1000</v>
      </c>
      <c r="F227" s="7" t="n">
        <v>1</v>
      </c>
      <c r="G227" s="6" t="n">
        <v>13.81</v>
      </c>
      <c r="H227" s="6" t="n">
        <v>2</v>
      </c>
      <c r="I227" s="6" t="n">
        <v>13.81</v>
      </c>
      <c r="J227" s="6" t="n">
        <v>11.81</v>
      </c>
    </row>
    <row collapsed="false" customFormat="false" customHeight="false" hidden="false" ht="12.1" outlineLevel="0" r="228">
      <c r="A228" s="37" t="n">
        <v>46186</v>
      </c>
      <c r="B228" s="16" t="s">
        <v>322</v>
      </c>
      <c r="C228" s="16" t="s">
        <v>57</v>
      </c>
      <c r="D228" s="16" t="s">
        <v>58</v>
      </c>
      <c r="E228" s="6" t="n">
        <v>1000</v>
      </c>
      <c r="F228" s="7" t="n">
        <v>1</v>
      </c>
      <c r="G228" s="6" t="n">
        <v>13.43</v>
      </c>
      <c r="H228" s="6" t="n">
        <v>2</v>
      </c>
      <c r="I228" s="6" t="n">
        <v>13.43</v>
      </c>
      <c r="J228" s="6" t="n">
        <v>11.43</v>
      </c>
    </row>
    <row collapsed="false" customFormat="false" customHeight="false" hidden="false" ht="12.1" outlineLevel="0" r="229">
      <c r="A229" s="37" t="n">
        <v>46189</v>
      </c>
      <c r="B229" s="16" t="s">
        <v>322</v>
      </c>
      <c r="C229" s="16" t="s">
        <v>41</v>
      </c>
      <c r="D229" s="16" t="s">
        <v>42</v>
      </c>
      <c r="E229" s="6" t="n">
        <v>1000</v>
      </c>
      <c r="F229" s="7" t="n">
        <v>1</v>
      </c>
      <c r="G229" s="6" t="n">
        <v>12.99</v>
      </c>
      <c r="H229" s="6" t="n">
        <v>2</v>
      </c>
      <c r="I229" s="6" t="n">
        <v>12.99</v>
      </c>
      <c r="J229" s="6" t="n">
        <v>10.99</v>
      </c>
    </row>
    <row collapsed="false" customFormat="false" customHeight="false" hidden="false" ht="12.1" outlineLevel="0" r="230">
      <c r="A230" s="37" t="n">
        <v>46192</v>
      </c>
      <c r="B230" s="16" t="s">
        <v>322</v>
      </c>
      <c r="C230" s="16" t="s">
        <v>45</v>
      </c>
      <c r="D230" s="16" t="s">
        <v>46</v>
      </c>
      <c r="E230" s="6" t="n">
        <v>1000</v>
      </c>
      <c r="F230" s="7" t="n">
        <v>1</v>
      </c>
      <c r="G230" s="6" t="n">
        <v>13.03</v>
      </c>
      <c r="H230" s="6" t="n">
        <v>2</v>
      </c>
      <c r="I230" s="6" t="n">
        <v>13.03</v>
      </c>
      <c r="J230" s="6" t="n">
        <v>11.03</v>
      </c>
    </row>
    <row collapsed="false" customFormat="false" customHeight="false" hidden="false" ht="12.1" outlineLevel="0" r="231">
      <c r="A231" s="37" t="n">
        <v>46193</v>
      </c>
      <c r="B231" s="16" t="s">
        <v>322</v>
      </c>
      <c r="C231" s="16" t="s">
        <v>32</v>
      </c>
      <c r="D231" s="16" t="s">
        <v>34</v>
      </c>
      <c r="E231" s="6" t="n">
        <v>1000</v>
      </c>
      <c r="F231" s="7" t="n">
        <v>2</v>
      </c>
      <c r="G231" s="6" t="n">
        <v>27.12</v>
      </c>
      <c r="H231" s="6" t="n">
        <v>7</v>
      </c>
      <c r="I231" s="6" t="n">
        <v>54.24</v>
      </c>
      <c r="J231" s="6" t="n">
        <v>47.24</v>
      </c>
    </row>
    <row collapsed="false" customFormat="false" customHeight="false" hidden="false" ht="12.1" outlineLevel="0" r="232">
      <c r="A232" s="37" t="n">
        <v>46194</v>
      </c>
      <c r="B232" s="16" t="s">
        <v>322</v>
      </c>
      <c r="C232" s="16" t="s">
        <v>76</v>
      </c>
      <c r="D232" s="16" t="s">
        <v>77</v>
      </c>
      <c r="E232" s="6" t="n">
        <v>1000</v>
      </c>
      <c r="F232" s="7" t="n">
        <v>1</v>
      </c>
      <c r="G232" s="6" t="n">
        <v>18.9</v>
      </c>
      <c r="H232" s="6" t="n">
        <v>2</v>
      </c>
      <c r="I232" s="6" t="n">
        <v>18.9</v>
      </c>
      <c r="J232" s="6" t="n">
        <v>16.9</v>
      </c>
    </row>
    <row collapsed="false" customFormat="false" customHeight="false" hidden="false" ht="12.1" outlineLevel="0" r="233">
      <c r="A233" s="37" t="n">
        <v>46194</v>
      </c>
      <c r="B233" s="16" t="s">
        <v>322</v>
      </c>
      <c r="C233" s="16" t="s">
        <v>37</v>
      </c>
      <c r="D233" s="16" t="s">
        <v>38</v>
      </c>
      <c r="E233" s="6" t="n">
        <v>1000</v>
      </c>
      <c r="F233" s="7" t="n">
        <v>1</v>
      </c>
      <c r="G233" s="6" t="n">
        <v>19.32</v>
      </c>
      <c r="H233" s="6" t="n">
        <v>3</v>
      </c>
      <c r="I233" s="6" t="n">
        <v>19.32</v>
      </c>
      <c r="J233" s="6" t="n">
        <v>16.32</v>
      </c>
    </row>
    <row collapsed="false" customFormat="false" customHeight="false" hidden="false" ht="12.1" outlineLevel="0" r="234">
      <c r="A234" s="37" t="n">
        <v>46202</v>
      </c>
      <c r="B234" s="16" t="s">
        <v>322</v>
      </c>
      <c r="C234" s="16" t="s">
        <v>64</v>
      </c>
      <c r="D234" s="16" t="s">
        <v>65</v>
      </c>
      <c r="E234" s="6" t="n">
        <v>890</v>
      </c>
      <c r="F234" s="7" t="n">
        <v>1</v>
      </c>
      <c r="G234" s="6" t="n">
        <v>16.82</v>
      </c>
      <c r="H234" s="6" t="n">
        <v>2</v>
      </c>
      <c r="I234" s="6" t="n">
        <v>16.82</v>
      </c>
      <c r="J234" s="6" t="n">
        <v>14.82</v>
      </c>
    </row>
    <row collapsed="false" customFormat="false" customHeight="false" hidden="false" ht="12.1" outlineLevel="0" r="235">
      <c r="A235" s="37" t="n">
        <v>46210</v>
      </c>
      <c r="B235" s="16" t="s">
        <v>322</v>
      </c>
      <c r="C235" s="16" t="s">
        <v>72</v>
      </c>
      <c r="D235" s="16" t="s">
        <v>73</v>
      </c>
      <c r="E235" s="6" t="n">
        <v>600</v>
      </c>
      <c r="F235" s="7" t="n">
        <v>3</v>
      </c>
      <c r="G235" s="6" t="n">
        <v>7.4</v>
      </c>
      <c r="H235" s="6" t="n">
        <v>3</v>
      </c>
      <c r="I235" s="6" t="n">
        <v>22.2</v>
      </c>
      <c r="J235" s="6" t="n">
        <v>19.2</v>
      </c>
    </row>
    <row collapsed="false" customFormat="false" customHeight="false" hidden="false" ht="12.1" outlineLevel="0" r="236">
      <c r="A236" s="37"/>
      <c r="B236" s="16"/>
      <c r="C236" s="16"/>
      <c r="D236" s="16"/>
      <c r="E236" s="6"/>
      <c r="F236" s="7"/>
      <c r="G236" s="6"/>
      <c r="H236" s="6"/>
      <c r="I236" s="6"/>
      <c r="J236" s="6"/>
    </row>
    <row collapsed="false" customFormat="false" customHeight="false" hidden="false" ht="12.1" outlineLevel="0" r="237">
      <c r="A237" s="37" t="n">
        <v>46212</v>
      </c>
      <c r="B237" s="16" t="s">
        <v>322</v>
      </c>
      <c r="C237" s="16" t="s">
        <v>53</v>
      </c>
      <c r="D237" s="16" t="s">
        <v>54</v>
      </c>
      <c r="E237" s="6" t="n">
        <v>1000</v>
      </c>
      <c r="F237" s="7" t="n">
        <v>1</v>
      </c>
      <c r="G237" s="6" t="n">
        <v>12.74</v>
      </c>
      <c r="H237" s="6" t="n">
        <v>2</v>
      </c>
      <c r="I237" s="6" t="n">
        <v>12.74</v>
      </c>
      <c r="J237" s="6" t="n">
        <v>10.74</v>
      </c>
    </row>
    <row collapsed="false" customFormat="false" customHeight="false" hidden="false" ht="12.1" outlineLevel="0" r="238">
      <c r="A238" s="37" t="n">
        <v>46213</v>
      </c>
      <c r="B238" s="16" t="s">
        <v>322</v>
      </c>
      <c r="C238" s="16" t="s">
        <v>68</v>
      </c>
      <c r="D238" s="16" t="s">
        <v>69</v>
      </c>
      <c r="E238" s="6" t="n">
        <v>1000</v>
      </c>
      <c r="F238" s="7" t="n">
        <v>2</v>
      </c>
      <c r="G238" s="6" t="n">
        <v>20.75</v>
      </c>
      <c r="H238" s="6" t="n">
        <v>5</v>
      </c>
      <c r="I238" s="6" t="n">
        <v>41.5</v>
      </c>
      <c r="J238" s="6" t="n">
        <v>36.5</v>
      </c>
    </row>
    <row collapsed="false" customFormat="false" customHeight="false" hidden="false" ht="12.1" outlineLevel="0" r="239">
      <c r="A239" s="37" t="n">
        <v>46213</v>
      </c>
      <c r="B239" s="16" t="s">
        <v>322</v>
      </c>
      <c r="C239" s="16" t="s">
        <v>49</v>
      </c>
      <c r="D239" s="16" t="s">
        <v>50</v>
      </c>
      <c r="E239" s="6" t="n">
        <v>1000</v>
      </c>
      <c r="F239" s="7" t="n">
        <v>1</v>
      </c>
      <c r="G239" s="6" t="n">
        <v>12.98</v>
      </c>
      <c r="H239" s="6" t="n">
        <v>2</v>
      </c>
      <c r="I239" s="6" t="n">
        <v>12.98</v>
      </c>
      <c r="J239" s="6" t="n">
        <v>10.98</v>
      </c>
    </row>
    <row collapsed="false" customFormat="false" customHeight="false" hidden="false" ht="12.1" outlineLevel="0" r="240">
      <c r="A240" s="37" t="n">
        <v>46216</v>
      </c>
      <c r="B240" s="16" t="s">
        <v>322</v>
      </c>
      <c r="C240" s="16" t="s">
        <v>60</v>
      </c>
      <c r="D240" s="16" t="s">
        <v>61</v>
      </c>
      <c r="E240" s="6" t="n">
        <v>1000</v>
      </c>
      <c r="F240" s="7" t="n">
        <v>1</v>
      </c>
      <c r="G240" s="6" t="n">
        <v>13.7</v>
      </c>
      <c r="H240" s="6" t="n">
        <v>2</v>
      </c>
      <c r="I240" s="6" t="n">
        <v>13.7</v>
      </c>
      <c r="J240" s="6" t="n">
        <v>11.7</v>
      </c>
    </row>
    <row collapsed="false" customFormat="false" customHeight="false" hidden="false" ht="12.1" outlineLevel="0" r="241">
      <c r="A241" s="37" t="n">
        <v>46217</v>
      </c>
      <c r="B241" s="16" t="s">
        <v>322</v>
      </c>
      <c r="C241" s="16" t="s">
        <v>57</v>
      </c>
      <c r="D241" s="16" t="s">
        <v>58</v>
      </c>
      <c r="E241" s="6" t="n">
        <v>1000</v>
      </c>
      <c r="F241" s="7" t="n">
        <v>1</v>
      </c>
      <c r="G241" s="6" t="n">
        <v>13.11</v>
      </c>
      <c r="H241" s="6" t="n">
        <v>2</v>
      </c>
      <c r="I241" s="6" t="n">
        <v>13.11</v>
      </c>
      <c r="J241" s="6" t="n">
        <v>11.11</v>
      </c>
    </row>
    <row collapsed="false" customFormat="false" customHeight="false" hidden="false" ht="12.1" outlineLevel="0" r="242">
      <c r="A242" s="37" t="n">
        <v>46219</v>
      </c>
      <c r="B242" s="16" t="s">
        <v>322</v>
      </c>
      <c r="C242" s="16" t="s">
        <v>41</v>
      </c>
      <c r="D242" s="16" t="s">
        <v>42</v>
      </c>
      <c r="E242" s="6" t="n">
        <v>1000</v>
      </c>
      <c r="F242" s="7" t="n">
        <v>1</v>
      </c>
      <c r="G242" s="6" t="n">
        <v>12.99</v>
      </c>
      <c r="H242" s="6" t="n">
        <v>2</v>
      </c>
      <c r="I242" s="6" t="n">
        <v>12.99</v>
      </c>
      <c r="J242" s="6" t="n">
        <v>10.99</v>
      </c>
    </row>
    <row collapsed="false" customFormat="false" customHeight="false" hidden="false" ht="12.1" outlineLevel="0" r="243">
      <c r="A243" s="37" t="n">
        <v>46222</v>
      </c>
      <c r="B243" s="16" t="s">
        <v>322</v>
      </c>
      <c r="C243" s="16" t="s">
        <v>45</v>
      </c>
      <c r="D243" s="16" t="s">
        <v>46</v>
      </c>
      <c r="E243" s="6" t="n">
        <v>1000</v>
      </c>
      <c r="F243" s="7" t="n">
        <v>1</v>
      </c>
      <c r="G243" s="6" t="n">
        <v>13.03</v>
      </c>
      <c r="H243" s="6" t="n">
        <v>2</v>
      </c>
      <c r="I243" s="6" t="n">
        <v>13.03</v>
      </c>
      <c r="J243" s="6" t="n">
        <v>11.03</v>
      </c>
    </row>
    <row collapsed="false" customFormat="false" customHeight="false" hidden="false" ht="12.1" outlineLevel="0" r="244">
      <c r="A244" s="37" t="n">
        <v>46223</v>
      </c>
      <c r="B244" s="16" t="s">
        <v>322</v>
      </c>
      <c r="C244" s="16" t="s">
        <v>32</v>
      </c>
      <c r="D244" s="16" t="s">
        <v>34</v>
      </c>
      <c r="E244" s="6" t="n">
        <v>1000</v>
      </c>
      <c r="F244" s="7" t="n">
        <v>2</v>
      </c>
      <c r="G244" s="6" t="n">
        <v>27.12</v>
      </c>
      <c r="H244" s="6" t="n">
        <v>7</v>
      </c>
      <c r="I244" s="6" t="n">
        <v>54.24</v>
      </c>
      <c r="J244" s="6" t="n">
        <v>47.24</v>
      </c>
    </row>
    <row collapsed="false" customFormat="false" customHeight="false" hidden="false" ht="12.1" outlineLevel="0" r="245">
      <c r="A245" s="37" t="n">
        <v>46224</v>
      </c>
      <c r="B245" s="16" t="s">
        <v>322</v>
      </c>
      <c r="C245" s="16" t="s">
        <v>76</v>
      </c>
      <c r="D245" s="16" t="s">
        <v>77</v>
      </c>
      <c r="E245" s="6" t="n">
        <v>960</v>
      </c>
      <c r="F245" s="7" t="n">
        <v>1</v>
      </c>
      <c r="G245" s="6" t="n">
        <v>18.15</v>
      </c>
      <c r="H245" s="6" t="n">
        <v>2</v>
      </c>
      <c r="I245" s="6" t="n">
        <v>18.15</v>
      </c>
      <c r="J245" s="6" t="n">
        <v>16.15</v>
      </c>
    </row>
    <row collapsed="false" customFormat="false" customHeight="false" hidden="false" ht="12.1" outlineLevel="0" r="246">
      <c r="A246" s="37" t="n">
        <v>46224</v>
      </c>
      <c r="B246" s="16" t="s">
        <v>322</v>
      </c>
      <c r="C246" s="16" t="s">
        <v>37</v>
      </c>
      <c r="D246" s="16" t="s">
        <v>38</v>
      </c>
      <c r="E246" s="6" t="n">
        <v>1000</v>
      </c>
      <c r="F246" s="7" t="n">
        <v>1</v>
      </c>
      <c r="G246" s="6" t="n">
        <v>19.32</v>
      </c>
      <c r="H246" s="6" t="n">
        <v>3</v>
      </c>
      <c r="I246" s="6" t="n">
        <v>19.32</v>
      </c>
      <c r="J246" s="6" t="n">
        <v>16.32</v>
      </c>
    </row>
    <row collapsed="false" customFormat="false" customHeight="false" hidden="false" ht="12.1" outlineLevel="0" r="247">
      <c r="A247" s="37" t="n">
        <v>46232</v>
      </c>
      <c r="B247" s="16" t="s">
        <v>322</v>
      </c>
      <c r="C247" s="16" t="s">
        <v>64</v>
      </c>
      <c r="D247" s="16" t="s">
        <v>65</v>
      </c>
      <c r="E247" s="6" t="n">
        <v>835</v>
      </c>
      <c r="F247" s="7" t="n">
        <v>1</v>
      </c>
      <c r="G247" s="6" t="n">
        <v>15.78</v>
      </c>
      <c r="H247" s="6" t="n">
        <v>2</v>
      </c>
      <c r="I247" s="6" t="n">
        <v>15.78</v>
      </c>
      <c r="J247" s="6" t="n">
        <v>13.78</v>
      </c>
    </row>
    <row collapsed="false" customFormat="false" customHeight="false" hidden="false" ht="12.1" outlineLevel="0" r="248">
      <c r="A248" s="37" t="n">
        <v>46240</v>
      </c>
      <c r="B248" s="16" t="s">
        <v>322</v>
      </c>
      <c r="C248" s="16" t="s">
        <v>72</v>
      </c>
      <c r="D248" s="16" t="s">
        <v>73</v>
      </c>
      <c r="E248" s="6" t="n">
        <v>520</v>
      </c>
      <c r="F248" s="7" t="n">
        <v>3</v>
      </c>
      <c r="G248" s="6" t="n">
        <v>6.41</v>
      </c>
      <c r="H248" s="6" t="n">
        <v>2</v>
      </c>
      <c r="I248" s="6" t="n">
        <v>19.23</v>
      </c>
      <c r="J248" s="6" t="n">
        <v>17.23</v>
      </c>
    </row>
    <row collapsed="false" customFormat="false" customHeight="false" hidden="false" ht="12.1" outlineLevel="0" r="249">
      <c r="A249" s="37" t="n">
        <v>46242</v>
      </c>
      <c r="B249" s="16" t="s">
        <v>322</v>
      </c>
      <c r="C249" s="16" t="s">
        <v>53</v>
      </c>
      <c r="D249" s="16" t="s">
        <v>54</v>
      </c>
      <c r="E249" s="6" t="n">
        <v>1000</v>
      </c>
      <c r="F249" s="7" t="n">
        <v>1</v>
      </c>
      <c r="G249" s="6" t="n">
        <v>12.74</v>
      </c>
      <c r="H249" s="6" t="n">
        <v>2</v>
      </c>
      <c r="I249" s="6" t="n">
        <v>12.74</v>
      </c>
      <c r="J249" s="6" t="n">
        <v>10.74</v>
      </c>
    </row>
    <row collapsed="false" customFormat="false" customHeight="false" hidden="false" ht="12.1" outlineLevel="0" r="250">
      <c r="A250" s="37" t="n">
        <v>46243</v>
      </c>
      <c r="B250" s="16" t="s">
        <v>322</v>
      </c>
      <c r="C250" s="16" t="s">
        <v>68</v>
      </c>
      <c r="D250" s="16" t="s">
        <v>69</v>
      </c>
      <c r="E250" s="6" t="n">
        <v>1000</v>
      </c>
      <c r="F250" s="7" t="n">
        <v>2</v>
      </c>
      <c r="G250" s="6" t="n">
        <v>20.75</v>
      </c>
      <c r="H250" s="6" t="n">
        <v>5</v>
      </c>
      <c r="I250" s="6" t="n">
        <v>41.5</v>
      </c>
      <c r="J250" s="6" t="n">
        <v>36.5</v>
      </c>
    </row>
    <row collapsed="false" customFormat="false" customHeight="false" hidden="false" ht="12.1" outlineLevel="0" r="251">
      <c r="A251" s="37" t="n">
        <v>46243</v>
      </c>
      <c r="B251" s="16" t="s">
        <v>322</v>
      </c>
      <c r="C251" s="16" t="s">
        <v>49</v>
      </c>
      <c r="D251" s="16" t="s">
        <v>50</v>
      </c>
      <c r="E251" s="6" t="n">
        <v>1000</v>
      </c>
      <c r="F251" s="7" t="n">
        <v>1</v>
      </c>
      <c r="G251" s="6" t="n">
        <v>12.98</v>
      </c>
      <c r="H251" s="6" t="n">
        <v>2</v>
      </c>
      <c r="I251" s="6" t="n">
        <v>12.98</v>
      </c>
      <c r="J251" s="6" t="n">
        <v>10.98</v>
      </c>
    </row>
    <row collapsed="false" customFormat="false" customHeight="false" hidden="false" ht="12.1" outlineLevel="0" r="252">
      <c r="A252" s="37" t="n">
        <v>46246</v>
      </c>
      <c r="B252" s="16" t="s">
        <v>322</v>
      </c>
      <c r="C252" s="16" t="s">
        <v>60</v>
      </c>
      <c r="D252" s="16" t="s">
        <v>61</v>
      </c>
      <c r="E252" s="6" t="n">
        <v>1000</v>
      </c>
      <c r="F252" s="7" t="n">
        <v>1</v>
      </c>
      <c r="G252" s="6" t="n">
        <v>13.7</v>
      </c>
      <c r="H252" s="6" t="n">
        <v>2</v>
      </c>
      <c r="I252" s="6" t="n">
        <v>13.7</v>
      </c>
      <c r="J252" s="6" t="n">
        <v>11.7</v>
      </c>
    </row>
    <row collapsed="false" customFormat="false" customHeight="false" hidden="false" ht="12.1" outlineLevel="0" r="253">
      <c r="A253" s="37" t="n">
        <v>46248</v>
      </c>
      <c r="B253" s="16" t="s">
        <v>322</v>
      </c>
      <c r="C253" s="16" t="s">
        <v>57</v>
      </c>
      <c r="D253" s="16" t="s">
        <v>58</v>
      </c>
      <c r="E253" s="6" t="n">
        <v>1000</v>
      </c>
      <c r="F253" s="7" t="n">
        <v>1</v>
      </c>
      <c r="G253" s="6" t="n">
        <v>13.11</v>
      </c>
      <c r="H253" s="6" t="n">
        <v>2</v>
      </c>
      <c r="I253" s="6" t="n">
        <v>13.11</v>
      </c>
      <c r="J253" s="6" t="n">
        <v>11.11</v>
      </c>
    </row>
    <row collapsed="false" customFormat="false" customHeight="false" hidden="false" ht="12.1" outlineLevel="0" r="254">
      <c r="A254" s="37" t="n">
        <v>46249</v>
      </c>
      <c r="B254" s="16" t="s">
        <v>322</v>
      </c>
      <c r="C254" s="16" t="s">
        <v>41</v>
      </c>
      <c r="D254" s="16" t="s">
        <v>42</v>
      </c>
      <c r="E254" s="6" t="n">
        <v>1000</v>
      </c>
      <c r="F254" s="7" t="n">
        <v>1</v>
      </c>
      <c r="G254" s="6" t="n">
        <v>12.99</v>
      </c>
      <c r="H254" s="6" t="n">
        <v>2</v>
      </c>
      <c r="I254" s="6" t="n">
        <v>12.99</v>
      </c>
      <c r="J254" s="6" t="n">
        <v>10.99</v>
      </c>
    </row>
    <row collapsed="false" customFormat="false" customHeight="false" hidden="false" ht="12.1" outlineLevel="0" r="255">
      <c r="A255" s="37" t="n">
        <v>46252</v>
      </c>
      <c r="B255" s="16" t="s">
        <v>322</v>
      </c>
      <c r="C255" s="16" t="s">
        <v>45</v>
      </c>
      <c r="D255" s="16" t="s">
        <v>46</v>
      </c>
      <c r="E255" s="6" t="n">
        <v>1000</v>
      </c>
      <c r="F255" s="7" t="n">
        <v>1</v>
      </c>
      <c r="G255" s="6" t="n">
        <v>13.03</v>
      </c>
      <c r="H255" s="6" t="n">
        <v>2</v>
      </c>
      <c r="I255" s="6" t="n">
        <v>13.03</v>
      </c>
      <c r="J255" s="6" t="n">
        <v>11.03</v>
      </c>
    </row>
    <row collapsed="false" customFormat="false" customHeight="false" hidden="false" ht="12.1" outlineLevel="0" r="256">
      <c r="A256" s="37" t="n">
        <v>46253</v>
      </c>
      <c r="B256" s="16" t="s">
        <v>322</v>
      </c>
      <c r="C256" s="16" t="s">
        <v>32</v>
      </c>
      <c r="D256" s="16" t="s">
        <v>34</v>
      </c>
      <c r="E256" s="6" t="n">
        <v>1000</v>
      </c>
      <c r="F256" s="7" t="n">
        <v>2</v>
      </c>
      <c r="G256" s="6" t="n">
        <v>27.12</v>
      </c>
      <c r="H256" s="6" t="n">
        <v>7</v>
      </c>
      <c r="I256" s="6" t="n">
        <v>54.24</v>
      </c>
      <c r="J256" s="6" t="n">
        <v>47.24</v>
      </c>
    </row>
    <row collapsed="false" customFormat="false" customHeight="false" hidden="false" ht="12.1" outlineLevel="0" r="257">
      <c r="A257" s="37" t="n">
        <v>46254</v>
      </c>
      <c r="B257" s="16" t="s">
        <v>322</v>
      </c>
      <c r="C257" s="16" t="s">
        <v>76</v>
      </c>
      <c r="D257" s="16" t="s">
        <v>77</v>
      </c>
      <c r="E257" s="6" t="n">
        <v>960</v>
      </c>
      <c r="F257" s="7" t="n">
        <v>1</v>
      </c>
      <c r="G257" s="6" t="n">
        <v>17.39</v>
      </c>
      <c r="H257" s="6" t="n">
        <v>2</v>
      </c>
      <c r="I257" s="6" t="n">
        <v>17.39</v>
      </c>
      <c r="J257" s="6" t="n">
        <v>15.39</v>
      </c>
    </row>
    <row collapsed="false" customFormat="false" customHeight="false" hidden="false" ht="12.1" outlineLevel="0" r="258">
      <c r="A258" s="37" t="n">
        <v>46254</v>
      </c>
      <c r="B258" s="16" t="s">
        <v>322</v>
      </c>
      <c r="C258" s="16" t="s">
        <v>37</v>
      </c>
      <c r="D258" s="16" t="s">
        <v>38</v>
      </c>
      <c r="E258" s="6" t="n">
        <v>1000</v>
      </c>
      <c r="F258" s="7" t="n">
        <v>1</v>
      </c>
      <c r="G258" s="6" t="n">
        <v>19.32</v>
      </c>
      <c r="H258" s="6" t="n">
        <v>3</v>
      </c>
      <c r="I258" s="6" t="n">
        <v>19.32</v>
      </c>
      <c r="J258" s="6" t="n">
        <v>16.32</v>
      </c>
    </row>
    <row collapsed="false" customFormat="false" customHeight="false" hidden="false" ht="12.1" outlineLevel="0" r="259">
      <c r="A259" s="37" t="n">
        <v>46262</v>
      </c>
      <c r="B259" s="16" t="s">
        <v>322</v>
      </c>
      <c r="C259" s="16" t="s">
        <v>64</v>
      </c>
      <c r="D259" s="16" t="s">
        <v>65</v>
      </c>
      <c r="E259" s="6" t="n">
        <v>835</v>
      </c>
      <c r="F259" s="7" t="n">
        <v>1</v>
      </c>
      <c r="G259" s="6" t="n">
        <v>14.75</v>
      </c>
      <c r="H259" s="6" t="n">
        <v>2</v>
      </c>
      <c r="I259" s="6" t="n">
        <v>14.75</v>
      </c>
      <c r="J259" s="6" t="n">
        <v>12.75</v>
      </c>
    </row>
    <row collapsed="false" customFormat="false" customHeight="false" hidden="false" ht="12.1" outlineLevel="0" r="260">
      <c r="A260" s="37" t="n">
        <v>46270</v>
      </c>
      <c r="B260" s="16" t="s">
        <v>322</v>
      </c>
      <c r="C260" s="16" t="s">
        <v>72</v>
      </c>
      <c r="D260" s="16" t="s">
        <v>73</v>
      </c>
      <c r="E260" s="6" t="n">
        <v>520</v>
      </c>
      <c r="F260" s="7" t="n">
        <v>3</v>
      </c>
      <c r="G260" s="6" t="n">
        <v>6.41</v>
      </c>
      <c r="H260" s="6" t="n">
        <v>2</v>
      </c>
      <c r="I260" s="6" t="n">
        <v>19.23</v>
      </c>
      <c r="J260" s="6" t="n">
        <v>17.23</v>
      </c>
    </row>
    <row collapsed="false" customFormat="false" customHeight="false" hidden="false" ht="12.1" outlineLevel="0" r="261">
      <c r="A261" s="37" t="n">
        <v>46272</v>
      </c>
      <c r="B261" s="16" t="s">
        <v>322</v>
      </c>
      <c r="C261" s="16" t="s">
        <v>53</v>
      </c>
      <c r="D261" s="16" t="s">
        <v>54</v>
      </c>
      <c r="E261" s="6" t="n">
        <v>1000</v>
      </c>
      <c r="F261" s="7" t="n">
        <v>1</v>
      </c>
      <c r="G261" s="6" t="n">
        <v>12.74</v>
      </c>
      <c r="H261" s="6" t="n">
        <v>2</v>
      </c>
      <c r="I261" s="6" t="n">
        <v>12.74</v>
      </c>
      <c r="J261" s="6" t="n">
        <v>10.74</v>
      </c>
    </row>
    <row collapsed="false" customFormat="false" customHeight="false" hidden="false" ht="12.1" outlineLevel="0" r="262">
      <c r="A262" s="37" t="n">
        <v>46273</v>
      </c>
      <c r="B262" s="16" t="s">
        <v>322</v>
      </c>
      <c r="C262" s="16" t="s">
        <v>68</v>
      </c>
      <c r="D262" s="16" t="s">
        <v>69</v>
      </c>
      <c r="E262" s="6" t="n">
        <v>1000</v>
      </c>
      <c r="F262" s="7" t="n">
        <v>2</v>
      </c>
      <c r="G262" s="6" t="n">
        <v>20.75</v>
      </c>
      <c r="H262" s="6" t="n">
        <v>5</v>
      </c>
      <c r="I262" s="6" t="n">
        <v>41.5</v>
      </c>
      <c r="J262" s="6" t="n">
        <v>36.5</v>
      </c>
    </row>
    <row collapsed="false" customFormat="false" customHeight="false" hidden="false" ht="12.1" outlineLevel="0" r="263">
      <c r="A263" s="37" t="n">
        <v>46273</v>
      </c>
      <c r="B263" s="16" t="s">
        <v>322</v>
      </c>
      <c r="C263" s="16" t="s">
        <v>49</v>
      </c>
      <c r="D263" s="16" t="s">
        <v>50</v>
      </c>
      <c r="E263" s="6" t="n">
        <v>1000</v>
      </c>
      <c r="F263" s="7" t="n">
        <v>1</v>
      </c>
      <c r="G263" s="6" t="n">
        <v>12.98</v>
      </c>
      <c r="H263" s="6" t="n">
        <v>2</v>
      </c>
      <c r="I263" s="6" t="n">
        <v>12.98</v>
      </c>
      <c r="J263" s="6" t="n">
        <v>10.98</v>
      </c>
    </row>
    <row collapsed="false" customFormat="false" customHeight="false" hidden="false" ht="12.1" outlineLevel="0" r="264">
      <c r="A264" s="37" t="n">
        <v>46276</v>
      </c>
      <c r="B264" s="16" t="s">
        <v>322</v>
      </c>
      <c r="C264" s="16" t="s">
        <v>60</v>
      </c>
      <c r="D264" s="16" t="s">
        <v>61</v>
      </c>
      <c r="E264" s="6" t="n">
        <v>1000</v>
      </c>
      <c r="F264" s="7" t="n">
        <v>1</v>
      </c>
      <c r="G264" s="6" t="n">
        <v>13.7</v>
      </c>
      <c r="H264" s="6" t="n">
        <v>2</v>
      </c>
      <c r="I264" s="6" t="n">
        <v>13.7</v>
      </c>
      <c r="J264" s="6" t="n">
        <v>11.7</v>
      </c>
    </row>
    <row collapsed="false" customFormat="false" customHeight="false" hidden="false" ht="12.1" outlineLevel="0" r="265">
      <c r="A265" s="37" t="n">
        <v>46279</v>
      </c>
      <c r="B265" s="16" t="s">
        <v>322</v>
      </c>
      <c r="C265" s="16" t="s">
        <v>41</v>
      </c>
      <c r="D265" s="16" t="s">
        <v>42</v>
      </c>
      <c r="E265" s="6" t="n">
        <v>1000</v>
      </c>
      <c r="F265" s="7" t="n">
        <v>1</v>
      </c>
      <c r="G265" s="6" t="n">
        <v>12.99</v>
      </c>
      <c r="H265" s="6" t="n">
        <v>2</v>
      </c>
      <c r="I265" s="6" t="n">
        <v>12.99</v>
      </c>
      <c r="J265" s="6" t="n">
        <v>10.99</v>
      </c>
    </row>
    <row collapsed="false" customFormat="false" customHeight="false" hidden="false" ht="12.1" outlineLevel="0" r="266">
      <c r="A266" s="37" t="n">
        <v>46279</v>
      </c>
      <c r="B266" s="16" t="s">
        <v>322</v>
      </c>
      <c r="C266" s="16" t="s">
        <v>57</v>
      </c>
      <c r="D266" s="16" t="s">
        <v>58</v>
      </c>
      <c r="E266" s="6" t="n">
        <v>1000</v>
      </c>
      <c r="F266" s="7" t="n">
        <v>1</v>
      </c>
      <c r="G266" s="6" t="n">
        <v>13.11</v>
      </c>
      <c r="H266" s="6" t="n">
        <v>2</v>
      </c>
      <c r="I266" s="6" t="n">
        <v>13.11</v>
      </c>
      <c r="J266" s="6" t="n">
        <v>11.11</v>
      </c>
    </row>
    <row collapsed="false" customFormat="false" customHeight="false" hidden="false" ht="12.1" outlineLevel="0" r="267">
      <c r="A267" s="37" t="n">
        <v>46282</v>
      </c>
      <c r="B267" s="16" t="s">
        <v>322</v>
      </c>
      <c r="C267" s="16" t="s">
        <v>45</v>
      </c>
      <c r="D267" s="16" t="s">
        <v>46</v>
      </c>
      <c r="E267" s="6" t="n">
        <v>1000</v>
      </c>
      <c r="F267" s="7" t="n">
        <v>1</v>
      </c>
      <c r="G267" s="6" t="n">
        <v>13.03</v>
      </c>
      <c r="H267" s="6" t="n">
        <v>2</v>
      </c>
      <c r="I267" s="6" t="n">
        <v>13.03</v>
      </c>
      <c r="J267" s="6" t="n">
        <v>11.03</v>
      </c>
    </row>
    <row collapsed="false" customFormat="false" customHeight="false" hidden="false" ht="12.1" outlineLevel="0" r="268">
      <c r="A268" s="37" t="n">
        <v>46283</v>
      </c>
      <c r="B268" s="16" t="s">
        <v>322</v>
      </c>
      <c r="C268" s="16" t="s">
        <v>32</v>
      </c>
      <c r="D268" s="16" t="s">
        <v>34</v>
      </c>
      <c r="E268" s="6" t="n">
        <v>1000</v>
      </c>
      <c r="F268" s="7" t="n">
        <v>2</v>
      </c>
      <c r="G268" s="6" t="n">
        <v>27.12</v>
      </c>
      <c r="H268" s="6" t="n">
        <v>7</v>
      </c>
      <c r="I268" s="6" t="n">
        <v>54.24</v>
      </c>
      <c r="J268" s="6" t="n">
        <v>47.24</v>
      </c>
    </row>
    <row collapsed="false" customFormat="false" customHeight="false" hidden="false" ht="12.1" outlineLevel="0" r="269">
      <c r="A269" s="37" t="n">
        <v>46284</v>
      </c>
      <c r="B269" s="16" t="s">
        <v>322</v>
      </c>
      <c r="C269" s="16" t="s">
        <v>76</v>
      </c>
      <c r="D269" s="16" t="s">
        <v>77</v>
      </c>
      <c r="E269" s="6" t="n">
        <v>960</v>
      </c>
      <c r="F269" s="7" t="n">
        <v>1</v>
      </c>
      <c r="G269" s="6" t="n">
        <v>16.64</v>
      </c>
      <c r="H269" s="6" t="n">
        <v>2</v>
      </c>
      <c r="I269" s="6" t="n">
        <v>16.64</v>
      </c>
      <c r="J269" s="6" t="n">
        <v>14.64</v>
      </c>
    </row>
    <row collapsed="false" customFormat="false" customHeight="false" hidden="false" ht="12.1" outlineLevel="0" r="270">
      <c r="A270" s="37" t="n">
        <v>46284</v>
      </c>
      <c r="B270" s="16" t="s">
        <v>322</v>
      </c>
      <c r="C270" s="16" t="s">
        <v>37</v>
      </c>
      <c r="D270" s="16" t="s">
        <v>38</v>
      </c>
      <c r="E270" s="6" t="n">
        <v>1000</v>
      </c>
      <c r="F270" s="7" t="n">
        <v>1</v>
      </c>
      <c r="G270" s="6" t="n">
        <v>19.32</v>
      </c>
      <c r="H270" s="6" t="n">
        <v>3</v>
      </c>
      <c r="I270" s="6" t="n">
        <v>19.32</v>
      </c>
      <c r="J270" s="6" t="n">
        <v>16.32</v>
      </c>
    </row>
    <row collapsed="false" customFormat="false" customHeight="false" hidden="false" ht="12.1" outlineLevel="0" r="271">
      <c r="A271" s="37" t="n">
        <v>46292</v>
      </c>
      <c r="B271" s="16" t="s">
        <v>322</v>
      </c>
      <c r="C271" s="16" t="s">
        <v>64</v>
      </c>
      <c r="D271" s="16" t="s">
        <v>65</v>
      </c>
      <c r="E271" s="6" t="n">
        <v>835</v>
      </c>
      <c r="F271" s="7" t="n">
        <v>1</v>
      </c>
      <c r="G271" s="6" t="n">
        <v>13.71</v>
      </c>
      <c r="H271" s="6" t="n">
        <v>2</v>
      </c>
      <c r="I271" s="6" t="n">
        <v>13.71</v>
      </c>
      <c r="J271" s="6" t="n">
        <v>11.71</v>
      </c>
    </row>
    <row collapsed="false" customFormat="false" customHeight="false" hidden="false" ht="12.1" outlineLevel="0" r="272">
      <c r="A272" s="37" t="n">
        <v>46300</v>
      </c>
      <c r="B272" s="16" t="s">
        <v>322</v>
      </c>
      <c r="C272" s="16" t="s">
        <v>72</v>
      </c>
      <c r="D272" s="16" t="s">
        <v>73</v>
      </c>
      <c r="E272" s="6" t="n">
        <v>520</v>
      </c>
      <c r="F272" s="7" t="n">
        <v>3</v>
      </c>
      <c r="G272" s="6" t="n">
        <v>6.41</v>
      </c>
      <c r="H272" s="6" t="n">
        <v>2</v>
      </c>
      <c r="I272" s="6" t="n">
        <v>19.23</v>
      </c>
      <c r="J272" s="6" t="n">
        <v>17.23</v>
      </c>
    </row>
    <row collapsed="false" customFormat="false" customHeight="false" hidden="false" ht="12.1" outlineLevel="0" r="273">
      <c r="A273" s="37" t="n">
        <v>46303</v>
      </c>
      <c r="B273" s="16" t="s">
        <v>322</v>
      </c>
      <c r="C273" s="16" t="s">
        <v>68</v>
      </c>
      <c r="D273" s="16" t="s">
        <v>69</v>
      </c>
      <c r="E273" s="6" t="n">
        <v>1000</v>
      </c>
      <c r="F273" s="7" t="n">
        <v>2</v>
      </c>
      <c r="G273" s="6" t="n">
        <v>20.75</v>
      </c>
      <c r="H273" s="6" t="n">
        <v>5</v>
      </c>
      <c r="I273" s="6" t="n">
        <v>41.5</v>
      </c>
      <c r="J273" s="6" t="n">
        <v>36.5</v>
      </c>
    </row>
    <row collapsed="false" customFormat="false" customHeight="false" hidden="false" ht="12.1" outlineLevel="0" r="274">
      <c r="A274" s="37" t="n">
        <v>46303</v>
      </c>
      <c r="B274" s="16" t="s">
        <v>322</v>
      </c>
      <c r="C274" s="16" t="s">
        <v>49</v>
      </c>
      <c r="D274" s="16" t="s">
        <v>50</v>
      </c>
      <c r="E274" s="6" t="n">
        <v>1000</v>
      </c>
      <c r="F274" s="7" t="n">
        <v>1</v>
      </c>
      <c r="G274" s="6" t="n">
        <v>12.98</v>
      </c>
      <c r="H274" s="6" t="n">
        <v>2</v>
      </c>
      <c r="I274" s="6" t="n">
        <v>12.98</v>
      </c>
      <c r="J274" s="6" t="n">
        <v>10.98</v>
      </c>
    </row>
    <row collapsed="false" customFormat="false" customHeight="false" hidden="false" ht="12.1" outlineLevel="0" r="275">
      <c r="A275" s="37" t="n">
        <v>46306</v>
      </c>
      <c r="B275" s="16" t="s">
        <v>322</v>
      </c>
      <c r="C275" s="16" t="s">
        <v>60</v>
      </c>
      <c r="D275" s="16" t="s">
        <v>61</v>
      </c>
      <c r="E275" s="6" t="n">
        <v>1000</v>
      </c>
      <c r="F275" s="7" t="n">
        <v>1</v>
      </c>
      <c r="G275" s="6" t="n">
        <v>13.7</v>
      </c>
      <c r="H275" s="6" t="n">
        <v>2</v>
      </c>
      <c r="I275" s="6" t="n">
        <v>13.7</v>
      </c>
      <c r="J275" s="6" t="n">
        <v>11.7</v>
      </c>
    </row>
    <row collapsed="false" customFormat="false" customHeight="false" hidden="false" ht="12.1" outlineLevel="0" r="276">
      <c r="A276" s="37" t="n">
        <v>46309</v>
      </c>
      <c r="B276" s="16" t="s">
        <v>322</v>
      </c>
      <c r="C276" s="16" t="s">
        <v>41</v>
      </c>
      <c r="D276" s="16" t="s">
        <v>42</v>
      </c>
      <c r="E276" s="6" t="n">
        <v>1000</v>
      </c>
      <c r="F276" s="7" t="n">
        <v>1</v>
      </c>
      <c r="G276" s="6" t="n">
        <v>12.99</v>
      </c>
      <c r="H276" s="6" t="n">
        <v>2</v>
      </c>
      <c r="I276" s="6" t="n">
        <v>12.99</v>
      </c>
      <c r="J276" s="6" t="n">
        <v>10.99</v>
      </c>
    </row>
    <row collapsed="false" customFormat="false" customHeight="false" hidden="false" ht="12.1" outlineLevel="0" r="277">
      <c r="A277" s="37" t="n">
        <v>46310</v>
      </c>
      <c r="B277" s="16" t="s">
        <v>322</v>
      </c>
      <c r="C277" s="16" t="s">
        <v>57</v>
      </c>
      <c r="D277" s="16" t="s">
        <v>58</v>
      </c>
      <c r="E277" s="6" t="n">
        <v>1000</v>
      </c>
      <c r="F277" s="7" t="n">
        <v>1</v>
      </c>
      <c r="G277" s="6" t="n">
        <v>13.11</v>
      </c>
      <c r="H277" s="6" t="n">
        <v>2</v>
      </c>
      <c r="I277" s="6" t="n">
        <v>13.11</v>
      </c>
      <c r="J277" s="6" t="n">
        <v>11.11</v>
      </c>
    </row>
    <row collapsed="false" customFormat="false" customHeight="false" hidden="false" ht="12.1" outlineLevel="0" r="278">
      <c r="A278" s="37" t="n">
        <v>46312</v>
      </c>
      <c r="B278" s="16" t="s">
        <v>322</v>
      </c>
      <c r="C278" s="16" t="s">
        <v>45</v>
      </c>
      <c r="D278" s="16" t="s">
        <v>46</v>
      </c>
      <c r="E278" s="6" t="n">
        <v>1000</v>
      </c>
      <c r="F278" s="7" t="n">
        <v>1</v>
      </c>
      <c r="G278" s="6" t="n">
        <v>13.03</v>
      </c>
      <c r="H278" s="6" t="n">
        <v>2</v>
      </c>
      <c r="I278" s="6" t="n">
        <v>13.03</v>
      </c>
      <c r="J278" s="6" t="n">
        <v>11.03</v>
      </c>
    </row>
    <row collapsed="false" customFormat="false" customHeight="false" hidden="false" ht="12.1" outlineLevel="0" r="279">
      <c r="A279" s="37" t="n">
        <v>46313</v>
      </c>
      <c r="B279" s="16" t="s">
        <v>322</v>
      </c>
      <c r="C279" s="16" t="s">
        <v>32</v>
      </c>
      <c r="D279" s="16" t="s">
        <v>34</v>
      </c>
      <c r="E279" s="6" t="n">
        <v>1000</v>
      </c>
      <c r="F279" s="7" t="n">
        <v>2</v>
      </c>
      <c r="G279" s="6" t="n">
        <v>27.12</v>
      </c>
      <c r="H279" s="6" t="n">
        <v>7</v>
      </c>
      <c r="I279" s="6" t="n">
        <v>54.24</v>
      </c>
      <c r="J279" s="6" t="n">
        <v>47.24</v>
      </c>
    </row>
    <row collapsed="false" customFormat="false" customHeight="false" hidden="false" ht="12.1" outlineLevel="0" r="280">
      <c r="A280" s="37" t="n">
        <v>46314</v>
      </c>
      <c r="B280" s="16" t="s">
        <v>322</v>
      </c>
      <c r="C280" s="16" t="s">
        <v>76</v>
      </c>
      <c r="D280" s="16" t="s">
        <v>77</v>
      </c>
      <c r="E280" s="6" t="n">
        <v>960</v>
      </c>
      <c r="F280" s="7" t="n">
        <v>1</v>
      </c>
      <c r="G280" s="6" t="n">
        <v>15.88</v>
      </c>
      <c r="H280" s="6" t="n">
        <v>2</v>
      </c>
      <c r="I280" s="6" t="n">
        <v>15.88</v>
      </c>
      <c r="J280" s="6" t="n">
        <v>13.88</v>
      </c>
    </row>
    <row collapsed="false" customFormat="false" customHeight="false" hidden="false" ht="12.1" outlineLevel="0" r="281">
      <c r="A281" s="37" t="n">
        <v>46314</v>
      </c>
      <c r="B281" s="16" t="s">
        <v>322</v>
      </c>
      <c r="C281" s="16" t="s">
        <v>37</v>
      </c>
      <c r="D281" s="16" t="s">
        <v>38</v>
      </c>
      <c r="E281" s="6" t="n">
        <v>1000</v>
      </c>
      <c r="F281" s="7" t="n">
        <v>1</v>
      </c>
      <c r="G281" s="6" t="n">
        <v>19.32</v>
      </c>
      <c r="H281" s="6" t="n">
        <v>3</v>
      </c>
      <c r="I281" s="6" t="n">
        <v>19.32</v>
      </c>
      <c r="J281" s="6" t="n">
        <v>16.32</v>
      </c>
    </row>
    <row collapsed="false" customFormat="false" customHeight="false" hidden="false" ht="12.1" outlineLevel="0" r="282">
      <c r="A282" s="37" t="n">
        <v>46330</v>
      </c>
      <c r="B282" s="16" t="s">
        <v>322</v>
      </c>
      <c r="C282" s="16" t="s">
        <v>72</v>
      </c>
      <c r="D282" s="16" t="s">
        <v>73</v>
      </c>
      <c r="E282" s="6" t="n">
        <v>520</v>
      </c>
      <c r="F282" s="7" t="n">
        <v>3</v>
      </c>
      <c r="G282" s="6" t="n">
        <v>5.42</v>
      </c>
      <c r="H282" s="6" t="n">
        <v>2</v>
      </c>
      <c r="I282" s="6" t="n">
        <v>16.26</v>
      </c>
      <c r="J282" s="6" t="n">
        <v>14.26</v>
      </c>
    </row>
    <row collapsed="false" customFormat="false" customHeight="false" hidden="false" ht="12.1" outlineLevel="0" r="283">
      <c r="A283" s="37" t="n">
        <v>46333</v>
      </c>
      <c r="B283" s="16" t="s">
        <v>322</v>
      </c>
      <c r="C283" s="16" t="s">
        <v>68</v>
      </c>
      <c r="D283" s="16" t="s">
        <v>69</v>
      </c>
      <c r="E283" s="6" t="n">
        <v>1000</v>
      </c>
      <c r="F283" s="7" t="n">
        <v>2</v>
      </c>
      <c r="G283" s="6" t="n">
        <v>20.75</v>
      </c>
      <c r="H283" s="6" t="n">
        <v>5</v>
      </c>
      <c r="I283" s="6" t="n">
        <v>41.5</v>
      </c>
      <c r="J283" s="6" t="n">
        <v>36.5</v>
      </c>
    </row>
    <row collapsed="false" customFormat="false" customHeight="false" hidden="false" ht="12.1" outlineLevel="0" r="284">
      <c r="A284" s="37" t="n">
        <v>46333</v>
      </c>
      <c r="B284" s="16" t="s">
        <v>322</v>
      </c>
      <c r="C284" s="16" t="s">
        <v>49</v>
      </c>
      <c r="D284" s="16" t="s">
        <v>50</v>
      </c>
      <c r="E284" s="6" t="n">
        <v>1000</v>
      </c>
      <c r="F284" s="7" t="n">
        <v>1</v>
      </c>
      <c r="G284" s="6" t="n">
        <v>12.98</v>
      </c>
      <c r="H284" s="6" t="n">
        <v>2</v>
      </c>
      <c r="I284" s="6" t="n">
        <v>12.98</v>
      </c>
      <c r="J284" s="6" t="n">
        <v>10.98</v>
      </c>
    </row>
    <row collapsed="false" customFormat="false" customHeight="false" hidden="false" ht="12.1" outlineLevel="0" r="285">
      <c r="A285" s="37" t="n">
        <v>46336</v>
      </c>
      <c r="B285" s="16" t="s">
        <v>322</v>
      </c>
      <c r="C285" s="16" t="s">
        <v>60</v>
      </c>
      <c r="D285" s="16" t="s">
        <v>61</v>
      </c>
      <c r="E285" s="6" t="n">
        <v>1000</v>
      </c>
      <c r="F285" s="7" t="n">
        <v>1</v>
      </c>
      <c r="G285" s="6" t="n">
        <v>13.7</v>
      </c>
      <c r="H285" s="6" t="n">
        <v>2</v>
      </c>
      <c r="I285" s="6" t="n">
        <v>13.7</v>
      </c>
      <c r="J285" s="6" t="n">
        <v>11.7</v>
      </c>
    </row>
    <row collapsed="false" customFormat="false" customHeight="false" hidden="false" ht="12.1" outlineLevel="0" r="286">
      <c r="A286" s="37" t="n">
        <v>46339</v>
      </c>
      <c r="B286" s="16" t="s">
        <v>322</v>
      </c>
      <c r="C286" s="16" t="s">
        <v>41</v>
      </c>
      <c r="D286" s="16" t="s">
        <v>42</v>
      </c>
      <c r="E286" s="6" t="n">
        <v>1000</v>
      </c>
      <c r="F286" s="7" t="n">
        <v>1</v>
      </c>
      <c r="G286" s="6" t="n">
        <v>12.99</v>
      </c>
      <c r="H286" s="6" t="n">
        <v>2</v>
      </c>
      <c r="I286" s="6" t="n">
        <v>12.99</v>
      </c>
      <c r="J286" s="6" t="n">
        <v>10.99</v>
      </c>
    </row>
    <row collapsed="false" customFormat="false" customHeight="false" hidden="false" ht="12.1" outlineLevel="0" r="287">
      <c r="A287" s="37" t="n">
        <v>46341</v>
      </c>
      <c r="B287" s="16" t="s">
        <v>322</v>
      </c>
      <c r="C287" s="16" t="s">
        <v>57</v>
      </c>
      <c r="D287" s="16" t="s">
        <v>58</v>
      </c>
      <c r="E287" s="6" t="n">
        <v>1000</v>
      </c>
      <c r="F287" s="7" t="n">
        <v>1</v>
      </c>
      <c r="G287" s="6" t="n">
        <v>13.11</v>
      </c>
      <c r="H287" s="6" t="n">
        <v>2</v>
      </c>
      <c r="I287" s="6" t="n">
        <v>13.11</v>
      </c>
      <c r="J287" s="6" t="n">
        <v>11.11</v>
      </c>
    </row>
    <row collapsed="false" customFormat="false" customHeight="false" hidden="false" ht="12.1" outlineLevel="0" r="288">
      <c r="A288" s="37" t="n">
        <v>46342</v>
      </c>
      <c r="B288" s="16" t="s">
        <v>322</v>
      </c>
      <c r="C288" s="16" t="s">
        <v>45</v>
      </c>
      <c r="D288" s="16" t="s">
        <v>46</v>
      </c>
      <c r="E288" s="6" t="n">
        <v>1000</v>
      </c>
      <c r="F288" s="7" t="n">
        <v>1</v>
      </c>
      <c r="G288" s="6" t="n">
        <v>13.03</v>
      </c>
      <c r="H288" s="6" t="n">
        <v>2</v>
      </c>
      <c r="I288" s="6" t="n">
        <v>13.03</v>
      </c>
      <c r="J288" s="6" t="n">
        <v>11.03</v>
      </c>
    </row>
    <row collapsed="false" customFormat="false" customHeight="false" hidden="false" ht="12.1" outlineLevel="0" r="289">
      <c r="A289" s="37" t="n">
        <v>46343</v>
      </c>
      <c r="B289" s="16" t="s">
        <v>322</v>
      </c>
      <c r="C289" s="16" t="s">
        <v>32</v>
      </c>
      <c r="D289" s="16" t="s">
        <v>34</v>
      </c>
      <c r="E289" s="6" t="n">
        <v>1000</v>
      </c>
      <c r="F289" s="7" t="n">
        <v>2</v>
      </c>
      <c r="G289" s="6" t="n">
        <v>27.12</v>
      </c>
      <c r="H289" s="6" t="n">
        <v>7</v>
      </c>
      <c r="I289" s="6" t="n">
        <v>54.24</v>
      </c>
      <c r="J289" s="6" t="n">
        <v>47.24</v>
      </c>
    </row>
    <row collapsed="false" customFormat="false" customHeight="false" hidden="false" ht="12.1" outlineLevel="0" r="290">
      <c r="A290" s="37" t="n">
        <v>46344</v>
      </c>
      <c r="B290" s="16" t="s">
        <v>322</v>
      </c>
      <c r="C290" s="16" t="s">
        <v>76</v>
      </c>
      <c r="D290" s="16" t="s">
        <v>77</v>
      </c>
      <c r="E290" s="6" t="n">
        <v>960</v>
      </c>
      <c r="F290" s="7" t="n">
        <v>1</v>
      </c>
      <c r="G290" s="6" t="n">
        <v>15.12</v>
      </c>
      <c r="H290" s="6" t="n">
        <v>2</v>
      </c>
      <c r="I290" s="6" t="n">
        <v>15.12</v>
      </c>
      <c r="J290" s="6" t="n">
        <v>13.12</v>
      </c>
    </row>
    <row collapsed="false" customFormat="false" customHeight="false" hidden="false" ht="12.1" outlineLevel="0" r="291">
      <c r="A291" s="37" t="n">
        <v>46344</v>
      </c>
      <c r="B291" s="16" t="s">
        <v>322</v>
      </c>
      <c r="C291" s="16" t="s">
        <v>37</v>
      </c>
      <c r="D291" s="16" t="s">
        <v>38</v>
      </c>
      <c r="E291" s="6" t="n">
        <v>1000</v>
      </c>
      <c r="F291" s="7" t="n">
        <v>1</v>
      </c>
      <c r="G291" s="6" t="n">
        <v>19.32</v>
      </c>
      <c r="H291" s="6" t="n">
        <v>3</v>
      </c>
      <c r="I291" s="6" t="n">
        <v>19.32</v>
      </c>
      <c r="J291" s="6" t="n">
        <v>16.32</v>
      </c>
    </row>
    <row collapsed="false" customFormat="false" customHeight="false" hidden="false" ht="12.1" outlineLevel="0" r="292">
      <c r="A292" s="37" t="n">
        <v>46360</v>
      </c>
      <c r="B292" s="16" t="s">
        <v>322</v>
      </c>
      <c r="C292" s="16" t="s">
        <v>72</v>
      </c>
      <c r="D292" s="16" t="s">
        <v>73</v>
      </c>
      <c r="E292" s="6" t="n">
        <v>520</v>
      </c>
      <c r="F292" s="7" t="n">
        <v>3</v>
      </c>
      <c r="G292" s="6" t="n">
        <v>5.42</v>
      </c>
      <c r="H292" s="6" t="n">
        <v>2</v>
      </c>
      <c r="I292" s="6" t="n">
        <v>16.26</v>
      </c>
      <c r="J292" s="6" t="n">
        <v>14.26</v>
      </c>
    </row>
    <row collapsed="false" customFormat="false" customHeight="false" hidden="false" ht="12.1" outlineLevel="0" r="293">
      <c r="A293" s="37" t="n">
        <v>46363</v>
      </c>
      <c r="B293" s="16" t="s">
        <v>322</v>
      </c>
      <c r="C293" s="16" t="s">
        <v>68</v>
      </c>
      <c r="D293" s="16" t="s">
        <v>69</v>
      </c>
      <c r="E293" s="6" t="n">
        <v>1000</v>
      </c>
      <c r="F293" s="7" t="n">
        <v>2</v>
      </c>
      <c r="G293" s="6" t="n">
        <v>20.75</v>
      </c>
      <c r="H293" s="6" t="n">
        <v>5</v>
      </c>
      <c r="I293" s="6" t="n">
        <v>41.5</v>
      </c>
      <c r="J293" s="6" t="n">
        <v>36.5</v>
      </c>
    </row>
    <row collapsed="false" customFormat="false" customHeight="false" hidden="false" ht="12.1" outlineLevel="0" r="294">
      <c r="A294" s="37" t="n">
        <v>46363</v>
      </c>
      <c r="B294" s="16" t="s">
        <v>322</v>
      </c>
      <c r="C294" s="16" t="s">
        <v>49</v>
      </c>
      <c r="D294" s="16" t="s">
        <v>50</v>
      </c>
      <c r="E294" s="6" t="n">
        <v>1000</v>
      </c>
      <c r="F294" s="7" t="n">
        <v>1</v>
      </c>
      <c r="G294" s="6" t="n">
        <v>12.98</v>
      </c>
      <c r="H294" s="6" t="n">
        <v>2</v>
      </c>
      <c r="I294" s="6" t="n">
        <v>12.98</v>
      </c>
      <c r="J294" s="6" t="n">
        <v>10.98</v>
      </c>
    </row>
    <row collapsed="false" customFormat="false" customHeight="false" hidden="false" ht="12.1" outlineLevel="0" r="295">
      <c r="A295" s="37" t="n">
        <v>46366</v>
      </c>
      <c r="B295" s="16" t="s">
        <v>322</v>
      </c>
      <c r="C295" s="16" t="s">
        <v>60</v>
      </c>
      <c r="D295" s="16" t="s">
        <v>61</v>
      </c>
      <c r="E295" s="6" t="n">
        <v>1000</v>
      </c>
      <c r="F295" s="7" t="n">
        <v>1</v>
      </c>
      <c r="G295" s="6" t="n">
        <v>13.7</v>
      </c>
      <c r="H295" s="6" t="n">
        <v>2</v>
      </c>
      <c r="I295" s="6" t="n">
        <v>13.7</v>
      </c>
      <c r="J295" s="6" t="n">
        <v>11.7</v>
      </c>
    </row>
    <row collapsed="false" customFormat="false" customHeight="false" hidden="false" ht="12.1" outlineLevel="0" r="296">
      <c r="A296" s="37" t="n">
        <v>46369</v>
      </c>
      <c r="B296" s="16" t="s">
        <v>322</v>
      </c>
      <c r="C296" s="16" t="s">
        <v>41</v>
      </c>
      <c r="D296" s="16" t="s">
        <v>42</v>
      </c>
      <c r="E296" s="6" t="n">
        <v>1000</v>
      </c>
      <c r="F296" s="7" t="n">
        <v>1</v>
      </c>
      <c r="G296" s="6" t="n">
        <v>12.99</v>
      </c>
      <c r="H296" s="6" t="n">
        <v>2</v>
      </c>
      <c r="I296" s="6" t="n">
        <v>12.99</v>
      </c>
      <c r="J296" s="6" t="n">
        <v>10.99</v>
      </c>
    </row>
    <row collapsed="false" customFormat="false" customHeight="false" hidden="false" ht="12.1" outlineLevel="0" r="297">
      <c r="A297" s="37" t="n">
        <v>46372</v>
      </c>
      <c r="B297" s="16" t="s">
        <v>322</v>
      </c>
      <c r="C297" s="16" t="s">
        <v>45</v>
      </c>
      <c r="D297" s="16" t="s">
        <v>46</v>
      </c>
      <c r="E297" s="6" t="n">
        <v>1000</v>
      </c>
      <c r="F297" s="7" t="n">
        <v>1</v>
      </c>
      <c r="G297" s="6" t="n">
        <v>13.03</v>
      </c>
      <c r="H297" s="6" t="n">
        <v>2</v>
      </c>
      <c r="I297" s="6" t="n">
        <v>13.03</v>
      </c>
      <c r="J297" s="6" t="n">
        <v>11.03</v>
      </c>
    </row>
    <row collapsed="false" customFormat="false" customHeight="false" hidden="false" ht="12.1" outlineLevel="0" r="298">
      <c r="A298" s="37" t="n">
        <v>46372</v>
      </c>
      <c r="B298" s="16" t="s">
        <v>322</v>
      </c>
      <c r="C298" s="16" t="s">
        <v>57</v>
      </c>
      <c r="D298" s="16" t="s">
        <v>58</v>
      </c>
      <c r="E298" s="6" t="n">
        <v>1000</v>
      </c>
      <c r="F298" s="7" t="n">
        <v>1</v>
      </c>
      <c r="G298" s="6" t="n">
        <v>13.11</v>
      </c>
      <c r="H298" s="6" t="n">
        <v>2</v>
      </c>
      <c r="I298" s="6" t="n">
        <v>13.11</v>
      </c>
      <c r="J298" s="6" t="n">
        <v>11.11</v>
      </c>
    </row>
    <row collapsed="false" customFormat="false" customHeight="false" hidden="false" ht="12.1" outlineLevel="0" r="299">
      <c r="A299" s="37" t="n">
        <v>46373</v>
      </c>
      <c r="B299" s="16" t="s">
        <v>322</v>
      </c>
      <c r="C299" s="16" t="s">
        <v>32</v>
      </c>
      <c r="D299" s="16" t="s">
        <v>34</v>
      </c>
      <c r="E299" s="6" t="n">
        <v>1000</v>
      </c>
      <c r="F299" s="7" t="n">
        <v>2</v>
      </c>
      <c r="G299" s="6" t="n">
        <v>27.12</v>
      </c>
      <c r="H299" s="6" t="n">
        <v>7</v>
      </c>
      <c r="I299" s="6" t="n">
        <v>54.24</v>
      </c>
      <c r="J299" s="6" t="n">
        <v>47.24</v>
      </c>
    </row>
    <row collapsed="false" customFormat="false" customHeight="false" hidden="false" ht="12.1" outlineLevel="0" r="300">
      <c r="A300" s="37" t="n">
        <v>46374</v>
      </c>
      <c r="B300" s="16" t="s">
        <v>322</v>
      </c>
      <c r="C300" s="16" t="s">
        <v>76</v>
      </c>
      <c r="D300" s="16" t="s">
        <v>77</v>
      </c>
      <c r="E300" s="6" t="n">
        <v>960</v>
      </c>
      <c r="F300" s="7" t="n">
        <v>1</v>
      </c>
      <c r="G300" s="6" t="n">
        <v>14.37</v>
      </c>
      <c r="H300" s="6" t="n">
        <v>2</v>
      </c>
      <c r="I300" s="6" t="n">
        <v>14.37</v>
      </c>
      <c r="J300" s="6" t="n">
        <v>12.37</v>
      </c>
    </row>
    <row collapsed="false" customFormat="false" customHeight="false" hidden="false" ht="12.1" outlineLevel="0" r="301">
      <c r="A301" s="37" t="n">
        <v>46374</v>
      </c>
      <c r="B301" s="16" t="s">
        <v>322</v>
      </c>
      <c r="C301" s="16" t="s">
        <v>37</v>
      </c>
      <c r="D301" s="16" t="s">
        <v>38</v>
      </c>
      <c r="E301" s="6" t="n">
        <v>1000</v>
      </c>
      <c r="F301" s="7" t="n">
        <v>1</v>
      </c>
      <c r="G301" s="6" t="n">
        <v>19.32</v>
      </c>
      <c r="H301" s="6" t="n">
        <v>3</v>
      </c>
      <c r="I301" s="6" t="n">
        <v>19.32</v>
      </c>
      <c r="J301" s="6" t="n">
        <v>16.32</v>
      </c>
    </row>
    <row collapsed="false" customFormat="false" customHeight="false" hidden="false" ht="12.1" outlineLevel="0" r="302">
      <c r="A302" s="37" t="n">
        <v>46390</v>
      </c>
      <c r="B302" s="16" t="s">
        <v>322</v>
      </c>
      <c r="C302" s="16" t="s">
        <v>72</v>
      </c>
      <c r="D302" s="16" t="s">
        <v>73</v>
      </c>
      <c r="E302" s="6" t="n">
        <v>520</v>
      </c>
      <c r="F302" s="7" t="n">
        <v>3</v>
      </c>
      <c r="G302" s="6" t="n">
        <v>5.42</v>
      </c>
      <c r="H302" s="6" t="n">
        <v>2</v>
      </c>
      <c r="I302" s="6" t="n">
        <v>16.26</v>
      </c>
      <c r="J302" s="6" t="n">
        <v>14.26</v>
      </c>
    </row>
    <row collapsed="false" customFormat="false" customHeight="false" hidden="false" ht="12.1" outlineLevel="0" r="303">
      <c r="A303" s="37" t="n">
        <v>46393</v>
      </c>
      <c r="B303" s="16" t="s">
        <v>322</v>
      </c>
      <c r="C303" s="16" t="s">
        <v>68</v>
      </c>
      <c r="D303" s="16" t="s">
        <v>69</v>
      </c>
      <c r="E303" s="6" t="n">
        <v>1000</v>
      </c>
      <c r="F303" s="7" t="n">
        <v>2</v>
      </c>
      <c r="G303" s="6" t="n">
        <v>20.75</v>
      </c>
      <c r="H303" s="6" t="n">
        <v>5</v>
      </c>
      <c r="I303" s="6" t="n">
        <v>41.5</v>
      </c>
      <c r="J303" s="6" t="n">
        <v>36.5</v>
      </c>
    </row>
    <row collapsed="false" customFormat="false" customHeight="false" hidden="false" ht="12.1" outlineLevel="0" r="304">
      <c r="A304" s="37" t="n">
        <v>46393</v>
      </c>
      <c r="B304" s="16" t="s">
        <v>322</v>
      </c>
      <c r="C304" s="16" t="s">
        <v>49</v>
      </c>
      <c r="D304" s="16" t="s">
        <v>50</v>
      </c>
      <c r="E304" s="6" t="n">
        <v>1000</v>
      </c>
      <c r="F304" s="7" t="n">
        <v>1</v>
      </c>
      <c r="G304" s="6" t="n">
        <v>12.98</v>
      </c>
      <c r="H304" s="6" t="n">
        <v>2</v>
      </c>
      <c r="I304" s="6" t="n">
        <v>12.98</v>
      </c>
      <c r="J304" s="6" t="n">
        <v>10.98</v>
      </c>
    </row>
    <row collapsed="false" customFormat="false" customHeight="false" hidden="false" ht="12.1" outlineLevel="0" r="305">
      <c r="A305" s="37" t="n">
        <v>46396</v>
      </c>
      <c r="B305" s="16" t="s">
        <v>322</v>
      </c>
      <c r="C305" s="16" t="s">
        <v>60</v>
      </c>
      <c r="D305" s="16" t="s">
        <v>61</v>
      </c>
      <c r="E305" s="6" t="n">
        <v>1000</v>
      </c>
      <c r="F305" s="7" t="n">
        <v>1</v>
      </c>
      <c r="G305" s="6" t="n">
        <v>13.7</v>
      </c>
      <c r="H305" s="6" t="n">
        <v>2</v>
      </c>
      <c r="I305" s="6" t="n">
        <v>13.7</v>
      </c>
      <c r="J305" s="6" t="n">
        <v>11.7</v>
      </c>
    </row>
    <row collapsed="false" customFormat="false" customHeight="false" hidden="false" ht="12.1" outlineLevel="0" r="306">
      <c r="A306" s="37" t="n">
        <v>46399</v>
      </c>
      <c r="B306" s="16" t="s">
        <v>322</v>
      </c>
      <c r="C306" s="16" t="s">
        <v>41</v>
      </c>
      <c r="D306" s="16" t="s">
        <v>42</v>
      </c>
      <c r="E306" s="6" t="n">
        <v>1000</v>
      </c>
      <c r="F306" s="7" t="n">
        <v>1</v>
      </c>
      <c r="G306" s="6" t="n">
        <v>12.99</v>
      </c>
      <c r="H306" s="6" t="n">
        <v>2</v>
      </c>
      <c r="I306" s="6" t="n">
        <v>12.99</v>
      </c>
      <c r="J306" s="6" t="n">
        <v>10.99</v>
      </c>
    </row>
    <row collapsed="false" customFormat="false" customHeight="false" hidden="false" ht="12.1" outlineLevel="0" r="307">
      <c r="A307" s="37" t="n">
        <v>46402</v>
      </c>
      <c r="B307" s="16" t="s">
        <v>322</v>
      </c>
      <c r="C307" s="16" t="s">
        <v>45</v>
      </c>
      <c r="D307" s="16" t="s">
        <v>46</v>
      </c>
      <c r="E307" s="6" t="n">
        <v>1000</v>
      </c>
      <c r="F307" s="7" t="n">
        <v>1</v>
      </c>
      <c r="G307" s="6" t="n">
        <v>13.03</v>
      </c>
      <c r="H307" s="6" t="n">
        <v>2</v>
      </c>
      <c r="I307" s="6" t="n">
        <v>13.03</v>
      </c>
      <c r="J307" s="6" t="n">
        <v>11.03</v>
      </c>
    </row>
    <row collapsed="false" customFormat="false" customHeight="false" hidden="false" ht="12.1" outlineLevel="0" r="308">
      <c r="A308" s="37" t="n">
        <v>46403</v>
      </c>
      <c r="B308" s="16" t="s">
        <v>322</v>
      </c>
      <c r="C308" s="16" t="s">
        <v>32</v>
      </c>
      <c r="D308" s="16" t="s">
        <v>34</v>
      </c>
      <c r="E308" s="6" t="n">
        <v>1000</v>
      </c>
      <c r="F308" s="7" t="n">
        <v>2</v>
      </c>
      <c r="G308" s="6" t="n">
        <v>27.12</v>
      </c>
      <c r="H308" s="6" t="n">
        <v>7</v>
      </c>
      <c r="I308" s="6" t="n">
        <v>54.24</v>
      </c>
      <c r="J308" s="6" t="n">
        <v>47.24</v>
      </c>
    </row>
    <row collapsed="false" customFormat="false" customHeight="false" hidden="false" ht="12.1" outlineLevel="0" r="309">
      <c r="A309" s="37" t="n">
        <v>46403</v>
      </c>
      <c r="B309" s="16" t="s">
        <v>322</v>
      </c>
      <c r="C309" s="16" t="s">
        <v>57</v>
      </c>
      <c r="D309" s="16" t="s">
        <v>58</v>
      </c>
      <c r="E309" s="6" t="n">
        <v>1000</v>
      </c>
      <c r="F309" s="7" t="n">
        <v>1</v>
      </c>
      <c r="G309" s="6" t="n">
        <v>13.11</v>
      </c>
      <c r="H309" s="6" t="n">
        <v>2</v>
      </c>
      <c r="I309" s="6" t="n">
        <v>13.11</v>
      </c>
      <c r="J309" s="6" t="n">
        <v>11.11</v>
      </c>
    </row>
    <row collapsed="false" customFormat="false" customHeight="false" hidden="false" ht="12.1" outlineLevel="0" r="310">
      <c r="A310" s="37" t="n">
        <v>46404</v>
      </c>
      <c r="B310" s="16" t="s">
        <v>322</v>
      </c>
      <c r="C310" s="16" t="s">
        <v>76</v>
      </c>
      <c r="D310" s="16" t="s">
        <v>77</v>
      </c>
      <c r="E310" s="6" t="n">
        <v>960</v>
      </c>
      <c r="F310" s="7" t="n">
        <v>1</v>
      </c>
      <c r="G310" s="6" t="n">
        <v>13.61</v>
      </c>
      <c r="H310" s="6" t="n">
        <v>2</v>
      </c>
      <c r="I310" s="6" t="n">
        <v>13.61</v>
      </c>
      <c r="J310" s="6" t="n">
        <v>11.61</v>
      </c>
    </row>
    <row collapsed="false" customFormat="false" customHeight="false" hidden="false" ht="12.1" outlineLevel="0" r="311">
      <c r="A311" s="37" t="n">
        <v>46404</v>
      </c>
      <c r="B311" s="16" t="s">
        <v>322</v>
      </c>
      <c r="C311" s="16" t="s">
        <v>37</v>
      </c>
      <c r="D311" s="16" t="s">
        <v>38</v>
      </c>
      <c r="E311" s="6" t="n">
        <v>1000</v>
      </c>
      <c r="F311" s="7" t="n">
        <v>1</v>
      </c>
      <c r="G311" s="6" t="n">
        <v>19.32</v>
      </c>
      <c r="H311" s="6" t="n">
        <v>3</v>
      </c>
      <c r="I311" s="6" t="n">
        <v>19.32</v>
      </c>
      <c r="J311" s="6" t="n">
        <v>16.32</v>
      </c>
    </row>
    <row collapsed="false" customFormat="false" customHeight="false" hidden="false" ht="12.1" outlineLevel="0" r="312">
      <c r="A312" s="37" t="n">
        <v>46420</v>
      </c>
      <c r="B312" s="16" t="s">
        <v>322</v>
      </c>
      <c r="C312" s="16" t="s">
        <v>72</v>
      </c>
      <c r="D312" s="16" t="s">
        <v>73</v>
      </c>
      <c r="E312" s="6" t="n">
        <v>520</v>
      </c>
      <c r="F312" s="7" t="n">
        <v>3</v>
      </c>
      <c r="G312" s="6" t="n">
        <v>4.44</v>
      </c>
      <c r="H312" s="6" t="n">
        <v>2</v>
      </c>
      <c r="I312" s="6" t="n">
        <v>13.32</v>
      </c>
      <c r="J312" s="6" t="n">
        <v>11.32</v>
      </c>
    </row>
    <row collapsed="false" customFormat="false" customHeight="false" hidden="false" ht="12.1" outlineLevel="0" r="313">
      <c r="A313" s="37" t="n">
        <v>46423</v>
      </c>
      <c r="B313" s="16" t="s">
        <v>322</v>
      </c>
      <c r="C313" s="16" t="s">
        <v>68</v>
      </c>
      <c r="D313" s="16" t="s">
        <v>69</v>
      </c>
      <c r="E313" s="6" t="n">
        <v>1000</v>
      </c>
      <c r="F313" s="7" t="n">
        <v>2</v>
      </c>
      <c r="G313" s="6" t="n">
        <v>20.75</v>
      </c>
      <c r="H313" s="6" t="n">
        <v>5</v>
      </c>
      <c r="I313" s="6" t="n">
        <v>41.5</v>
      </c>
      <c r="J313" s="6" t="n">
        <v>36.5</v>
      </c>
    </row>
    <row collapsed="false" customFormat="false" customHeight="false" hidden="false" ht="12.1" outlineLevel="0" r="314">
      <c r="A314" s="37" t="n">
        <v>46423</v>
      </c>
      <c r="B314" s="16" t="s">
        <v>322</v>
      </c>
      <c r="C314" s="16" t="s">
        <v>49</v>
      </c>
      <c r="D314" s="16" t="s">
        <v>50</v>
      </c>
      <c r="E314" s="6" t="n">
        <v>1000</v>
      </c>
      <c r="F314" s="7" t="n">
        <v>1</v>
      </c>
      <c r="G314" s="6" t="n">
        <v>12.98</v>
      </c>
      <c r="H314" s="6" t="n">
        <v>2</v>
      </c>
      <c r="I314" s="6" t="n">
        <v>12.98</v>
      </c>
      <c r="J314" s="6" t="n">
        <v>10.98</v>
      </c>
    </row>
    <row collapsed="false" customFormat="false" customHeight="false" hidden="false" ht="12.1" outlineLevel="0" r="315">
      <c r="A315" s="37" t="n">
        <v>46426</v>
      </c>
      <c r="B315" s="16" t="s">
        <v>322</v>
      </c>
      <c r="C315" s="16" t="s">
        <v>60</v>
      </c>
      <c r="D315" s="16" t="s">
        <v>61</v>
      </c>
      <c r="E315" s="6" t="n">
        <v>1000</v>
      </c>
      <c r="F315" s="7" t="n">
        <v>1</v>
      </c>
      <c r="G315" s="6" t="n">
        <v>13.7</v>
      </c>
      <c r="H315" s="6" t="n">
        <v>2</v>
      </c>
      <c r="I315" s="6" t="n">
        <v>13.7</v>
      </c>
      <c r="J315" s="6" t="n">
        <v>11.7</v>
      </c>
    </row>
    <row collapsed="false" customFormat="false" customHeight="false" hidden="false" ht="12.1" outlineLevel="0" r="316">
      <c r="A316" s="37" t="n">
        <v>46429</v>
      </c>
      <c r="B316" s="16" t="s">
        <v>322</v>
      </c>
      <c r="C316" s="16" t="s">
        <v>41</v>
      </c>
      <c r="D316" s="16" t="s">
        <v>42</v>
      </c>
      <c r="E316" s="6" t="n">
        <v>1000</v>
      </c>
      <c r="F316" s="7" t="n">
        <v>1</v>
      </c>
      <c r="G316" s="6" t="n">
        <v>12.99</v>
      </c>
      <c r="H316" s="6" t="n">
        <v>2</v>
      </c>
      <c r="I316" s="6" t="n">
        <v>12.99</v>
      </c>
      <c r="J316" s="6" t="n">
        <v>10.99</v>
      </c>
    </row>
    <row collapsed="false" customFormat="false" customHeight="false" hidden="false" ht="12.1" outlineLevel="0" r="317">
      <c r="A317" s="37" t="n">
        <v>46432</v>
      </c>
      <c r="B317" s="16" t="s">
        <v>322</v>
      </c>
      <c r="C317" s="16" t="s">
        <v>45</v>
      </c>
      <c r="D317" s="16" t="s">
        <v>46</v>
      </c>
      <c r="E317" s="6" t="n">
        <v>1000</v>
      </c>
      <c r="F317" s="7" t="n">
        <v>1</v>
      </c>
      <c r="G317" s="6" t="n">
        <v>13.03</v>
      </c>
      <c r="H317" s="6" t="n">
        <v>2</v>
      </c>
      <c r="I317" s="6" t="n">
        <v>13.03</v>
      </c>
      <c r="J317" s="6" t="n">
        <v>11.03</v>
      </c>
    </row>
    <row collapsed="false" customFormat="false" customHeight="false" hidden="false" ht="12.1" outlineLevel="0" r="318">
      <c r="A318" s="37" t="n">
        <v>46433</v>
      </c>
      <c r="B318" s="16" t="s">
        <v>322</v>
      </c>
      <c r="C318" s="16" t="s">
        <v>32</v>
      </c>
      <c r="D318" s="16" t="s">
        <v>34</v>
      </c>
      <c r="E318" s="6" t="n">
        <v>1000</v>
      </c>
      <c r="F318" s="7" t="n">
        <v>2</v>
      </c>
      <c r="G318" s="6" t="n">
        <v>27.12</v>
      </c>
      <c r="H318" s="6" t="n">
        <v>7</v>
      </c>
      <c r="I318" s="6" t="n">
        <v>54.24</v>
      </c>
      <c r="J318" s="6" t="n">
        <v>47.24</v>
      </c>
    </row>
    <row collapsed="false" customFormat="false" customHeight="false" hidden="false" ht="12.1" outlineLevel="0" r="319">
      <c r="A319" s="37" t="n">
        <v>46434</v>
      </c>
      <c r="B319" s="16" t="s">
        <v>322</v>
      </c>
      <c r="C319" s="16" t="s">
        <v>76</v>
      </c>
      <c r="D319" s="16" t="s">
        <v>77</v>
      </c>
      <c r="E319" s="6" t="n">
        <v>960</v>
      </c>
      <c r="F319" s="7" t="n">
        <v>1</v>
      </c>
      <c r="G319" s="6" t="n">
        <v>12.85</v>
      </c>
      <c r="H319" s="6" t="n">
        <v>2</v>
      </c>
      <c r="I319" s="6" t="n">
        <v>12.85</v>
      </c>
      <c r="J319" s="6" t="n">
        <v>10.85</v>
      </c>
    </row>
    <row collapsed="false" customFormat="false" customHeight="false" hidden="false" ht="12.1" outlineLevel="0" r="320">
      <c r="A320" s="37" t="n">
        <v>46434</v>
      </c>
      <c r="B320" s="16" t="s">
        <v>322</v>
      </c>
      <c r="C320" s="16" t="s">
        <v>37</v>
      </c>
      <c r="D320" s="16" t="s">
        <v>38</v>
      </c>
      <c r="E320" s="6" t="n">
        <v>1000</v>
      </c>
      <c r="F320" s="7" t="n">
        <v>1</v>
      </c>
      <c r="G320" s="6" t="n">
        <v>19.32</v>
      </c>
      <c r="H320" s="6" t="n">
        <v>3</v>
      </c>
      <c r="I320" s="6" t="n">
        <v>19.32</v>
      </c>
      <c r="J320" s="6" t="n">
        <v>16.32</v>
      </c>
    </row>
    <row collapsed="false" customFormat="false" customHeight="false" hidden="false" ht="12.1" outlineLevel="0" r="321">
      <c r="A321" s="37" t="n">
        <v>46434</v>
      </c>
      <c r="B321" s="16" t="s">
        <v>322</v>
      </c>
      <c r="C321" s="16" t="s">
        <v>57</v>
      </c>
      <c r="D321" s="16" t="s">
        <v>58</v>
      </c>
      <c r="E321" s="6" t="n">
        <v>1000</v>
      </c>
      <c r="F321" s="7" t="n">
        <v>1</v>
      </c>
      <c r="G321" s="6" t="n">
        <v>13.11</v>
      </c>
      <c r="H321" s="6" t="n">
        <v>2</v>
      </c>
      <c r="I321" s="6" t="n">
        <v>13.11</v>
      </c>
      <c r="J321" s="6" t="n">
        <v>11.11</v>
      </c>
    </row>
    <row collapsed="false" customFormat="false" customHeight="false" hidden="false" ht="12.1" outlineLevel="0" r="322">
      <c r="A322" s="37" t="n">
        <v>46450</v>
      </c>
      <c r="B322" s="16" t="s">
        <v>322</v>
      </c>
      <c r="C322" s="16" t="s">
        <v>72</v>
      </c>
      <c r="D322" s="16" t="s">
        <v>73</v>
      </c>
      <c r="E322" s="6" t="n">
        <v>520</v>
      </c>
      <c r="F322" s="7" t="n">
        <v>3</v>
      </c>
      <c r="G322" s="6" t="n">
        <v>4.44</v>
      </c>
      <c r="H322" s="6" t="n">
        <v>2</v>
      </c>
      <c r="I322" s="6" t="n">
        <v>13.32</v>
      </c>
      <c r="J322" s="6" t="n">
        <v>11.32</v>
      </c>
    </row>
    <row collapsed="false" customFormat="false" customHeight="false" hidden="false" ht="12.1" outlineLevel="0" r="323">
      <c r="A323" s="37" t="n">
        <v>46453</v>
      </c>
      <c r="B323" s="16" t="s">
        <v>322</v>
      </c>
      <c r="C323" s="16" t="s">
        <v>68</v>
      </c>
      <c r="D323" s="16" t="s">
        <v>69</v>
      </c>
      <c r="E323" s="6" t="n">
        <v>1000</v>
      </c>
      <c r="F323" s="7" t="n">
        <v>2</v>
      </c>
      <c r="G323" s="6" t="n">
        <v>20.75</v>
      </c>
      <c r="H323" s="6" t="n">
        <v>5</v>
      </c>
      <c r="I323" s="6" t="n">
        <v>41.5</v>
      </c>
      <c r="J323" s="6" t="n">
        <v>36.5</v>
      </c>
    </row>
    <row collapsed="false" customFormat="false" customHeight="false" hidden="false" ht="12.1" outlineLevel="0" r="324">
      <c r="A324" s="37" t="n">
        <v>46453</v>
      </c>
      <c r="B324" s="16" t="s">
        <v>322</v>
      </c>
      <c r="C324" s="16" t="s">
        <v>49</v>
      </c>
      <c r="D324" s="16" t="s">
        <v>50</v>
      </c>
      <c r="E324" s="6" t="n">
        <v>1000</v>
      </c>
      <c r="F324" s="7" t="n">
        <v>1</v>
      </c>
      <c r="G324" s="6" t="n">
        <v>12.98</v>
      </c>
      <c r="H324" s="6" t="n">
        <v>2</v>
      </c>
      <c r="I324" s="6" t="n">
        <v>12.98</v>
      </c>
      <c r="J324" s="6" t="n">
        <v>10.98</v>
      </c>
    </row>
    <row collapsed="false" customFormat="false" customHeight="false" hidden="false" ht="12.1" outlineLevel="0" r="325">
      <c r="A325" s="37" t="n">
        <v>46456</v>
      </c>
      <c r="B325" s="16" t="s">
        <v>322</v>
      </c>
      <c r="C325" s="16" t="s">
        <v>60</v>
      </c>
      <c r="D325" s="16" t="s">
        <v>61</v>
      </c>
      <c r="E325" s="6" t="n">
        <v>1000</v>
      </c>
      <c r="F325" s="7" t="n">
        <v>1</v>
      </c>
      <c r="G325" s="6" t="n">
        <v>13.7</v>
      </c>
      <c r="H325" s="6" t="n">
        <v>2</v>
      </c>
      <c r="I325" s="6" t="n">
        <v>13.7</v>
      </c>
      <c r="J325" s="6" t="n">
        <v>11.7</v>
      </c>
    </row>
    <row collapsed="false" customFormat="false" customHeight="false" hidden="false" ht="12.1" outlineLevel="0" r="326">
      <c r="A326" s="37" t="n">
        <v>46462</v>
      </c>
      <c r="B326" s="16" t="s">
        <v>322</v>
      </c>
      <c r="C326" s="16" t="s">
        <v>45</v>
      </c>
      <c r="D326" s="16" t="s">
        <v>46</v>
      </c>
      <c r="E326" s="6" t="n">
        <v>1000</v>
      </c>
      <c r="F326" s="7" t="n">
        <v>1</v>
      </c>
      <c r="G326" s="6" t="n">
        <v>13.03</v>
      </c>
      <c r="H326" s="6" t="n">
        <v>2</v>
      </c>
      <c r="I326" s="6" t="n">
        <v>13.03</v>
      </c>
      <c r="J326" s="6" t="n">
        <v>11.03</v>
      </c>
    </row>
    <row collapsed="false" customFormat="false" customHeight="false" hidden="false" ht="12.1" outlineLevel="0" r="327">
      <c r="A327" s="37" t="n">
        <v>46463</v>
      </c>
      <c r="B327" s="16" t="s">
        <v>322</v>
      </c>
      <c r="C327" s="16" t="s">
        <v>32</v>
      </c>
      <c r="D327" s="16" t="s">
        <v>34</v>
      </c>
      <c r="E327" s="6" t="n">
        <v>1000</v>
      </c>
      <c r="F327" s="7" t="n">
        <v>2</v>
      </c>
      <c r="G327" s="6" t="n">
        <v>27.12</v>
      </c>
      <c r="H327" s="6" t="n">
        <v>7</v>
      </c>
      <c r="I327" s="6" t="n">
        <v>54.24</v>
      </c>
      <c r="J327" s="6" t="n">
        <v>47.24</v>
      </c>
    </row>
    <row collapsed="false" customFormat="false" customHeight="false" hidden="false" ht="12.1" outlineLevel="0" r="328">
      <c r="A328" s="37" t="n">
        <v>46464</v>
      </c>
      <c r="B328" s="16" t="s">
        <v>322</v>
      </c>
      <c r="C328" s="16" t="s">
        <v>76</v>
      </c>
      <c r="D328" s="16" t="s">
        <v>77</v>
      </c>
      <c r="E328" s="6" t="n">
        <v>960</v>
      </c>
      <c r="F328" s="7" t="n">
        <v>1</v>
      </c>
      <c r="G328" s="6" t="n">
        <v>12.1</v>
      </c>
      <c r="H328" s="6" t="n">
        <v>2</v>
      </c>
      <c r="I328" s="6" t="n">
        <v>12.1</v>
      </c>
      <c r="J328" s="6" t="n">
        <v>10.1</v>
      </c>
    </row>
    <row collapsed="false" customFormat="false" customHeight="false" hidden="false" ht="12.1" outlineLevel="0" r="329">
      <c r="A329" s="37" t="n">
        <v>46464</v>
      </c>
      <c r="B329" s="16" t="s">
        <v>322</v>
      </c>
      <c r="C329" s="16" t="s">
        <v>37</v>
      </c>
      <c r="D329" s="16" t="s">
        <v>38</v>
      </c>
      <c r="E329" s="6" t="n">
        <v>1000</v>
      </c>
      <c r="F329" s="7" t="n">
        <v>1</v>
      </c>
      <c r="G329" s="6" t="n">
        <v>19.32</v>
      </c>
      <c r="H329" s="6" t="n">
        <v>3</v>
      </c>
      <c r="I329" s="6" t="n">
        <v>19.32</v>
      </c>
      <c r="J329" s="6" t="n">
        <v>16.32</v>
      </c>
    </row>
    <row collapsed="false" customFormat="false" customHeight="false" hidden="false" ht="12.1" outlineLevel="0" r="330">
      <c r="A330" s="37" t="n">
        <v>46465</v>
      </c>
      <c r="B330" s="16" t="s">
        <v>322</v>
      </c>
      <c r="C330" s="16" t="s">
        <v>57</v>
      </c>
      <c r="D330" s="16" t="s">
        <v>58</v>
      </c>
      <c r="E330" s="6" t="n">
        <v>1000</v>
      </c>
      <c r="F330" s="7" t="n">
        <v>1</v>
      </c>
      <c r="G330" s="6" t="n">
        <v>13.11</v>
      </c>
      <c r="H330" s="6" t="n">
        <v>2</v>
      </c>
      <c r="I330" s="6" t="n">
        <v>13.11</v>
      </c>
      <c r="J330" s="6" t="n">
        <v>11.11</v>
      </c>
    </row>
    <row collapsed="false" customFormat="false" customHeight="false" hidden="false" ht="12.1" outlineLevel="0" r="331">
      <c r="A331" s="37" t="n">
        <v>46480</v>
      </c>
      <c r="B331" s="16" t="s">
        <v>322</v>
      </c>
      <c r="C331" s="16" t="s">
        <v>72</v>
      </c>
      <c r="D331" s="16" t="s">
        <v>73</v>
      </c>
      <c r="E331" s="6" t="n">
        <v>520</v>
      </c>
      <c r="F331" s="7" t="n">
        <v>3</v>
      </c>
      <c r="G331" s="6" t="n">
        <v>4.44</v>
      </c>
      <c r="H331" s="6" t="n">
        <v>2</v>
      </c>
      <c r="I331" s="6" t="n">
        <v>13.32</v>
      </c>
      <c r="J331" s="6" t="n">
        <v>11.32</v>
      </c>
    </row>
    <row collapsed="false" customFormat="false" customHeight="false" hidden="false" ht="12.1" outlineLevel="0" r="332">
      <c r="A332" s="37" t="n">
        <v>46483</v>
      </c>
      <c r="B332" s="16" t="s">
        <v>322</v>
      </c>
      <c r="C332" s="16" t="s">
        <v>68</v>
      </c>
      <c r="D332" s="16" t="s">
        <v>69</v>
      </c>
      <c r="E332" s="6" t="n">
        <v>1000</v>
      </c>
      <c r="F332" s="7" t="n">
        <v>2</v>
      </c>
      <c r="G332" s="6" t="n">
        <v>16.6</v>
      </c>
      <c r="H332" s="6" t="n">
        <v>4</v>
      </c>
      <c r="I332" s="6" t="n">
        <v>33.2</v>
      </c>
      <c r="J332" s="6" t="n">
        <v>29.2</v>
      </c>
    </row>
    <row collapsed="false" customFormat="false" customHeight="false" hidden="false" ht="12.1" outlineLevel="0" r="333">
      <c r="A333" s="37" t="n">
        <v>46483</v>
      </c>
      <c r="B333" s="16" t="s">
        <v>322</v>
      </c>
      <c r="C333" s="16" t="s">
        <v>49</v>
      </c>
      <c r="D333" s="16" t="s">
        <v>50</v>
      </c>
      <c r="E333" s="6" t="n">
        <v>1000</v>
      </c>
      <c r="F333" s="7" t="n">
        <v>1</v>
      </c>
      <c r="G333" s="6" t="n">
        <v>12.98</v>
      </c>
      <c r="H333" s="6" t="n">
        <v>2</v>
      </c>
      <c r="I333" s="6" t="n">
        <v>12.98</v>
      </c>
      <c r="J333" s="6" t="n">
        <v>10.98</v>
      </c>
    </row>
    <row collapsed="false" customFormat="false" customHeight="false" hidden="false" ht="12.1" outlineLevel="0" r="334">
      <c r="A334" s="37" t="n">
        <v>46486</v>
      </c>
      <c r="B334" s="16" t="s">
        <v>322</v>
      </c>
      <c r="C334" s="16" t="s">
        <v>60</v>
      </c>
      <c r="D334" s="16" t="s">
        <v>61</v>
      </c>
      <c r="E334" s="6" t="n">
        <v>1000</v>
      </c>
      <c r="F334" s="7" t="n">
        <v>1</v>
      </c>
      <c r="G334" s="6" t="n">
        <v>13.7</v>
      </c>
      <c r="H334" s="6" t="n">
        <v>2</v>
      </c>
      <c r="I334" s="6" t="n">
        <v>13.7</v>
      </c>
      <c r="J334" s="6" t="n">
        <v>11.7</v>
      </c>
    </row>
    <row collapsed="false" customFormat="false" customHeight="false" hidden="false" ht="12.1" outlineLevel="0" r="335">
      <c r="A335" s="37" t="n">
        <v>46492</v>
      </c>
      <c r="B335" s="16" t="s">
        <v>322</v>
      </c>
      <c r="C335" s="16" t="s">
        <v>45</v>
      </c>
      <c r="D335" s="16" t="s">
        <v>46</v>
      </c>
      <c r="E335" s="6" t="n">
        <v>1000</v>
      </c>
      <c r="F335" s="7" t="n">
        <v>1</v>
      </c>
      <c r="G335" s="6" t="n">
        <v>13.03</v>
      </c>
      <c r="H335" s="6" t="n">
        <v>2</v>
      </c>
      <c r="I335" s="6" t="n">
        <v>13.03</v>
      </c>
      <c r="J335" s="6" t="n">
        <v>11.03</v>
      </c>
    </row>
    <row collapsed="false" customFormat="false" customHeight="false" hidden="false" ht="12.1" outlineLevel="0" r="336">
      <c r="A336" s="37" t="n">
        <v>46493</v>
      </c>
      <c r="B336" s="16" t="s">
        <v>322</v>
      </c>
      <c r="C336" s="16" t="s">
        <v>32</v>
      </c>
      <c r="D336" s="16" t="s">
        <v>34</v>
      </c>
      <c r="E336" s="6" t="n">
        <v>1000</v>
      </c>
      <c r="F336" s="7" t="n">
        <v>2</v>
      </c>
      <c r="G336" s="6" t="n">
        <v>27.12</v>
      </c>
      <c r="H336" s="6" t="n">
        <v>7</v>
      </c>
      <c r="I336" s="6" t="n">
        <v>54.24</v>
      </c>
      <c r="J336" s="6" t="n">
        <v>47.24</v>
      </c>
    </row>
    <row collapsed="false" customFormat="false" customHeight="false" hidden="false" ht="12.1" outlineLevel="0" r="337">
      <c r="A337" s="37" t="n">
        <v>46494</v>
      </c>
      <c r="B337" s="16" t="s">
        <v>322</v>
      </c>
      <c r="C337" s="16" t="s">
        <v>76</v>
      </c>
      <c r="D337" s="16" t="s">
        <v>77</v>
      </c>
      <c r="E337" s="6" t="n">
        <v>960</v>
      </c>
      <c r="F337" s="7" t="n">
        <v>1</v>
      </c>
      <c r="G337" s="6" t="n">
        <v>11.34</v>
      </c>
      <c r="H337" s="6" t="n">
        <v>1</v>
      </c>
      <c r="I337" s="6" t="n">
        <v>11.34</v>
      </c>
      <c r="J337" s="6" t="n">
        <v>10.34</v>
      </c>
    </row>
    <row collapsed="false" customFormat="false" customHeight="false" hidden="false" ht="12.1" outlineLevel="0" r="338">
      <c r="A338" s="37" t="n">
        <v>46494</v>
      </c>
      <c r="B338" s="16" t="s">
        <v>322</v>
      </c>
      <c r="C338" s="16" t="s">
        <v>37</v>
      </c>
      <c r="D338" s="16" t="s">
        <v>38</v>
      </c>
      <c r="E338" s="6" t="n">
        <v>1000</v>
      </c>
      <c r="F338" s="7" t="n">
        <v>1</v>
      </c>
      <c r="G338" s="6" t="n">
        <v>19.32</v>
      </c>
      <c r="H338" s="6" t="n">
        <v>3</v>
      </c>
      <c r="I338" s="6" t="n">
        <v>19.32</v>
      </c>
      <c r="J338" s="6" t="n">
        <v>16.32</v>
      </c>
    </row>
    <row collapsed="false" customFormat="false" customHeight="false" hidden="false" ht="12.1" outlineLevel="0" r="339">
      <c r="A339" s="37" t="n">
        <v>46496</v>
      </c>
      <c r="B339" s="16" t="s">
        <v>322</v>
      </c>
      <c r="C339" s="16" t="s">
        <v>57</v>
      </c>
      <c r="D339" s="16" t="s">
        <v>58</v>
      </c>
      <c r="E339" s="6" t="n">
        <v>1000</v>
      </c>
      <c r="F339" s="7" t="n">
        <v>1</v>
      </c>
      <c r="G339" s="6" t="n">
        <v>13.11</v>
      </c>
      <c r="H339" s="6" t="n">
        <v>2</v>
      </c>
      <c r="I339" s="6" t="n">
        <v>13.11</v>
      </c>
      <c r="J339" s="6" t="n">
        <v>11.11</v>
      </c>
    </row>
    <row collapsed="false" customFormat="false" customHeight="false" hidden="false" ht="12.1" outlineLevel="0" r="340">
      <c r="A340" s="37" t="n">
        <v>46513</v>
      </c>
      <c r="B340" s="16" t="s">
        <v>322</v>
      </c>
      <c r="C340" s="16" t="s">
        <v>68</v>
      </c>
      <c r="D340" s="16" t="s">
        <v>69</v>
      </c>
      <c r="E340" s="6" t="n">
        <v>1000</v>
      </c>
      <c r="F340" s="7" t="n">
        <v>2</v>
      </c>
      <c r="G340" s="6" t="n">
        <v>16.6</v>
      </c>
      <c r="H340" s="6" t="n">
        <v>4</v>
      </c>
      <c r="I340" s="6" t="n">
        <v>33.2</v>
      </c>
      <c r="J340" s="6" t="n">
        <v>29.2</v>
      </c>
    </row>
    <row collapsed="false" customFormat="false" customHeight="false" hidden="false" ht="12.1" outlineLevel="0" r="341">
      <c r="A341" s="37" t="n">
        <v>46513</v>
      </c>
      <c r="B341" s="16" t="s">
        <v>322</v>
      </c>
      <c r="C341" s="16" t="s">
        <v>49</v>
      </c>
      <c r="D341" s="16" t="s">
        <v>50</v>
      </c>
      <c r="E341" s="6" t="n">
        <v>1000</v>
      </c>
      <c r="F341" s="7" t="n">
        <v>1</v>
      </c>
      <c r="G341" s="6" t="n">
        <v>12.98</v>
      </c>
      <c r="H341" s="6" t="n">
        <v>2</v>
      </c>
      <c r="I341" s="6" t="n">
        <v>12.98</v>
      </c>
      <c r="J341" s="6" t="n">
        <v>10.98</v>
      </c>
    </row>
    <row collapsed="false" customFormat="false" customHeight="false" hidden="false" ht="12.1" outlineLevel="0" r="342">
      <c r="A342" s="37" t="n">
        <v>46516</v>
      </c>
      <c r="B342" s="16" t="s">
        <v>322</v>
      </c>
      <c r="C342" s="16" t="s">
        <v>60</v>
      </c>
      <c r="D342" s="16" t="s">
        <v>61</v>
      </c>
      <c r="E342" s="6" t="n">
        <v>1000</v>
      </c>
      <c r="F342" s="7" t="n">
        <v>1</v>
      </c>
      <c r="G342" s="6" t="n">
        <v>13.7</v>
      </c>
      <c r="H342" s="6" t="n">
        <v>2</v>
      </c>
      <c r="I342" s="6" t="n">
        <v>13.7</v>
      </c>
      <c r="J342" s="6" t="n">
        <v>11.7</v>
      </c>
    </row>
    <row collapsed="false" customFormat="false" customHeight="false" hidden="false" ht="12.1" outlineLevel="0" r="343">
      <c r="A343" s="37" t="n">
        <v>46522</v>
      </c>
      <c r="B343" s="16" t="s">
        <v>322</v>
      </c>
      <c r="C343" s="16" t="s">
        <v>45</v>
      </c>
      <c r="D343" s="16" t="s">
        <v>46</v>
      </c>
      <c r="E343" s="6" t="n">
        <v>1000</v>
      </c>
      <c r="F343" s="7" t="n">
        <v>1</v>
      </c>
      <c r="G343" s="6" t="n">
        <v>13.03</v>
      </c>
      <c r="H343" s="6" t="n">
        <v>2</v>
      </c>
      <c r="I343" s="6" t="n">
        <v>13.03</v>
      </c>
      <c r="J343" s="6" t="n">
        <v>11.03</v>
      </c>
    </row>
    <row collapsed="false" customFormat="false" customHeight="false" hidden="false" ht="12.1" outlineLevel="0" r="344">
      <c r="A344" s="37" t="n">
        <v>46523</v>
      </c>
      <c r="B344" s="16" t="s">
        <v>322</v>
      </c>
      <c r="C344" s="16" t="s">
        <v>32</v>
      </c>
      <c r="D344" s="16" t="s">
        <v>34</v>
      </c>
      <c r="E344" s="6" t="n">
        <v>1000</v>
      </c>
      <c r="F344" s="7" t="n">
        <v>2</v>
      </c>
      <c r="G344" s="6" t="n">
        <v>27.12</v>
      </c>
      <c r="H344" s="6" t="n">
        <v>7</v>
      </c>
      <c r="I344" s="6" t="n">
        <v>54.24</v>
      </c>
      <c r="J344" s="6" t="n">
        <v>47.24</v>
      </c>
    </row>
    <row collapsed="false" customFormat="false" customHeight="false" hidden="false" ht="12.1" outlineLevel="0" r="345">
      <c r="A345" s="37" t="n">
        <v>46524</v>
      </c>
      <c r="B345" s="16" t="s">
        <v>322</v>
      </c>
      <c r="C345" s="16" t="s">
        <v>76</v>
      </c>
      <c r="D345" s="16" t="s">
        <v>77</v>
      </c>
      <c r="E345" s="6" t="n">
        <v>960</v>
      </c>
      <c r="F345" s="7" t="n">
        <v>1</v>
      </c>
      <c r="G345" s="6" t="n">
        <v>10.59</v>
      </c>
      <c r="H345" s="6" t="n">
        <v>1</v>
      </c>
      <c r="I345" s="6" t="n">
        <v>10.59</v>
      </c>
      <c r="J345" s="6" t="n">
        <v>9.59</v>
      </c>
    </row>
    <row collapsed="false" customFormat="false" customHeight="false" hidden="false" ht="12.1" outlineLevel="0" r="346">
      <c r="A346" s="37" t="n">
        <v>46524</v>
      </c>
      <c r="B346" s="16" t="s">
        <v>322</v>
      </c>
      <c r="C346" s="16" t="s">
        <v>37</v>
      </c>
      <c r="D346" s="16" t="s">
        <v>38</v>
      </c>
      <c r="E346" s="6" t="n">
        <v>1000</v>
      </c>
      <c r="F346" s="7" t="n">
        <v>1</v>
      </c>
      <c r="G346" s="6" t="n">
        <v>19.32</v>
      </c>
      <c r="H346" s="6" t="n">
        <v>3</v>
      </c>
      <c r="I346" s="6" t="n">
        <v>19.32</v>
      </c>
      <c r="J346" s="6" t="n">
        <v>16.32</v>
      </c>
    </row>
    <row collapsed="false" customFormat="false" customHeight="false" hidden="false" ht="12.1" outlineLevel="0" r="347">
      <c r="A347" s="37" t="n">
        <v>46527</v>
      </c>
      <c r="B347" s="16" t="s">
        <v>322</v>
      </c>
      <c r="C347" s="16" t="s">
        <v>57</v>
      </c>
      <c r="D347" s="16" t="s">
        <v>58</v>
      </c>
      <c r="E347" s="6" t="n">
        <v>1000</v>
      </c>
      <c r="F347" s="7" t="n">
        <v>1</v>
      </c>
      <c r="G347" s="6" t="n">
        <v>13.11</v>
      </c>
      <c r="H347" s="6" t="n">
        <v>2</v>
      </c>
      <c r="I347" s="6" t="n">
        <v>13.11</v>
      </c>
      <c r="J347" s="6" t="n">
        <v>11.11</v>
      </c>
    </row>
    <row collapsed="false" customFormat="false" customHeight="false" hidden="false" ht="12.1" outlineLevel="0" r="348">
      <c r="A348" s="37" t="n">
        <v>46543</v>
      </c>
      <c r="B348" s="16" t="s">
        <v>322</v>
      </c>
      <c r="C348" s="16" t="s">
        <v>68</v>
      </c>
      <c r="D348" s="16" t="s">
        <v>69</v>
      </c>
      <c r="E348" s="6" t="n">
        <v>1000</v>
      </c>
      <c r="F348" s="7" t="n">
        <v>2</v>
      </c>
      <c r="G348" s="6" t="n">
        <v>16.6</v>
      </c>
      <c r="H348" s="6" t="n">
        <v>4</v>
      </c>
      <c r="I348" s="6" t="n">
        <v>33.2</v>
      </c>
      <c r="J348" s="6" t="n">
        <v>29.2</v>
      </c>
    </row>
    <row collapsed="false" customFormat="false" customHeight="false" hidden="false" ht="12.1" outlineLevel="0" r="349">
      <c r="A349" s="37" t="n">
        <v>46543</v>
      </c>
      <c r="B349" s="16" t="s">
        <v>322</v>
      </c>
      <c r="C349" s="16" t="s">
        <v>49</v>
      </c>
      <c r="D349" s="16" t="s">
        <v>50</v>
      </c>
      <c r="E349" s="6" t="n">
        <v>1000</v>
      </c>
      <c r="F349" s="7" t="n">
        <v>1</v>
      </c>
      <c r="G349" s="6" t="n">
        <v>12.98</v>
      </c>
      <c r="H349" s="6" t="n">
        <v>2</v>
      </c>
      <c r="I349" s="6" t="n">
        <v>12.98</v>
      </c>
      <c r="J349" s="6" t="n">
        <v>10.98</v>
      </c>
    </row>
    <row collapsed="false" customFormat="false" customHeight="false" hidden="false" ht="12.1" outlineLevel="0" r="350">
      <c r="A350" s="37" t="n">
        <v>46546</v>
      </c>
      <c r="B350" s="16" t="s">
        <v>322</v>
      </c>
      <c r="C350" s="16" t="s">
        <v>60</v>
      </c>
      <c r="D350" s="16" t="s">
        <v>61</v>
      </c>
      <c r="E350" s="6" t="n">
        <v>1000</v>
      </c>
      <c r="F350" s="7" t="n">
        <v>1</v>
      </c>
      <c r="G350" s="6" t="n">
        <v>13.7</v>
      </c>
      <c r="H350" s="6" t="n">
        <v>2</v>
      </c>
      <c r="I350" s="6" t="n">
        <v>13.7</v>
      </c>
      <c r="J350" s="6" t="n">
        <v>11.7</v>
      </c>
    </row>
    <row collapsed="false" customFormat="false" customHeight="false" hidden="false" ht="12.1" outlineLevel="0" r="351">
      <c r="A351" s="37" t="n">
        <v>46552</v>
      </c>
      <c r="B351" s="16" t="s">
        <v>322</v>
      </c>
      <c r="C351" s="16" t="s">
        <v>45</v>
      </c>
      <c r="D351" s="16" t="s">
        <v>46</v>
      </c>
      <c r="E351" s="6" t="n">
        <v>1000</v>
      </c>
      <c r="F351" s="7" t="n">
        <v>1</v>
      </c>
      <c r="G351" s="6" t="n">
        <v>13.03</v>
      </c>
      <c r="H351" s="6" t="n">
        <v>2</v>
      </c>
      <c r="I351" s="6" t="n">
        <v>13.03</v>
      </c>
      <c r="J351" s="6" t="n">
        <v>11.03</v>
      </c>
    </row>
    <row collapsed="false" customFormat="false" customHeight="false" hidden="false" ht="12.1" outlineLevel="0" r="352">
      <c r="A352" s="37" t="n">
        <v>46553</v>
      </c>
      <c r="B352" s="16" t="s">
        <v>322</v>
      </c>
      <c r="C352" s="16" t="s">
        <v>32</v>
      </c>
      <c r="D352" s="16" t="s">
        <v>34</v>
      </c>
      <c r="E352" s="6" t="n">
        <v>1000</v>
      </c>
      <c r="F352" s="7" t="n">
        <v>2</v>
      </c>
      <c r="G352" s="6" t="n">
        <v>27.12</v>
      </c>
      <c r="H352" s="6" t="n">
        <v>7</v>
      </c>
      <c r="I352" s="6" t="n">
        <v>54.24</v>
      </c>
      <c r="J352" s="6" t="n">
        <v>47.24</v>
      </c>
    </row>
    <row collapsed="false" customFormat="false" customHeight="false" hidden="false" ht="12.1" outlineLevel="0" r="353">
      <c r="A353" s="37" t="n">
        <v>46554</v>
      </c>
      <c r="B353" s="16" t="s">
        <v>322</v>
      </c>
      <c r="C353" s="16" t="s">
        <v>76</v>
      </c>
      <c r="D353" s="16" t="s">
        <v>77</v>
      </c>
      <c r="E353" s="6" t="n">
        <v>960</v>
      </c>
      <c r="F353" s="7" t="n">
        <v>1</v>
      </c>
      <c r="G353" s="6" t="n">
        <v>9.83</v>
      </c>
      <c r="H353" s="6" t="n">
        <v>1</v>
      </c>
      <c r="I353" s="6" t="n">
        <v>9.83</v>
      </c>
      <c r="J353" s="6" t="n">
        <v>8.83</v>
      </c>
    </row>
    <row collapsed="false" customFormat="false" customHeight="false" hidden="false" ht="12.1" outlineLevel="0" r="354">
      <c r="A354" s="37" t="n">
        <v>46554</v>
      </c>
      <c r="B354" s="16" t="s">
        <v>322</v>
      </c>
      <c r="C354" s="16" t="s">
        <v>37</v>
      </c>
      <c r="D354" s="16" t="s">
        <v>38</v>
      </c>
      <c r="E354" s="6" t="n">
        <v>1000</v>
      </c>
      <c r="F354" s="7" t="n">
        <v>1</v>
      </c>
      <c r="G354" s="6" t="n">
        <v>19.32</v>
      </c>
      <c r="H354" s="6" t="n">
        <v>3</v>
      </c>
      <c r="I354" s="6" t="n">
        <v>19.32</v>
      </c>
      <c r="J354" s="6" t="n">
        <v>16.32</v>
      </c>
    </row>
    <row collapsed="false" customFormat="false" customHeight="false" hidden="false" ht="12.1" outlineLevel="0" r="355">
      <c r="A355" s="37" t="n">
        <v>46558</v>
      </c>
      <c r="B355" s="16" t="s">
        <v>322</v>
      </c>
      <c r="C355" s="16" t="s">
        <v>57</v>
      </c>
      <c r="D355" s="16" t="s">
        <v>58</v>
      </c>
      <c r="E355" s="6" t="n">
        <v>1000</v>
      </c>
      <c r="F355" s="7" t="n">
        <v>1</v>
      </c>
      <c r="G355" s="6" t="n">
        <v>13.11</v>
      </c>
      <c r="H355" s="6" t="n">
        <v>2</v>
      </c>
      <c r="I355" s="6" t="n">
        <v>13.11</v>
      </c>
      <c r="J355" s="6" t="n">
        <v>11.11</v>
      </c>
    </row>
    <row collapsed="false" customFormat="false" customHeight="false" hidden="false" ht="12.1" outlineLevel="0" r="356">
      <c r="A356" s="37" t="n">
        <v>46573</v>
      </c>
      <c r="B356" s="16" t="s">
        <v>322</v>
      </c>
      <c r="C356" s="16" t="s">
        <v>68</v>
      </c>
      <c r="D356" s="16" t="s">
        <v>69</v>
      </c>
      <c r="E356" s="6" t="n">
        <v>1000</v>
      </c>
      <c r="F356" s="7" t="n">
        <v>2</v>
      </c>
      <c r="G356" s="6" t="n">
        <v>12.45</v>
      </c>
      <c r="H356" s="6" t="n">
        <v>3</v>
      </c>
      <c r="I356" s="6" t="n">
        <v>24.9</v>
      </c>
      <c r="J356" s="6" t="n">
        <v>21.9</v>
      </c>
    </row>
    <row collapsed="false" customFormat="false" customHeight="false" hidden="false" ht="12.1" outlineLevel="0" r="357">
      <c r="A357" s="37" t="n">
        <v>46582</v>
      </c>
      <c r="B357" s="16" t="s">
        <v>322</v>
      </c>
      <c r="C357" s="16" t="s">
        <v>45</v>
      </c>
      <c r="D357" s="16" t="s">
        <v>46</v>
      </c>
      <c r="E357" s="6" t="n">
        <v>1000</v>
      </c>
      <c r="F357" s="7" t="n">
        <v>1</v>
      </c>
      <c r="G357" s="6" t="n">
        <v>0</v>
      </c>
      <c r="H357" s="6" t="n">
        <v>0</v>
      </c>
      <c r="I357" s="6" t="n">
        <v>0</v>
      </c>
      <c r="J357" s="6" t="n">
        <v>0</v>
      </c>
    </row>
    <row collapsed="false" customFormat="false" customHeight="false" hidden="false" ht="12.1" outlineLevel="0" r="358">
      <c r="A358" s="37" t="n">
        <v>46583</v>
      </c>
      <c r="B358" s="16" t="s">
        <v>322</v>
      </c>
      <c r="C358" s="16" t="s">
        <v>32</v>
      </c>
      <c r="D358" s="16" t="s">
        <v>34</v>
      </c>
      <c r="E358" s="6" t="n">
        <v>1000</v>
      </c>
      <c r="F358" s="7" t="n">
        <v>2</v>
      </c>
      <c r="G358" s="6" t="n">
        <v>27.12</v>
      </c>
      <c r="H358" s="6" t="n">
        <v>7</v>
      </c>
      <c r="I358" s="6" t="n">
        <v>54.24</v>
      </c>
      <c r="J358" s="6" t="n">
        <v>47.24</v>
      </c>
    </row>
    <row collapsed="false" customFormat="false" customHeight="false" hidden="false" ht="12.1" outlineLevel="0" r="359">
      <c r="A359" s="37" t="n">
        <v>46584</v>
      </c>
      <c r="B359" s="16" t="s">
        <v>322</v>
      </c>
      <c r="C359" s="16" t="s">
        <v>76</v>
      </c>
      <c r="D359" s="16" t="s">
        <v>77</v>
      </c>
      <c r="E359" s="6" t="n">
        <v>960</v>
      </c>
      <c r="F359" s="7" t="n">
        <v>1</v>
      </c>
      <c r="G359" s="6" t="n">
        <v>9.07</v>
      </c>
      <c r="H359" s="6" t="n">
        <v>1</v>
      </c>
      <c r="I359" s="6" t="n">
        <v>9.07</v>
      </c>
      <c r="J359" s="6" t="n">
        <v>8.07</v>
      </c>
    </row>
    <row collapsed="false" customFormat="false" customHeight="false" hidden="false" ht="12.1" outlineLevel="0" r="360">
      <c r="A360" s="37" t="n">
        <v>46584</v>
      </c>
      <c r="B360" s="16" t="s">
        <v>322</v>
      </c>
      <c r="C360" s="16" t="s">
        <v>37</v>
      </c>
      <c r="D360" s="16" t="s">
        <v>38</v>
      </c>
      <c r="E360" s="6" t="n">
        <v>1000</v>
      </c>
      <c r="F360" s="7" t="n">
        <v>1</v>
      </c>
      <c r="G360" s="6" t="n">
        <v>19.32</v>
      </c>
      <c r="H360" s="6" t="n">
        <v>3</v>
      </c>
      <c r="I360" s="6" t="n">
        <v>19.32</v>
      </c>
      <c r="J360" s="6" t="n">
        <v>16.32</v>
      </c>
    </row>
    <row collapsed="false" customFormat="false" customHeight="false" hidden="false" ht="12.1" outlineLevel="0" r="361">
      <c r="A361" s="37" t="n">
        <v>46603</v>
      </c>
      <c r="B361" s="16" t="s">
        <v>322</v>
      </c>
      <c r="C361" s="16" t="s">
        <v>68</v>
      </c>
      <c r="D361" s="16" t="s">
        <v>69</v>
      </c>
      <c r="E361" s="6" t="n">
        <v>1000</v>
      </c>
      <c r="F361" s="7" t="n">
        <v>2</v>
      </c>
      <c r="G361" s="6" t="n">
        <v>12.45</v>
      </c>
      <c r="H361" s="6" t="n">
        <v>3</v>
      </c>
      <c r="I361" s="6" t="n">
        <v>24.9</v>
      </c>
      <c r="J361" s="6" t="n">
        <v>21.9</v>
      </c>
    </row>
    <row collapsed="false" customFormat="false" customHeight="false" hidden="false" ht="12.1" outlineLevel="0" r="362">
      <c r="A362" s="37" t="n">
        <v>46613</v>
      </c>
      <c r="B362" s="16" t="s">
        <v>322</v>
      </c>
      <c r="C362" s="16" t="s">
        <v>32</v>
      </c>
      <c r="D362" s="16" t="s">
        <v>34</v>
      </c>
      <c r="E362" s="6" t="n">
        <v>1000</v>
      </c>
      <c r="F362" s="7" t="n">
        <v>2</v>
      </c>
      <c r="G362" s="6" t="n">
        <v>27.12</v>
      </c>
      <c r="H362" s="6" t="n">
        <v>7</v>
      </c>
      <c r="I362" s="6" t="n">
        <v>54.24</v>
      </c>
      <c r="J362" s="6" t="n">
        <v>47.24</v>
      </c>
    </row>
    <row collapsed="false" customFormat="false" customHeight="false" hidden="false" ht="12.1" outlineLevel="0" r="363">
      <c r="A363" s="37" t="n">
        <v>46614</v>
      </c>
      <c r="B363" s="16" t="s">
        <v>322</v>
      </c>
      <c r="C363" s="16" t="s">
        <v>76</v>
      </c>
      <c r="D363" s="16" t="s">
        <v>77</v>
      </c>
      <c r="E363" s="6" t="n">
        <v>960</v>
      </c>
      <c r="F363" s="7" t="n">
        <v>1</v>
      </c>
      <c r="G363" s="6" t="n">
        <v>8.32</v>
      </c>
      <c r="H363" s="6" t="n">
        <v>1</v>
      </c>
      <c r="I363" s="6" t="n">
        <v>8.32</v>
      </c>
      <c r="J363" s="6" t="n">
        <v>7.32</v>
      </c>
    </row>
    <row collapsed="false" customFormat="false" customHeight="false" hidden="false" ht="12.1" outlineLevel="0" r="364">
      <c r="A364" s="37" t="n">
        <v>46614</v>
      </c>
      <c r="B364" s="16" t="s">
        <v>322</v>
      </c>
      <c r="C364" s="16" t="s">
        <v>37</v>
      </c>
      <c r="D364" s="16" t="s">
        <v>38</v>
      </c>
      <c r="E364" s="6" t="n">
        <v>1000</v>
      </c>
      <c r="F364" s="7" t="n">
        <v>1</v>
      </c>
      <c r="G364" s="6" t="n">
        <v>19.32</v>
      </c>
      <c r="H364" s="6" t="n">
        <v>3</v>
      </c>
      <c r="I364" s="6" t="n">
        <v>19.32</v>
      </c>
      <c r="J364" s="6" t="n">
        <v>16.32</v>
      </c>
    </row>
    <row collapsed="false" customFormat="false" customHeight="false" hidden="false" ht="12.1" outlineLevel="0" r="365">
      <c r="A365" s="37" t="n">
        <v>46633</v>
      </c>
      <c r="B365" s="16" t="s">
        <v>322</v>
      </c>
      <c r="C365" s="16" t="s">
        <v>68</v>
      </c>
      <c r="D365" s="16" t="s">
        <v>69</v>
      </c>
      <c r="E365" s="6" t="n">
        <v>1000</v>
      </c>
      <c r="F365" s="7" t="n">
        <v>2</v>
      </c>
      <c r="G365" s="6" t="n">
        <v>12.45</v>
      </c>
      <c r="H365" s="6" t="n">
        <v>3</v>
      </c>
      <c r="I365" s="6" t="n">
        <v>24.9</v>
      </c>
      <c r="J365" s="6" t="n">
        <v>21.9</v>
      </c>
    </row>
    <row collapsed="false" customFormat="false" customHeight="false" hidden="false" ht="12.1" outlineLevel="0" r="366">
      <c r="A366" s="37" t="n">
        <v>46643</v>
      </c>
      <c r="B366" s="16" t="s">
        <v>322</v>
      </c>
      <c r="C366" s="16" t="s">
        <v>32</v>
      </c>
      <c r="D366" s="16" t="s">
        <v>34</v>
      </c>
      <c r="E366" s="6" t="n">
        <v>1000</v>
      </c>
      <c r="F366" s="7" t="n">
        <v>2</v>
      </c>
      <c r="G366" s="6" t="n">
        <v>27.12</v>
      </c>
      <c r="H366" s="6" t="n">
        <v>7</v>
      </c>
      <c r="I366" s="6" t="n">
        <v>54.24</v>
      </c>
      <c r="J366" s="6" t="n">
        <v>47.24</v>
      </c>
    </row>
    <row collapsed="false" customFormat="false" customHeight="false" hidden="false" ht="12.1" outlineLevel="0" r="367">
      <c r="A367" s="37" t="n">
        <v>46644</v>
      </c>
      <c r="B367" s="16" t="s">
        <v>322</v>
      </c>
      <c r="C367" s="16" t="s">
        <v>76</v>
      </c>
      <c r="D367" s="16" t="s">
        <v>77</v>
      </c>
      <c r="E367" s="6" t="n">
        <v>960</v>
      </c>
      <c r="F367" s="7" t="n">
        <v>1</v>
      </c>
      <c r="G367" s="6" t="n">
        <v>7.56</v>
      </c>
      <c r="H367" s="6" t="n">
        <v>1</v>
      </c>
      <c r="I367" s="6" t="n">
        <v>7.56</v>
      </c>
      <c r="J367" s="6" t="n">
        <v>6.56</v>
      </c>
    </row>
    <row collapsed="false" customFormat="false" customHeight="false" hidden="false" ht="12.1" outlineLevel="0" r="368">
      <c r="A368" s="37" t="n">
        <v>46644</v>
      </c>
      <c r="B368" s="16" t="s">
        <v>322</v>
      </c>
      <c r="C368" s="16" t="s">
        <v>37</v>
      </c>
      <c r="D368" s="16" t="s">
        <v>38</v>
      </c>
      <c r="E368" s="6" t="n">
        <v>1000</v>
      </c>
      <c r="F368" s="7" t="n">
        <v>1</v>
      </c>
      <c r="G368" s="6" t="n">
        <v>19.32</v>
      </c>
      <c r="H368" s="6" t="n">
        <v>3</v>
      </c>
      <c r="I368" s="6" t="n">
        <v>19.32</v>
      </c>
      <c r="J368" s="6" t="n">
        <v>16.32</v>
      </c>
    </row>
    <row collapsed="false" customFormat="false" customHeight="false" hidden="false" ht="12.1" outlineLevel="0" r="369">
      <c r="A369" s="37" t="n">
        <v>46673</v>
      </c>
      <c r="B369" s="16" t="s">
        <v>322</v>
      </c>
      <c r="C369" s="16" t="s">
        <v>32</v>
      </c>
      <c r="D369" s="16" t="s">
        <v>34</v>
      </c>
      <c r="E369" s="6" t="n">
        <v>1000</v>
      </c>
      <c r="F369" s="7" t="n">
        <v>2</v>
      </c>
      <c r="G369" s="6" t="n">
        <v>27.12</v>
      </c>
      <c r="H369" s="6" t="n">
        <v>7</v>
      </c>
      <c r="I369" s="6" t="n">
        <v>54.24</v>
      </c>
      <c r="J369" s="6" t="n">
        <v>47.24</v>
      </c>
    </row>
    <row collapsed="false" customFormat="false" customHeight="false" hidden="false" ht="12.1" outlineLevel="0" r="370">
      <c r="A370" s="37" t="n">
        <v>46674</v>
      </c>
      <c r="B370" s="16" t="s">
        <v>322</v>
      </c>
      <c r="C370" s="16" t="s">
        <v>76</v>
      </c>
      <c r="D370" s="16" t="s">
        <v>77</v>
      </c>
      <c r="E370" s="6" t="n">
        <v>960</v>
      </c>
      <c r="F370" s="7" t="n">
        <v>1</v>
      </c>
      <c r="G370" s="6" t="n">
        <v>6.81</v>
      </c>
      <c r="H370" s="6" t="n">
        <v>1</v>
      </c>
      <c r="I370" s="6" t="n">
        <v>6.81</v>
      </c>
      <c r="J370" s="6" t="n">
        <v>5.81</v>
      </c>
    </row>
    <row collapsed="false" customFormat="false" customHeight="false" hidden="false" ht="12.1" outlineLevel="0" r="371">
      <c r="A371" s="37" t="n">
        <v>46703</v>
      </c>
      <c r="B371" s="16" t="s">
        <v>322</v>
      </c>
      <c r="C371" s="16" t="s">
        <v>32</v>
      </c>
      <c r="D371" s="16" t="s">
        <v>34</v>
      </c>
      <c r="E371" s="6" t="n">
        <v>1000</v>
      </c>
      <c r="F371" s="7" t="n">
        <v>2</v>
      </c>
      <c r="G371" s="6" t="n">
        <v>27.12</v>
      </c>
      <c r="H371" s="6" t="n">
        <v>7</v>
      </c>
      <c r="I371" s="6" t="n">
        <v>54.24</v>
      </c>
      <c r="J371" s="6" t="n">
        <v>47.24</v>
      </c>
    </row>
    <row collapsed="false" customFormat="false" customHeight="false" hidden="false" ht="12.1" outlineLevel="0" r="372">
      <c r="A372" s="37" t="n">
        <v>46704</v>
      </c>
      <c r="B372" s="16" t="s">
        <v>322</v>
      </c>
      <c r="C372" s="16" t="s">
        <v>76</v>
      </c>
      <c r="D372" s="16" t="s">
        <v>77</v>
      </c>
      <c r="E372" s="6" t="n">
        <v>960</v>
      </c>
      <c r="F372" s="7" t="n">
        <v>1</v>
      </c>
      <c r="G372" s="6" t="n">
        <v>6.05</v>
      </c>
      <c r="H372" s="6" t="n">
        <v>1</v>
      </c>
      <c r="I372" s="6" t="n">
        <v>6.05</v>
      </c>
      <c r="J372" s="6" t="n">
        <v>5.05</v>
      </c>
    </row>
    <row collapsed="false" customFormat="false" customHeight="false" hidden="false" ht="12.1" outlineLevel="0" r="373">
      <c r="A373" s="37" t="n">
        <v>46733</v>
      </c>
      <c r="B373" s="16" t="s">
        <v>322</v>
      </c>
      <c r="C373" s="16" t="s">
        <v>32</v>
      </c>
      <c r="D373" s="16" t="s">
        <v>34</v>
      </c>
      <c r="E373" s="6" t="n">
        <v>1000</v>
      </c>
      <c r="F373" s="7" t="n">
        <v>2</v>
      </c>
      <c r="G373" s="6" t="n">
        <v>27.12</v>
      </c>
      <c r="H373" s="6" t="n">
        <v>7</v>
      </c>
      <c r="I373" s="6" t="n">
        <v>54.24</v>
      </c>
      <c r="J373" s="6" t="n">
        <v>47.24</v>
      </c>
    </row>
    <row collapsed="false" customFormat="false" customHeight="false" hidden="false" ht="12.1" outlineLevel="0" r="374">
      <c r="A374" s="37" t="n">
        <v>46734</v>
      </c>
      <c r="B374" s="16" t="s">
        <v>322</v>
      </c>
      <c r="C374" s="16" t="s">
        <v>76</v>
      </c>
      <c r="D374" s="16" t="s">
        <v>77</v>
      </c>
      <c r="E374" s="6" t="n">
        <v>960</v>
      </c>
      <c r="F374" s="7" t="n">
        <v>1</v>
      </c>
      <c r="G374" s="6" t="n">
        <v>5.29</v>
      </c>
      <c r="H374" s="6" t="n">
        <v>1</v>
      </c>
      <c r="I374" s="6" t="n">
        <v>5.29</v>
      </c>
      <c r="J374" s="6" t="n">
        <v>4.29</v>
      </c>
    </row>
    <row collapsed="false" customFormat="false" customHeight="false" hidden="false" ht="12.1" outlineLevel="0" r="375">
      <c r="A375" s="37" t="n">
        <v>46763</v>
      </c>
      <c r="B375" s="16" t="s">
        <v>322</v>
      </c>
      <c r="C375" s="16" t="s">
        <v>32</v>
      </c>
      <c r="D375" s="16" t="s">
        <v>34</v>
      </c>
      <c r="E375" s="6" t="n">
        <v>1000</v>
      </c>
      <c r="F375" s="7" t="n">
        <v>2</v>
      </c>
      <c r="G375" s="6" t="n">
        <v>27.12</v>
      </c>
      <c r="H375" s="6" t="n">
        <v>7</v>
      </c>
      <c r="I375" s="6" t="n">
        <v>54.24</v>
      </c>
      <c r="J375" s="6" t="n">
        <v>47.24</v>
      </c>
    </row>
    <row collapsed="false" customFormat="false" customHeight="false" hidden="false" ht="12.1" outlineLevel="0" r="376">
      <c r="A376" s="37" t="n">
        <v>46764</v>
      </c>
      <c r="B376" s="16" t="s">
        <v>322</v>
      </c>
      <c r="C376" s="16" t="s">
        <v>76</v>
      </c>
      <c r="D376" s="16" t="s">
        <v>77</v>
      </c>
      <c r="E376" s="6" t="n">
        <v>960</v>
      </c>
      <c r="F376" s="7" t="n">
        <v>1</v>
      </c>
      <c r="G376" s="6" t="n">
        <v>4.54</v>
      </c>
      <c r="H376" s="6" t="n">
        <v>1</v>
      </c>
      <c r="I376" s="6" t="n">
        <v>4.54</v>
      </c>
      <c r="J376" s="6" t="n">
        <v>3.54</v>
      </c>
    </row>
    <row collapsed="false" customFormat="false" customHeight="false" hidden="false" ht="12.1" outlineLevel="0" r="377">
      <c r="A377" s="37" t="n">
        <v>46793</v>
      </c>
      <c r="B377" s="16" t="s">
        <v>322</v>
      </c>
      <c r="C377" s="16" t="s">
        <v>32</v>
      </c>
      <c r="D377" s="16" t="s">
        <v>34</v>
      </c>
      <c r="E377" s="6" t="n">
        <v>1000</v>
      </c>
      <c r="F377" s="7" t="n">
        <v>2</v>
      </c>
      <c r="G377" s="6" t="n">
        <v>27.12</v>
      </c>
      <c r="H377" s="6" t="n">
        <v>7</v>
      </c>
      <c r="I377" s="6" t="n">
        <v>54.24</v>
      </c>
      <c r="J377" s="6" t="n">
        <v>47.24</v>
      </c>
    </row>
    <row collapsed="false" customFormat="false" customHeight="false" hidden="false" ht="12.1" outlineLevel="0" r="378">
      <c r="A378" s="37" t="n">
        <v>46794</v>
      </c>
      <c r="B378" s="16" t="s">
        <v>322</v>
      </c>
      <c r="C378" s="16" t="s">
        <v>76</v>
      </c>
      <c r="D378" s="16" t="s">
        <v>77</v>
      </c>
      <c r="E378" s="6" t="n">
        <v>960</v>
      </c>
      <c r="F378" s="7" t="n">
        <v>1</v>
      </c>
      <c r="G378" s="6" t="n">
        <v>3.78</v>
      </c>
      <c r="H378" s="6" t="n">
        <v>0</v>
      </c>
      <c r="I378" s="6" t="n">
        <v>3.78</v>
      </c>
      <c r="J378" s="6" t="n">
        <v>3.78</v>
      </c>
    </row>
    <row collapsed="false" customFormat="false" customHeight="false" hidden="false" ht="12.1" outlineLevel="0" r="379">
      <c r="A379" s="37" t="n">
        <v>46823</v>
      </c>
      <c r="B379" s="16" t="s">
        <v>322</v>
      </c>
      <c r="C379" s="16" t="s">
        <v>32</v>
      </c>
      <c r="D379" s="16" t="s">
        <v>34</v>
      </c>
      <c r="E379" s="6" t="n">
        <v>1000</v>
      </c>
      <c r="F379" s="7" t="n">
        <v>2</v>
      </c>
      <c r="G379" s="6" t="n">
        <v>27.12</v>
      </c>
      <c r="H379" s="6" t="n">
        <v>7</v>
      </c>
      <c r="I379" s="6" t="n">
        <v>54.24</v>
      </c>
      <c r="J379" s="6" t="n">
        <v>47.24</v>
      </c>
    </row>
    <row collapsed="false" customFormat="false" customHeight="false" hidden="false" ht="12.1" outlineLevel="0" r="380">
      <c r="A380" s="37" t="n">
        <v>46824</v>
      </c>
      <c r="B380" s="16" t="s">
        <v>322</v>
      </c>
      <c r="C380" s="16" t="s">
        <v>76</v>
      </c>
      <c r="D380" s="16" t="s">
        <v>77</v>
      </c>
      <c r="E380" s="6" t="n">
        <v>960</v>
      </c>
      <c r="F380" s="7" t="n">
        <v>1</v>
      </c>
      <c r="G380" s="6" t="n">
        <v>3.02</v>
      </c>
      <c r="H380" s="6" t="n">
        <v>0</v>
      </c>
      <c r="I380" s="6" t="n">
        <v>3.02</v>
      </c>
      <c r="J380" s="6" t="n">
        <v>3.02</v>
      </c>
    </row>
    <row collapsed="false" customFormat="false" customHeight="false" hidden="false" ht="12.1" outlineLevel="0" r="381">
      <c r="A381" s="37" t="n">
        <v>46853</v>
      </c>
      <c r="B381" s="16" t="s">
        <v>322</v>
      </c>
      <c r="C381" s="16" t="s">
        <v>32</v>
      </c>
      <c r="D381" s="16" t="s">
        <v>34</v>
      </c>
      <c r="E381" s="6" t="n">
        <v>1000</v>
      </c>
      <c r="F381" s="7" t="n">
        <v>2</v>
      </c>
      <c r="G381" s="6" t="n">
        <v>27.12</v>
      </c>
      <c r="H381" s="6" t="n">
        <v>7</v>
      </c>
      <c r="I381" s="6" t="n">
        <v>54.24</v>
      </c>
      <c r="J381" s="6" t="n">
        <v>47.24</v>
      </c>
    </row>
    <row collapsed="false" customFormat="false" customHeight="false" hidden="false" ht="12.1" outlineLevel="0" r="382">
      <c r="A382" s="37" t="n">
        <v>46854</v>
      </c>
      <c r="B382" s="16" t="s">
        <v>322</v>
      </c>
      <c r="C382" s="16" t="s">
        <v>76</v>
      </c>
      <c r="D382" s="16" t="s">
        <v>77</v>
      </c>
      <c r="E382" s="6" t="n">
        <v>960</v>
      </c>
      <c r="F382" s="7" t="n">
        <v>1</v>
      </c>
      <c r="G382" s="6" t="n">
        <v>2.27</v>
      </c>
      <c r="H382" s="6" t="n">
        <v>0</v>
      </c>
      <c r="I382" s="6" t="n">
        <v>2.27</v>
      </c>
      <c r="J382" s="6" t="n">
        <v>2.27</v>
      </c>
    </row>
    <row collapsed="false" customFormat="false" customHeight="false" hidden="false" ht="12.1" outlineLevel="0" r="383">
      <c r="A383" s="37" t="n">
        <v>46883</v>
      </c>
      <c r="B383" s="16" t="s">
        <v>322</v>
      </c>
      <c r="C383" s="16" t="s">
        <v>32</v>
      </c>
      <c r="D383" s="16" t="s">
        <v>34</v>
      </c>
      <c r="E383" s="6" t="n">
        <v>1000</v>
      </c>
      <c r="F383" s="7" t="n">
        <v>2</v>
      </c>
      <c r="G383" s="6" t="n">
        <v>27.12</v>
      </c>
      <c r="H383" s="6" t="n">
        <v>7</v>
      </c>
      <c r="I383" s="6" t="n">
        <v>54.24</v>
      </c>
      <c r="J383" s="6" t="n">
        <v>47.24</v>
      </c>
    </row>
    <row collapsed="false" customFormat="false" customHeight="false" hidden="false" ht="12.1" outlineLevel="0" r="384">
      <c r="A384" s="37" t="n">
        <v>46884</v>
      </c>
      <c r="B384" s="16" t="s">
        <v>322</v>
      </c>
      <c r="C384" s="16" t="s">
        <v>76</v>
      </c>
      <c r="D384" s="16" t="s">
        <v>77</v>
      </c>
      <c r="E384" s="6" t="n">
        <v>960</v>
      </c>
      <c r="F384" s="7" t="n">
        <v>1</v>
      </c>
      <c r="G384" s="6" t="n">
        <v>1.51</v>
      </c>
      <c r="H384" s="6" t="n">
        <v>0</v>
      </c>
      <c r="I384" s="6" t="n">
        <v>1.51</v>
      </c>
      <c r="J384" s="6" t="n">
        <v>1.51</v>
      </c>
    </row>
    <row collapsed="false" customFormat="false" customHeight="false" hidden="false" ht="12.1" outlineLevel="0" r="385">
      <c r="A385" s="37" t="n">
        <v>46913</v>
      </c>
      <c r="B385" s="16" t="s">
        <v>322</v>
      </c>
      <c r="C385" s="16" t="s">
        <v>32</v>
      </c>
      <c r="D385" s="16" t="s">
        <v>34</v>
      </c>
      <c r="E385" s="6" t="n">
        <v>1000</v>
      </c>
      <c r="F385" s="7" t="n">
        <v>2</v>
      </c>
      <c r="G385" s="6" t="n">
        <v>27.12</v>
      </c>
      <c r="H385" s="6" t="n">
        <v>7</v>
      </c>
      <c r="I385" s="6" t="n">
        <v>54.24</v>
      </c>
      <c r="J385" s="6" t="n">
        <v>47.24</v>
      </c>
    </row>
    <row collapsed="false" customFormat="false" customHeight="false" hidden="false" ht="12.1" outlineLevel="0" r="386">
      <c r="A386" s="37" t="n">
        <v>46914</v>
      </c>
      <c r="B386" s="16" t="s">
        <v>322</v>
      </c>
      <c r="C386" s="16" t="s">
        <v>76</v>
      </c>
      <c r="D386" s="16" t="s">
        <v>77</v>
      </c>
      <c r="E386" s="6" t="n">
        <v>960</v>
      </c>
      <c r="F386" s="7" t="n">
        <v>1</v>
      </c>
      <c r="G386" s="6" t="n">
        <v>0.76</v>
      </c>
      <c r="H386" s="6" t="n">
        <v>0</v>
      </c>
      <c r="I386" s="6" t="n">
        <v>0.76</v>
      </c>
      <c r="J386" s="6" t="n">
        <v>0.76</v>
      </c>
    </row>
    <row collapsed="false" customFormat="false" customHeight="false" hidden="false" ht="12.1" outlineLevel="0" r="387">
      <c r="A387" s="37" t="n">
        <v>46943</v>
      </c>
      <c r="B387" s="16" t="s">
        <v>322</v>
      </c>
      <c r="C387" s="16" t="s">
        <v>32</v>
      </c>
      <c r="D387" s="16" t="s">
        <v>34</v>
      </c>
      <c r="E387" s="6" t="n">
        <v>1000</v>
      </c>
      <c r="F387" s="7" t="n">
        <v>2</v>
      </c>
      <c r="G387" s="6" t="n">
        <v>27.12</v>
      </c>
      <c r="H387" s="6" t="n">
        <v>7</v>
      </c>
      <c r="I387" s="6" t="n">
        <v>54.24</v>
      </c>
      <c r="J387" s="6" t="n">
        <v>47.24</v>
      </c>
    </row>
    <row collapsed="false" customFormat="false" customHeight="false" hidden="false" ht="12.1" outlineLevel="0" r="388">
      <c r="A388" s="37" t="n">
        <v>46973</v>
      </c>
      <c r="B388" s="16" t="s">
        <v>322</v>
      </c>
      <c r="C388" s="16" t="s">
        <v>32</v>
      </c>
      <c r="D388" s="16" t="s">
        <v>34</v>
      </c>
      <c r="E388" s="6" t="n">
        <v>1000</v>
      </c>
      <c r="F388" s="7" t="n">
        <v>2</v>
      </c>
      <c r="G388" s="6" t="n">
        <v>27.12</v>
      </c>
      <c r="H388" s="6" t="n">
        <v>7</v>
      </c>
      <c r="I388" s="6" t="n">
        <v>54.24</v>
      </c>
      <c r="J388" s="6" t="n">
        <v>47.24</v>
      </c>
    </row>
    <row collapsed="false" customFormat="false" customHeight="false" hidden="false" ht="12.1" outlineLevel="0" r="389">
      <c r="A389" s="37" t="n">
        <v>47003</v>
      </c>
      <c r="B389" s="16" t="s">
        <v>322</v>
      </c>
      <c r="C389" s="16" t="s">
        <v>32</v>
      </c>
      <c r="D389" s="16" t="s">
        <v>34</v>
      </c>
      <c r="E389" s="6" t="n">
        <v>1000</v>
      </c>
      <c r="F389" s="7" t="n">
        <v>2</v>
      </c>
      <c r="G389" s="6" t="n">
        <v>27.12</v>
      </c>
      <c r="H389" s="6" t="n">
        <v>7</v>
      </c>
      <c r="I389" s="6" t="n">
        <v>54.24</v>
      </c>
      <c r="J389" s="6" t="n">
        <v>47.24</v>
      </c>
    </row>
    <row collapsed="false" customFormat="false" customHeight="false" hidden="false" ht="12.1" outlineLevel="0" r="390">
      <c r="A390" s="37" t="n">
        <v>47033</v>
      </c>
      <c r="B390" s="16" t="s">
        <v>322</v>
      </c>
      <c r="C390" s="16" t="s">
        <v>32</v>
      </c>
      <c r="D390" s="16" t="s">
        <v>34</v>
      </c>
      <c r="E390" s="6" t="n">
        <v>1000</v>
      </c>
      <c r="F390" s="7" t="n">
        <v>2</v>
      </c>
      <c r="G390" s="6" t="n">
        <v>27.12</v>
      </c>
      <c r="H390" s="6" t="n">
        <v>7</v>
      </c>
      <c r="I390" s="6" t="n">
        <v>54.24</v>
      </c>
      <c r="J390" s="6" t="n">
        <v>47.24</v>
      </c>
    </row>
    <row collapsed="false" customFormat="false" customHeight="false" hidden="false" ht="12.1" outlineLevel="0" r="391">
      <c r="A391" s="37" t="n">
        <v>47063</v>
      </c>
      <c r="B391" s="16" t="s">
        <v>322</v>
      </c>
      <c r="C391" s="16" t="s">
        <v>32</v>
      </c>
      <c r="D391" s="16" t="s">
        <v>34</v>
      </c>
      <c r="E391" s="6" t="n">
        <v>1000</v>
      </c>
      <c r="F391" s="7" t="n">
        <v>2</v>
      </c>
      <c r="G391" s="6" t="n">
        <v>27.12</v>
      </c>
      <c r="H391" s="6" t="n">
        <v>7</v>
      </c>
      <c r="I391" s="6" t="n">
        <v>54.24</v>
      </c>
      <c r="J391" s="6" t="n">
        <v>47.24</v>
      </c>
    </row>
    <row collapsed="false" customFormat="false" customHeight="false" hidden="false" ht="12.1" outlineLevel="0" r="392">
      <c r="A392" s="37" t="n">
        <v>47093</v>
      </c>
      <c r="B392" s="16" t="s">
        <v>322</v>
      </c>
      <c r="C392" s="16" t="s">
        <v>32</v>
      </c>
      <c r="D392" s="16" t="s">
        <v>34</v>
      </c>
      <c r="E392" s="6" t="n">
        <v>1000</v>
      </c>
      <c r="F392" s="7" t="n">
        <v>2</v>
      </c>
      <c r="G392" s="6" t="n">
        <v>27.12</v>
      </c>
      <c r="H392" s="6" t="n">
        <v>7</v>
      </c>
      <c r="I392" s="6" t="n">
        <v>54.24</v>
      </c>
      <c r="J392" s="6" t="n">
        <v>47.24</v>
      </c>
    </row>
    <row collapsed="false" customFormat="false" customHeight="false" hidden="false" ht="12.1" outlineLevel="0" r="393">
      <c r="A393" s="37" t="n">
        <v>47123</v>
      </c>
      <c r="B393" s="16" t="s">
        <v>322</v>
      </c>
      <c r="C393" s="16" t="s">
        <v>32</v>
      </c>
      <c r="D393" s="16" t="s">
        <v>34</v>
      </c>
      <c r="E393" s="6" t="n">
        <v>1000</v>
      </c>
      <c r="F393" s="7" t="n">
        <v>2</v>
      </c>
      <c r="G393" s="6" t="n">
        <v>27.12</v>
      </c>
      <c r="H393" s="6" t="n">
        <v>7</v>
      </c>
      <c r="I393" s="6" t="n">
        <v>54.24</v>
      </c>
      <c r="J393" s="6" t="n">
        <v>47.24</v>
      </c>
    </row>
    <row collapsed="false" customFormat="false" customHeight="false" hidden="false" ht="12.1" outlineLevel="0" r="394">
      <c r="A394" s="37" t="n">
        <v>47153</v>
      </c>
      <c r="B394" s="16" t="s">
        <v>322</v>
      </c>
      <c r="C394" s="16" t="s">
        <v>32</v>
      </c>
      <c r="D394" s="16" t="s">
        <v>34</v>
      </c>
      <c r="E394" s="6" t="n">
        <v>1000</v>
      </c>
      <c r="F394" s="7" t="n">
        <v>2</v>
      </c>
      <c r="G394" s="6" t="n">
        <v>27.12</v>
      </c>
      <c r="H394" s="6" t="n">
        <v>7</v>
      </c>
      <c r="I394" s="6" t="n">
        <v>54.24</v>
      </c>
      <c r="J394" s="6" t="n">
        <v>47.24</v>
      </c>
    </row>
    <row collapsed="false" customFormat="false" customHeight="false" hidden="false" ht="12.1" outlineLevel="0" r="395">
      <c r="A395" s="37" t="n">
        <v>47183</v>
      </c>
      <c r="B395" s="16" t="s">
        <v>322</v>
      </c>
      <c r="C395" s="16" t="s">
        <v>32</v>
      </c>
      <c r="D395" s="16" t="s">
        <v>34</v>
      </c>
      <c r="E395" s="6" t="n">
        <v>1000</v>
      </c>
      <c r="F395" s="7" t="n">
        <v>2</v>
      </c>
      <c r="G395" s="6" t="n">
        <v>27.12</v>
      </c>
      <c r="H395" s="6" t="n">
        <v>7</v>
      </c>
      <c r="I395" s="6" t="n">
        <v>54.24</v>
      </c>
      <c r="J395" s="6" t="n">
        <v>47.24</v>
      </c>
    </row>
    <row collapsed="false" customFormat="false" customHeight="false" hidden="false" ht="12.1" outlineLevel="0" r="396">
      <c r="A396" s="37" t="n">
        <v>47213</v>
      </c>
      <c r="B396" s="16" t="s">
        <v>322</v>
      </c>
      <c r="C396" s="16" t="s">
        <v>32</v>
      </c>
      <c r="D396" s="16" t="s">
        <v>34</v>
      </c>
      <c r="E396" s="6" t="n">
        <v>1000</v>
      </c>
      <c r="F396" s="7" t="n">
        <v>2</v>
      </c>
      <c r="G396" s="6" t="n">
        <v>27.12</v>
      </c>
      <c r="H396" s="6" t="n">
        <v>7</v>
      </c>
      <c r="I396" s="6" t="n">
        <v>54.24</v>
      </c>
      <c r="J396" s="6" t="n">
        <v>47.24</v>
      </c>
    </row>
    <row collapsed="false" customFormat="false" customHeight="false" hidden="false" ht="12.1" outlineLevel="0" r="397">
      <c r="A397" s="37" t="n">
        <v>47243</v>
      </c>
      <c r="B397" s="16" t="s">
        <v>322</v>
      </c>
      <c r="C397" s="16" t="s">
        <v>32</v>
      </c>
      <c r="D397" s="16" t="s">
        <v>34</v>
      </c>
      <c r="E397" s="6" t="n">
        <v>1000</v>
      </c>
      <c r="F397" s="7" t="n">
        <v>2</v>
      </c>
      <c r="G397" s="6" t="n">
        <v>27.12</v>
      </c>
      <c r="H397" s="6" t="n">
        <v>7</v>
      </c>
      <c r="I397" s="6" t="n">
        <v>54.24</v>
      </c>
      <c r="J397" s="6" t="n">
        <v>47.24</v>
      </c>
    </row>
    <row collapsed="false" customFormat="false" customHeight="false" hidden="false" ht="12.1" outlineLevel="0" r="398">
      <c r="A398" s="37" t="n">
        <v>47273</v>
      </c>
      <c r="B398" s="16" t="s">
        <v>322</v>
      </c>
      <c r="C398" s="16" t="s">
        <v>32</v>
      </c>
      <c r="D398" s="16" t="s">
        <v>34</v>
      </c>
      <c r="E398" s="6" t="n">
        <v>1000</v>
      </c>
      <c r="F398" s="7" t="n">
        <v>2</v>
      </c>
      <c r="G398" s="6" t="n">
        <v>27.12</v>
      </c>
      <c r="H398" s="6" t="n">
        <v>7</v>
      </c>
      <c r="I398" s="6" t="n">
        <v>54.24</v>
      </c>
      <c r="J398" s="6" t="n">
        <v>47.24</v>
      </c>
    </row>
    <row collapsed="false" customFormat="false" customHeight="false" hidden="false" ht="12.1" outlineLevel="0" r="399">
      <c r="A399" s="37" t="n">
        <v>47303</v>
      </c>
      <c r="B399" s="16" t="s">
        <v>322</v>
      </c>
      <c r="C399" s="16" t="s">
        <v>32</v>
      </c>
      <c r="D399" s="16" t="s">
        <v>34</v>
      </c>
      <c r="E399" s="6" t="n">
        <v>1000</v>
      </c>
      <c r="F399" s="7" t="n">
        <v>2</v>
      </c>
      <c r="G399" s="6" t="n">
        <v>27.12</v>
      </c>
      <c r="H399" s="6" t="n">
        <v>7</v>
      </c>
      <c r="I399" s="6" t="n">
        <v>54.24</v>
      </c>
      <c r="J399" s="6" t="n">
        <v>47.24</v>
      </c>
    </row>
    <row collapsed="false" customFormat="false" customHeight="false" hidden="false" ht="12.1" outlineLevel="0" r="400">
      <c r="A400" s="37" t="n">
        <v>47333</v>
      </c>
      <c r="B400" s="16" t="s">
        <v>322</v>
      </c>
      <c r="C400" s="16" t="s">
        <v>32</v>
      </c>
      <c r="D400" s="16" t="s">
        <v>34</v>
      </c>
      <c r="E400" s="6" t="n">
        <v>1000</v>
      </c>
      <c r="F400" s="7" t="n">
        <v>2</v>
      </c>
      <c r="G400" s="6" t="n">
        <v>27.12</v>
      </c>
      <c r="H400" s="6" t="n">
        <v>7</v>
      </c>
      <c r="I400" s="6" t="n">
        <v>54.24</v>
      </c>
      <c r="J400" s="6" t="n">
        <v>47.24</v>
      </c>
    </row>
    <row collapsed="false" customFormat="false" customHeight="false" hidden="false" ht="12.1" outlineLevel="0" r="401">
      <c r="A401" s="37" t="n">
        <v>47363</v>
      </c>
      <c r="B401" s="16" t="s">
        <v>322</v>
      </c>
      <c r="C401" s="16" t="s">
        <v>32</v>
      </c>
      <c r="D401" s="16" t="s">
        <v>34</v>
      </c>
      <c r="E401" s="6" t="n">
        <v>1000</v>
      </c>
      <c r="F401" s="7" t="n">
        <v>2</v>
      </c>
      <c r="G401" s="6" t="n">
        <v>27.12</v>
      </c>
      <c r="H401" s="6" t="n">
        <v>7</v>
      </c>
      <c r="I401" s="6" t="n">
        <v>54.24</v>
      </c>
      <c r="J401" s="6" t="n">
        <v>47.24</v>
      </c>
    </row>
    <row collapsed="false" customFormat="false" customHeight="false" hidden="false" ht="12.1" outlineLevel="0" r="402">
      <c r="A402" s="37" t="n">
        <v>47393</v>
      </c>
      <c r="B402" s="16" t="s">
        <v>322</v>
      </c>
      <c r="C402" s="16" t="s">
        <v>32</v>
      </c>
      <c r="D402" s="16" t="s">
        <v>34</v>
      </c>
      <c r="E402" s="6" t="n">
        <v>1000</v>
      </c>
      <c r="F402" s="7" t="n">
        <v>2</v>
      </c>
      <c r="G402" s="6" t="n">
        <v>27.12</v>
      </c>
      <c r="H402" s="6" t="n">
        <v>7</v>
      </c>
      <c r="I402" s="6" t="n">
        <v>54.24</v>
      </c>
      <c r="J402" s="6" t="n">
        <v>47.24</v>
      </c>
    </row>
    <row collapsed="false" customFormat="false" customHeight="false" hidden="false" ht="12.1" outlineLevel="0" r="403">
      <c r="A403" s="37" t="n">
        <v>47423</v>
      </c>
      <c r="B403" s="16" t="s">
        <v>322</v>
      </c>
      <c r="C403" s="16" t="s">
        <v>32</v>
      </c>
      <c r="D403" s="16" t="s">
        <v>34</v>
      </c>
      <c r="E403" s="6" t="n">
        <v>1000</v>
      </c>
      <c r="F403" s="7" t="n">
        <v>2</v>
      </c>
      <c r="G403" s="6" t="n">
        <v>27.12</v>
      </c>
      <c r="H403" s="6" t="n">
        <v>7</v>
      </c>
      <c r="I403" s="6" t="n">
        <v>54.24</v>
      </c>
      <c r="J403" s="6" t="n">
        <v>47.24</v>
      </c>
    </row>
    <row collapsed="false" customFormat="false" customHeight="false" hidden="false" ht="12.1" outlineLevel="0" r="404">
      <c r="A404" s="37" t="n">
        <v>47453</v>
      </c>
      <c r="B404" s="16" t="s">
        <v>322</v>
      </c>
      <c r="C404" s="16" t="s">
        <v>32</v>
      </c>
      <c r="D404" s="16" t="s">
        <v>34</v>
      </c>
      <c r="E404" s="6" t="n">
        <v>1000</v>
      </c>
      <c r="F404" s="7" t="n">
        <v>2</v>
      </c>
      <c r="G404" s="6" t="n">
        <v>27.12</v>
      </c>
      <c r="H404" s="6" t="n">
        <v>7</v>
      </c>
      <c r="I404" s="6" t="n">
        <v>54.24</v>
      </c>
      <c r="J404" s="6" t="n">
        <v>47.24</v>
      </c>
    </row>
  </sheetData>
  <autoFilter ref="A1:J40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85</v>
      </c>
      <c r="B1" s="38" t="s">
        <v>316</v>
      </c>
      <c r="C1" s="38" t="s">
        <v>0</v>
      </c>
      <c r="D1" s="38" t="s">
        <v>2</v>
      </c>
      <c r="E1" s="38" t="s">
        <v>317</v>
      </c>
      <c r="F1" s="38" t="s">
        <v>327</v>
      </c>
      <c r="G1" s="38" t="s">
        <v>328</v>
      </c>
      <c r="H1" s="38" t="s">
        <v>89</v>
      </c>
      <c r="I1" s="38" t="s">
        <v>329</v>
      </c>
      <c r="J1" s="38" t="s">
        <v>330</v>
      </c>
      <c r="K1" s="38" t="s">
        <v>331</v>
      </c>
      <c r="L1" s="38" t="s">
        <v>332</v>
      </c>
      <c r="M1" s="38" t="s">
        <v>333</v>
      </c>
      <c r="N1" s="38" t="s">
        <v>334</v>
      </c>
      <c r="O1" s="38" t="s">
        <v>335</v>
      </c>
    </row>
    <row collapsed="false" customFormat="false" customHeight="false" hidden="false" ht="12.1" outlineLevel="0" r="2">
      <c r="A2" s="39" t="n">
        <v>45712</v>
      </c>
      <c r="B2" s="16" t="s">
        <v>322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502</v>
      </c>
      <c r="J2" s="17" t="n">
        <v>95.62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45722</v>
      </c>
      <c r="B3" s="16" t="s">
        <v>322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492</v>
      </c>
      <c r="J3" s="17" t="n">
        <v>93.54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45723</v>
      </c>
      <c r="B4" s="16" t="s">
        <v>322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491</v>
      </c>
      <c r="J4" s="17" t="n">
        <v>91.66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45730</v>
      </c>
      <c r="B5" s="16" t="s">
        <v>322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484</v>
      </c>
      <c r="J5" s="17" t="n">
        <v>89.5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45737</v>
      </c>
      <c r="B6" s="16" t="s">
        <v>322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477</v>
      </c>
      <c r="J6" s="17" t="n">
        <v>91.18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45803</v>
      </c>
      <c r="B7" s="16" t="s">
        <v>322</v>
      </c>
      <c r="C7" s="16" t="s">
        <v>21</v>
      </c>
      <c r="D7" s="16" t="s">
        <v>22</v>
      </c>
      <c r="E7" s="17" t="n">
        <v>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411</v>
      </c>
      <c r="J7" s="17" t="n">
        <v>3.48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45713</v>
      </c>
      <c r="B8" s="16" t="s">
        <v>322</v>
      </c>
      <c r="C8" s="16" t="s">
        <v>26</v>
      </c>
      <c r="D8" s="16" t="s">
        <v>28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501</v>
      </c>
      <c r="J8" s="17" t="n">
        <v>12.53</v>
      </c>
      <c r="K8" s="6" t="s">
        <f>=Портфель!F5*Портфель!$Q$13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45712</v>
      </c>
      <c r="B9" s="16" t="s">
        <v>322</v>
      </c>
      <c r="C9" s="16" t="s">
        <v>32</v>
      </c>
      <c r="D9" s="16" t="s">
        <v>34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502</v>
      </c>
      <c r="J9" s="17" t="n">
        <v>1024.32</v>
      </c>
      <c r="K9" s="6" t="s">
        <f>=Портфель!F7*Портфель!G7/100*Портфель!$Q$13+Портфель!H7*Портфель!$Q$13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45719</v>
      </c>
      <c r="B10" s="16" t="s">
        <v>322</v>
      </c>
      <c r="C10" s="16" t="s">
        <v>32</v>
      </c>
      <c r="D10" s="16" t="s">
        <v>34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495</v>
      </c>
      <c r="J10" s="17" t="n">
        <v>1004.82</v>
      </c>
      <c r="K10" s="6" t="s">
        <f>=Портфель!F7*Портфель!G7/100*Портфель!$Q$13+Портфель!H7*Портфель!$Q$13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45737</v>
      </c>
      <c r="B11" s="16" t="s">
        <v>322</v>
      </c>
      <c r="C11" s="16" t="s">
        <v>37</v>
      </c>
      <c r="D11" s="16" t="s">
        <v>38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477</v>
      </c>
      <c r="J11" s="17" t="n">
        <v>1013.96</v>
      </c>
      <c r="K11" s="6" t="s">
        <f>=Портфель!F8*Портфель!G8/100*Портфель!$Q$13+Портфель!H8*Портфель!$Q$13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45719</v>
      </c>
      <c r="B12" s="16" t="s">
        <v>322</v>
      </c>
      <c r="C12" s="16" t="s">
        <v>41</v>
      </c>
      <c r="D12" s="16" t="s">
        <v>42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495</v>
      </c>
      <c r="J12" s="17" t="n">
        <v>989.5</v>
      </c>
      <c r="K12" s="6" t="s">
        <f>=Портфель!F9*Портфель!G9/100*Портфель!$Q$13+Портфель!H9*Портфель!$Q$13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45737</v>
      </c>
      <c r="B13" s="16" t="s">
        <v>322</v>
      </c>
      <c r="C13" s="16" t="s">
        <v>45</v>
      </c>
      <c r="D13" s="16" t="s">
        <v>46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477</v>
      </c>
      <c r="J13" s="17" t="n">
        <v>979</v>
      </c>
      <c r="K13" s="6" t="s">
        <f>=Портфель!F10*Портфель!G10/100*Портфель!$Q$13+Портфель!H10*Портфель!$Q$13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45737</v>
      </c>
      <c r="B14" s="16" t="s">
        <v>322</v>
      </c>
      <c r="C14" s="16" t="s">
        <v>49</v>
      </c>
      <c r="D14" s="16" t="s">
        <v>50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477</v>
      </c>
      <c r="J14" s="17" t="n">
        <v>952.14</v>
      </c>
      <c r="K14" s="6" t="s">
        <f>=Портфель!F11*Портфель!G11/100*Портфель!$Q$13+Портфель!H11*Портфель!$Q$13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45737</v>
      </c>
      <c r="B15" s="16" t="s">
        <v>322</v>
      </c>
      <c r="C15" s="16" t="s">
        <v>53</v>
      </c>
      <c r="D15" s="16" t="s">
        <v>54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477</v>
      </c>
      <c r="J15" s="17" t="n">
        <v>988.42</v>
      </c>
      <c r="K15" s="6" t="s">
        <f>=Портфель!F12*Портфель!G12/100*Портфель!$Q$13+Портфель!H12*Портфель!$Q$13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45737</v>
      </c>
      <c r="B16" s="16" t="s">
        <v>322</v>
      </c>
      <c r="C16" s="16" t="s">
        <v>57</v>
      </c>
      <c r="D16" s="16" t="s">
        <v>58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477</v>
      </c>
      <c r="J16" s="17" t="n">
        <v>980.58</v>
      </c>
      <c r="K16" s="6" t="s">
        <f>=Портфель!F13*Портфель!G13/100*Портфель!$Q$13+Портфель!H13*Портфель!$Q$13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45737</v>
      </c>
      <c r="B17" s="16" t="s">
        <v>322</v>
      </c>
      <c r="C17" s="16" t="s">
        <v>60</v>
      </c>
      <c r="D17" s="16" t="s">
        <v>61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477</v>
      </c>
      <c r="J17" s="17" t="n">
        <v>888</v>
      </c>
      <c r="K17" s="6" t="s">
        <f>=Портфель!F14*Портфель!G14/100*Портфель!$Q$13+Портфель!H14*Портфель!$Q$13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45737</v>
      </c>
      <c r="B18" s="16" t="s">
        <v>322</v>
      </c>
      <c r="C18" s="16" t="s">
        <v>64</v>
      </c>
      <c r="D18" s="16" t="s">
        <v>65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477</v>
      </c>
      <c r="J18" s="17" t="n">
        <v>974.5</v>
      </c>
      <c r="K18" s="6" t="s">
        <f>=Портфель!F15*Портфель!G15/100*Портфель!$Q$13+Портфель!H15*Портфель!$Q$13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45712</v>
      </c>
      <c r="B19" s="16" t="s">
        <v>322</v>
      </c>
      <c r="C19" s="16" t="s">
        <v>68</v>
      </c>
      <c r="D19" s="16" t="s">
        <v>69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502</v>
      </c>
      <c r="J19" s="17" t="n">
        <v>946.13</v>
      </c>
      <c r="K19" s="6" t="s">
        <f>=Портфель!F16*Портфель!G16/100*Портфель!$Q$13+Портфель!H16*Портфель!$Q$13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45716</v>
      </c>
      <c r="B20" s="16" t="s">
        <v>322</v>
      </c>
      <c r="C20" s="16" t="s">
        <v>68</v>
      </c>
      <c r="D20" s="16" t="s">
        <v>69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498</v>
      </c>
      <c r="J20" s="17" t="n">
        <v>945.1</v>
      </c>
      <c r="K20" s="6" t="s">
        <f>=Портфель!F16*Портфель!G16/100*Портфель!$Q$13+Портфель!H16*Портфель!$Q$13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45713</v>
      </c>
      <c r="B21" s="16" t="s">
        <v>322</v>
      </c>
      <c r="C21" s="16" t="s">
        <v>72</v>
      </c>
      <c r="D21" s="16" t="s">
        <v>73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501</v>
      </c>
      <c r="J21" s="17" t="n">
        <v>544.93</v>
      </c>
      <c r="K21" s="6" t="s">
        <f>=Портфель!F17*Портфель!G17/100*Портфель!$Q$13+Портфель!H17*Портфель!$Q$13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45737</v>
      </c>
      <c r="B22" s="16" t="s">
        <v>322</v>
      </c>
      <c r="C22" s="16" t="s">
        <v>72</v>
      </c>
      <c r="D22" s="16" t="s">
        <v>73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477</v>
      </c>
      <c r="J22" s="17" t="n">
        <v>508.97</v>
      </c>
      <c r="K22" s="6" t="s">
        <f>=Портфель!F17*Портфель!G17/100*Портфель!$Q$13+Портфель!H17*Портфель!$Q$13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45744</v>
      </c>
      <c r="B23" s="16" t="s">
        <v>322</v>
      </c>
      <c r="C23" s="16" t="s">
        <v>72</v>
      </c>
      <c r="D23" s="16" t="s">
        <v>73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470</v>
      </c>
      <c r="J23" s="17" t="n">
        <v>451.34</v>
      </c>
      <c r="K23" s="6" t="s">
        <f>=Портфель!F17*Портфель!G17/100*Портфель!$Q$13+Портфель!H17*Портфель!$Q$13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45737</v>
      </c>
      <c r="B24" s="16" t="s">
        <v>322</v>
      </c>
      <c r="C24" s="16" t="s">
        <v>76</v>
      </c>
      <c r="D24" s="16" t="s">
        <v>77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477</v>
      </c>
      <c r="J24" s="17" t="n">
        <v>952.16</v>
      </c>
      <c r="K24" s="6" t="s">
        <f>=Портфель!F18*Портфель!G18/100*Портфель!$Q$13+Портфель!H18*Портфель!$Q$13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/>
      <c r="B25" s="16"/>
      <c r="C25" s="16"/>
      <c r="D25" s="16"/>
      <c r="E25" s="17"/>
      <c r="F25" s="7"/>
      <c r="G25" s="17"/>
      <c r="H25" s="16"/>
      <c r="I25" s="7"/>
      <c r="J25" s="17"/>
      <c r="K25" s="4" t="s">
        <v>84</v>
      </c>
      <c r="L25" s="8" t="s">
        <f>=SUBTOTAL(109,L2:L24)</f>
      </c>
      <c r="M25" s="8" t="s">
        <f>=SUBTOTAL(109,M2:M24)</f>
      </c>
      <c r="N25" s="8" t="s">
        <f>=MAX(0,M25*0.13)</f>
      </c>
    </row>
  </sheetData>
  <autoFilter ref="A1:O2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336</v>
      </c>
      <c r="D1" s="38" t="s">
        <v>337</v>
      </c>
      <c r="E1" s="38" t="s">
        <v>338</v>
      </c>
      <c r="F1" s="38" t="s">
        <v>339</v>
      </c>
      <c r="G1" s="38" t="s">
        <v>317</v>
      </c>
      <c r="H1" s="38" t="s">
        <v>340</v>
      </c>
      <c r="I1" s="38" t="s">
        <v>341</v>
      </c>
      <c r="J1" s="38" t="s">
        <v>342</v>
      </c>
      <c r="K1" s="38" t="s">
        <v>343</v>
      </c>
    </row>
    <row collapsed="false" customFormat="false" customHeight="false" hidden="false" ht="12.1" outlineLevel="0" r="2">
      <c r="A2" s="16" t="s">
        <v>232</v>
      </c>
      <c r="B2" s="16" t="s">
        <v>344</v>
      </c>
      <c r="C2" s="40" t="n">
        <v>45712</v>
      </c>
      <c r="D2" s="41" t="n">
        <v>45789</v>
      </c>
      <c r="E2" s="17" t="n">
        <v>93.25</v>
      </c>
      <c r="F2" s="17" t="n">
        <v>98.44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232</v>
      </c>
      <c r="B3" s="16" t="s">
        <v>344</v>
      </c>
      <c r="C3" s="40" t="n">
        <v>45720</v>
      </c>
      <c r="D3" s="41" t="n">
        <v>45789</v>
      </c>
      <c r="E3" s="17" t="n">
        <v>88.5</v>
      </c>
      <c r="F3" s="17" t="n">
        <v>98.44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233</v>
      </c>
      <c r="B4" s="16" t="s">
        <v>325</v>
      </c>
      <c r="C4" s="40" t="n">
        <v>45712</v>
      </c>
      <c r="D4" s="41" t="n">
        <v>45740</v>
      </c>
      <c r="E4" s="17" t="n">
        <v>914.05</v>
      </c>
      <c r="F4" s="17" t="n">
        <v>919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236</v>
      </c>
      <c r="B5" s="16" t="s">
        <v>326</v>
      </c>
      <c r="C5" s="40" t="n">
        <v>45722</v>
      </c>
      <c r="D5" s="41" t="n">
        <v>46069</v>
      </c>
      <c r="E5" s="17" t="n">
        <v>394.33</v>
      </c>
      <c r="F5" s="17" t="n">
        <v>250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236</v>
      </c>
      <c r="B6" s="16" t="s">
        <v>326</v>
      </c>
      <c r="C6" s="40" t="n">
        <v>45742</v>
      </c>
      <c r="D6" s="41" t="n">
        <v>46069</v>
      </c>
      <c r="E6" s="17" t="n">
        <v>370</v>
      </c>
      <c r="F6" s="17" t="n">
        <v>250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238</v>
      </c>
      <c r="B7" s="16" t="s">
        <v>345</v>
      </c>
      <c r="C7" s="40" t="n">
        <v>45755</v>
      </c>
      <c r="D7" s="41" t="n">
        <v>45776</v>
      </c>
      <c r="E7" s="17" t="n">
        <v>4.35</v>
      </c>
      <c r="F7" s="17" t="n">
        <v>4.84</v>
      </c>
      <c r="G7" s="17" t="n">
        <v>112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2026-07-10T14:57:31.00Z</dcterms:created>
  <dc:creator>izi-invest.ru</dc:creator>
  <cp:revision>0</cp:revision>
</cp:coreProperties>
</file>