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Возраст" sheetId="6" state="visible" r:id="rId7"/>
    <sheet name="FIFO" sheetId="7" state="visible" r:id="rId8"/>
  </sheets>
  <calcPr iterateCount="100" refMode="A1" iterate="false" iterateDelta="0.001"/>
</workbook>
</file>

<file path=xl/sharedStrings.xml><?xml version="1.0" encoding="utf-8"?>
<sst xmlns="http://schemas.openxmlformats.org/spreadsheetml/2006/main" count="127" uniqueCount="88">
  <si>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</si>
  <si>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</si>
  <si>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</si>
  <si>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</si>
  <si>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</si>
  <si>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</si>
  <si>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</si>
  <si>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</si>
  <si>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</si>
  <si>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</si>
  <si>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</si>
  <si>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</si>
  <si>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</si>
  <si>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</si>
  <si>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</si>
  <si>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</si>
  <si>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GAZP</t>
  </si>
  <si>
    <t>share</t>
  </si>
  <si>
    <t>ГАЗПРОМ ао</t>
  </si>
  <si>
    <t>RUR</t>
  </si>
  <si>
    <t>AMD</t>
  </si>
  <si>
    <t>Сумма по акциям:</t>
  </si>
  <si>
    <t>BYN</t>
  </si>
  <si>
    <t>Рубль</t>
  </si>
  <si>
    <t>CAD</t>
  </si>
  <si>
    <t>Сумма по валютам:</t>
  </si>
  <si>
    <t>CHF</t>
  </si>
  <si>
    <t>Сумма:</t>
  </si>
  <si>
    <t>CNY</t>
  </si>
  <si>
    <t>EUR</t>
  </si>
  <si>
    <t>GBP</t>
  </si>
  <si>
    <t>GLD</t>
  </si>
  <si>
    <t>HKD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</si>
  <si>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</si>
  <si>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</si>
  <si>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</si>
  <si>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</si>
  <si>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</si>
  <si>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</si>
  <si>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</si>
  <si>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</si>
  <si>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</si>
  <si>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</si>
  <si>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</si>
  <si>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</si>
  <si>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</si>
  <si>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</si>
  <si>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Вывод ДС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</si>
  <si>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</si>
  <si>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</si>
  <si>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</si>
  <si>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</si>
  <si>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</si>
  <si>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</si>
  <si>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</si>
  <si>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</si>
  <si>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GAZP
ГАЗПРОМ ао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</si>
  <si>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</si>
  <si>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</si>
  <si>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</si>
  <si>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</si>
  <si>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</si>
  <si>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</si>
  <si>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</si>
  <si>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</si>
  <si>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"Газпром" (ПАО) ао</t>
  </si>
  <si>
    <t>output</t>
  </si>
  <si>
    <t>Остаток:</t>
  </si>
  <si>
    <t>Портфель</t>
  </si>
  <si>
    <t>Кол.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</si>
  <si>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</si>
  <si>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</si>
  <si>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</si>
  <si>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</si>
  <si>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</si>
  <si>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</si>
  <si>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</si>
  <si>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</si>
  <si>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</si>
  <si>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Аделя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</si>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</sst>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EDD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3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10</v>
      </c>
      <c r="F2" s="6" t="n">
        <v>92.84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-0.2642</v>
      </c>
      <c r="L2" s="6" t="n">
        <v>139.81</v>
      </c>
      <c r="M2" s="17" t="n">
        <v>99.9</v>
      </c>
      <c r="N2" s="16"/>
      <c r="O2" s="16" t="s">
        <v>20</v>
      </c>
      <c r="P2" s="17" t="n">
        <v>0.214925</v>
      </c>
      <c r="Q2" s="6" t="s">
        <f>=P2/$P$13</f>
      </c>
    </row>
    <row collapsed="false" customFormat="false" customHeight="false" hidden="false" ht="12.1" outlineLevel="0" r="3">
      <c r="A3" s="16"/>
      <c r="B3" s="16"/>
      <c r="C3" s="16"/>
      <c r="D3" s="16"/>
      <c r="E3" s="7"/>
      <c r="F3" s="6"/>
      <c r="G3" s="4"/>
      <c r="H3" s="4" t="s">
        <v>21</v>
      </c>
      <c r="I3" s="4"/>
      <c r="J3" s="5" t="s">
        <f>=SUM(J2:J2)</f>
      </c>
      <c r="K3" s="4"/>
      <c r="L3" s="4"/>
      <c r="M3" s="10" t="s">
        <f>=J3/J6</f>
      </c>
      <c r="N3" s="16"/>
      <c r="O3" s="16" t="s">
        <v>22</v>
      </c>
      <c r="P3" s="17" t="n">
        <v>26.78</v>
      </c>
      <c r="Q3" s="6" t="s">
        <f>=P3/$P$13</f>
      </c>
    </row>
    <row collapsed="false" customFormat="false" customHeight="false" hidden="false" ht="12.1" outlineLevel="0" r="4">
      <c r="A4" s="16" t="s">
        <v>19</v>
      </c>
      <c r="B4" s="16" t="s">
        <v>3</v>
      </c>
      <c r="C4" s="16" t="s">
        <v>23</v>
      </c>
      <c r="D4" s="16" t="s">
        <v>19</v>
      </c>
      <c r="E4" s="7" t="n">
        <v>0.95</v>
      </c>
      <c r="F4" s="6" t="n">
        <v>1</v>
      </c>
      <c r="G4" s="17" t="n">
        <v>0</v>
      </c>
      <c r="H4" s="6" t="n">
        <v>0</v>
      </c>
      <c r="I4" s="16"/>
      <c r="J4" s="6" t="s">
        <f>=E4*F4</f>
      </c>
      <c r="K4" s="17"/>
      <c r="L4" s="6"/>
      <c r="M4" s="17"/>
      <c r="N4" s="16"/>
      <c r="O4" s="16" t="s">
        <v>24</v>
      </c>
      <c r="P4" s="17" t="n">
        <v>53.607737927139</v>
      </c>
      <c r="Q4" s="6" t="s">
        <f>=P4/$P$13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4"/>
      <c r="H5" s="4" t="s">
        <v>25</v>
      </c>
      <c r="I5" s="4"/>
      <c r="J5" s="5" t="s">
        <f>=SUM(J4:J4)</f>
      </c>
      <c r="K5" s="4"/>
      <c r="L5" s="4"/>
      <c r="M5" s="10" t="s">
        <f>=J5/J6</f>
      </c>
      <c r="N5" s="16"/>
      <c r="O5" s="16" t="s">
        <v>26</v>
      </c>
      <c r="P5" s="17" t="n">
        <v>94.1009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4"/>
      <c r="H6" s="4" t="s">
        <v>27</v>
      </c>
      <c r="I6" s="4"/>
      <c r="J6" s="5" t="s">
        <f>=J3+J5</f>
      </c>
      <c r="K6" s="17"/>
      <c r="L6" s="6"/>
      <c r="M6" s="17"/>
      <c r="N6" s="16"/>
      <c r="O6" s="16" t="s">
        <v>28</v>
      </c>
      <c r="P6" s="17" t="n">
        <v>11.1616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17"/>
      <c r="H7" s="6"/>
      <c r="I7" s="16"/>
      <c r="J7" s="6"/>
      <c r="K7" s="17"/>
      <c r="L7" s="6"/>
      <c r="M7" s="17"/>
      <c r="N7" s="16"/>
      <c r="O7" s="16" t="s">
        <v>29</v>
      </c>
      <c r="P7" s="17" t="n">
        <v>86.5906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17"/>
      <c r="H8" s="6"/>
      <c r="I8" s="16"/>
      <c r="J8" s="6"/>
      <c r="K8" s="17"/>
      <c r="L8" s="6"/>
      <c r="M8" s="17"/>
      <c r="N8" s="16"/>
      <c r="O8" s="16" t="s">
        <v>30</v>
      </c>
      <c r="P8" s="17" t="n">
        <v>101.5412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/>
      <c r="N9" s="16"/>
      <c r="O9" s="16" t="s">
        <v>31</v>
      </c>
      <c r="P9" s="17" t="n">
        <v>10080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32</v>
      </c>
      <c r="P10" s="17" t="n">
        <v>9.6887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33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34</v>
      </c>
      <c r="P12" s="17" t="n">
        <v>0.164975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35</v>
      </c>
      <c r="P14" s="17" t="n">
        <v>145.05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36</v>
      </c>
      <c r="P15" s="17" t="n">
        <v>1.551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37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38</v>
      </c>
      <c r="P17" s="17" t="n">
        <v>75.93</v>
      </c>
      <c r="Q17" s="6" t="s">
        <f>=P17/$P$13</f>
      </c>
    </row>
  </sheetData>
  <mergeCells>
    <mergeCell ref="H3:I3"/>
    <mergeCell ref="H5:I5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39</v>
      </c>
      <c r="B1" s="18" t="s">
        <v>9</v>
      </c>
      <c r="C1" s="18" t="s">
        <v>40</v>
      </c>
      <c r="D1" s="18" t="s">
        <v>41</v>
      </c>
      <c r="E1" s="18" t="s">
        <v>42</v>
      </c>
      <c r="F1" s="18" t="s">
        <v>43</v>
      </c>
      <c r="G1" s="18" t="s">
        <v>44</v>
      </c>
      <c r="H1" s="18" t="s">
        <v>45</v>
      </c>
    </row>
    <row collapsed="false" customFormat="false" customHeight="false" hidden="false" ht="12.1" outlineLevel="0" r="2">
      <c r="A2" s="13" t="n">
        <v>45749.504166667</v>
      </c>
      <c r="B2" s="6" t="n">
        <v>1527</v>
      </c>
      <c r="C2" s="16" t="s">
        <v>46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45924.988194444</v>
      </c>
      <c r="B3" s="6" t="n">
        <v>-128</v>
      </c>
      <c r="C3" s="16" t="s">
        <v>47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2" t="n">
        <v>46213.574166667</v>
      </c>
      <c r="B4" s="5" t="n">
        <v>-929.35</v>
      </c>
      <c r="C4" s="14" t="s">
        <v>48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/>
      <c r="B5" s="9" t="s">
        <f>=XIRR(B2:B4,A2:A4)</f>
      </c>
      <c r="C5" s="16" t="s">
        <v>49</v>
      </c>
      <c r="D5" s="16"/>
      <c r="E5" s="16"/>
      <c r="F5" s="7"/>
      <c r="G5" s="2" t="s">
        <v>50</v>
      </c>
      <c r="H5" s="6" t="s">
        <f>=SUM(I2:H4)/365</f>
      </c>
    </row>
    <row collapsed="false" customFormat="false" customHeight="false" hidden="false" ht="12.1" outlineLevel="0" r="6">
      <c r="A6" s="13"/>
      <c r="B6" s="5" t="s">
        <f>=-SUM(B2:B4)</f>
      </c>
      <c r="C6" s="16" t="s">
        <v>51</v>
      </c>
      <c r="D6" s="16"/>
      <c r="E6" s="16"/>
      <c r="F6" s="7"/>
      <c r="G6" s="14" t="s">
        <v>52</v>
      </c>
      <c r="H6" s="9" t="s">
        <f>=B6/H5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</row>
    <row collapsed="false" customFormat="false" customHeight="false" hidden="false" ht="12.1" outlineLevel="0" r="2">
      <c r="A2" s="11" t="n">
        <v>45749</v>
      </c>
      <c r="B2" s="6" t="n">
        <v>1398.05</v>
      </c>
      <c r="C2" s="0" t="s">
        <v>53</v>
      </c>
    </row>
    <row collapsed="false" customFormat="false" customHeight="false" hidden="false" ht="12.1" outlineLevel="0" r="3">
      <c r="A3" s="11" t="n">
        <v>46213</v>
      </c>
      <c r="B3" s="8" t="s">
        <f>=-Портфель!J2</f>
      </c>
      <c r="C3" s="0" t="s">
        <v>54</v>
      </c>
    </row>
    <row collapsed="false" customFormat="false" customHeight="false" hidden="false" ht="12.1" outlineLevel="0" r="4">
      <c r="A4" s="0"/>
      <c r="B4" s="10" t="s">
        <f>=XIRR(B2:B3,A2:A3)</f>
      </c>
      <c r="C4" s="0"/>
    </row>
    <row collapsed="false" customFormat="false" customHeight="false" hidden="false" ht="12.1" outlineLevel="0" r="5">
      <c r="A5" s="0"/>
      <c r="B5" s="8" t="s">
        <f>=-SUM(B2:B3)</f>
      </c>
      <c r="C5" s="0" t="s">
        <v>55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56</v>
      </c>
      <c r="C1" s="0"/>
    </row>
    <row collapsed="false" customFormat="false" customHeight="false" hidden="false" ht="12.1" outlineLevel="0" r="2">
      <c r="A2" s="11" t="n">
        <v>45749</v>
      </c>
      <c r="B2" s="6" t="n">
        <v>10</v>
      </c>
      <c r="C2" s="6" t="n">
        <v>1398.05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</row>
    <row collapsed="false" customFormat="false" customHeight="false" hidden="false" ht="12.1" outlineLevel="0" r="4">
      <c r="A4" s="0"/>
      <c r="B4" s="6" t="n">
        <v>92.84</v>
      </c>
      <c r="C4" s="0" t="s">
        <v>57</v>
      </c>
    </row>
    <row collapsed="false" customFormat="false" customHeight="false" hidden="false" ht="12.1" outlineLevel="0" r="5">
      <c r="A5" s="0"/>
      <c r="B5" s="6" t="n">
        <v>10</v>
      </c>
      <c r="C5" s="0" t="s">
        <v>58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59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39</v>
      </c>
      <c r="B1" s="18" t="s">
        <v>0</v>
      </c>
      <c r="C1" s="18" t="s">
        <v>2</v>
      </c>
      <c r="D1" s="18" t="s">
        <v>60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61</v>
      </c>
      <c r="L1" s="18" t="s">
        <v>62</v>
      </c>
      <c r="M1" s="18" t="s">
        <v>19</v>
      </c>
      <c r="N1" s="18" t="s">
        <v>63</v>
      </c>
    </row>
    <row collapsed="false" customFormat="false" customHeight="false" hidden="false" ht="12.1" outlineLevel="0" r="2">
      <c r="A2" s="21" t="n">
        <v>45749.504166667</v>
      </c>
      <c r="B2" s="22" t="s">
        <v>64</v>
      </c>
      <c r="C2" s="22" t="s">
        <v>46</v>
      </c>
      <c r="D2" s="22" t="s">
        <v>64</v>
      </c>
      <c r="E2" s="22" t="s">
        <v>64</v>
      </c>
      <c r="F2" s="22" t="s">
        <v>19</v>
      </c>
      <c r="G2" s="23" t="n">
        <v>1527</v>
      </c>
      <c r="H2" s="24" t="n">
        <v>1</v>
      </c>
      <c r="I2" s="24" t="n">
        <v>1527</v>
      </c>
      <c r="J2" s="24" t="n">
        <v>0</v>
      </c>
      <c r="K2" s="24" t="n">
        <v>-0</v>
      </c>
      <c r="L2" s="24" t="n">
        <v>-0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45749.554861111</v>
      </c>
      <c r="B3" s="16" t="s">
        <v>16</v>
      </c>
      <c r="C3" s="16" t="s">
        <v>65</v>
      </c>
      <c r="D3" s="16" t="s">
        <v>53</v>
      </c>
      <c r="E3" s="16" t="s">
        <v>17</v>
      </c>
      <c r="F3" s="16" t="s">
        <v>19</v>
      </c>
      <c r="G3" s="7" t="n">
        <v>10</v>
      </c>
      <c r="H3" s="6" t="n">
        <v>139.47</v>
      </c>
      <c r="I3" s="6" t="n">
        <v>-1394.7</v>
      </c>
      <c r="J3" s="6" t="n">
        <v>-0</v>
      </c>
      <c r="K3" s="6" t="n">
        <v>-3.35</v>
      </c>
      <c r="L3" s="6" t="n">
        <v>-0</v>
      </c>
      <c r="M3" s="6" t="s">
        <f>=I3+J3+K3+L3</f>
      </c>
      <c r="N3" s="16"/>
    </row>
    <row collapsed="false" customFormat="false" customHeight="false" hidden="false" ht="12.1" outlineLevel="0" r="4">
      <c r="A4" s="25" t="n">
        <v>45924.988194444</v>
      </c>
      <c r="B4" s="26" t="s">
        <v>66</v>
      </c>
      <c r="C4" s="26" t="s">
        <v>47</v>
      </c>
      <c r="D4" s="26" t="s">
        <v>66</v>
      </c>
      <c r="E4" s="26" t="s">
        <v>66</v>
      </c>
      <c r="F4" s="26" t="s">
        <v>19</v>
      </c>
      <c r="G4" s="27" t="n">
        <v>128</v>
      </c>
      <c r="H4" s="28" t="n">
        <v>-1</v>
      </c>
      <c r="I4" s="28" t="n">
        <v>-128</v>
      </c>
      <c r="J4" s="28" t="n">
        <v>0</v>
      </c>
      <c r="K4" s="28" t="n">
        <v>-0</v>
      </c>
      <c r="L4" s="28" t="n">
        <v>-0</v>
      </c>
      <c r="M4" s="6" t="s">
        <f>=I4+J4+K4+L4</f>
      </c>
      <c r="N4" s="26"/>
    </row>
    <row collapsed="false" customFormat="false" customHeight="false" hidden="false" ht="12.1" outlineLevel="0" r="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 t="s">
        <v>67</v>
      </c>
      <c r="M5" s="5" t="s">
        <f>=SUM(M2:M4)</f>
      </c>
      <c r="N5" s="4"/>
    </row>
  </sheetData>
  <autoFilter ref="A1:N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0" t="s">
        <v>39</v>
      </c>
      <c r="B1" s="30" t="s">
        <v>68</v>
      </c>
      <c r="C1" s="30" t="s">
        <v>0</v>
      </c>
      <c r="D1" s="30" t="s">
        <v>2</v>
      </c>
      <c r="E1" s="30" t="s">
        <v>69</v>
      </c>
      <c r="F1" s="30" t="s">
        <v>70</v>
      </c>
      <c r="G1" s="30" t="s">
        <v>71</v>
      </c>
      <c r="H1" s="30" t="s">
        <v>43</v>
      </c>
      <c r="I1" s="30" t="s">
        <v>72</v>
      </c>
      <c r="J1" s="30" t="s">
        <v>73</v>
      </c>
      <c r="K1" s="30" t="s">
        <v>74</v>
      </c>
      <c r="L1" s="30" t="s">
        <v>75</v>
      </c>
      <c r="M1" s="30" t="s">
        <v>76</v>
      </c>
      <c r="N1" s="30" t="s">
        <v>77</v>
      </c>
      <c r="O1" s="30" t="s">
        <v>78</v>
      </c>
    </row>
    <row collapsed="false" customFormat="false" customHeight="false" hidden="false" ht="12.1" outlineLevel="0" r="2">
      <c r="A2" s="29" t="n">
        <v>45749</v>
      </c>
      <c r="B2" s="16" t="s">
        <v>79</v>
      </c>
      <c r="C2" s="16" t="s">
        <v>16</v>
      </c>
      <c r="D2" s="16" t="s">
        <v>18</v>
      </c>
      <c r="E2" s="17" t="n">
        <v>10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465</v>
      </c>
      <c r="J2" s="17" t="n">
        <v>139.805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9"/>
      <c r="B3" s="16"/>
      <c r="C3" s="16"/>
      <c r="D3" s="16"/>
      <c r="E3" s="17"/>
      <c r="F3" s="7"/>
      <c r="G3" s="17"/>
      <c r="H3" s="16"/>
      <c r="I3" s="7"/>
      <c r="J3" s="17"/>
      <c r="K3" s="4" t="s">
        <v>27</v>
      </c>
      <c r="L3" s="8" t="s">
        <f>=SUBTOTAL(109,L2:L2)</f>
      </c>
      <c r="M3" s="8" t="s">
        <f>=SUBTOTAL(109,M2:M2)</f>
      </c>
      <c r="N3" s="8" t="s">
        <f>=MAX(0,M3*0.13)</f>
      </c>
    </row>
  </sheetData>
  <autoFilter ref="A1:O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0" t="s">
        <v>0</v>
      </c>
      <c r="B1" s="30" t="s">
        <v>2</v>
      </c>
      <c r="C1" s="30" t="s">
        <v>80</v>
      </c>
      <c r="D1" s="30" t="s">
        <v>81</v>
      </c>
      <c r="E1" s="30" t="s">
        <v>82</v>
      </c>
      <c r="F1" s="30" t="s">
        <v>83</v>
      </c>
      <c r="G1" s="30" t="s">
        <v>69</v>
      </c>
      <c r="H1" s="30" t="s">
        <v>84</v>
      </c>
      <c r="I1" s="30" t="s">
        <v>85</v>
      </c>
      <c r="J1" s="30" t="s">
        <v>86</v>
      </c>
      <c r="K1" s="30" t="s">
        <v>87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2026-07-10T13:46:48.00Z</dcterms:created>
  <dc:creator>izi-invest.ru</dc:creator>
  <cp:revision>0</cp:revision>
</cp:coreProperties>
</file>